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20" yWindow="90" windowWidth="15150" windowHeight="8700" tabRatio="897" firstSheet="7" activeTab="24"/>
  </bookViews>
  <sheets>
    <sheet name="CC - 01" sheetId="14" r:id="rId1"/>
    <sheet name="L - 01" sheetId="16" r:id="rId2"/>
    <sheet name="CC - 02" sheetId="19" r:id="rId3"/>
    <sheet name="L - 02" sheetId="20" r:id="rId4"/>
    <sheet name="CC - 03" sheetId="21" r:id="rId5"/>
    <sheet name="L - 03" sheetId="22" r:id="rId6"/>
    <sheet name="CC - 04" sheetId="23" r:id="rId7"/>
    <sheet name="L - 04" sheetId="24" r:id="rId8"/>
    <sheet name="CC - 05" sheetId="25" r:id="rId9"/>
    <sheet name="L - 05" sheetId="26" r:id="rId10"/>
    <sheet name="CC - 06" sheetId="27" r:id="rId11"/>
    <sheet name="L - 06" sheetId="28" r:id="rId12"/>
    <sheet name="CC - 07" sheetId="29" r:id="rId13"/>
    <sheet name="L - 07" sheetId="30" r:id="rId14"/>
    <sheet name="CC - 08" sheetId="31" r:id="rId15"/>
    <sheet name="L - 08" sheetId="32" r:id="rId16"/>
    <sheet name="CC - 09" sheetId="33" r:id="rId17"/>
    <sheet name="L - 09" sheetId="34" r:id="rId18"/>
    <sheet name="CC - 10" sheetId="35" r:id="rId19"/>
    <sheet name="L - 10" sheetId="36" r:id="rId20"/>
    <sheet name="CC - 11" sheetId="37" r:id="rId21"/>
    <sheet name="L - 11" sheetId="38" r:id="rId22"/>
    <sheet name="TH" sheetId="15" r:id="rId23"/>
    <sheet name="CC - 12" sheetId="39" r:id="rId24"/>
    <sheet name="L - 12" sheetId="40" r:id="rId25"/>
  </sheets>
  <externalReferences>
    <externalReference r:id="rId26"/>
  </externalReferences>
  <definedNames>
    <definedName name="____a1" hidden="1">{"'Sheet1'!$L$16"}</definedName>
    <definedName name="_a1" localSheetId="0" hidden="1">{"'Sheet1'!$L$16"}</definedName>
    <definedName name="_a1" localSheetId="2" hidden="1">{"'Sheet1'!$L$16"}</definedName>
    <definedName name="_a1" localSheetId="4" hidden="1">{"'Sheet1'!$L$16"}</definedName>
    <definedName name="_a1" localSheetId="6" hidden="1">{"'Sheet1'!$L$16"}</definedName>
    <definedName name="_a1" localSheetId="8" hidden="1">{"'Sheet1'!$L$16"}</definedName>
    <definedName name="_a1" localSheetId="10" hidden="1">{"'Sheet1'!$L$16"}</definedName>
    <definedName name="_a1" localSheetId="12" hidden="1">{"'Sheet1'!$L$16"}</definedName>
    <definedName name="_a1" localSheetId="14" hidden="1">{"'Sheet1'!$L$16"}</definedName>
    <definedName name="_a1" localSheetId="16" hidden="1">{"'Sheet1'!$L$16"}</definedName>
    <definedName name="_a1" localSheetId="18" hidden="1">{"'Sheet1'!$L$16"}</definedName>
    <definedName name="_a1" localSheetId="20" hidden="1">{"'Sheet1'!$L$16"}</definedName>
    <definedName name="_a1" localSheetId="23" hidden="1">{"'Sheet1'!$L$16"}</definedName>
    <definedName name="_a1" localSheetId="1" hidden="1">{"'Sheet1'!$L$16"}</definedName>
    <definedName name="_a1" localSheetId="3" hidden="1">{"'Sheet1'!$L$16"}</definedName>
    <definedName name="_a1" localSheetId="5" hidden="1">{"'Sheet1'!$L$16"}</definedName>
    <definedName name="_a1" localSheetId="7" hidden="1">{"'Sheet1'!$L$16"}</definedName>
    <definedName name="_a1" localSheetId="9" hidden="1">{"'Sheet1'!$L$16"}</definedName>
    <definedName name="_a1" localSheetId="11" hidden="1">{"'Sheet1'!$L$16"}</definedName>
    <definedName name="_a1" localSheetId="13" hidden="1">{"'Sheet1'!$L$16"}</definedName>
    <definedName name="_a1" localSheetId="15" hidden="1">{"'Sheet1'!$L$16"}</definedName>
    <definedName name="_a1" localSheetId="17" hidden="1">{"'Sheet1'!$L$16"}</definedName>
    <definedName name="_a1" localSheetId="19" hidden="1">{"'Sheet1'!$L$16"}</definedName>
    <definedName name="_a1" localSheetId="21" hidden="1">{"'Sheet1'!$L$16"}</definedName>
    <definedName name="_a1" localSheetId="24" hidden="1">{"'Sheet1'!$L$16"}</definedName>
    <definedName name="_a1" localSheetId="22" hidden="1">{"'Sheet1'!$L$16"}</definedName>
    <definedName name="_a1" hidden="1">{"'Sheet1'!$L$16"}</definedName>
    <definedName name="_Fill" hidden="1">#REF!</definedName>
    <definedName name="_xlnm._FilterDatabase" localSheetId="0" hidden="1">'CC - 01'!$A$7:$AS$7</definedName>
    <definedName name="_xlnm._FilterDatabase" localSheetId="2" hidden="1">'CC - 02'!$A$7:$AP$7</definedName>
    <definedName name="_xlnm._FilterDatabase" localSheetId="4" hidden="1">'CC - 03'!$A$7:$AS$7</definedName>
    <definedName name="_xlnm._FilterDatabase" localSheetId="6" hidden="1">'CC - 04'!$A$7:$AS$7</definedName>
    <definedName name="_xlnm._FilterDatabase" localSheetId="8" hidden="1">'CC - 05'!$A$7:$AS$7</definedName>
    <definedName name="_xlnm._FilterDatabase" localSheetId="10" hidden="1">'CC - 06'!$A$7:$AS$7</definedName>
    <definedName name="_xlnm._FilterDatabase" localSheetId="12" hidden="1">'CC - 07'!$A$7:$AS$7</definedName>
    <definedName name="_xlnm._FilterDatabase" localSheetId="14" hidden="1">'CC - 08'!$A$7:$AS$7</definedName>
    <definedName name="_xlnm._FilterDatabase" localSheetId="16" hidden="1">'CC - 09'!$A$7:$AS$7</definedName>
    <definedName name="_xlnm._FilterDatabase" localSheetId="18" hidden="1">'CC - 10'!$A$7:$AS$7</definedName>
    <definedName name="_xlnm._FilterDatabase" localSheetId="20" hidden="1">'CC - 11'!$A$7:$AS$7</definedName>
    <definedName name="_xlnm._FilterDatabase" localSheetId="23" hidden="1">'CC - 12'!$A$7:$AS$7</definedName>
    <definedName name="_xlnm._FilterDatabase" localSheetId="1" hidden="1">'L - 01'!$A$8:$AE$10</definedName>
    <definedName name="_xlnm._FilterDatabase" localSheetId="3" hidden="1">'L - 02'!$A$8:$AE$10</definedName>
    <definedName name="_xlnm._FilterDatabase" localSheetId="5" hidden="1">'L - 03'!$A$8:$AE$10</definedName>
    <definedName name="_xlnm._FilterDatabase" localSheetId="7" hidden="1">'L - 04'!$A$8:$AE$10</definedName>
    <definedName name="_xlnm._FilterDatabase" localSheetId="9" hidden="1">'L - 05'!$A$8:$AE$10</definedName>
    <definedName name="_xlnm._FilterDatabase" localSheetId="11" hidden="1">'L - 06'!$A$8:$AE$10</definedName>
    <definedName name="_xlnm._FilterDatabase" localSheetId="13" hidden="1">'L - 07'!$A$8:$AE$10</definedName>
    <definedName name="_xlnm._FilterDatabase" localSheetId="15" hidden="1">'L - 08'!$A$8:$AE$10</definedName>
    <definedName name="_xlnm._FilterDatabase" localSheetId="17" hidden="1">'L - 09'!$A$8:$AE$10</definedName>
    <definedName name="_xlnm._FilterDatabase" localSheetId="19" hidden="1">'L - 10'!$A$8:$AE$10</definedName>
    <definedName name="_xlnm._FilterDatabase" localSheetId="21" hidden="1">'L - 11'!$A$8:$AE$10</definedName>
    <definedName name="_xlnm._FilterDatabase" localSheetId="24" hidden="1">'L - 12'!$A$8:$AE$10</definedName>
    <definedName name="_xlnm._FilterDatabase" localSheetId="22" hidden="1">TH!$A$10:$Z$11</definedName>
    <definedName name="_Key1" hidden="1">#REF!</definedName>
    <definedName name="_Key2" hidden="1">#REF!</definedName>
    <definedName name="_Order1" hidden="1">255</definedName>
    <definedName name="_Order2" hidden="1">255</definedName>
    <definedName name="_Sort" hidden="1">#REF!</definedName>
    <definedName name="CP" hidden="1">#REF!</definedName>
    <definedName name="dh" localSheetId="0" hidden="1">{#N/A,#N/A,FALSE,"Chi tiÆt"}</definedName>
    <definedName name="dh" localSheetId="2" hidden="1">{#N/A,#N/A,FALSE,"Chi tiÆt"}</definedName>
    <definedName name="dh" localSheetId="4" hidden="1">{#N/A,#N/A,FALSE,"Chi tiÆt"}</definedName>
    <definedName name="dh" localSheetId="6" hidden="1">{#N/A,#N/A,FALSE,"Chi tiÆt"}</definedName>
    <definedName name="dh" localSheetId="8" hidden="1">{#N/A,#N/A,FALSE,"Chi tiÆt"}</definedName>
    <definedName name="dh" localSheetId="10" hidden="1">{#N/A,#N/A,FALSE,"Chi tiÆt"}</definedName>
    <definedName name="dh" localSheetId="12" hidden="1">{#N/A,#N/A,FALSE,"Chi tiÆt"}</definedName>
    <definedName name="dh" localSheetId="14" hidden="1">{#N/A,#N/A,FALSE,"Chi tiÆt"}</definedName>
    <definedName name="dh" localSheetId="16" hidden="1">{#N/A,#N/A,FALSE,"Chi tiÆt"}</definedName>
    <definedName name="dh" localSheetId="18" hidden="1">{#N/A,#N/A,FALSE,"Chi tiÆt"}</definedName>
    <definedName name="dh" localSheetId="20" hidden="1">{#N/A,#N/A,FALSE,"Chi tiÆt"}</definedName>
    <definedName name="dh" localSheetId="23" hidden="1">{#N/A,#N/A,FALSE,"Chi tiÆt"}</definedName>
    <definedName name="dh" localSheetId="1" hidden="1">{#N/A,#N/A,FALSE,"Chi tiÆt"}</definedName>
    <definedName name="dh" localSheetId="3" hidden="1">{#N/A,#N/A,FALSE,"Chi tiÆt"}</definedName>
    <definedName name="dh" localSheetId="5" hidden="1">{#N/A,#N/A,FALSE,"Chi tiÆt"}</definedName>
    <definedName name="dh" localSheetId="7" hidden="1">{#N/A,#N/A,FALSE,"Chi tiÆt"}</definedName>
    <definedName name="dh" localSheetId="9" hidden="1">{#N/A,#N/A,FALSE,"Chi tiÆt"}</definedName>
    <definedName name="dh" localSheetId="11" hidden="1">{#N/A,#N/A,FALSE,"Chi tiÆt"}</definedName>
    <definedName name="dh" localSheetId="13" hidden="1">{#N/A,#N/A,FALSE,"Chi tiÆt"}</definedName>
    <definedName name="dh" localSheetId="15" hidden="1">{#N/A,#N/A,FALSE,"Chi tiÆt"}</definedName>
    <definedName name="dh" localSheetId="17" hidden="1">{#N/A,#N/A,FALSE,"Chi tiÆt"}</definedName>
    <definedName name="dh" localSheetId="19" hidden="1">{#N/A,#N/A,FALSE,"Chi tiÆt"}</definedName>
    <definedName name="dh" localSheetId="21" hidden="1">{#N/A,#N/A,FALSE,"Chi tiÆt"}</definedName>
    <definedName name="dh" localSheetId="24" hidden="1">{#N/A,#N/A,FALSE,"Chi tiÆt"}</definedName>
    <definedName name="dh" localSheetId="22" hidden="1">{#N/A,#N/A,FALSE,"Chi tiÆt"}</definedName>
    <definedName name="dh" hidden="1">{#N/A,#N/A,FALSE,"Chi tiÆt"}</definedName>
    <definedName name="DS">TH!$B$11:$X$70</definedName>
    <definedName name="GFSAH" localSheetId="0" hidden="1">{"'Sheet1'!$L$16"}</definedName>
    <definedName name="GFSAH" localSheetId="2" hidden="1">{"'Sheet1'!$L$16"}</definedName>
    <definedName name="GFSAH" localSheetId="4" hidden="1">{"'Sheet1'!$L$16"}</definedName>
    <definedName name="GFSAH" localSheetId="6" hidden="1">{"'Sheet1'!$L$16"}</definedName>
    <definedName name="GFSAH" localSheetId="8" hidden="1">{"'Sheet1'!$L$16"}</definedName>
    <definedName name="GFSAH" localSheetId="10" hidden="1">{"'Sheet1'!$L$16"}</definedName>
    <definedName name="GFSAH" localSheetId="12" hidden="1">{"'Sheet1'!$L$16"}</definedName>
    <definedName name="GFSAH" localSheetId="14" hidden="1">{"'Sheet1'!$L$16"}</definedName>
    <definedName name="GFSAH" localSheetId="16" hidden="1">{"'Sheet1'!$L$16"}</definedName>
    <definedName name="GFSAH" localSheetId="18" hidden="1">{"'Sheet1'!$L$16"}</definedName>
    <definedName name="GFSAH" localSheetId="20" hidden="1">{"'Sheet1'!$L$16"}</definedName>
    <definedName name="GFSAH" localSheetId="23" hidden="1">{"'Sheet1'!$L$16"}</definedName>
    <definedName name="GFSAH" localSheetId="1" hidden="1">{"'Sheet1'!$L$16"}</definedName>
    <definedName name="GFSAH" localSheetId="3" hidden="1">{"'Sheet1'!$L$16"}</definedName>
    <definedName name="GFSAH" localSheetId="5" hidden="1">{"'Sheet1'!$L$16"}</definedName>
    <definedName name="GFSAH" localSheetId="7" hidden="1">{"'Sheet1'!$L$16"}</definedName>
    <definedName name="GFSAH" localSheetId="9" hidden="1">{"'Sheet1'!$L$16"}</definedName>
    <definedName name="GFSAH" localSheetId="11" hidden="1">{"'Sheet1'!$L$16"}</definedName>
    <definedName name="GFSAH" localSheetId="13" hidden="1">{"'Sheet1'!$L$16"}</definedName>
    <definedName name="GFSAH" localSheetId="15" hidden="1">{"'Sheet1'!$L$16"}</definedName>
    <definedName name="GFSAH" localSheetId="17" hidden="1">{"'Sheet1'!$L$16"}</definedName>
    <definedName name="GFSAH" localSheetId="19" hidden="1">{"'Sheet1'!$L$16"}</definedName>
    <definedName name="GFSAH" localSheetId="21" hidden="1">{"'Sheet1'!$L$16"}</definedName>
    <definedName name="GFSAH" localSheetId="24" hidden="1">{"'Sheet1'!$L$16"}</definedName>
    <definedName name="GFSAH" localSheetId="22" hidden="1">{"'Sheet1'!$L$16"}</definedName>
    <definedName name="GFSAH" hidden="1">{"'Sheet1'!$L$16"}</definedName>
    <definedName name="GJFXJXJ" localSheetId="0" hidden="1">{#N/A,#N/A,FALSE,"Chi tiÆt"}</definedName>
    <definedName name="GJFXJXJ" localSheetId="2" hidden="1">{#N/A,#N/A,FALSE,"Chi tiÆt"}</definedName>
    <definedName name="GJFXJXJ" localSheetId="4" hidden="1">{#N/A,#N/A,FALSE,"Chi tiÆt"}</definedName>
    <definedName name="GJFXJXJ" localSheetId="6" hidden="1">{#N/A,#N/A,FALSE,"Chi tiÆt"}</definedName>
    <definedName name="GJFXJXJ" localSheetId="8" hidden="1">{#N/A,#N/A,FALSE,"Chi tiÆt"}</definedName>
    <definedName name="GJFXJXJ" localSheetId="10" hidden="1">{#N/A,#N/A,FALSE,"Chi tiÆt"}</definedName>
    <definedName name="GJFXJXJ" localSheetId="12" hidden="1">{#N/A,#N/A,FALSE,"Chi tiÆt"}</definedName>
    <definedName name="GJFXJXJ" localSheetId="14" hidden="1">{#N/A,#N/A,FALSE,"Chi tiÆt"}</definedName>
    <definedName name="GJFXJXJ" localSheetId="16" hidden="1">{#N/A,#N/A,FALSE,"Chi tiÆt"}</definedName>
    <definedName name="GJFXJXJ" localSheetId="18" hidden="1">{#N/A,#N/A,FALSE,"Chi tiÆt"}</definedName>
    <definedName name="GJFXJXJ" localSheetId="20" hidden="1">{#N/A,#N/A,FALSE,"Chi tiÆt"}</definedName>
    <definedName name="GJFXJXJ" localSheetId="23" hidden="1">{#N/A,#N/A,FALSE,"Chi tiÆt"}</definedName>
    <definedName name="GJFXJXJ" localSheetId="1" hidden="1">{#N/A,#N/A,FALSE,"Chi tiÆt"}</definedName>
    <definedName name="GJFXJXJ" localSheetId="3" hidden="1">{#N/A,#N/A,FALSE,"Chi tiÆt"}</definedName>
    <definedName name="GJFXJXJ" localSheetId="5" hidden="1">{#N/A,#N/A,FALSE,"Chi tiÆt"}</definedName>
    <definedName name="GJFXJXJ" localSheetId="7" hidden="1">{#N/A,#N/A,FALSE,"Chi tiÆt"}</definedName>
    <definedName name="GJFXJXJ" localSheetId="9" hidden="1">{#N/A,#N/A,FALSE,"Chi tiÆt"}</definedName>
    <definedName name="GJFXJXJ" localSheetId="11" hidden="1">{#N/A,#N/A,FALSE,"Chi tiÆt"}</definedName>
    <definedName name="GJFXJXJ" localSheetId="13" hidden="1">{#N/A,#N/A,FALSE,"Chi tiÆt"}</definedName>
    <definedName name="GJFXJXJ" localSheetId="15" hidden="1">{#N/A,#N/A,FALSE,"Chi tiÆt"}</definedName>
    <definedName name="GJFXJXJ" localSheetId="17" hidden="1">{#N/A,#N/A,FALSE,"Chi tiÆt"}</definedName>
    <definedName name="GJFXJXJ" localSheetId="19" hidden="1">{#N/A,#N/A,FALSE,"Chi tiÆt"}</definedName>
    <definedName name="GJFXJXJ" localSheetId="21" hidden="1">{#N/A,#N/A,FALSE,"Chi tiÆt"}</definedName>
    <definedName name="GJFXJXJ" localSheetId="24" hidden="1">{#N/A,#N/A,FALSE,"Chi tiÆt"}</definedName>
    <definedName name="GJFXJXJ" localSheetId="22" hidden="1">{#N/A,#N/A,FALSE,"Chi tiÆt"}</definedName>
    <definedName name="GJFXJXJ" hidden="1">{#N/A,#N/A,FALSE,"Chi tiÆt"}</definedName>
    <definedName name="h" localSheetId="0" hidden="1">{"'Sheet1'!$L$16"}</definedName>
    <definedName name="h" localSheetId="2" hidden="1">{"'Sheet1'!$L$16"}</definedName>
    <definedName name="h" localSheetId="4" hidden="1">{"'Sheet1'!$L$16"}</definedName>
    <definedName name="h" localSheetId="6" hidden="1">{"'Sheet1'!$L$16"}</definedName>
    <definedName name="h" localSheetId="8" hidden="1">{"'Sheet1'!$L$16"}</definedName>
    <definedName name="h" localSheetId="10" hidden="1">{"'Sheet1'!$L$16"}</definedName>
    <definedName name="h" localSheetId="12" hidden="1">{"'Sheet1'!$L$16"}</definedName>
    <definedName name="h" localSheetId="14" hidden="1">{"'Sheet1'!$L$16"}</definedName>
    <definedName name="h" localSheetId="16" hidden="1">{"'Sheet1'!$L$16"}</definedName>
    <definedName name="h" localSheetId="18" hidden="1">{"'Sheet1'!$L$16"}</definedName>
    <definedName name="h" localSheetId="20" hidden="1">{"'Sheet1'!$L$16"}</definedName>
    <definedName name="h" localSheetId="23" hidden="1">{"'Sheet1'!$L$16"}</definedName>
    <definedName name="h" localSheetId="1" hidden="1">{"'Sheet1'!$L$16"}</definedName>
    <definedName name="h" localSheetId="3" hidden="1">{"'Sheet1'!$L$16"}</definedName>
    <definedName name="h" localSheetId="5" hidden="1">{"'Sheet1'!$L$16"}</definedName>
    <definedName name="h" localSheetId="7" hidden="1">{"'Sheet1'!$L$16"}</definedName>
    <definedName name="h" localSheetId="9" hidden="1">{"'Sheet1'!$L$16"}</definedName>
    <definedName name="h" localSheetId="11" hidden="1">{"'Sheet1'!$L$16"}</definedName>
    <definedName name="h" localSheetId="13" hidden="1">{"'Sheet1'!$L$16"}</definedName>
    <definedName name="h" localSheetId="15" hidden="1">{"'Sheet1'!$L$16"}</definedName>
    <definedName name="h" localSheetId="17" hidden="1">{"'Sheet1'!$L$16"}</definedName>
    <definedName name="h" localSheetId="19" hidden="1">{"'Sheet1'!$L$16"}</definedName>
    <definedName name="h" localSheetId="21" hidden="1">{"'Sheet1'!$L$16"}</definedName>
    <definedName name="h" localSheetId="24" hidden="1">{"'Sheet1'!$L$16"}</definedName>
    <definedName name="h" localSheetId="22" hidden="1">{"'Sheet1'!$L$16"}</definedName>
    <definedName name="h" hidden="1">{"'Sheet1'!$L$16"}</definedName>
    <definedName name="hsgdkhog" localSheetId="0" hidden="1">{#N/A,#N/A,FALSE,"Chi tiÆt"}</definedName>
    <definedName name="hsgdkhog" localSheetId="2" hidden="1">{#N/A,#N/A,FALSE,"Chi tiÆt"}</definedName>
    <definedName name="hsgdkhog" localSheetId="4" hidden="1">{#N/A,#N/A,FALSE,"Chi tiÆt"}</definedName>
    <definedName name="hsgdkhog" localSheetId="6" hidden="1">{#N/A,#N/A,FALSE,"Chi tiÆt"}</definedName>
    <definedName name="hsgdkhog" localSheetId="8" hidden="1">{#N/A,#N/A,FALSE,"Chi tiÆt"}</definedName>
    <definedName name="hsgdkhog" localSheetId="10" hidden="1">{#N/A,#N/A,FALSE,"Chi tiÆt"}</definedName>
    <definedName name="hsgdkhog" localSheetId="12" hidden="1">{#N/A,#N/A,FALSE,"Chi tiÆt"}</definedName>
    <definedName name="hsgdkhog" localSheetId="14" hidden="1">{#N/A,#N/A,FALSE,"Chi tiÆt"}</definedName>
    <definedName name="hsgdkhog" localSheetId="16" hidden="1">{#N/A,#N/A,FALSE,"Chi tiÆt"}</definedName>
    <definedName name="hsgdkhog" localSheetId="18" hidden="1">{#N/A,#N/A,FALSE,"Chi tiÆt"}</definedName>
    <definedName name="hsgdkhog" localSheetId="20" hidden="1">{#N/A,#N/A,FALSE,"Chi tiÆt"}</definedName>
    <definedName name="hsgdkhog" localSheetId="23" hidden="1">{#N/A,#N/A,FALSE,"Chi tiÆt"}</definedName>
    <definedName name="hsgdkhog" localSheetId="1" hidden="1">{#N/A,#N/A,FALSE,"Chi tiÆt"}</definedName>
    <definedName name="hsgdkhog" localSheetId="3" hidden="1">{#N/A,#N/A,FALSE,"Chi tiÆt"}</definedName>
    <definedName name="hsgdkhog" localSheetId="5" hidden="1">{#N/A,#N/A,FALSE,"Chi tiÆt"}</definedName>
    <definedName name="hsgdkhog" localSheetId="7" hidden="1">{#N/A,#N/A,FALSE,"Chi tiÆt"}</definedName>
    <definedName name="hsgdkhog" localSheetId="9" hidden="1">{#N/A,#N/A,FALSE,"Chi tiÆt"}</definedName>
    <definedName name="hsgdkhog" localSheetId="11" hidden="1">{#N/A,#N/A,FALSE,"Chi tiÆt"}</definedName>
    <definedName name="hsgdkhog" localSheetId="13" hidden="1">{#N/A,#N/A,FALSE,"Chi tiÆt"}</definedName>
    <definedName name="hsgdkhog" localSheetId="15" hidden="1">{#N/A,#N/A,FALSE,"Chi tiÆt"}</definedName>
    <definedName name="hsgdkhog" localSheetId="17" hidden="1">{#N/A,#N/A,FALSE,"Chi tiÆt"}</definedName>
    <definedName name="hsgdkhog" localSheetId="19" hidden="1">{#N/A,#N/A,FALSE,"Chi tiÆt"}</definedName>
    <definedName name="hsgdkhog" localSheetId="21" hidden="1">{#N/A,#N/A,FALSE,"Chi tiÆt"}</definedName>
    <definedName name="hsgdkhog" localSheetId="24" hidden="1">{#N/A,#N/A,FALSE,"Chi tiÆt"}</definedName>
    <definedName name="hsgdkhog" localSheetId="22" hidden="1">{#N/A,#N/A,FALSE,"Chi tiÆt"}</definedName>
    <definedName name="hsgdkhog" hidden="1">{#N/A,#N/A,FALSE,"Chi tiÆt"}</definedName>
    <definedName name="HTML_CodePage" hidden="1">950</definedName>
    <definedName name="HTML_Control" localSheetId="0" hidden="1">{"'Sheet1'!$L$16"}</definedName>
    <definedName name="HTML_Control" localSheetId="2" hidden="1">{"'Sheet1'!$L$16"}</definedName>
    <definedName name="HTML_Control" localSheetId="4" hidden="1">{"'Sheet1'!$L$16"}</definedName>
    <definedName name="HTML_Control" localSheetId="6" hidden="1">{"'Sheet1'!$L$16"}</definedName>
    <definedName name="HTML_Control" localSheetId="8" hidden="1">{"'Sheet1'!$L$16"}</definedName>
    <definedName name="HTML_Control" localSheetId="10" hidden="1">{"'Sheet1'!$L$16"}</definedName>
    <definedName name="HTML_Control" localSheetId="12" hidden="1">{"'Sheet1'!$L$16"}</definedName>
    <definedName name="HTML_Control" localSheetId="14" hidden="1">{"'Sheet1'!$L$16"}</definedName>
    <definedName name="HTML_Control" localSheetId="16" hidden="1">{"'Sheet1'!$L$16"}</definedName>
    <definedName name="HTML_Control" localSheetId="18" hidden="1">{"'Sheet1'!$L$16"}</definedName>
    <definedName name="HTML_Control" localSheetId="20" hidden="1">{"'Sheet1'!$L$16"}</definedName>
    <definedName name="HTML_Control" localSheetId="23" hidden="1">{"'Sheet1'!$L$16"}</definedName>
    <definedName name="HTML_Control" localSheetId="1" hidden="1">{"'Sheet1'!$L$16"}</definedName>
    <definedName name="HTML_Control" localSheetId="3" hidden="1">{"'Sheet1'!$L$16"}</definedName>
    <definedName name="HTML_Control" localSheetId="5" hidden="1">{"'Sheet1'!$L$16"}</definedName>
    <definedName name="HTML_Control" localSheetId="7" hidden="1">{"'Sheet1'!$L$16"}</definedName>
    <definedName name="HTML_Control" localSheetId="9" hidden="1">{"'Sheet1'!$L$16"}</definedName>
    <definedName name="HTML_Control" localSheetId="11" hidden="1">{"'Sheet1'!$L$16"}</definedName>
    <definedName name="HTML_Control" localSheetId="13" hidden="1">{"'Sheet1'!$L$16"}</definedName>
    <definedName name="HTML_Control" localSheetId="15" hidden="1">{"'Sheet1'!$L$16"}</definedName>
    <definedName name="HTML_Control" localSheetId="17" hidden="1">{"'Sheet1'!$L$16"}</definedName>
    <definedName name="HTML_Control" localSheetId="19" hidden="1">{"'Sheet1'!$L$16"}</definedName>
    <definedName name="HTML_Control" localSheetId="21" hidden="1">{"'Sheet1'!$L$16"}</definedName>
    <definedName name="HTML_Control" localSheetId="24" hidden="1">{"'Sheet1'!$L$16"}</definedName>
    <definedName name="HTML_Control" localSheetId="22" hidden="1">{"'Sheet1'!$L$16"}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uy" localSheetId="0" hidden="1">{"'Sheet1'!$L$16"}</definedName>
    <definedName name="huy" localSheetId="2" hidden="1">{"'Sheet1'!$L$16"}</definedName>
    <definedName name="huy" localSheetId="4" hidden="1">{"'Sheet1'!$L$16"}</definedName>
    <definedName name="huy" localSheetId="6" hidden="1">{"'Sheet1'!$L$16"}</definedName>
    <definedName name="huy" localSheetId="8" hidden="1">{"'Sheet1'!$L$16"}</definedName>
    <definedName name="huy" localSheetId="10" hidden="1">{"'Sheet1'!$L$16"}</definedName>
    <definedName name="huy" localSheetId="12" hidden="1">{"'Sheet1'!$L$16"}</definedName>
    <definedName name="huy" localSheetId="14" hidden="1">{"'Sheet1'!$L$16"}</definedName>
    <definedName name="huy" localSheetId="16" hidden="1">{"'Sheet1'!$L$16"}</definedName>
    <definedName name="huy" localSheetId="18" hidden="1">{"'Sheet1'!$L$16"}</definedName>
    <definedName name="huy" localSheetId="20" hidden="1">{"'Sheet1'!$L$16"}</definedName>
    <definedName name="huy" localSheetId="23" hidden="1">{"'Sheet1'!$L$16"}</definedName>
    <definedName name="huy" localSheetId="1" hidden="1">{"'Sheet1'!$L$16"}</definedName>
    <definedName name="huy" localSheetId="3" hidden="1">{"'Sheet1'!$L$16"}</definedName>
    <definedName name="huy" localSheetId="5" hidden="1">{"'Sheet1'!$L$16"}</definedName>
    <definedName name="huy" localSheetId="7" hidden="1">{"'Sheet1'!$L$16"}</definedName>
    <definedName name="huy" localSheetId="9" hidden="1">{"'Sheet1'!$L$16"}</definedName>
    <definedName name="huy" localSheetId="11" hidden="1">{"'Sheet1'!$L$16"}</definedName>
    <definedName name="huy" localSheetId="13" hidden="1">{"'Sheet1'!$L$16"}</definedName>
    <definedName name="huy" localSheetId="15" hidden="1">{"'Sheet1'!$L$16"}</definedName>
    <definedName name="huy" localSheetId="17" hidden="1">{"'Sheet1'!$L$16"}</definedName>
    <definedName name="huy" localSheetId="19" hidden="1">{"'Sheet1'!$L$16"}</definedName>
    <definedName name="huy" localSheetId="21" hidden="1">{"'Sheet1'!$L$16"}</definedName>
    <definedName name="huy" localSheetId="24" hidden="1">{"'Sheet1'!$L$16"}</definedName>
    <definedName name="huy" localSheetId="22" hidden="1">{"'Sheet1'!$L$16"}</definedName>
    <definedName name="huy" hidden="1">{"'Sheet1'!$L$16"}</definedName>
    <definedName name="khkl" localSheetId="0" hidden="1">{"'Sheet1'!$L$16"}</definedName>
    <definedName name="khkl" localSheetId="2" hidden="1">{"'Sheet1'!$L$16"}</definedName>
    <definedName name="khkl" localSheetId="4" hidden="1">{"'Sheet1'!$L$16"}</definedName>
    <definedName name="khkl" localSheetId="6" hidden="1">{"'Sheet1'!$L$16"}</definedName>
    <definedName name="khkl" localSheetId="8" hidden="1">{"'Sheet1'!$L$16"}</definedName>
    <definedName name="khkl" localSheetId="10" hidden="1">{"'Sheet1'!$L$16"}</definedName>
    <definedName name="khkl" localSheetId="12" hidden="1">{"'Sheet1'!$L$16"}</definedName>
    <definedName name="khkl" localSheetId="14" hidden="1">{"'Sheet1'!$L$16"}</definedName>
    <definedName name="khkl" localSheetId="16" hidden="1">{"'Sheet1'!$L$16"}</definedName>
    <definedName name="khkl" localSheetId="18" hidden="1">{"'Sheet1'!$L$16"}</definedName>
    <definedName name="khkl" localSheetId="20" hidden="1">{"'Sheet1'!$L$16"}</definedName>
    <definedName name="khkl" localSheetId="23" hidden="1">{"'Sheet1'!$L$16"}</definedName>
    <definedName name="khkl" localSheetId="1" hidden="1">{"'Sheet1'!$L$16"}</definedName>
    <definedName name="khkl" localSheetId="3" hidden="1">{"'Sheet1'!$L$16"}</definedName>
    <definedName name="khkl" localSheetId="5" hidden="1">{"'Sheet1'!$L$16"}</definedName>
    <definedName name="khkl" localSheetId="7" hidden="1">{"'Sheet1'!$L$16"}</definedName>
    <definedName name="khkl" localSheetId="9" hidden="1">{"'Sheet1'!$L$16"}</definedName>
    <definedName name="khkl" localSheetId="11" hidden="1">{"'Sheet1'!$L$16"}</definedName>
    <definedName name="khkl" localSheetId="13" hidden="1">{"'Sheet1'!$L$16"}</definedName>
    <definedName name="khkl" localSheetId="15" hidden="1">{"'Sheet1'!$L$16"}</definedName>
    <definedName name="khkl" localSheetId="17" hidden="1">{"'Sheet1'!$L$16"}</definedName>
    <definedName name="khkl" localSheetId="19" hidden="1">{"'Sheet1'!$L$16"}</definedName>
    <definedName name="khkl" localSheetId="21" hidden="1">{"'Sheet1'!$L$16"}</definedName>
    <definedName name="khkl" localSheetId="24" hidden="1">{"'Sheet1'!$L$16"}</definedName>
    <definedName name="khkl" localSheetId="22" hidden="1">{"'Sheet1'!$L$16"}</definedName>
    <definedName name="khkl" hidden="1">{"'Sheet1'!$L$16"}</definedName>
    <definedName name="kjjh" localSheetId="0" hidden="1">{"'Sheet1'!$L$16"}</definedName>
    <definedName name="kjjh" localSheetId="2" hidden="1">{"'Sheet1'!$L$16"}</definedName>
    <definedName name="kjjh" localSheetId="4" hidden="1">{"'Sheet1'!$L$16"}</definedName>
    <definedName name="kjjh" localSheetId="6" hidden="1">{"'Sheet1'!$L$16"}</definedName>
    <definedName name="kjjh" localSheetId="8" hidden="1">{"'Sheet1'!$L$16"}</definedName>
    <definedName name="kjjh" localSheetId="10" hidden="1">{"'Sheet1'!$L$16"}</definedName>
    <definedName name="kjjh" localSheetId="12" hidden="1">{"'Sheet1'!$L$16"}</definedName>
    <definedName name="kjjh" localSheetId="14" hidden="1">{"'Sheet1'!$L$16"}</definedName>
    <definedName name="kjjh" localSheetId="16" hidden="1">{"'Sheet1'!$L$16"}</definedName>
    <definedName name="kjjh" localSheetId="18" hidden="1">{"'Sheet1'!$L$16"}</definedName>
    <definedName name="kjjh" localSheetId="20" hidden="1">{"'Sheet1'!$L$16"}</definedName>
    <definedName name="kjjh" localSheetId="23" hidden="1">{"'Sheet1'!$L$16"}</definedName>
    <definedName name="kjjh" localSheetId="1" hidden="1">{"'Sheet1'!$L$16"}</definedName>
    <definedName name="kjjh" localSheetId="3" hidden="1">{"'Sheet1'!$L$16"}</definedName>
    <definedName name="kjjh" localSheetId="5" hidden="1">{"'Sheet1'!$L$16"}</definedName>
    <definedName name="kjjh" localSheetId="7" hidden="1">{"'Sheet1'!$L$16"}</definedName>
    <definedName name="kjjh" localSheetId="9" hidden="1">{"'Sheet1'!$L$16"}</definedName>
    <definedName name="kjjh" localSheetId="11" hidden="1">{"'Sheet1'!$L$16"}</definedName>
    <definedName name="kjjh" localSheetId="13" hidden="1">{"'Sheet1'!$L$16"}</definedName>
    <definedName name="kjjh" localSheetId="15" hidden="1">{"'Sheet1'!$L$16"}</definedName>
    <definedName name="kjjh" localSheetId="17" hidden="1">{"'Sheet1'!$L$16"}</definedName>
    <definedName name="kjjh" localSheetId="19" hidden="1">{"'Sheet1'!$L$16"}</definedName>
    <definedName name="kjjh" localSheetId="21" hidden="1">{"'Sheet1'!$L$16"}</definedName>
    <definedName name="kjjh" localSheetId="24" hidden="1">{"'Sheet1'!$L$16"}</definedName>
    <definedName name="kjjh" localSheetId="22" hidden="1">{"'Sheet1'!$L$16"}</definedName>
    <definedName name="kjjh" hidden="1">{"'Sheet1'!$L$16"}</definedName>
    <definedName name="KTLDLAN3" localSheetId="0" hidden="1">{"'Sheet1'!$L$16"}</definedName>
    <definedName name="KTLDLAN3" localSheetId="2" hidden="1">{"'Sheet1'!$L$16"}</definedName>
    <definedName name="KTLDLAN3" localSheetId="4" hidden="1">{"'Sheet1'!$L$16"}</definedName>
    <definedName name="KTLDLAN3" localSheetId="6" hidden="1">{"'Sheet1'!$L$16"}</definedName>
    <definedName name="KTLDLAN3" localSheetId="8" hidden="1">{"'Sheet1'!$L$16"}</definedName>
    <definedName name="KTLDLAN3" localSheetId="10" hidden="1">{"'Sheet1'!$L$16"}</definedName>
    <definedName name="KTLDLAN3" localSheetId="12" hidden="1">{"'Sheet1'!$L$16"}</definedName>
    <definedName name="KTLDLAN3" localSheetId="14" hidden="1">{"'Sheet1'!$L$16"}</definedName>
    <definedName name="KTLDLAN3" localSheetId="16" hidden="1">{"'Sheet1'!$L$16"}</definedName>
    <definedName name="KTLDLAN3" localSheetId="18" hidden="1">{"'Sheet1'!$L$16"}</definedName>
    <definedName name="KTLDLAN3" localSheetId="20" hidden="1">{"'Sheet1'!$L$16"}</definedName>
    <definedName name="KTLDLAN3" localSheetId="23" hidden="1">{"'Sheet1'!$L$16"}</definedName>
    <definedName name="KTLDLAN3" localSheetId="1" hidden="1">{"'Sheet1'!$L$16"}</definedName>
    <definedName name="KTLDLAN3" localSheetId="3" hidden="1">{"'Sheet1'!$L$16"}</definedName>
    <definedName name="KTLDLAN3" localSheetId="5" hidden="1">{"'Sheet1'!$L$16"}</definedName>
    <definedName name="KTLDLAN3" localSheetId="7" hidden="1">{"'Sheet1'!$L$16"}</definedName>
    <definedName name="KTLDLAN3" localSheetId="9" hidden="1">{"'Sheet1'!$L$16"}</definedName>
    <definedName name="KTLDLAN3" localSheetId="11" hidden="1">{"'Sheet1'!$L$16"}</definedName>
    <definedName name="KTLDLAN3" localSheetId="13" hidden="1">{"'Sheet1'!$L$16"}</definedName>
    <definedName name="KTLDLAN3" localSheetId="15" hidden="1">{"'Sheet1'!$L$16"}</definedName>
    <definedName name="KTLDLAN3" localSheetId="17" hidden="1">{"'Sheet1'!$L$16"}</definedName>
    <definedName name="KTLDLAN3" localSheetId="19" hidden="1">{"'Sheet1'!$L$16"}</definedName>
    <definedName name="KTLDLAN3" localSheetId="21" hidden="1">{"'Sheet1'!$L$16"}</definedName>
    <definedName name="KTLDLAN3" localSheetId="24" hidden="1">{"'Sheet1'!$L$16"}</definedName>
    <definedName name="KTLDLAN3" localSheetId="22" hidden="1">{"'Sheet1'!$L$16"}</definedName>
    <definedName name="KTLDLAN3" hidden="1">{"'Sheet1'!$L$16"}</definedName>
    <definedName name="_xlnm.Print_Area" localSheetId="0">'CC - 01'!$A$1:$AS$169</definedName>
    <definedName name="_xlnm.Print_Area" localSheetId="2">'CC - 02'!$A$1:$AP$169</definedName>
    <definedName name="_xlnm.Print_Area" localSheetId="4">'CC - 03'!$A$1:$AS$185</definedName>
    <definedName name="_xlnm.Print_Area" localSheetId="6">'CC - 04'!$A$1:$AS$183</definedName>
    <definedName name="_xlnm.Print_Area" localSheetId="8">'CC - 05'!$A$1:$AS$187</definedName>
    <definedName name="_xlnm.Print_Area" localSheetId="10">'CC - 06'!$A$1:$AS$187</definedName>
    <definedName name="_xlnm.Print_Area" localSheetId="12">'CC - 07'!$A$1:$AS$191</definedName>
    <definedName name="_xlnm.Print_Area" localSheetId="14">'CC - 08'!$A$1:$AS$193</definedName>
    <definedName name="_xlnm.Print_Area" localSheetId="16">'CC - 09'!$A$1:$AS$191</definedName>
    <definedName name="_xlnm.Print_Area" localSheetId="18">'CC - 10'!$A$1:$AS$187</definedName>
    <definedName name="_xlnm.Print_Area" localSheetId="20">'CC - 11'!$A$1:$AS$185</definedName>
    <definedName name="_xlnm.Print_Area" localSheetId="23">'CC - 12'!$A$1:$AS$185</definedName>
    <definedName name="ưer" localSheetId="0" hidden="1">{"'Sheet1'!$L$16"}</definedName>
    <definedName name="ưer" localSheetId="2" hidden="1">{"'Sheet1'!$L$16"}</definedName>
    <definedName name="ưer" localSheetId="4" hidden="1">{"'Sheet1'!$L$16"}</definedName>
    <definedName name="ưer" localSheetId="6" hidden="1">{"'Sheet1'!$L$16"}</definedName>
    <definedName name="ưer" localSheetId="8" hidden="1">{"'Sheet1'!$L$16"}</definedName>
    <definedName name="ưer" localSheetId="10" hidden="1">{"'Sheet1'!$L$16"}</definedName>
    <definedName name="ưer" localSheetId="12" hidden="1">{"'Sheet1'!$L$16"}</definedName>
    <definedName name="ưer" localSheetId="14" hidden="1">{"'Sheet1'!$L$16"}</definedName>
    <definedName name="ưer" localSheetId="16" hidden="1">{"'Sheet1'!$L$16"}</definedName>
    <definedName name="ưer" localSheetId="18" hidden="1">{"'Sheet1'!$L$16"}</definedName>
    <definedName name="ưer" localSheetId="20" hidden="1">{"'Sheet1'!$L$16"}</definedName>
    <definedName name="ưer" localSheetId="23" hidden="1">{"'Sheet1'!$L$16"}</definedName>
    <definedName name="ưer" localSheetId="1" hidden="1">{"'Sheet1'!$L$16"}</definedName>
    <definedName name="ưer" localSheetId="3" hidden="1">{"'Sheet1'!$L$16"}</definedName>
    <definedName name="ưer" localSheetId="5" hidden="1">{"'Sheet1'!$L$16"}</definedName>
    <definedName name="ưer" localSheetId="7" hidden="1">{"'Sheet1'!$L$16"}</definedName>
    <definedName name="ưer" localSheetId="9" hidden="1">{"'Sheet1'!$L$16"}</definedName>
    <definedName name="ưer" localSheetId="11" hidden="1">{"'Sheet1'!$L$16"}</definedName>
    <definedName name="ưer" localSheetId="13" hidden="1">{"'Sheet1'!$L$16"}</definedName>
    <definedName name="ưer" localSheetId="15" hidden="1">{"'Sheet1'!$L$16"}</definedName>
    <definedName name="ưer" localSheetId="17" hidden="1">{"'Sheet1'!$L$16"}</definedName>
    <definedName name="ưer" localSheetId="19" hidden="1">{"'Sheet1'!$L$16"}</definedName>
    <definedName name="ưer" localSheetId="21" hidden="1">{"'Sheet1'!$L$16"}</definedName>
    <definedName name="ưer" localSheetId="24" hidden="1">{"'Sheet1'!$L$16"}</definedName>
    <definedName name="ưer" localSheetId="22" hidden="1">{"'Sheet1'!$L$16"}</definedName>
    <definedName name="ưer" hidden="1">{"'Sheet1'!$L$16"}</definedName>
    <definedName name="UU" localSheetId="0" hidden="1">{"'Sheet1'!$L$16"}</definedName>
    <definedName name="UU" localSheetId="2" hidden="1">{"'Sheet1'!$L$16"}</definedName>
    <definedName name="UU" localSheetId="4" hidden="1">{"'Sheet1'!$L$16"}</definedName>
    <definedName name="UU" localSheetId="6" hidden="1">{"'Sheet1'!$L$16"}</definedName>
    <definedName name="UU" localSheetId="8" hidden="1">{"'Sheet1'!$L$16"}</definedName>
    <definedName name="UU" localSheetId="10" hidden="1">{"'Sheet1'!$L$16"}</definedName>
    <definedName name="UU" localSheetId="12" hidden="1">{"'Sheet1'!$L$16"}</definedName>
    <definedName name="UU" localSheetId="14" hidden="1">{"'Sheet1'!$L$16"}</definedName>
    <definedName name="UU" localSheetId="16" hidden="1">{"'Sheet1'!$L$16"}</definedName>
    <definedName name="UU" localSheetId="18" hidden="1">{"'Sheet1'!$L$16"}</definedName>
    <definedName name="UU" localSheetId="20" hidden="1">{"'Sheet1'!$L$16"}</definedName>
    <definedName name="UU" localSheetId="23" hidden="1">{"'Sheet1'!$L$16"}</definedName>
    <definedName name="UU" localSheetId="1" hidden="1">{"'Sheet1'!$L$16"}</definedName>
    <definedName name="UU" localSheetId="3" hidden="1">{"'Sheet1'!$L$16"}</definedName>
    <definedName name="UU" localSheetId="5" hidden="1">{"'Sheet1'!$L$16"}</definedName>
    <definedName name="UU" localSheetId="7" hidden="1">{"'Sheet1'!$L$16"}</definedName>
    <definedName name="UU" localSheetId="9" hidden="1">{"'Sheet1'!$L$16"}</definedName>
    <definedName name="UU" localSheetId="11" hidden="1">{"'Sheet1'!$L$16"}</definedName>
    <definedName name="UU" localSheetId="13" hidden="1">{"'Sheet1'!$L$16"}</definedName>
    <definedName name="UU" localSheetId="15" hidden="1">{"'Sheet1'!$L$16"}</definedName>
    <definedName name="UU" localSheetId="17" hidden="1">{"'Sheet1'!$L$16"}</definedName>
    <definedName name="UU" localSheetId="19" hidden="1">{"'Sheet1'!$L$16"}</definedName>
    <definedName name="UU" localSheetId="21" hidden="1">{"'Sheet1'!$L$16"}</definedName>
    <definedName name="UU" localSheetId="24" hidden="1">{"'Sheet1'!$L$16"}</definedName>
    <definedName name="UU" localSheetId="22" hidden="1">{"'Sheet1'!$L$16"}</definedName>
    <definedName name="UU" hidden="1">{"'Sheet1'!$L$16"}</definedName>
    <definedName name="wrn.chi._.tiÆt." localSheetId="0" hidden="1">{#N/A,#N/A,FALSE,"Chi tiÆt"}</definedName>
    <definedName name="wrn.chi._.tiÆt." localSheetId="2" hidden="1">{#N/A,#N/A,FALSE,"Chi tiÆt"}</definedName>
    <definedName name="wrn.chi._.tiÆt." localSheetId="4" hidden="1">{#N/A,#N/A,FALSE,"Chi tiÆt"}</definedName>
    <definedName name="wrn.chi._.tiÆt." localSheetId="6" hidden="1">{#N/A,#N/A,FALSE,"Chi tiÆt"}</definedName>
    <definedName name="wrn.chi._.tiÆt." localSheetId="8" hidden="1">{#N/A,#N/A,FALSE,"Chi tiÆt"}</definedName>
    <definedName name="wrn.chi._.tiÆt." localSheetId="10" hidden="1">{#N/A,#N/A,FALSE,"Chi tiÆt"}</definedName>
    <definedName name="wrn.chi._.tiÆt." localSheetId="12" hidden="1">{#N/A,#N/A,FALSE,"Chi tiÆt"}</definedName>
    <definedName name="wrn.chi._.tiÆt." localSheetId="14" hidden="1">{#N/A,#N/A,FALSE,"Chi tiÆt"}</definedName>
    <definedName name="wrn.chi._.tiÆt." localSheetId="16" hidden="1">{#N/A,#N/A,FALSE,"Chi tiÆt"}</definedName>
    <definedName name="wrn.chi._.tiÆt." localSheetId="18" hidden="1">{#N/A,#N/A,FALSE,"Chi tiÆt"}</definedName>
    <definedName name="wrn.chi._.tiÆt." localSheetId="20" hidden="1">{#N/A,#N/A,FALSE,"Chi tiÆt"}</definedName>
    <definedName name="wrn.chi._.tiÆt." localSheetId="23" hidden="1">{#N/A,#N/A,FALSE,"Chi tiÆt"}</definedName>
    <definedName name="wrn.chi._.tiÆt." localSheetId="1" hidden="1">{#N/A,#N/A,FALSE,"Chi tiÆt"}</definedName>
    <definedName name="wrn.chi._.tiÆt." localSheetId="3" hidden="1">{#N/A,#N/A,FALSE,"Chi tiÆt"}</definedName>
    <definedName name="wrn.chi._.tiÆt." localSheetId="5" hidden="1">{#N/A,#N/A,FALSE,"Chi tiÆt"}</definedName>
    <definedName name="wrn.chi._.tiÆt." localSheetId="7" hidden="1">{#N/A,#N/A,FALSE,"Chi tiÆt"}</definedName>
    <definedName name="wrn.chi._.tiÆt." localSheetId="9" hidden="1">{#N/A,#N/A,FALSE,"Chi tiÆt"}</definedName>
    <definedName name="wrn.chi._.tiÆt." localSheetId="11" hidden="1">{#N/A,#N/A,FALSE,"Chi tiÆt"}</definedName>
    <definedName name="wrn.chi._.tiÆt." localSheetId="13" hidden="1">{#N/A,#N/A,FALSE,"Chi tiÆt"}</definedName>
    <definedName name="wrn.chi._.tiÆt." localSheetId="15" hidden="1">{#N/A,#N/A,FALSE,"Chi tiÆt"}</definedName>
    <definedName name="wrn.chi._.tiÆt." localSheetId="17" hidden="1">{#N/A,#N/A,FALSE,"Chi tiÆt"}</definedName>
    <definedName name="wrn.chi._.tiÆt." localSheetId="19" hidden="1">{#N/A,#N/A,FALSE,"Chi tiÆt"}</definedName>
    <definedName name="wrn.chi._.tiÆt." localSheetId="21" hidden="1">{#N/A,#N/A,FALSE,"Chi tiÆt"}</definedName>
    <definedName name="wrn.chi._.tiÆt." localSheetId="24" hidden="1">{#N/A,#N/A,FALSE,"Chi tiÆt"}</definedName>
    <definedName name="wrn.chi._.tiÆt." localSheetId="22" hidden="1">{#N/A,#N/A,FALSE,"Chi tiÆt"}</definedName>
    <definedName name="wrn.chi._.tiÆt." hidden="1">{#N/A,#N/A,FALSE,"Chi tiÆt"}</definedName>
  </definedNames>
  <calcPr calcId="124519"/>
</workbook>
</file>

<file path=xl/calcChain.xml><?xml version="1.0" encoding="utf-8"?>
<calcChain xmlns="http://schemas.openxmlformats.org/spreadsheetml/2006/main">
  <c r="K160" i="40"/>
  <c r="N127"/>
  <c r="O127"/>
  <c r="P127"/>
  <c r="N128"/>
  <c r="O128"/>
  <c r="P128"/>
  <c r="N129"/>
  <c r="O129"/>
  <c r="P129"/>
  <c r="N130"/>
  <c r="O130"/>
  <c r="P130"/>
  <c r="N131"/>
  <c r="O131"/>
  <c r="P131"/>
  <c r="N132"/>
  <c r="O132"/>
  <c r="P132"/>
  <c r="N133"/>
  <c r="O133"/>
  <c r="P133"/>
  <c r="N134"/>
  <c r="O134"/>
  <c r="P134"/>
  <c r="N135"/>
  <c r="O135"/>
  <c r="P135"/>
  <c r="N136"/>
  <c r="O136"/>
  <c r="P136"/>
  <c r="N137"/>
  <c r="O137"/>
  <c r="P137"/>
  <c r="N138"/>
  <c r="O138"/>
  <c r="P138"/>
  <c r="N139"/>
  <c r="O139"/>
  <c r="P139"/>
  <c r="N140"/>
  <c r="O140"/>
  <c r="P140"/>
  <c r="N141"/>
  <c r="O141"/>
  <c r="P141"/>
  <c r="N142"/>
  <c r="O142"/>
  <c r="P142"/>
  <c r="N143"/>
  <c r="O143"/>
  <c r="P143"/>
  <c r="N144"/>
  <c r="O144"/>
  <c r="P144"/>
  <c r="N145"/>
  <c r="O145"/>
  <c r="P145"/>
  <c r="N146"/>
  <c r="O146"/>
  <c r="P146"/>
  <c r="N147"/>
  <c r="O147"/>
  <c r="P147"/>
  <c r="N148"/>
  <c r="O148"/>
  <c r="P148"/>
  <c r="N149"/>
  <c r="O149"/>
  <c r="P149"/>
  <c r="N150"/>
  <c r="O150"/>
  <c r="P150"/>
  <c r="N151"/>
  <c r="O151"/>
  <c r="P151"/>
  <c r="N152"/>
  <c r="O152"/>
  <c r="P152"/>
  <c r="N153"/>
  <c r="O153"/>
  <c r="P153"/>
  <c r="N154"/>
  <c r="O154"/>
  <c r="P154"/>
  <c r="N155"/>
  <c r="O155"/>
  <c r="P155"/>
  <c r="N156"/>
  <c r="O156"/>
  <c r="P156"/>
  <c r="N157"/>
  <c r="O157"/>
  <c r="P157"/>
  <c r="N158"/>
  <c r="O158"/>
  <c r="P158"/>
  <c r="N159"/>
  <c r="O159"/>
  <c r="P159"/>
  <c r="N160"/>
  <c r="O160"/>
  <c r="P160"/>
  <c r="N161"/>
  <c r="O161"/>
  <c r="P161"/>
  <c r="N162"/>
  <c r="O162"/>
  <c r="P162"/>
  <c r="P126"/>
  <c r="O126"/>
  <c r="N126"/>
  <c r="N69"/>
  <c r="O69"/>
  <c r="P69"/>
  <c r="N70"/>
  <c r="O70"/>
  <c r="P70"/>
  <c r="N71"/>
  <c r="O71"/>
  <c r="P71"/>
  <c r="N72"/>
  <c r="O72"/>
  <c r="P72"/>
  <c r="N73"/>
  <c r="O73"/>
  <c r="P73"/>
  <c r="N74"/>
  <c r="O74"/>
  <c r="P74"/>
  <c r="P68"/>
  <c r="O68"/>
  <c r="N68"/>
  <c r="R158"/>
  <c r="H158"/>
  <c r="F158"/>
  <c r="L158" s="1"/>
  <c r="E158"/>
  <c r="D158"/>
  <c r="C158"/>
  <c r="A158"/>
  <c r="R157"/>
  <c r="H157"/>
  <c r="F157"/>
  <c r="L157" s="1"/>
  <c r="E157"/>
  <c r="D157"/>
  <c r="C157"/>
  <c r="A157"/>
  <c r="R156"/>
  <c r="E156"/>
  <c r="D156"/>
  <c r="C156"/>
  <c r="A156"/>
  <c r="R155"/>
  <c r="E155"/>
  <c r="D155"/>
  <c r="C155"/>
  <c r="A155"/>
  <c r="A151" i="39"/>
  <c r="A153"/>
  <c r="A155" s="1"/>
  <c r="A157" s="1"/>
  <c r="A159" s="1"/>
  <c r="A161" s="1"/>
  <c r="A163" s="1"/>
  <c r="A165" s="1"/>
  <c r="A167" s="1"/>
  <c r="AM159"/>
  <c r="AL159"/>
  <c r="AK159"/>
  <c r="AN159" s="1"/>
  <c r="D159"/>
  <c r="C159"/>
  <c r="AM157"/>
  <c r="AL157"/>
  <c r="AK157"/>
  <c r="AN157" s="1"/>
  <c r="D157"/>
  <c r="C157"/>
  <c r="AM155"/>
  <c r="H156" i="40" s="1"/>
  <c r="AL155" i="39"/>
  <c r="AK155"/>
  <c r="AN155" s="1"/>
  <c r="D155"/>
  <c r="C155"/>
  <c r="AM153"/>
  <c r="H155" i="40" s="1"/>
  <c r="AL153" i="39"/>
  <c r="AK153"/>
  <c r="AN153" s="1"/>
  <c r="D153"/>
  <c r="C153"/>
  <c r="N11" i="40"/>
  <c r="O11"/>
  <c r="P11"/>
  <c r="N12"/>
  <c r="O12"/>
  <c r="P12"/>
  <c r="N13"/>
  <c r="O13"/>
  <c r="P13"/>
  <c r="N14"/>
  <c r="O14"/>
  <c r="P14"/>
  <c r="P10"/>
  <c r="O10"/>
  <c r="N10"/>
  <c r="A150" i="38"/>
  <c r="C150"/>
  <c r="D150"/>
  <c r="E150"/>
  <c r="N150" s="1"/>
  <c r="R150"/>
  <c r="A151"/>
  <c r="C151"/>
  <c r="D151"/>
  <c r="E151"/>
  <c r="O151" s="1"/>
  <c r="F151"/>
  <c r="H151"/>
  <c r="I151" s="1"/>
  <c r="L151"/>
  <c r="R151"/>
  <c r="A152"/>
  <c r="C152"/>
  <c r="D152"/>
  <c r="E152"/>
  <c r="N152" s="1"/>
  <c r="F152"/>
  <c r="H152"/>
  <c r="I152" s="1"/>
  <c r="L152"/>
  <c r="R152"/>
  <c r="A153"/>
  <c r="C153"/>
  <c r="D153"/>
  <c r="E153"/>
  <c r="O153" s="1"/>
  <c r="R153"/>
  <c r="A154"/>
  <c r="C154"/>
  <c r="D154"/>
  <c r="E154"/>
  <c r="N154" s="1"/>
  <c r="F154"/>
  <c r="H154"/>
  <c r="I154" s="1"/>
  <c r="L154"/>
  <c r="R154"/>
  <c r="A155"/>
  <c r="C155"/>
  <c r="D155"/>
  <c r="E155"/>
  <c r="O155" s="1"/>
  <c r="R155"/>
  <c r="A156"/>
  <c r="C156"/>
  <c r="D156"/>
  <c r="E156"/>
  <c r="N156" s="1"/>
  <c r="F156"/>
  <c r="H156"/>
  <c r="I156" s="1"/>
  <c r="L156"/>
  <c r="R156"/>
  <c r="A157"/>
  <c r="C157"/>
  <c r="D157"/>
  <c r="E157"/>
  <c r="O157" s="1"/>
  <c r="R157"/>
  <c r="A158"/>
  <c r="C158"/>
  <c r="D158"/>
  <c r="E158"/>
  <c r="N158" s="1"/>
  <c r="F158"/>
  <c r="H158"/>
  <c r="I158" s="1"/>
  <c r="L158"/>
  <c r="R158"/>
  <c r="A159"/>
  <c r="C159"/>
  <c r="D159"/>
  <c r="E159"/>
  <c r="O159" s="1"/>
  <c r="R159"/>
  <c r="A160"/>
  <c r="C160"/>
  <c r="D160"/>
  <c r="E160"/>
  <c r="N160" s="1"/>
  <c r="F160"/>
  <c r="H160"/>
  <c r="I160" s="1"/>
  <c r="L160"/>
  <c r="R160"/>
  <c r="A161"/>
  <c r="C161"/>
  <c r="D161"/>
  <c r="E161"/>
  <c r="O161" s="1"/>
  <c r="F161"/>
  <c r="H161"/>
  <c r="I161" s="1"/>
  <c r="L161"/>
  <c r="R161"/>
  <c r="A162"/>
  <c r="C162"/>
  <c r="D162"/>
  <c r="E162"/>
  <c r="N162" s="1"/>
  <c r="R162"/>
  <c r="A147" i="37"/>
  <c r="A149" s="1"/>
  <c r="A151" s="1"/>
  <c r="A153" s="1"/>
  <c r="A155" s="1"/>
  <c r="A157" s="1"/>
  <c r="A159" s="1"/>
  <c r="A161" s="1"/>
  <c r="A163" s="1"/>
  <c r="A165" s="1"/>
  <c r="A167" s="1"/>
  <c r="AM151"/>
  <c r="AL151"/>
  <c r="AK151"/>
  <c r="AN151" s="1"/>
  <c r="D151"/>
  <c r="C151"/>
  <c r="AM149"/>
  <c r="H153" i="38" s="1"/>
  <c r="I153" s="1"/>
  <c r="AL149" i="37"/>
  <c r="AK149"/>
  <c r="F153" i="38" s="1"/>
  <c r="L153" s="1"/>
  <c r="D149" i="37"/>
  <c r="C149"/>
  <c r="AM147"/>
  <c r="AL147"/>
  <c r="AK147"/>
  <c r="D147"/>
  <c r="C147"/>
  <c r="AM159"/>
  <c r="AL159"/>
  <c r="AK159"/>
  <c r="D159"/>
  <c r="C159"/>
  <c r="AM157"/>
  <c r="H157" i="38" s="1"/>
  <c r="I157" s="1"/>
  <c r="AL157" i="37"/>
  <c r="AK157"/>
  <c r="AN157" s="1"/>
  <c r="D157"/>
  <c r="C157"/>
  <c r="AM155"/>
  <c r="AL155"/>
  <c r="AK155"/>
  <c r="D155"/>
  <c r="C155"/>
  <c r="AM153"/>
  <c r="H155" i="38" s="1"/>
  <c r="I155" s="1"/>
  <c r="AL153" i="37"/>
  <c r="AK153"/>
  <c r="AN153" s="1"/>
  <c r="D153"/>
  <c r="C153"/>
  <c r="C154" i="36"/>
  <c r="D154"/>
  <c r="E154"/>
  <c r="N154" s="1"/>
  <c r="R154"/>
  <c r="C155"/>
  <c r="D155"/>
  <c r="E155"/>
  <c r="N155"/>
  <c r="O155"/>
  <c r="P155"/>
  <c r="R155"/>
  <c r="C156"/>
  <c r="D156"/>
  <c r="E156"/>
  <c r="N156" s="1"/>
  <c r="R156"/>
  <c r="C157"/>
  <c r="D157"/>
  <c r="E157"/>
  <c r="N157" s="1"/>
  <c r="R157"/>
  <c r="C158"/>
  <c r="D158"/>
  <c r="E158"/>
  <c r="N158" s="1"/>
  <c r="O158"/>
  <c r="R158"/>
  <c r="C159"/>
  <c r="D159"/>
  <c r="E159"/>
  <c r="N159" s="1"/>
  <c r="R159"/>
  <c r="C160"/>
  <c r="D160"/>
  <c r="E160"/>
  <c r="N160"/>
  <c r="O160"/>
  <c r="P160"/>
  <c r="R160"/>
  <c r="C161"/>
  <c r="D161"/>
  <c r="E161"/>
  <c r="N161" s="1"/>
  <c r="R161"/>
  <c r="C162"/>
  <c r="D162"/>
  <c r="E162"/>
  <c r="N162" s="1"/>
  <c r="R162"/>
  <c r="C163"/>
  <c r="D163"/>
  <c r="E163"/>
  <c r="N163" s="1"/>
  <c r="R163"/>
  <c r="AL161" i="35"/>
  <c r="D161"/>
  <c r="C161"/>
  <c r="AL159"/>
  <c r="D159"/>
  <c r="C159"/>
  <c r="AL165"/>
  <c r="D165"/>
  <c r="C165"/>
  <c r="AL163"/>
  <c r="D163"/>
  <c r="C163"/>
  <c r="AL157"/>
  <c r="D157"/>
  <c r="C157"/>
  <c r="A24" i="15"/>
  <c r="C74" i="36"/>
  <c r="D74"/>
  <c r="E74"/>
  <c r="N74"/>
  <c r="O74"/>
  <c r="P74"/>
  <c r="R74"/>
  <c r="C75"/>
  <c r="D75"/>
  <c r="E75"/>
  <c r="N75" s="1"/>
  <c r="R75"/>
  <c r="D11"/>
  <c r="E11"/>
  <c r="N11" s="1"/>
  <c r="D12"/>
  <c r="E12"/>
  <c r="D13"/>
  <c r="E13"/>
  <c r="AL64" i="35"/>
  <c r="D64"/>
  <c r="C64"/>
  <c r="C155" i="34"/>
  <c r="D155"/>
  <c r="E155"/>
  <c r="N155" s="1"/>
  <c r="R155"/>
  <c r="C156"/>
  <c r="D156"/>
  <c r="E156"/>
  <c r="N156" s="1"/>
  <c r="R156"/>
  <c r="C157"/>
  <c r="D157"/>
  <c r="E157"/>
  <c r="N157" s="1"/>
  <c r="R157"/>
  <c r="C158"/>
  <c r="D158"/>
  <c r="E158"/>
  <c r="N158" s="1"/>
  <c r="R158"/>
  <c r="C159"/>
  <c r="D159"/>
  <c r="E159"/>
  <c r="N159" s="1"/>
  <c r="R159"/>
  <c r="C160"/>
  <c r="D160"/>
  <c r="E160"/>
  <c r="N160" s="1"/>
  <c r="R160"/>
  <c r="C161"/>
  <c r="D161"/>
  <c r="E161"/>
  <c r="N161" s="1"/>
  <c r="R161"/>
  <c r="C162"/>
  <c r="D162"/>
  <c r="E162"/>
  <c r="N162" s="1"/>
  <c r="R162"/>
  <c r="C163"/>
  <c r="D163"/>
  <c r="E163"/>
  <c r="N163" s="1"/>
  <c r="R163"/>
  <c r="C164"/>
  <c r="D164"/>
  <c r="E164"/>
  <c r="N164" s="1"/>
  <c r="R164"/>
  <c r="C165"/>
  <c r="D165"/>
  <c r="E165"/>
  <c r="N165" s="1"/>
  <c r="R165"/>
  <c r="A153" i="33"/>
  <c r="A155" s="1"/>
  <c r="A157" s="1"/>
  <c r="A159" s="1"/>
  <c r="A161" s="1"/>
  <c r="A163" s="1"/>
  <c r="A165" s="1"/>
  <c r="A167" s="1"/>
  <c r="A169" s="1"/>
  <c r="A171" s="1"/>
  <c r="A173" s="1"/>
  <c r="AM159"/>
  <c r="AL159"/>
  <c r="H158" i="34" s="1"/>
  <c r="I158" s="1"/>
  <c r="AK159" i="33"/>
  <c r="AN159" s="1"/>
  <c r="D159"/>
  <c r="C159"/>
  <c r="AM157"/>
  <c r="AL157"/>
  <c r="H157" i="34" s="1"/>
  <c r="I157" s="1"/>
  <c r="AK157" i="33"/>
  <c r="D157"/>
  <c r="C157"/>
  <c r="AM155"/>
  <c r="AL155"/>
  <c r="H156" i="34" s="1"/>
  <c r="I156" s="1"/>
  <c r="AK155" i="33"/>
  <c r="AN155" s="1"/>
  <c r="D155"/>
  <c r="C155"/>
  <c r="AM165"/>
  <c r="AL165"/>
  <c r="H161" i="34" s="1"/>
  <c r="I161" s="1"/>
  <c r="AK165" i="33"/>
  <c r="D165"/>
  <c r="C165"/>
  <c r="AM163"/>
  <c r="AL163"/>
  <c r="AK163"/>
  <c r="AN163" s="1"/>
  <c r="D163"/>
  <c r="C163"/>
  <c r="AM161"/>
  <c r="AL161"/>
  <c r="AK161"/>
  <c r="D161"/>
  <c r="C161"/>
  <c r="R74" i="34"/>
  <c r="E74"/>
  <c r="D74"/>
  <c r="C74"/>
  <c r="D11"/>
  <c r="E11"/>
  <c r="N11" s="1"/>
  <c r="D12"/>
  <c r="E12"/>
  <c r="O12" s="1"/>
  <c r="D13"/>
  <c r="E13"/>
  <c r="N13" s="1"/>
  <c r="D14"/>
  <c r="E14"/>
  <c r="O14" s="1"/>
  <c r="A64" i="33"/>
  <c r="A66" s="1"/>
  <c r="AM64"/>
  <c r="H74" i="34" s="1"/>
  <c r="AL64" i="33"/>
  <c r="AK64"/>
  <c r="AN64" s="1"/>
  <c r="D64"/>
  <c r="C64"/>
  <c r="A14"/>
  <c r="A16" s="1"/>
  <c r="C155" i="32"/>
  <c r="D155"/>
  <c r="E155"/>
  <c r="O155" s="1"/>
  <c r="F155"/>
  <c r="H155"/>
  <c r="I155" s="1"/>
  <c r="L155"/>
  <c r="N155"/>
  <c r="R155"/>
  <c r="C156"/>
  <c r="D156"/>
  <c r="E156"/>
  <c r="O156" s="1"/>
  <c r="F156"/>
  <c r="H156"/>
  <c r="I156" s="1"/>
  <c r="L156"/>
  <c r="N156"/>
  <c r="R156"/>
  <c r="C157"/>
  <c r="D157"/>
  <c r="E157"/>
  <c r="O157" s="1"/>
  <c r="F157"/>
  <c r="H157"/>
  <c r="I157" s="1"/>
  <c r="L157"/>
  <c r="N157"/>
  <c r="R157"/>
  <c r="C158"/>
  <c r="D158"/>
  <c r="E158"/>
  <c r="N158" s="1"/>
  <c r="F158"/>
  <c r="H158"/>
  <c r="I158" s="1"/>
  <c r="L158"/>
  <c r="O158"/>
  <c r="R158"/>
  <c r="C159"/>
  <c r="D159"/>
  <c r="E159"/>
  <c r="O159" s="1"/>
  <c r="F159"/>
  <c r="H159"/>
  <c r="I159" s="1"/>
  <c r="L159"/>
  <c r="N159"/>
  <c r="R159"/>
  <c r="C160"/>
  <c r="D160"/>
  <c r="E160"/>
  <c r="O160" s="1"/>
  <c r="F160"/>
  <c r="H160"/>
  <c r="I160" s="1"/>
  <c r="L160"/>
  <c r="N160"/>
  <c r="R160"/>
  <c r="C161"/>
  <c r="D161"/>
  <c r="E161"/>
  <c r="O161" s="1"/>
  <c r="F161"/>
  <c r="H161"/>
  <c r="I161" s="1"/>
  <c r="L161"/>
  <c r="N161"/>
  <c r="R161"/>
  <c r="C162"/>
  <c r="D162"/>
  <c r="E162"/>
  <c r="O162" s="1"/>
  <c r="F162"/>
  <c r="H162"/>
  <c r="I162" s="1"/>
  <c r="L162"/>
  <c r="N162"/>
  <c r="R162"/>
  <c r="C163"/>
  <c r="D163"/>
  <c r="E163"/>
  <c r="O163" s="1"/>
  <c r="F163"/>
  <c r="H163"/>
  <c r="I163" s="1"/>
  <c r="L163"/>
  <c r="N163"/>
  <c r="R163"/>
  <c r="C164"/>
  <c r="D164"/>
  <c r="E164"/>
  <c r="O164" s="1"/>
  <c r="F164"/>
  <c r="H164"/>
  <c r="I164" s="1"/>
  <c r="L164"/>
  <c r="N164"/>
  <c r="R164"/>
  <c r="C165"/>
  <c r="D165"/>
  <c r="E165"/>
  <c r="O165" s="1"/>
  <c r="F165"/>
  <c r="H165"/>
  <c r="I165" s="1"/>
  <c r="L165"/>
  <c r="N165"/>
  <c r="R165"/>
  <c r="C166"/>
  <c r="D166"/>
  <c r="E166"/>
  <c r="O166" s="1"/>
  <c r="F166"/>
  <c r="H166"/>
  <c r="I166" s="1"/>
  <c r="L166"/>
  <c r="N166"/>
  <c r="R166"/>
  <c r="A153" i="31"/>
  <c r="A155" s="1"/>
  <c r="A157" s="1"/>
  <c r="A159" s="1"/>
  <c r="A161" s="1"/>
  <c r="A163" s="1"/>
  <c r="A165" s="1"/>
  <c r="A167" s="1"/>
  <c r="A169" s="1"/>
  <c r="A171" s="1"/>
  <c r="A173" s="1"/>
  <c r="A175" s="1"/>
  <c r="AM157"/>
  <c r="AL157"/>
  <c r="AK157"/>
  <c r="AN157" s="1"/>
  <c r="D157"/>
  <c r="C157"/>
  <c r="AM155"/>
  <c r="AL155"/>
  <c r="AK155"/>
  <c r="D155"/>
  <c r="C155"/>
  <c r="AM153"/>
  <c r="AL153"/>
  <c r="AK153"/>
  <c r="AN153" s="1"/>
  <c r="D153"/>
  <c r="C153"/>
  <c r="AM163"/>
  <c r="AL163"/>
  <c r="AK163"/>
  <c r="AN163" s="1"/>
  <c r="D163"/>
  <c r="C163"/>
  <c r="AM161"/>
  <c r="AL161"/>
  <c r="AK161"/>
  <c r="AN161" s="1"/>
  <c r="D161"/>
  <c r="C161"/>
  <c r="AM159"/>
  <c r="AL159"/>
  <c r="AK159"/>
  <c r="AN159" s="1"/>
  <c r="D159"/>
  <c r="C159"/>
  <c r="AM169"/>
  <c r="AL169"/>
  <c r="AK169"/>
  <c r="AN169" s="1"/>
  <c r="D169"/>
  <c r="C169"/>
  <c r="AM167"/>
  <c r="AL167"/>
  <c r="AK167"/>
  <c r="AN167" s="1"/>
  <c r="D167"/>
  <c r="C167"/>
  <c r="AM165"/>
  <c r="AL165"/>
  <c r="AK165"/>
  <c r="AN165" s="1"/>
  <c r="D165"/>
  <c r="C165"/>
  <c r="A103"/>
  <c r="A105" s="1"/>
  <c r="A107" s="1"/>
  <c r="A109" s="1"/>
  <c r="A111" s="1"/>
  <c r="A113" s="1"/>
  <c r="A115" s="1"/>
  <c r="A117" s="1"/>
  <c r="A119" s="1"/>
  <c r="A121" s="1"/>
  <c r="A123" s="1"/>
  <c r="A125" s="1"/>
  <c r="A127" s="1"/>
  <c r="A129" s="1"/>
  <c r="A131" s="1"/>
  <c r="A133" s="1"/>
  <c r="A135" s="1"/>
  <c r="A137" s="1"/>
  <c r="A139" s="1"/>
  <c r="A141" s="1"/>
  <c r="A143" s="1"/>
  <c r="A145" s="1"/>
  <c r="A147" s="1"/>
  <c r="A149" s="1"/>
  <c r="A151" s="1"/>
  <c r="R74" i="32"/>
  <c r="E74"/>
  <c r="N74" s="1"/>
  <c r="D74"/>
  <c r="C74"/>
  <c r="A25" i="15"/>
  <c r="AM64" i="31"/>
  <c r="H74" i="32" s="1"/>
  <c r="AL64" i="31"/>
  <c r="AK64"/>
  <c r="F74" i="32" s="1"/>
  <c r="L74" s="1"/>
  <c r="D64" i="31"/>
  <c r="C64"/>
  <c r="AN95" i="27"/>
  <c r="AN97"/>
  <c r="AN99"/>
  <c r="AN101"/>
  <c r="AN103"/>
  <c r="AN105"/>
  <c r="AN107"/>
  <c r="AN109"/>
  <c r="AN111"/>
  <c r="AN113"/>
  <c r="AN115"/>
  <c r="AN117"/>
  <c r="AN119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65"/>
  <c r="AN167"/>
  <c r="AN169"/>
  <c r="AN93"/>
  <c r="AN54"/>
  <c r="AN56"/>
  <c r="AN58"/>
  <c r="AN60"/>
  <c r="AN62"/>
  <c r="AN52"/>
  <c r="AN10"/>
  <c r="AN12"/>
  <c r="AN14"/>
  <c r="AN16"/>
  <c r="AN8"/>
  <c r="AN95" i="25"/>
  <c r="AN97"/>
  <c r="AN99"/>
  <c r="AN101"/>
  <c r="AN103"/>
  <c r="AN105"/>
  <c r="AN107"/>
  <c r="AN109"/>
  <c r="AN111"/>
  <c r="AN113"/>
  <c r="AN115"/>
  <c r="AN117"/>
  <c r="AN119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65"/>
  <c r="AN167"/>
  <c r="AN169"/>
  <c r="AN93"/>
  <c r="AN54"/>
  <c r="AN56"/>
  <c r="AN58"/>
  <c r="AN60"/>
  <c r="AN62"/>
  <c r="AN52"/>
  <c r="AN10"/>
  <c r="AN12"/>
  <c r="AN14"/>
  <c r="AN16"/>
  <c r="AN8"/>
  <c r="AN93" i="23"/>
  <c r="AN95"/>
  <c r="AN97"/>
  <c r="AN99"/>
  <c r="AN101"/>
  <c r="AN103"/>
  <c r="AN105"/>
  <c r="AN107"/>
  <c r="AN109"/>
  <c r="AN111"/>
  <c r="AN113"/>
  <c r="AN115"/>
  <c r="AN117"/>
  <c r="AN119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65"/>
  <c r="AN91"/>
  <c r="AN52"/>
  <c r="AN54"/>
  <c r="AN56"/>
  <c r="AN58"/>
  <c r="AN60"/>
  <c r="AN50"/>
  <c r="AN10"/>
  <c r="AN12"/>
  <c r="AN14"/>
  <c r="AN8"/>
  <c r="AN95" i="21"/>
  <c r="AN97"/>
  <c r="AN99"/>
  <c r="AN101"/>
  <c r="AN103"/>
  <c r="AN105"/>
  <c r="AN107"/>
  <c r="AN109"/>
  <c r="AN111"/>
  <c r="AN113"/>
  <c r="AN115"/>
  <c r="AN117"/>
  <c r="AN119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65"/>
  <c r="AN167"/>
  <c r="AN93"/>
  <c r="AN52"/>
  <c r="AN54"/>
  <c r="AN56"/>
  <c r="AN58"/>
  <c r="AN60"/>
  <c r="AN62"/>
  <c r="AN50"/>
  <c r="AN10"/>
  <c r="AN12"/>
  <c r="AN14"/>
  <c r="AN8"/>
  <c r="AN95" i="14"/>
  <c r="AN97"/>
  <c r="AN99"/>
  <c r="AN101"/>
  <c r="AN103"/>
  <c r="AN105"/>
  <c r="AN107"/>
  <c r="AN109"/>
  <c r="AN111"/>
  <c r="AN113"/>
  <c r="AN115"/>
  <c r="AN117"/>
  <c r="AN119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93"/>
  <c r="AN52"/>
  <c r="AN54"/>
  <c r="AN56"/>
  <c r="AN58"/>
  <c r="AN60"/>
  <c r="AN62"/>
  <c r="AN50"/>
  <c r="AN10"/>
  <c r="AN12"/>
  <c r="AN14"/>
  <c r="AN8"/>
  <c r="F126" i="28"/>
  <c r="H126"/>
  <c r="F127"/>
  <c r="H127"/>
  <c r="F128"/>
  <c r="H128"/>
  <c r="F129"/>
  <c r="H129"/>
  <c r="F130"/>
  <c r="H130"/>
  <c r="F131"/>
  <c r="H131"/>
  <c r="F132"/>
  <c r="H132"/>
  <c r="F133"/>
  <c r="H133"/>
  <c r="F134"/>
  <c r="H134"/>
  <c r="F135"/>
  <c r="H135"/>
  <c r="F136"/>
  <c r="H136"/>
  <c r="F137"/>
  <c r="H137"/>
  <c r="F138"/>
  <c r="H138"/>
  <c r="F139"/>
  <c r="H139"/>
  <c r="F140"/>
  <c r="H140"/>
  <c r="F141"/>
  <c r="H141"/>
  <c r="F142"/>
  <c r="H142"/>
  <c r="F143"/>
  <c r="H143"/>
  <c r="F144"/>
  <c r="H144"/>
  <c r="F145"/>
  <c r="H145"/>
  <c r="F146"/>
  <c r="H146"/>
  <c r="F147"/>
  <c r="H147"/>
  <c r="F148"/>
  <c r="H148"/>
  <c r="F149"/>
  <c r="H149"/>
  <c r="F150"/>
  <c r="H150"/>
  <c r="F151"/>
  <c r="H151"/>
  <c r="F152"/>
  <c r="H152"/>
  <c r="F153"/>
  <c r="H153"/>
  <c r="F154"/>
  <c r="H154"/>
  <c r="F155"/>
  <c r="H155"/>
  <c r="F156"/>
  <c r="H156"/>
  <c r="F157"/>
  <c r="H157"/>
  <c r="F158"/>
  <c r="H158"/>
  <c r="F159"/>
  <c r="H159"/>
  <c r="F160"/>
  <c r="H160"/>
  <c r="F161"/>
  <c r="H161"/>
  <c r="F162"/>
  <c r="H162"/>
  <c r="F163"/>
  <c r="H163"/>
  <c r="H125"/>
  <c r="F125"/>
  <c r="F69"/>
  <c r="H69"/>
  <c r="F70"/>
  <c r="H70"/>
  <c r="F71"/>
  <c r="H71"/>
  <c r="F72"/>
  <c r="H72"/>
  <c r="F73"/>
  <c r="H73"/>
  <c r="H68"/>
  <c r="F68"/>
  <c r="F11"/>
  <c r="H11"/>
  <c r="F12"/>
  <c r="H12"/>
  <c r="F13"/>
  <c r="H13"/>
  <c r="F14"/>
  <c r="H14"/>
  <c r="H10"/>
  <c r="F10"/>
  <c r="AK95" i="27"/>
  <c r="AL95"/>
  <c r="AM95"/>
  <c r="AK97"/>
  <c r="AL97"/>
  <c r="AM97"/>
  <c r="AK99"/>
  <c r="AL99"/>
  <c r="AM99"/>
  <c r="AK101"/>
  <c r="AL101"/>
  <c r="AM101"/>
  <c r="AK103"/>
  <c r="AL103"/>
  <c r="AM103"/>
  <c r="AK105"/>
  <c r="AL105"/>
  <c r="AM105"/>
  <c r="AK107"/>
  <c r="AL107"/>
  <c r="AM107"/>
  <c r="AK109"/>
  <c r="AL109"/>
  <c r="AM109"/>
  <c r="AK111"/>
  <c r="AL111"/>
  <c r="AM111"/>
  <c r="AK113"/>
  <c r="AL113"/>
  <c r="AM113"/>
  <c r="AK115"/>
  <c r="AL115"/>
  <c r="AM115"/>
  <c r="AK117"/>
  <c r="AL117"/>
  <c r="AM117"/>
  <c r="AK119"/>
  <c r="AL119"/>
  <c r="AM119"/>
  <c r="AK121"/>
  <c r="AL121"/>
  <c r="AM121"/>
  <c r="AK123"/>
  <c r="AL123"/>
  <c r="AM123"/>
  <c r="AK125"/>
  <c r="AL125"/>
  <c r="AM125"/>
  <c r="AK127"/>
  <c r="AL127"/>
  <c r="AM127"/>
  <c r="AK129"/>
  <c r="AL129"/>
  <c r="AM129"/>
  <c r="AK131"/>
  <c r="AL131"/>
  <c r="AM131"/>
  <c r="AK133"/>
  <c r="AL133"/>
  <c r="AM133"/>
  <c r="AK135"/>
  <c r="AL135"/>
  <c r="AM135"/>
  <c r="AK137"/>
  <c r="AL137"/>
  <c r="AM137"/>
  <c r="AK139"/>
  <c r="AL139"/>
  <c r="AM139"/>
  <c r="AK141"/>
  <c r="AL141"/>
  <c r="AM141"/>
  <c r="AK143"/>
  <c r="AL143"/>
  <c r="AM143"/>
  <c r="AK145"/>
  <c r="AL145"/>
  <c r="AM145"/>
  <c r="AK147"/>
  <c r="AL147"/>
  <c r="AM147"/>
  <c r="AK149"/>
  <c r="AL149"/>
  <c r="AM149"/>
  <c r="AK151"/>
  <c r="AL151"/>
  <c r="AM151"/>
  <c r="AK153"/>
  <c r="AL153"/>
  <c r="AM153"/>
  <c r="AK155"/>
  <c r="AL155"/>
  <c r="AM155"/>
  <c r="AK157"/>
  <c r="AL157"/>
  <c r="AM157"/>
  <c r="AK159"/>
  <c r="AL159"/>
  <c r="AM159"/>
  <c r="AK161"/>
  <c r="AL161"/>
  <c r="AM161"/>
  <c r="AK163"/>
  <c r="AL163"/>
  <c r="AM163"/>
  <c r="AK165"/>
  <c r="AL165"/>
  <c r="AM165"/>
  <c r="AK167"/>
  <c r="AL167"/>
  <c r="AM167"/>
  <c r="AK169"/>
  <c r="AL169"/>
  <c r="AM169"/>
  <c r="AM93"/>
  <c r="AL93"/>
  <c r="AK93"/>
  <c r="AK54"/>
  <c r="AL54"/>
  <c r="AM54"/>
  <c r="AK56"/>
  <c r="AL56"/>
  <c r="AM56"/>
  <c r="AK58"/>
  <c r="AL58"/>
  <c r="AM58"/>
  <c r="AK60"/>
  <c r="AL60"/>
  <c r="AM60"/>
  <c r="AK62"/>
  <c r="AL62"/>
  <c r="AM62"/>
  <c r="AM52"/>
  <c r="AL52"/>
  <c r="AK52"/>
  <c r="AK10"/>
  <c r="AL10"/>
  <c r="AM10"/>
  <c r="AK12"/>
  <c r="AL12"/>
  <c r="AM12"/>
  <c r="AK14"/>
  <c r="AL14"/>
  <c r="AM14"/>
  <c r="AK16"/>
  <c r="AL16"/>
  <c r="AM16"/>
  <c r="AM8"/>
  <c r="AL8"/>
  <c r="AK8"/>
  <c r="F126" i="26"/>
  <c r="H126"/>
  <c r="F127"/>
  <c r="H127"/>
  <c r="F128"/>
  <c r="H128"/>
  <c r="F129"/>
  <c r="H129"/>
  <c r="F130"/>
  <c r="H130"/>
  <c r="F131"/>
  <c r="H131"/>
  <c r="F132"/>
  <c r="H132"/>
  <c r="F133"/>
  <c r="H133"/>
  <c r="F134"/>
  <c r="H134"/>
  <c r="F135"/>
  <c r="H135"/>
  <c r="F136"/>
  <c r="H136"/>
  <c r="F137"/>
  <c r="H137"/>
  <c r="F138"/>
  <c r="H138"/>
  <c r="F139"/>
  <c r="H139"/>
  <c r="F140"/>
  <c r="H140"/>
  <c r="F141"/>
  <c r="H141"/>
  <c r="F142"/>
  <c r="H142"/>
  <c r="F143"/>
  <c r="H143"/>
  <c r="F144"/>
  <c r="H144"/>
  <c r="F145"/>
  <c r="H145"/>
  <c r="F146"/>
  <c r="H146"/>
  <c r="F147"/>
  <c r="H147"/>
  <c r="F148"/>
  <c r="H148"/>
  <c r="F149"/>
  <c r="H149"/>
  <c r="F150"/>
  <c r="H150"/>
  <c r="F151"/>
  <c r="H151"/>
  <c r="F152"/>
  <c r="H152"/>
  <c r="F153"/>
  <c r="H153"/>
  <c r="F154"/>
  <c r="H154"/>
  <c r="F155"/>
  <c r="H155"/>
  <c r="F156"/>
  <c r="H156"/>
  <c r="F157"/>
  <c r="H157"/>
  <c r="F158"/>
  <c r="H158"/>
  <c r="F159"/>
  <c r="H159"/>
  <c r="F160"/>
  <c r="H160"/>
  <c r="F161"/>
  <c r="H161"/>
  <c r="F162"/>
  <c r="H162"/>
  <c r="F163"/>
  <c r="H163"/>
  <c r="H125"/>
  <c r="F125"/>
  <c r="F69"/>
  <c r="H69"/>
  <c r="F70"/>
  <c r="H70"/>
  <c r="F71"/>
  <c r="H71"/>
  <c r="F72"/>
  <c r="H72"/>
  <c r="F73"/>
  <c r="H73"/>
  <c r="H68"/>
  <c r="F68"/>
  <c r="F11"/>
  <c r="H11"/>
  <c r="F12"/>
  <c r="H12"/>
  <c r="F13"/>
  <c r="H13"/>
  <c r="F14"/>
  <c r="H14"/>
  <c r="H10"/>
  <c r="F10"/>
  <c r="AK95" i="25"/>
  <c r="AL95"/>
  <c r="AM95"/>
  <c r="AK97"/>
  <c r="AL97"/>
  <c r="AM97"/>
  <c r="AK99"/>
  <c r="AL99"/>
  <c r="AM99"/>
  <c r="AK101"/>
  <c r="AL101"/>
  <c r="AM101"/>
  <c r="AK103"/>
  <c r="AL103"/>
  <c r="AM103"/>
  <c r="AK105"/>
  <c r="AL105"/>
  <c r="AM105"/>
  <c r="AK107"/>
  <c r="AL107"/>
  <c r="AM107"/>
  <c r="AK109"/>
  <c r="AL109"/>
  <c r="AM109"/>
  <c r="AK111"/>
  <c r="AL111"/>
  <c r="AM111"/>
  <c r="AK113"/>
  <c r="AL113"/>
  <c r="AM113"/>
  <c r="AK115"/>
  <c r="AL115"/>
  <c r="AM115"/>
  <c r="AK117"/>
  <c r="AL117"/>
  <c r="AM117"/>
  <c r="AK119"/>
  <c r="AL119"/>
  <c r="AM119"/>
  <c r="AK121"/>
  <c r="AL121"/>
  <c r="AM121"/>
  <c r="AK123"/>
  <c r="AL123"/>
  <c r="AM123"/>
  <c r="AK125"/>
  <c r="AL125"/>
  <c r="AM125"/>
  <c r="AK127"/>
  <c r="AL127"/>
  <c r="AM127"/>
  <c r="AK129"/>
  <c r="AL129"/>
  <c r="AM129"/>
  <c r="AK131"/>
  <c r="AL131"/>
  <c r="AM131"/>
  <c r="AK133"/>
  <c r="AL133"/>
  <c r="AM133"/>
  <c r="AK135"/>
  <c r="AL135"/>
  <c r="AM135"/>
  <c r="AK137"/>
  <c r="AL137"/>
  <c r="AM137"/>
  <c r="AK139"/>
  <c r="AL139"/>
  <c r="AM139"/>
  <c r="AK141"/>
  <c r="AL141"/>
  <c r="AM141"/>
  <c r="AK143"/>
  <c r="AL143"/>
  <c r="AM143"/>
  <c r="AK145"/>
  <c r="AL145"/>
  <c r="AM145"/>
  <c r="AK147"/>
  <c r="AL147"/>
  <c r="AM147"/>
  <c r="AK149"/>
  <c r="AL149"/>
  <c r="AM149"/>
  <c r="AK151"/>
  <c r="AL151"/>
  <c r="AM151"/>
  <c r="AK153"/>
  <c r="AL153"/>
  <c r="AM153"/>
  <c r="AK155"/>
  <c r="AL155"/>
  <c r="AM155"/>
  <c r="AK157"/>
  <c r="AL157"/>
  <c r="AM157"/>
  <c r="AK159"/>
  <c r="AL159"/>
  <c r="AM159"/>
  <c r="AK161"/>
  <c r="AL161"/>
  <c r="AM161"/>
  <c r="AK163"/>
  <c r="AL163"/>
  <c r="AM163"/>
  <c r="AK165"/>
  <c r="AL165"/>
  <c r="AM165"/>
  <c r="AK167"/>
  <c r="AL167"/>
  <c r="AM167"/>
  <c r="AK169"/>
  <c r="AL169"/>
  <c r="AM169"/>
  <c r="AM93"/>
  <c r="AL93"/>
  <c r="AK93"/>
  <c r="AK54"/>
  <c r="AL54"/>
  <c r="AM54"/>
  <c r="AK56"/>
  <c r="AL56"/>
  <c r="AM56"/>
  <c r="AK58"/>
  <c r="AL58"/>
  <c r="AM58"/>
  <c r="AK60"/>
  <c r="AL60"/>
  <c r="AM60"/>
  <c r="AK62"/>
  <c r="AL62"/>
  <c r="AM62"/>
  <c r="AM52"/>
  <c r="AL52"/>
  <c r="AK52"/>
  <c r="AK10"/>
  <c r="AL10"/>
  <c r="AM10"/>
  <c r="AK12"/>
  <c r="AL12"/>
  <c r="AM12"/>
  <c r="AK14"/>
  <c r="AL14"/>
  <c r="AM14"/>
  <c r="AK16"/>
  <c r="AL16"/>
  <c r="AM16"/>
  <c r="AM8"/>
  <c r="AL8"/>
  <c r="AK8"/>
  <c r="F125" i="24"/>
  <c r="H125"/>
  <c r="F126"/>
  <c r="H126"/>
  <c r="F127"/>
  <c r="H127"/>
  <c r="F128"/>
  <c r="H128"/>
  <c r="F129"/>
  <c r="H129"/>
  <c r="F130"/>
  <c r="H130"/>
  <c r="F131"/>
  <c r="H131"/>
  <c r="F132"/>
  <c r="H132"/>
  <c r="F133"/>
  <c r="H133"/>
  <c r="F134"/>
  <c r="H134"/>
  <c r="F135"/>
  <c r="H135"/>
  <c r="F136"/>
  <c r="H136"/>
  <c r="F137"/>
  <c r="H137"/>
  <c r="F138"/>
  <c r="H138"/>
  <c r="F139"/>
  <c r="H139"/>
  <c r="F140"/>
  <c r="H140"/>
  <c r="F141"/>
  <c r="H141"/>
  <c r="F142"/>
  <c r="H142"/>
  <c r="F143"/>
  <c r="H143"/>
  <c r="F144"/>
  <c r="H144"/>
  <c r="F145"/>
  <c r="H145"/>
  <c r="F146"/>
  <c r="H146"/>
  <c r="F147"/>
  <c r="H147"/>
  <c r="F148"/>
  <c r="H148"/>
  <c r="F149"/>
  <c r="H149"/>
  <c r="F150"/>
  <c r="H150"/>
  <c r="F151"/>
  <c r="H151"/>
  <c r="F152"/>
  <c r="H152"/>
  <c r="F153"/>
  <c r="H153"/>
  <c r="F154"/>
  <c r="H154"/>
  <c r="F155"/>
  <c r="H155"/>
  <c r="F156"/>
  <c r="H156"/>
  <c r="F157"/>
  <c r="H157"/>
  <c r="F158"/>
  <c r="H158"/>
  <c r="F159"/>
  <c r="H159"/>
  <c r="F160"/>
  <c r="H160"/>
  <c r="F161"/>
  <c r="H161"/>
  <c r="H124"/>
  <c r="F124"/>
  <c r="H68"/>
  <c r="H69"/>
  <c r="H70"/>
  <c r="H71"/>
  <c r="H72"/>
  <c r="H67"/>
  <c r="F68"/>
  <c r="F69"/>
  <c r="F70"/>
  <c r="F71"/>
  <c r="F72"/>
  <c r="F67"/>
  <c r="F11"/>
  <c r="F12"/>
  <c r="F13"/>
  <c r="H11"/>
  <c r="H12"/>
  <c r="H13"/>
  <c r="H10"/>
  <c r="F10"/>
  <c r="AK93" i="23"/>
  <c r="AL93"/>
  <c r="AM93"/>
  <c r="AK95"/>
  <c r="AL95"/>
  <c r="AM95"/>
  <c r="AK97"/>
  <c r="AL97"/>
  <c r="AM97"/>
  <c r="AK99"/>
  <c r="AL99"/>
  <c r="AM99"/>
  <c r="AK101"/>
  <c r="AL101"/>
  <c r="AM101"/>
  <c r="AK103"/>
  <c r="AL103"/>
  <c r="AM103"/>
  <c r="AK105"/>
  <c r="AL105"/>
  <c r="AM105"/>
  <c r="AK107"/>
  <c r="AL107"/>
  <c r="AM107"/>
  <c r="AK109"/>
  <c r="AL109"/>
  <c r="AM109"/>
  <c r="AK111"/>
  <c r="AL111"/>
  <c r="AM111"/>
  <c r="AK113"/>
  <c r="AL113"/>
  <c r="AM113"/>
  <c r="AK115"/>
  <c r="AL115"/>
  <c r="AM115"/>
  <c r="AK117"/>
  <c r="AL117"/>
  <c r="AM117"/>
  <c r="AK119"/>
  <c r="AL119"/>
  <c r="AM119"/>
  <c r="AK121"/>
  <c r="AL121"/>
  <c r="AM121"/>
  <c r="AK123"/>
  <c r="AL123"/>
  <c r="AM123"/>
  <c r="AK125"/>
  <c r="AL125"/>
  <c r="AM125"/>
  <c r="AK127"/>
  <c r="AL127"/>
  <c r="AM127"/>
  <c r="AK129"/>
  <c r="AL129"/>
  <c r="AM129"/>
  <c r="AK131"/>
  <c r="AL131"/>
  <c r="AM131"/>
  <c r="AK133"/>
  <c r="AL133"/>
  <c r="AM133"/>
  <c r="AK135"/>
  <c r="AL135"/>
  <c r="AM135"/>
  <c r="AK137"/>
  <c r="AL137"/>
  <c r="AM137"/>
  <c r="AK139"/>
  <c r="AL139"/>
  <c r="AM139"/>
  <c r="AK141"/>
  <c r="AL141"/>
  <c r="AM141"/>
  <c r="AK143"/>
  <c r="AL143"/>
  <c r="AM143"/>
  <c r="AK145"/>
  <c r="AL145"/>
  <c r="AM145"/>
  <c r="AK147"/>
  <c r="AL147"/>
  <c r="AM147"/>
  <c r="AK149"/>
  <c r="AL149"/>
  <c r="AM149"/>
  <c r="AK151"/>
  <c r="AL151"/>
  <c r="AM151"/>
  <c r="AK153"/>
  <c r="AL153"/>
  <c r="AM153"/>
  <c r="AK155"/>
  <c r="AL155"/>
  <c r="AM155"/>
  <c r="AK157"/>
  <c r="AL157"/>
  <c r="AM157"/>
  <c r="AK159"/>
  <c r="AL159"/>
  <c r="AM159"/>
  <c r="AK161"/>
  <c r="AL161"/>
  <c r="AM161"/>
  <c r="AK163"/>
  <c r="AL163"/>
  <c r="AM163"/>
  <c r="AK165"/>
  <c r="AL165"/>
  <c r="AM165"/>
  <c r="AM91"/>
  <c r="AL91"/>
  <c r="AK91"/>
  <c r="AK52"/>
  <c r="AL52"/>
  <c r="AM52"/>
  <c r="AK54"/>
  <c r="AL54"/>
  <c r="AM54"/>
  <c r="AK56"/>
  <c r="AL56"/>
  <c r="AM56"/>
  <c r="AK58"/>
  <c r="AL58"/>
  <c r="AM58"/>
  <c r="AK60"/>
  <c r="AL60"/>
  <c r="AM60"/>
  <c r="AM50"/>
  <c r="AL50"/>
  <c r="AK50"/>
  <c r="AK10"/>
  <c r="AL10"/>
  <c r="AM10"/>
  <c r="AK12"/>
  <c r="AL12"/>
  <c r="AM12"/>
  <c r="AK14"/>
  <c r="AL14"/>
  <c r="AM14"/>
  <c r="AM8"/>
  <c r="AL8"/>
  <c r="AK8"/>
  <c r="F126" i="22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25"/>
  <c r="H68"/>
  <c r="H69"/>
  <c r="H70"/>
  <c r="H71"/>
  <c r="H72"/>
  <c r="H73"/>
  <c r="H67"/>
  <c r="F68"/>
  <c r="F69"/>
  <c r="F70"/>
  <c r="F71"/>
  <c r="F72"/>
  <c r="F73"/>
  <c r="F67"/>
  <c r="H11"/>
  <c r="H12"/>
  <c r="H13"/>
  <c r="H10"/>
  <c r="F11"/>
  <c r="F12"/>
  <c r="F13"/>
  <c r="F10"/>
  <c r="AK95" i="21"/>
  <c r="AL95"/>
  <c r="AM95"/>
  <c r="AK97"/>
  <c r="AL97"/>
  <c r="AM97"/>
  <c r="AK99"/>
  <c r="AL99"/>
  <c r="AM99"/>
  <c r="AK101"/>
  <c r="AL101"/>
  <c r="AM101"/>
  <c r="AK103"/>
  <c r="AL103"/>
  <c r="AM103"/>
  <c r="AK105"/>
  <c r="AL105"/>
  <c r="AM105"/>
  <c r="AK107"/>
  <c r="AL107"/>
  <c r="AM107"/>
  <c r="AK109"/>
  <c r="AL109"/>
  <c r="AM109"/>
  <c r="AK111"/>
  <c r="AL111"/>
  <c r="AM111"/>
  <c r="AK113"/>
  <c r="AL113"/>
  <c r="AM113"/>
  <c r="AK115"/>
  <c r="AL115"/>
  <c r="AM115"/>
  <c r="AK117"/>
  <c r="AL117"/>
  <c r="AM117"/>
  <c r="AK119"/>
  <c r="AL119"/>
  <c r="AM119"/>
  <c r="AK121"/>
  <c r="AL121"/>
  <c r="AM121"/>
  <c r="AK123"/>
  <c r="AL123"/>
  <c r="AM123"/>
  <c r="AK125"/>
  <c r="AL125"/>
  <c r="AM125"/>
  <c r="AK127"/>
  <c r="AL127"/>
  <c r="AM127"/>
  <c r="AK129"/>
  <c r="AL129"/>
  <c r="AM129"/>
  <c r="AK131"/>
  <c r="AL131"/>
  <c r="AM131"/>
  <c r="AK133"/>
  <c r="AL133"/>
  <c r="AM133"/>
  <c r="AK135"/>
  <c r="AL135"/>
  <c r="AM135"/>
  <c r="AK137"/>
  <c r="AL137"/>
  <c r="AM137"/>
  <c r="AK139"/>
  <c r="AL139"/>
  <c r="AM139"/>
  <c r="AK141"/>
  <c r="AL141"/>
  <c r="AM141"/>
  <c r="AK143"/>
  <c r="AL143"/>
  <c r="AM143"/>
  <c r="AK145"/>
  <c r="AL145"/>
  <c r="AM145"/>
  <c r="AK147"/>
  <c r="AL147"/>
  <c r="AM147"/>
  <c r="AK149"/>
  <c r="AL149"/>
  <c r="AM149"/>
  <c r="AK151"/>
  <c r="AL151"/>
  <c r="AM151"/>
  <c r="AK153"/>
  <c r="AL153"/>
  <c r="AM153"/>
  <c r="AK155"/>
  <c r="AL155"/>
  <c r="AM155"/>
  <c r="AK157"/>
  <c r="AL157"/>
  <c r="AM157"/>
  <c r="AK159"/>
  <c r="AL159"/>
  <c r="AM159"/>
  <c r="AK161"/>
  <c r="AL161"/>
  <c r="AM161"/>
  <c r="AK163"/>
  <c r="AL163"/>
  <c r="AM163"/>
  <c r="AK165"/>
  <c r="AL165"/>
  <c r="AM165"/>
  <c r="AK167"/>
  <c r="AL167"/>
  <c r="AM167"/>
  <c r="AM93"/>
  <c r="AL93"/>
  <c r="AK93"/>
  <c r="AK52"/>
  <c r="AL52"/>
  <c r="AM52"/>
  <c r="AK54"/>
  <c r="AL54"/>
  <c r="AM54"/>
  <c r="AK56"/>
  <c r="AL56"/>
  <c r="AM56"/>
  <c r="AK58"/>
  <c r="AL58"/>
  <c r="AM58"/>
  <c r="AK60"/>
  <c r="AL60"/>
  <c r="AM60"/>
  <c r="AK62"/>
  <c r="AL62"/>
  <c r="AM62"/>
  <c r="AM50"/>
  <c r="AL50"/>
  <c r="AK50"/>
  <c r="AK10"/>
  <c r="AL10"/>
  <c r="AM10"/>
  <c r="AK12"/>
  <c r="AL12"/>
  <c r="AM12"/>
  <c r="AK14"/>
  <c r="AL14"/>
  <c r="AM14"/>
  <c r="AM8"/>
  <c r="AL8"/>
  <c r="AK8"/>
  <c r="H126" i="20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25"/>
  <c r="AI95" i="19"/>
  <c r="AJ95"/>
  <c r="AI97"/>
  <c r="AJ97"/>
  <c r="AI99"/>
  <c r="AJ99"/>
  <c r="AI101"/>
  <c r="AJ101"/>
  <c r="AI103"/>
  <c r="AJ103"/>
  <c r="AI105"/>
  <c r="AJ105"/>
  <c r="AI107"/>
  <c r="AJ107"/>
  <c r="AI109"/>
  <c r="AJ109"/>
  <c r="AI111"/>
  <c r="AJ111"/>
  <c r="AI113"/>
  <c r="AJ113"/>
  <c r="AI115"/>
  <c r="AJ115"/>
  <c r="AI117"/>
  <c r="AJ117"/>
  <c r="AI119"/>
  <c r="AJ119"/>
  <c r="AI121"/>
  <c r="AJ121"/>
  <c r="AI123"/>
  <c r="AJ123"/>
  <c r="AI125"/>
  <c r="AJ125"/>
  <c r="AI127"/>
  <c r="AJ127"/>
  <c r="AI129"/>
  <c r="AJ129"/>
  <c r="AI131"/>
  <c r="AJ131"/>
  <c r="AI133"/>
  <c r="AJ133"/>
  <c r="AI135"/>
  <c r="AJ135"/>
  <c r="AI137"/>
  <c r="AJ137"/>
  <c r="AI139"/>
  <c r="AJ139"/>
  <c r="AI141"/>
  <c r="AJ141"/>
  <c r="AI143"/>
  <c r="AJ143"/>
  <c r="AI145"/>
  <c r="AJ145"/>
  <c r="AI147"/>
  <c r="AJ147"/>
  <c r="AI149"/>
  <c r="AJ149"/>
  <c r="AI151"/>
  <c r="AJ151"/>
  <c r="AJ93"/>
  <c r="AI93"/>
  <c r="AI52"/>
  <c r="AJ52"/>
  <c r="H68" i="20" s="1"/>
  <c r="AI54" i="19"/>
  <c r="AJ54"/>
  <c r="H69" i="20" s="1"/>
  <c r="AI56" i="19"/>
  <c r="AJ56"/>
  <c r="H70" i="20" s="1"/>
  <c r="AI58" i="19"/>
  <c r="AJ58"/>
  <c r="H71" i="20" s="1"/>
  <c r="AI60" i="19"/>
  <c r="AJ60"/>
  <c r="H72" i="20" s="1"/>
  <c r="AI62" i="19"/>
  <c r="AJ62"/>
  <c r="H73" i="20" s="1"/>
  <c r="AJ50" i="19"/>
  <c r="H67" i="20" s="1"/>
  <c r="AI50" i="19"/>
  <c r="AI10"/>
  <c r="AJ10"/>
  <c r="H11" i="20" s="1"/>
  <c r="AI12" i="19"/>
  <c r="AJ12"/>
  <c r="H12" i="20" s="1"/>
  <c r="AI14" i="19"/>
  <c r="AJ14"/>
  <c r="H13" i="20" s="1"/>
  <c r="AJ8" i="19"/>
  <c r="H10" i="20" s="1"/>
  <c r="AI8" i="19"/>
  <c r="H126" i="1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25"/>
  <c r="H68"/>
  <c r="H69"/>
  <c r="H70"/>
  <c r="H71"/>
  <c r="H72"/>
  <c r="H73"/>
  <c r="H67"/>
  <c r="H11"/>
  <c r="H12"/>
  <c r="H13"/>
  <c r="H10"/>
  <c r="F156" i="40" l="1"/>
  <c r="L156" s="1"/>
  <c r="F155"/>
  <c r="L155" s="1"/>
  <c r="G155"/>
  <c r="I155"/>
  <c r="G156"/>
  <c r="I156"/>
  <c r="G157"/>
  <c r="I157"/>
  <c r="G158"/>
  <c r="I158"/>
  <c r="J156"/>
  <c r="J157"/>
  <c r="J158"/>
  <c r="O162" i="36"/>
  <c r="P158"/>
  <c r="O154"/>
  <c r="G160" i="38"/>
  <c r="O162"/>
  <c r="P161"/>
  <c r="N161"/>
  <c r="O160"/>
  <c r="P159"/>
  <c r="N159"/>
  <c r="O158"/>
  <c r="P157"/>
  <c r="N157"/>
  <c r="O156"/>
  <c r="P155"/>
  <c r="N155"/>
  <c r="O154"/>
  <c r="P153"/>
  <c r="N153"/>
  <c r="O152"/>
  <c r="P151"/>
  <c r="N151"/>
  <c r="O150"/>
  <c r="P162"/>
  <c r="P160"/>
  <c r="P158"/>
  <c r="P156"/>
  <c r="P154"/>
  <c r="P152"/>
  <c r="P150"/>
  <c r="F157"/>
  <c r="L157" s="1"/>
  <c r="F155"/>
  <c r="L155" s="1"/>
  <c r="G161"/>
  <c r="K161" s="1"/>
  <c r="M161" s="1"/>
  <c r="Q161" s="1"/>
  <c r="S161" s="1"/>
  <c r="J158"/>
  <c r="G158"/>
  <c r="K158" s="1"/>
  <c r="M158" s="1"/>
  <c r="Q158" s="1"/>
  <c r="S158" s="1"/>
  <c r="J156"/>
  <c r="G156"/>
  <c r="K156" s="1"/>
  <c r="M156" s="1"/>
  <c r="Q156" s="1"/>
  <c r="S156" s="1"/>
  <c r="G155"/>
  <c r="K155" s="1"/>
  <c r="M155" s="1"/>
  <c r="Q155" s="1"/>
  <c r="S155" s="1"/>
  <c r="J154"/>
  <c r="G154"/>
  <c r="K154" s="1"/>
  <c r="M154" s="1"/>
  <c r="Q154" s="1"/>
  <c r="S154" s="1"/>
  <c r="J153"/>
  <c r="G153"/>
  <c r="K153" s="1"/>
  <c r="M153" s="1"/>
  <c r="Q153" s="1"/>
  <c r="S153" s="1"/>
  <c r="J152"/>
  <c r="G152"/>
  <c r="K152" s="1"/>
  <c r="M152" s="1"/>
  <c r="Q152" s="1"/>
  <c r="S152" s="1"/>
  <c r="J151"/>
  <c r="G151"/>
  <c r="K151" s="1"/>
  <c r="M151" s="1"/>
  <c r="Q151" s="1"/>
  <c r="S151" s="1"/>
  <c r="K160"/>
  <c r="M160" s="1"/>
  <c r="Q160" s="1"/>
  <c r="S160" s="1"/>
  <c r="J161"/>
  <c r="J160"/>
  <c r="AN155" i="37"/>
  <c r="AN159"/>
  <c r="AN147"/>
  <c r="AN149"/>
  <c r="O11" i="36"/>
  <c r="O75"/>
  <c r="P162"/>
  <c r="O159"/>
  <c r="O157"/>
  <c r="P155" i="32"/>
  <c r="P11" i="36"/>
  <c r="P75"/>
  <c r="O163"/>
  <c r="O161"/>
  <c r="O156"/>
  <c r="P163"/>
  <c r="P161"/>
  <c r="P159"/>
  <c r="P157"/>
  <c r="P156"/>
  <c r="P154"/>
  <c r="O161" i="34"/>
  <c r="O165"/>
  <c r="P157"/>
  <c r="O163"/>
  <c r="P159"/>
  <c r="P156"/>
  <c r="P161" i="32"/>
  <c r="P163" i="34"/>
  <c r="P160"/>
  <c r="P158"/>
  <c r="O157"/>
  <c r="O156"/>
  <c r="P165"/>
  <c r="P161"/>
  <c r="O160"/>
  <c r="O159"/>
  <c r="O158"/>
  <c r="P159" i="32"/>
  <c r="O155" i="34"/>
  <c r="P155"/>
  <c r="P164" i="32"/>
  <c r="P160"/>
  <c r="P166"/>
  <c r="P162"/>
  <c r="G160"/>
  <c r="P156"/>
  <c r="O164" i="34"/>
  <c r="O162"/>
  <c r="H159"/>
  <c r="I159" s="1"/>
  <c r="H160"/>
  <c r="I160" s="1"/>
  <c r="AN161" i="33"/>
  <c r="AN165"/>
  <c r="AN157"/>
  <c r="F161" i="34"/>
  <c r="F160"/>
  <c r="F158"/>
  <c r="F157"/>
  <c r="L157" s="1"/>
  <c r="F156"/>
  <c r="F159"/>
  <c r="L161"/>
  <c r="P164"/>
  <c r="P162"/>
  <c r="P157" i="32"/>
  <c r="G155"/>
  <c r="P165"/>
  <c r="P163"/>
  <c r="I74" i="34"/>
  <c r="F74"/>
  <c r="L74" s="1"/>
  <c r="G164" i="32"/>
  <c r="P14" i="34"/>
  <c r="N14"/>
  <c r="O13"/>
  <c r="P12"/>
  <c r="N12"/>
  <c r="O11"/>
  <c r="O74"/>
  <c r="P158" i="32"/>
  <c r="G156"/>
  <c r="K156" s="1"/>
  <c r="P13" i="34"/>
  <c r="P11"/>
  <c r="N74"/>
  <c r="P74"/>
  <c r="J164" i="32"/>
  <c r="K164"/>
  <c r="J160"/>
  <c r="K160"/>
  <c r="G166"/>
  <c r="K166" s="1"/>
  <c r="J162"/>
  <c r="G162"/>
  <c r="K162" s="1"/>
  <c r="J158"/>
  <c r="G158"/>
  <c r="K158" s="1"/>
  <c r="J156"/>
  <c r="O74"/>
  <c r="J166"/>
  <c r="P74"/>
  <c r="J165"/>
  <c r="G165"/>
  <c r="K165" s="1"/>
  <c r="J163"/>
  <c r="G163"/>
  <c r="K163" s="1"/>
  <c r="J161"/>
  <c r="G161"/>
  <c r="K161" s="1"/>
  <c r="J159"/>
  <c r="G159"/>
  <c r="J157"/>
  <c r="G157"/>
  <c r="J155"/>
  <c r="K157"/>
  <c r="K155"/>
  <c r="AN155" i="31"/>
  <c r="AN64"/>
  <c r="G74" i="32"/>
  <c r="I74"/>
  <c r="J74"/>
  <c r="F126" i="1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25"/>
  <c r="F68"/>
  <c r="F69"/>
  <c r="F70"/>
  <c r="F71"/>
  <c r="F72"/>
  <c r="F73"/>
  <c r="F67"/>
  <c r="F11"/>
  <c r="F12"/>
  <c r="F13"/>
  <c r="F10"/>
  <c r="AK95" i="14"/>
  <c r="AL95"/>
  <c r="AM95"/>
  <c r="AK97"/>
  <c r="AL97"/>
  <c r="AM97"/>
  <c r="AK99"/>
  <c r="AL99"/>
  <c r="AM99"/>
  <c r="AK101"/>
  <c r="AL101"/>
  <c r="AM101"/>
  <c r="AK103"/>
  <c r="AL103"/>
  <c r="AM103"/>
  <c r="AK105"/>
  <c r="AL105"/>
  <c r="AM105"/>
  <c r="AK107"/>
  <c r="AL107"/>
  <c r="AM107"/>
  <c r="AK109"/>
  <c r="AL109"/>
  <c r="AM109"/>
  <c r="AK111"/>
  <c r="AL111"/>
  <c r="AM111"/>
  <c r="AK113"/>
  <c r="AL113"/>
  <c r="AM113"/>
  <c r="AK115"/>
  <c r="AL115"/>
  <c r="AM115"/>
  <c r="AK117"/>
  <c r="AL117"/>
  <c r="AM117"/>
  <c r="AK119"/>
  <c r="AL119"/>
  <c r="AM119"/>
  <c r="AK121"/>
  <c r="AL121"/>
  <c r="AM121"/>
  <c r="AK123"/>
  <c r="AL123"/>
  <c r="AM123"/>
  <c r="AK125"/>
  <c r="AL125"/>
  <c r="AM125"/>
  <c r="AK127"/>
  <c r="AL127"/>
  <c r="AM127"/>
  <c r="AK129"/>
  <c r="AL129"/>
  <c r="AM129"/>
  <c r="AK131"/>
  <c r="AL131"/>
  <c r="AM131"/>
  <c r="AK133"/>
  <c r="AL133"/>
  <c r="AM133"/>
  <c r="AK135"/>
  <c r="AL135"/>
  <c r="AM135"/>
  <c r="AK137"/>
  <c r="AL137"/>
  <c r="AM137"/>
  <c r="AK139"/>
  <c r="AL139"/>
  <c r="AM139"/>
  <c r="AK141"/>
  <c r="AL141"/>
  <c r="AM141"/>
  <c r="AK143"/>
  <c r="AL143"/>
  <c r="AM143"/>
  <c r="AK145"/>
  <c r="AL145"/>
  <c r="AM145"/>
  <c r="AK147"/>
  <c r="AL147"/>
  <c r="AM147"/>
  <c r="AK149"/>
  <c r="AL149"/>
  <c r="AM149"/>
  <c r="AK151"/>
  <c r="AL151"/>
  <c r="AM151"/>
  <c r="AM93"/>
  <c r="AL93"/>
  <c r="AK93"/>
  <c r="AK52"/>
  <c r="AL52"/>
  <c r="AM52"/>
  <c r="AK54"/>
  <c r="AL54"/>
  <c r="AM54"/>
  <c r="AK56"/>
  <c r="AL56"/>
  <c r="AM56"/>
  <c r="AK58"/>
  <c r="AL58"/>
  <c r="AM58"/>
  <c r="AK60"/>
  <c r="AL60"/>
  <c r="AM60"/>
  <c r="AK62"/>
  <c r="AL62"/>
  <c r="AM62"/>
  <c r="AM50"/>
  <c r="AL50"/>
  <c r="AK50"/>
  <c r="AK10"/>
  <c r="AL10"/>
  <c r="AM10"/>
  <c r="AK12"/>
  <c r="AL12"/>
  <c r="AM12"/>
  <c r="AK14"/>
  <c r="AL14"/>
  <c r="AM14"/>
  <c r="AM8"/>
  <c r="AL8"/>
  <c r="AK8"/>
  <c r="C153" i="30"/>
  <c r="C154"/>
  <c r="C155"/>
  <c r="J155" i="40" l="1"/>
  <c r="K158"/>
  <c r="M158" s="1"/>
  <c r="K157"/>
  <c r="M157" s="1"/>
  <c r="Q157" s="1"/>
  <c r="S157" s="1"/>
  <c r="K156"/>
  <c r="M156" s="1"/>
  <c r="Q156" s="1"/>
  <c r="S156" s="1"/>
  <c r="K155"/>
  <c r="M155" s="1"/>
  <c r="Q155" s="1"/>
  <c r="S155" s="1"/>
  <c r="Q158"/>
  <c r="S158" s="1"/>
  <c r="G157" i="38"/>
  <c r="K157" s="1"/>
  <c r="M157" s="1"/>
  <c r="Q157" s="1"/>
  <c r="S157" s="1"/>
  <c r="J157"/>
  <c r="J155"/>
  <c r="G156" i="34"/>
  <c r="K156" s="1"/>
  <c r="L156"/>
  <c r="J156"/>
  <c r="G158"/>
  <c r="K158" s="1"/>
  <c r="J158"/>
  <c r="L158"/>
  <c r="G161"/>
  <c r="K161" s="1"/>
  <c r="M161" s="1"/>
  <c r="Q161" s="1"/>
  <c r="S161" s="1"/>
  <c r="J161"/>
  <c r="G159"/>
  <c r="K159" s="1"/>
  <c r="J159"/>
  <c r="L159"/>
  <c r="G157"/>
  <c r="K157" s="1"/>
  <c r="M157" s="1"/>
  <c r="Q157" s="1"/>
  <c r="S157" s="1"/>
  <c r="J157"/>
  <c r="G160"/>
  <c r="K160" s="1"/>
  <c r="L160"/>
  <c r="J160"/>
  <c r="J74"/>
  <c r="G74"/>
  <c r="K74" s="1"/>
  <c r="M74" s="1"/>
  <c r="Q74" s="1"/>
  <c r="S74" s="1"/>
  <c r="M158" i="32"/>
  <c r="Q158" s="1"/>
  <c r="S158" s="1"/>
  <c r="M166"/>
  <c r="Q166" s="1"/>
  <c r="S166" s="1"/>
  <c r="M157"/>
  <c r="Q157" s="1"/>
  <c r="S157" s="1"/>
  <c r="K159"/>
  <c r="M159" s="1"/>
  <c r="Q159" s="1"/>
  <c r="S159" s="1"/>
  <c r="M161"/>
  <c r="Q161" s="1"/>
  <c r="S161" s="1"/>
  <c r="M163"/>
  <c r="Q163" s="1"/>
  <c r="S163" s="1"/>
  <c r="M165"/>
  <c r="Q165" s="1"/>
  <c r="S165" s="1"/>
  <c r="M162"/>
  <c r="Q162" s="1"/>
  <c r="S162" s="1"/>
  <c r="M156"/>
  <c r="Q156" s="1"/>
  <c r="S156" s="1"/>
  <c r="M155"/>
  <c r="Q155" s="1"/>
  <c r="S155" s="1"/>
  <c r="M160"/>
  <c r="Q160" s="1"/>
  <c r="S160" s="1"/>
  <c r="M164"/>
  <c r="Q164" s="1"/>
  <c r="S164" s="1"/>
  <c r="K74"/>
  <c r="M74" s="1"/>
  <c r="Q74" s="1"/>
  <c r="S74" s="1"/>
  <c r="H14" i="40"/>
  <c r="H137" i="38"/>
  <c r="H142"/>
  <c r="H143"/>
  <c r="H144"/>
  <c r="H145"/>
  <c r="H146"/>
  <c r="H149"/>
  <c r="H13"/>
  <c r="H14"/>
  <c r="H147" i="32"/>
  <c r="H148"/>
  <c r="H150"/>
  <c r="H151"/>
  <c r="H152"/>
  <c r="H14"/>
  <c r="F152"/>
  <c r="F151"/>
  <c r="F150"/>
  <c r="F148"/>
  <c r="F147"/>
  <c r="F14"/>
  <c r="F149" i="38"/>
  <c r="F146"/>
  <c r="F145"/>
  <c r="F144"/>
  <c r="F143"/>
  <c r="F142"/>
  <c r="F137"/>
  <c r="F14"/>
  <c r="F13"/>
  <c r="F14" i="40"/>
  <c r="AK97" i="39"/>
  <c r="AL97"/>
  <c r="H127" i="40" s="1"/>
  <c r="AM97" i="39"/>
  <c r="AK99"/>
  <c r="AL99"/>
  <c r="H128" i="40" s="1"/>
  <c r="AM99" i="39"/>
  <c r="AK101"/>
  <c r="AL101"/>
  <c r="AM101"/>
  <c r="AK103"/>
  <c r="AL103"/>
  <c r="H130" i="40" s="1"/>
  <c r="AM103" i="39"/>
  <c r="AK105"/>
  <c r="AL105"/>
  <c r="AM105"/>
  <c r="AK107"/>
  <c r="AL107"/>
  <c r="H132" i="40" s="1"/>
  <c r="AM107" i="39"/>
  <c r="AK109"/>
  <c r="AL109"/>
  <c r="H133" i="40" s="1"/>
  <c r="AM109" i="39"/>
  <c r="AK111"/>
  <c r="AL111"/>
  <c r="AM111"/>
  <c r="AK113"/>
  <c r="AL113"/>
  <c r="H135" i="40" s="1"/>
  <c r="AM113" i="39"/>
  <c r="AK115"/>
  <c r="AL115"/>
  <c r="H136" i="40" s="1"/>
  <c r="AM115" i="39"/>
  <c r="AK117"/>
  <c r="AL117"/>
  <c r="H137" i="40" s="1"/>
  <c r="AM117" i="39"/>
  <c r="AK119"/>
  <c r="AL119"/>
  <c r="AM119"/>
  <c r="AK121"/>
  <c r="AL121"/>
  <c r="H139" i="40" s="1"/>
  <c r="AM121" i="39"/>
  <c r="AK123"/>
  <c r="AL123"/>
  <c r="AM123"/>
  <c r="AK125"/>
  <c r="AL125"/>
  <c r="AM125"/>
  <c r="AK127"/>
  <c r="AL127"/>
  <c r="AM127"/>
  <c r="AK129"/>
  <c r="AL129"/>
  <c r="H143" i="40" s="1"/>
  <c r="AM129" i="39"/>
  <c r="AK131"/>
  <c r="AL131"/>
  <c r="H144" i="40" s="1"/>
  <c r="AM131" i="39"/>
  <c r="AK133"/>
  <c r="AL133"/>
  <c r="AM133"/>
  <c r="AK135"/>
  <c r="AL135"/>
  <c r="AM135"/>
  <c r="AK137"/>
  <c r="AL137"/>
  <c r="AM137"/>
  <c r="AK139"/>
  <c r="AL139"/>
  <c r="H148" i="40" s="1"/>
  <c r="AM139" i="39"/>
  <c r="AK141"/>
  <c r="AL141"/>
  <c r="AM141"/>
  <c r="AK143"/>
  <c r="AL143"/>
  <c r="AM143"/>
  <c r="AK145"/>
  <c r="AL145"/>
  <c r="H151" i="40" s="1"/>
  <c r="AM145" i="39"/>
  <c r="AK147"/>
  <c r="AL147"/>
  <c r="AM147"/>
  <c r="AK149"/>
  <c r="AL149"/>
  <c r="H153" i="40" s="1"/>
  <c r="AM149" i="39"/>
  <c r="AK151"/>
  <c r="AL151"/>
  <c r="H154" i="40" s="1"/>
  <c r="AM151" i="39"/>
  <c r="AK161"/>
  <c r="AL161"/>
  <c r="H159" i="40" s="1"/>
  <c r="AM161" i="39"/>
  <c r="AK163"/>
  <c r="AL163"/>
  <c r="AM163"/>
  <c r="AK165"/>
  <c r="AL165"/>
  <c r="H161" i="40" s="1"/>
  <c r="AM165" i="39"/>
  <c r="AK167"/>
  <c r="AL167"/>
  <c r="AM167"/>
  <c r="AM95"/>
  <c r="AL95"/>
  <c r="AK95"/>
  <c r="AN95" s="1"/>
  <c r="AK54"/>
  <c r="AL54"/>
  <c r="H69" i="40" s="1"/>
  <c r="AM54" i="39"/>
  <c r="AK56"/>
  <c r="AL56"/>
  <c r="AM56"/>
  <c r="AK58"/>
  <c r="AL58"/>
  <c r="H71" i="40" s="1"/>
  <c r="AM58" i="39"/>
  <c r="AK60"/>
  <c r="AL60"/>
  <c r="AM60"/>
  <c r="AK62"/>
  <c r="AL62"/>
  <c r="AM62"/>
  <c r="AK64"/>
  <c r="AL64"/>
  <c r="AM64"/>
  <c r="AM52"/>
  <c r="AL52"/>
  <c r="AK52"/>
  <c r="AN52" s="1"/>
  <c r="AK10"/>
  <c r="AL10"/>
  <c r="AM10"/>
  <c r="AK12"/>
  <c r="AL12"/>
  <c r="H11" i="40" s="1"/>
  <c r="AM12" i="39"/>
  <c r="AK14"/>
  <c r="F13" i="40" s="1"/>
  <c r="AL14" i="39"/>
  <c r="H12" i="40" s="1"/>
  <c r="AM14" i="39"/>
  <c r="H13" i="40" s="1"/>
  <c r="AK16" i="39"/>
  <c r="AL16"/>
  <c r="AM16"/>
  <c r="AM8"/>
  <c r="H10" i="40" s="1"/>
  <c r="AL8" i="39"/>
  <c r="AK8"/>
  <c r="AN8" s="1"/>
  <c r="AK97" i="37"/>
  <c r="AL97"/>
  <c r="AM97"/>
  <c r="AK99"/>
  <c r="F127" i="38" s="1"/>
  <c r="AL99" i="37"/>
  <c r="H127" i="38" s="1"/>
  <c r="AM99" i="37"/>
  <c r="AK101"/>
  <c r="AL101"/>
  <c r="AM101"/>
  <c r="AK103"/>
  <c r="AL103"/>
  <c r="AM103"/>
  <c r="AK105"/>
  <c r="AL105"/>
  <c r="H129" i="38" s="1"/>
  <c r="AM105" i="37"/>
  <c r="AK107"/>
  <c r="AL107"/>
  <c r="H130" i="38" s="1"/>
  <c r="AM107" i="37"/>
  <c r="AK109"/>
  <c r="AL109"/>
  <c r="AM109"/>
  <c r="AK111"/>
  <c r="AL111"/>
  <c r="AM111"/>
  <c r="AK113"/>
  <c r="AL113"/>
  <c r="AM113"/>
  <c r="AK115"/>
  <c r="AL115"/>
  <c r="AM115"/>
  <c r="AK117"/>
  <c r="AL117"/>
  <c r="AM117"/>
  <c r="AK119"/>
  <c r="AL119"/>
  <c r="H132" i="38" s="1"/>
  <c r="AM119" i="37"/>
  <c r="AK121"/>
  <c r="AL121"/>
  <c r="AM121"/>
  <c r="AK123"/>
  <c r="AL123"/>
  <c r="AM123"/>
  <c r="AK125"/>
  <c r="F141" i="38" s="1"/>
  <c r="AL125" i="37"/>
  <c r="H134" i="38" s="1"/>
  <c r="AM125" i="37"/>
  <c r="H141" i="38" s="1"/>
  <c r="AK127" i="37"/>
  <c r="AL127"/>
  <c r="AM127"/>
  <c r="AK129"/>
  <c r="AL129"/>
  <c r="AM129"/>
  <c r="AK131"/>
  <c r="AL131"/>
  <c r="H136" i="38" s="1"/>
  <c r="AM131" i="37"/>
  <c r="AK133"/>
  <c r="AL133"/>
  <c r="AM133"/>
  <c r="AK135"/>
  <c r="AL135"/>
  <c r="H138" i="38" s="1"/>
  <c r="AM135" i="37"/>
  <c r="AK137"/>
  <c r="F147" i="38" s="1"/>
  <c r="AL137" i="37"/>
  <c r="H139" i="38" s="1"/>
  <c r="AM137" i="37"/>
  <c r="H147" i="38" s="1"/>
  <c r="AK139" i="37"/>
  <c r="F148" i="38" s="1"/>
  <c r="AL139" i="37"/>
  <c r="AM139"/>
  <c r="H148" i="38" s="1"/>
  <c r="AK141" i="37"/>
  <c r="AL141"/>
  <c r="AM141"/>
  <c r="AK143"/>
  <c r="F150" i="38" s="1"/>
  <c r="AL143" i="37"/>
  <c r="H140" i="38" s="1"/>
  <c r="AM143" i="37"/>
  <c r="H150" i="38" s="1"/>
  <c r="I150" s="1"/>
  <c r="AK145" i="37"/>
  <c r="AL145"/>
  <c r="AM145"/>
  <c r="AK161"/>
  <c r="F159" i="38" s="1"/>
  <c r="AL161" i="37"/>
  <c r="AM161"/>
  <c r="H159" i="38" s="1"/>
  <c r="I159" s="1"/>
  <c r="AK163" i="37"/>
  <c r="AL163"/>
  <c r="AM163"/>
  <c r="AK165"/>
  <c r="AL165"/>
  <c r="AM165"/>
  <c r="AK167"/>
  <c r="F162" i="38" s="1"/>
  <c r="AL167" i="37"/>
  <c r="AM167"/>
  <c r="H162" i="38" s="1"/>
  <c r="I162" s="1"/>
  <c r="AM95" i="37"/>
  <c r="AL95"/>
  <c r="AK95"/>
  <c r="AK54"/>
  <c r="AL54"/>
  <c r="H69" i="38" s="1"/>
  <c r="AM54" i="37"/>
  <c r="AK56"/>
  <c r="F70" i="38" s="1"/>
  <c r="AL56" i="37"/>
  <c r="H70" i="38" s="1"/>
  <c r="AM56" i="37"/>
  <c r="AK58"/>
  <c r="AL58"/>
  <c r="H71" i="38" s="1"/>
  <c r="AM58" i="37"/>
  <c r="AK60"/>
  <c r="F72" i="38" s="1"/>
  <c r="AL60" i="37"/>
  <c r="H72" i="38" s="1"/>
  <c r="AM60" i="37"/>
  <c r="AK62"/>
  <c r="AL62"/>
  <c r="H73" i="38" s="1"/>
  <c r="AM62" i="37"/>
  <c r="AK64"/>
  <c r="F74" i="38" s="1"/>
  <c r="AL64" i="37"/>
  <c r="H74" i="38" s="1"/>
  <c r="AM64" i="37"/>
  <c r="AM52"/>
  <c r="AL52"/>
  <c r="H68" i="38" s="1"/>
  <c r="AK52" i="37"/>
  <c r="AN52" s="1"/>
  <c r="AK10"/>
  <c r="AL10"/>
  <c r="AM10"/>
  <c r="AK12"/>
  <c r="AL12"/>
  <c r="H11" i="38" s="1"/>
  <c r="AM12" i="37"/>
  <c r="AK14"/>
  <c r="F12" i="38" s="1"/>
  <c r="AL14" i="37"/>
  <c r="H12" i="38" s="1"/>
  <c r="AM14" i="37"/>
  <c r="AK16"/>
  <c r="AL16"/>
  <c r="AM16"/>
  <c r="AM8"/>
  <c r="H10" i="38" s="1"/>
  <c r="AL8" i="37"/>
  <c r="AK8"/>
  <c r="AN8" s="1"/>
  <c r="AL99" i="35"/>
  <c r="AL101"/>
  <c r="AL103"/>
  <c r="AL105"/>
  <c r="AL107"/>
  <c r="AL109"/>
  <c r="AL111"/>
  <c r="AL113"/>
  <c r="AL115"/>
  <c r="AL117"/>
  <c r="AL119"/>
  <c r="AL121"/>
  <c r="AL123"/>
  <c r="AL125"/>
  <c r="AL127"/>
  <c r="AL129"/>
  <c r="AL131"/>
  <c r="AL133"/>
  <c r="AL135"/>
  <c r="AL137"/>
  <c r="AL139"/>
  <c r="AL141"/>
  <c r="AL143"/>
  <c r="AL145"/>
  <c r="AL147"/>
  <c r="AL149"/>
  <c r="AL151"/>
  <c r="AL153"/>
  <c r="AL155"/>
  <c r="AL167"/>
  <c r="AL169"/>
  <c r="AL97"/>
  <c r="AL54"/>
  <c r="AL56"/>
  <c r="AL58"/>
  <c r="AL60"/>
  <c r="AL62"/>
  <c r="AL66"/>
  <c r="AL52"/>
  <c r="AL10"/>
  <c r="AL12"/>
  <c r="AL14"/>
  <c r="AL16"/>
  <c r="AL8"/>
  <c r="AL99" i="33"/>
  <c r="AL101"/>
  <c r="AL103"/>
  <c r="AL105"/>
  <c r="AL107"/>
  <c r="AL109"/>
  <c r="AL111"/>
  <c r="AL113"/>
  <c r="AL115"/>
  <c r="AL117"/>
  <c r="AL119"/>
  <c r="AL121"/>
  <c r="AL123"/>
  <c r="AL125"/>
  <c r="AL127"/>
  <c r="AL129"/>
  <c r="AL131"/>
  <c r="AL133"/>
  <c r="AL135"/>
  <c r="AL137"/>
  <c r="AL139"/>
  <c r="AL141"/>
  <c r="AL143"/>
  <c r="AL145"/>
  <c r="AL147"/>
  <c r="AL149"/>
  <c r="AL151"/>
  <c r="AL153"/>
  <c r="AL167"/>
  <c r="AL169"/>
  <c r="AL171"/>
  <c r="AL173"/>
  <c r="AL97"/>
  <c r="AL54"/>
  <c r="AL56"/>
  <c r="AL58"/>
  <c r="AL60"/>
  <c r="AL62"/>
  <c r="AL66"/>
  <c r="AL52"/>
  <c r="AL10"/>
  <c r="AL12"/>
  <c r="AL14"/>
  <c r="AL16"/>
  <c r="AL8"/>
  <c r="AK99" i="31"/>
  <c r="AL99"/>
  <c r="AM99"/>
  <c r="AK101"/>
  <c r="AL101"/>
  <c r="H128" i="32" s="1"/>
  <c r="AM101" i="31"/>
  <c r="AK103"/>
  <c r="AL103"/>
  <c r="AM103"/>
  <c r="AK105"/>
  <c r="F129" i="32" s="1"/>
  <c r="AL105" i="31"/>
  <c r="H129" i="32" s="1"/>
  <c r="AM105" i="31"/>
  <c r="AK107"/>
  <c r="AL107"/>
  <c r="H130" i="32" s="1"/>
  <c r="AM107" i="31"/>
  <c r="AK109"/>
  <c r="F131" i="32" s="1"/>
  <c r="AL109" i="31"/>
  <c r="H131" i="32" s="1"/>
  <c r="AM109" i="31"/>
  <c r="AK111"/>
  <c r="AL111"/>
  <c r="AM111"/>
  <c r="AK113"/>
  <c r="AL113"/>
  <c r="AM113"/>
  <c r="AK115"/>
  <c r="AL115"/>
  <c r="H133" i="32" s="1"/>
  <c r="AM115" i="31"/>
  <c r="AK117"/>
  <c r="AL117"/>
  <c r="AM117"/>
  <c r="AK119"/>
  <c r="F153" i="32" s="1"/>
  <c r="AL119" i="31"/>
  <c r="H145" i="32" s="1"/>
  <c r="AM119" i="31"/>
  <c r="H153" i="32" s="1"/>
  <c r="AK121" i="31"/>
  <c r="AL121"/>
  <c r="AM121"/>
  <c r="AK123"/>
  <c r="AL123"/>
  <c r="H134" i="32" s="1"/>
  <c r="AM123" i="31"/>
  <c r="AK125"/>
  <c r="F135" i="32" s="1"/>
  <c r="AL125" i="31"/>
  <c r="AM125"/>
  <c r="AK127"/>
  <c r="AL127"/>
  <c r="AM127"/>
  <c r="AK129"/>
  <c r="AL129"/>
  <c r="H136" i="32" s="1"/>
  <c r="AM129" i="31"/>
  <c r="AK131"/>
  <c r="AL131"/>
  <c r="AM131"/>
  <c r="AK133"/>
  <c r="F137" i="32" s="1"/>
  <c r="AL133" i="31"/>
  <c r="H137" i="32" s="1"/>
  <c r="AM133" i="31"/>
  <c r="AK135"/>
  <c r="AL135"/>
  <c r="H138" i="32" s="1"/>
  <c r="AM135" i="31"/>
  <c r="AK137"/>
  <c r="F139" i="32" s="1"/>
  <c r="AL137" i="31"/>
  <c r="H139" i="32" s="1"/>
  <c r="AM137" i="31"/>
  <c r="H146" i="32" s="1"/>
  <c r="AK139" i="31"/>
  <c r="AL139"/>
  <c r="H140" i="32" s="1"/>
  <c r="AM139" i="31"/>
  <c r="AK141"/>
  <c r="F141" i="32" s="1"/>
  <c r="AL141" i="31"/>
  <c r="H141" i="32" s="1"/>
  <c r="AM141" i="31"/>
  <c r="AK143"/>
  <c r="F149" i="32" s="1"/>
  <c r="AL143" i="31"/>
  <c r="H142" i="32" s="1"/>
  <c r="AM143" i="31"/>
  <c r="H149" i="32" s="1"/>
  <c r="AK145" i="31"/>
  <c r="F143" i="32" s="1"/>
  <c r="AL145" i="31"/>
  <c r="H143" i="32" s="1"/>
  <c r="AM145" i="31"/>
  <c r="AK147"/>
  <c r="AL147"/>
  <c r="AM147"/>
  <c r="AK149"/>
  <c r="AL149"/>
  <c r="H144" i="32" s="1"/>
  <c r="AM149" i="31"/>
  <c r="AK151"/>
  <c r="F154" i="32" s="1"/>
  <c r="AL151" i="31"/>
  <c r="AM151"/>
  <c r="H154" i="32" s="1"/>
  <c r="AK171" i="31"/>
  <c r="AL171"/>
  <c r="AM171"/>
  <c r="AK173"/>
  <c r="AL173"/>
  <c r="AM173"/>
  <c r="AK175"/>
  <c r="AL175"/>
  <c r="AM175"/>
  <c r="AM97"/>
  <c r="AL97"/>
  <c r="AK97"/>
  <c r="AN97" s="1"/>
  <c r="AK54"/>
  <c r="AL54"/>
  <c r="AM54"/>
  <c r="AK56"/>
  <c r="F70" i="32" s="1"/>
  <c r="AL56" i="31"/>
  <c r="H70" i="32" s="1"/>
  <c r="AM56" i="31"/>
  <c r="AK58"/>
  <c r="AL58"/>
  <c r="H71" i="32" s="1"/>
  <c r="AM58" i="31"/>
  <c r="AK60"/>
  <c r="F72" i="32" s="1"/>
  <c r="AL60" i="31"/>
  <c r="H72" i="32" s="1"/>
  <c r="AM60" i="31"/>
  <c r="AK62"/>
  <c r="AL62"/>
  <c r="H73" i="32" s="1"/>
  <c r="AM62" i="31"/>
  <c r="AK66"/>
  <c r="F75" i="32" s="1"/>
  <c r="AL66" i="31"/>
  <c r="H75" i="32" s="1"/>
  <c r="AM66" i="31"/>
  <c r="AM52"/>
  <c r="AL52"/>
  <c r="H68" i="32" s="1"/>
  <c r="AK52" i="31"/>
  <c r="AN52" s="1"/>
  <c r="AK10"/>
  <c r="F11" i="32" s="1"/>
  <c r="AL10" i="31"/>
  <c r="H11" i="32" s="1"/>
  <c r="AM10" i="31"/>
  <c r="AK12"/>
  <c r="AL12"/>
  <c r="AM12"/>
  <c r="AK14"/>
  <c r="F13" i="32" s="1"/>
  <c r="AL14" i="31"/>
  <c r="H13" i="32" s="1"/>
  <c r="AM14" i="31"/>
  <c r="AK16"/>
  <c r="AL16"/>
  <c r="AM16"/>
  <c r="AM8"/>
  <c r="H10" i="32" s="1"/>
  <c r="AL8" i="31"/>
  <c r="AK8"/>
  <c r="AN8" s="1"/>
  <c r="AK97" i="29"/>
  <c r="AL97"/>
  <c r="AM97"/>
  <c r="AK99"/>
  <c r="AL99"/>
  <c r="AM99"/>
  <c r="AK101"/>
  <c r="AL101"/>
  <c r="AM101"/>
  <c r="AK103"/>
  <c r="AL103"/>
  <c r="AM103"/>
  <c r="AK105"/>
  <c r="AL105"/>
  <c r="AM105"/>
  <c r="AK107"/>
  <c r="AL107"/>
  <c r="H132" i="30" s="1"/>
  <c r="AM107" i="29"/>
  <c r="AK109"/>
  <c r="AL109"/>
  <c r="AM109"/>
  <c r="AK111"/>
  <c r="AL111"/>
  <c r="AM111"/>
  <c r="AK113"/>
  <c r="AL113"/>
  <c r="AM113"/>
  <c r="AK115"/>
  <c r="AL115"/>
  <c r="AM115"/>
  <c r="AK117"/>
  <c r="AL117"/>
  <c r="AM117"/>
  <c r="AK119"/>
  <c r="AL119"/>
  <c r="AM119"/>
  <c r="AK121"/>
  <c r="AL121"/>
  <c r="AM121"/>
  <c r="AK123"/>
  <c r="AL123"/>
  <c r="H140" i="30" s="1"/>
  <c r="AM123" i="29"/>
  <c r="AK125"/>
  <c r="AL125"/>
  <c r="AM125"/>
  <c r="AK127"/>
  <c r="AL127"/>
  <c r="H142" i="30" s="1"/>
  <c r="AM127" i="29"/>
  <c r="AK129"/>
  <c r="AL129"/>
  <c r="AM129"/>
  <c r="AK131"/>
  <c r="AL131"/>
  <c r="H144" i="30" s="1"/>
  <c r="AM131" i="29"/>
  <c r="AK133"/>
  <c r="AL133"/>
  <c r="AM133"/>
  <c r="AK135"/>
  <c r="AL135"/>
  <c r="H146" i="30" s="1"/>
  <c r="AM135" i="29"/>
  <c r="AK137"/>
  <c r="AL137"/>
  <c r="AM137"/>
  <c r="AK139"/>
  <c r="AL139"/>
  <c r="H148" i="30" s="1"/>
  <c r="AM139" i="29"/>
  <c r="AK141"/>
  <c r="AL141"/>
  <c r="AM141"/>
  <c r="AK143"/>
  <c r="AL143"/>
  <c r="H150" i="30" s="1"/>
  <c r="AM143" i="29"/>
  <c r="AK145"/>
  <c r="AL145"/>
  <c r="AM145"/>
  <c r="AK147"/>
  <c r="AL147"/>
  <c r="H152" i="30" s="1"/>
  <c r="AM147" i="29"/>
  <c r="AK149"/>
  <c r="AL149"/>
  <c r="AM149"/>
  <c r="AK151"/>
  <c r="AL151"/>
  <c r="AM151"/>
  <c r="AK153"/>
  <c r="AL153"/>
  <c r="AM153"/>
  <c r="AK155"/>
  <c r="AL155"/>
  <c r="H156" i="30" s="1"/>
  <c r="AM155" i="29"/>
  <c r="AK157"/>
  <c r="AL157"/>
  <c r="AM157"/>
  <c r="AK159"/>
  <c r="AL159"/>
  <c r="H158" i="30" s="1"/>
  <c r="AM159" i="29"/>
  <c r="AK161"/>
  <c r="AL161"/>
  <c r="AM161"/>
  <c r="AN161" s="1"/>
  <c r="AK163"/>
  <c r="AL163"/>
  <c r="H160" i="30" s="1"/>
  <c r="AM163" i="29"/>
  <c r="AK165"/>
  <c r="AL165"/>
  <c r="AM165"/>
  <c r="AK167"/>
  <c r="AL167"/>
  <c r="H162" i="30" s="1"/>
  <c r="AM167" i="29"/>
  <c r="AK169"/>
  <c r="AL169"/>
  <c r="AM169"/>
  <c r="AK171"/>
  <c r="AL171"/>
  <c r="H164" i="30" s="1"/>
  <c r="AM171" i="29"/>
  <c r="AK173"/>
  <c r="AL173"/>
  <c r="AM173"/>
  <c r="AM95"/>
  <c r="H126" i="30" s="1"/>
  <c r="AL95" i="29"/>
  <c r="AK95"/>
  <c r="AK54"/>
  <c r="F69" i="30" s="1"/>
  <c r="AL54" i="29"/>
  <c r="AM54"/>
  <c r="AK56"/>
  <c r="AL56"/>
  <c r="AM56"/>
  <c r="AK58"/>
  <c r="AL58"/>
  <c r="AM58"/>
  <c r="AK60"/>
  <c r="AL60"/>
  <c r="AM60"/>
  <c r="AK62"/>
  <c r="F73" i="30" s="1"/>
  <c r="AL62" i="29"/>
  <c r="AM62"/>
  <c r="AK64"/>
  <c r="F74" i="30" s="1"/>
  <c r="AL64" i="29"/>
  <c r="AM64"/>
  <c r="AM52"/>
  <c r="AL52"/>
  <c r="AK52"/>
  <c r="F68" i="30" s="1"/>
  <c r="AK12" i="29"/>
  <c r="F12" i="30" s="1"/>
  <c r="AK14" i="29"/>
  <c r="F13" i="30" s="1"/>
  <c r="AK16" i="29"/>
  <c r="F14" i="30" s="1"/>
  <c r="AK10" i="29"/>
  <c r="F11" i="30" s="1"/>
  <c r="AK8" i="29"/>
  <c r="AM8"/>
  <c r="H69" i="30"/>
  <c r="H70"/>
  <c r="H71"/>
  <c r="H72"/>
  <c r="H73"/>
  <c r="H74"/>
  <c r="H68"/>
  <c r="F165"/>
  <c r="F164"/>
  <c r="F163"/>
  <c r="F162"/>
  <c r="F161"/>
  <c r="F160"/>
  <c r="F159"/>
  <c r="F158"/>
  <c r="F157"/>
  <c r="F156"/>
  <c r="F155"/>
  <c r="F154"/>
  <c r="F153"/>
  <c r="L153" s="1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72"/>
  <c r="F71"/>
  <c r="F70"/>
  <c r="F10"/>
  <c r="AN97" i="29"/>
  <c r="AN99"/>
  <c r="AN101"/>
  <c r="AN103"/>
  <c r="AN105"/>
  <c r="AN107"/>
  <c r="AN109"/>
  <c r="AN111"/>
  <c r="AN113"/>
  <c r="AN115"/>
  <c r="AN117"/>
  <c r="AN119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9"/>
  <c r="AN95"/>
  <c r="AN56"/>
  <c r="AN58"/>
  <c r="AN60"/>
  <c r="AN52"/>
  <c r="AL10"/>
  <c r="AM10"/>
  <c r="AN10" s="1"/>
  <c r="AL12"/>
  <c r="AM12"/>
  <c r="AN12" s="1"/>
  <c r="AL14"/>
  <c r="AM14"/>
  <c r="AN14" s="1"/>
  <c r="AL16"/>
  <c r="AM16"/>
  <c r="AN16" s="1"/>
  <c r="AL8"/>
  <c r="H10" i="30" s="1"/>
  <c r="A155"/>
  <c r="D155"/>
  <c r="E155"/>
  <c r="N155" s="1"/>
  <c r="R155"/>
  <c r="A156"/>
  <c r="C156"/>
  <c r="D156"/>
  <c r="E156"/>
  <c r="N156" s="1"/>
  <c r="R156"/>
  <c r="A157"/>
  <c r="C157"/>
  <c r="D157"/>
  <c r="E157"/>
  <c r="N157" s="1"/>
  <c r="R157"/>
  <c r="A158"/>
  <c r="C158"/>
  <c r="D158"/>
  <c r="E158"/>
  <c r="N158" s="1"/>
  <c r="R158"/>
  <c r="A159"/>
  <c r="C159"/>
  <c r="D159"/>
  <c r="E159"/>
  <c r="N159" s="1"/>
  <c r="R159"/>
  <c r="A160"/>
  <c r="C160"/>
  <c r="D160"/>
  <c r="E160"/>
  <c r="N160" s="1"/>
  <c r="R160"/>
  <c r="A161"/>
  <c r="C161"/>
  <c r="D161"/>
  <c r="E161"/>
  <c r="N161" s="1"/>
  <c r="R161"/>
  <c r="A162"/>
  <c r="C162"/>
  <c r="D162"/>
  <c r="E162"/>
  <c r="N162" s="1"/>
  <c r="R162"/>
  <c r="A163"/>
  <c r="C163"/>
  <c r="D163"/>
  <c r="E163"/>
  <c r="N163" s="1"/>
  <c r="R163"/>
  <c r="A164"/>
  <c r="C164"/>
  <c r="D164"/>
  <c r="E164"/>
  <c r="N164" s="1"/>
  <c r="R164"/>
  <c r="A165"/>
  <c r="C165"/>
  <c r="D165"/>
  <c r="E165"/>
  <c r="N165" s="1"/>
  <c r="R165"/>
  <c r="D154"/>
  <c r="E154"/>
  <c r="N154" s="1"/>
  <c r="R154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26"/>
  <c r="A151" i="29"/>
  <c r="A153" s="1"/>
  <c r="A155" s="1"/>
  <c r="A157" s="1"/>
  <c r="A159" s="1"/>
  <c r="A161" s="1"/>
  <c r="A163" s="1"/>
  <c r="A165" s="1"/>
  <c r="A167" s="1"/>
  <c r="A169" s="1"/>
  <c r="A171" s="1"/>
  <c r="A173" s="1"/>
  <c r="D155"/>
  <c r="C155"/>
  <c r="D153"/>
  <c r="C153"/>
  <c r="D151"/>
  <c r="C151"/>
  <c r="D161"/>
  <c r="C161"/>
  <c r="D159"/>
  <c r="C159"/>
  <c r="D157"/>
  <c r="C157"/>
  <c r="D167"/>
  <c r="C167"/>
  <c r="D165"/>
  <c r="C165"/>
  <c r="D163"/>
  <c r="C163"/>
  <c r="M96" i="15"/>
  <c r="N97" s="1"/>
  <c r="M97"/>
  <c r="N99" s="1"/>
  <c r="M98"/>
  <c r="N101" s="1"/>
  <c r="M99"/>
  <c r="N103" s="1"/>
  <c r="M100"/>
  <c r="N105" s="1"/>
  <c r="M101"/>
  <c r="N107" s="1"/>
  <c r="M102"/>
  <c r="N109" s="1"/>
  <c r="M103"/>
  <c r="N111" s="1"/>
  <c r="M104"/>
  <c r="N113" s="1"/>
  <c r="M105"/>
  <c r="N115" s="1"/>
  <c r="M106"/>
  <c r="N117" s="1"/>
  <c r="M107"/>
  <c r="N119" s="1"/>
  <c r="M108"/>
  <c r="N121" s="1"/>
  <c r="M109"/>
  <c r="N123" s="1"/>
  <c r="M110"/>
  <c r="N125" s="1"/>
  <c r="M111"/>
  <c r="N127" s="1"/>
  <c r="M112"/>
  <c r="N129" s="1"/>
  <c r="M113"/>
  <c r="N131" s="1"/>
  <c r="M114"/>
  <c r="N133" s="1"/>
  <c r="M115"/>
  <c r="N135" s="1"/>
  <c r="M116"/>
  <c r="N137" s="1"/>
  <c r="M117"/>
  <c r="N139" s="1"/>
  <c r="M118"/>
  <c r="N141" s="1"/>
  <c r="M119"/>
  <c r="N143" s="1"/>
  <c r="M120"/>
  <c r="N145" s="1"/>
  <c r="M121"/>
  <c r="N147" s="1"/>
  <c r="M122"/>
  <c r="N149" s="1"/>
  <c r="M95"/>
  <c r="N95" s="1"/>
  <c r="A53"/>
  <c r="C74" i="30"/>
  <c r="D74"/>
  <c r="E74"/>
  <c r="O74" s="1"/>
  <c r="R74"/>
  <c r="C13"/>
  <c r="D13"/>
  <c r="E13"/>
  <c r="O13" s="1"/>
  <c r="R13"/>
  <c r="C14"/>
  <c r="D14"/>
  <c r="E14"/>
  <c r="N14" s="1"/>
  <c r="R14"/>
  <c r="D62" i="29"/>
  <c r="C62"/>
  <c r="A62"/>
  <c r="A23" i="15"/>
  <c r="A12" i="29"/>
  <c r="A14" s="1"/>
  <c r="A16" s="1"/>
  <c r="D14"/>
  <c r="C14"/>
  <c r="C135" i="28"/>
  <c r="C136"/>
  <c r="C137"/>
  <c r="C138"/>
  <c r="C139"/>
  <c r="C140"/>
  <c r="C141"/>
  <c r="C142"/>
  <c r="C143"/>
  <c r="C144"/>
  <c r="C145"/>
  <c r="C146"/>
  <c r="C147"/>
  <c r="C149"/>
  <c r="D149"/>
  <c r="E149"/>
  <c r="I149" s="1"/>
  <c r="R149"/>
  <c r="C150"/>
  <c r="D150"/>
  <c r="E150"/>
  <c r="O150" s="1"/>
  <c r="R150"/>
  <c r="C151"/>
  <c r="D151"/>
  <c r="E151"/>
  <c r="N151" s="1"/>
  <c r="R151"/>
  <c r="C152"/>
  <c r="D152"/>
  <c r="E152"/>
  <c r="O152" s="1"/>
  <c r="R152"/>
  <c r="C153"/>
  <c r="D153"/>
  <c r="E153"/>
  <c r="N153" s="1"/>
  <c r="R153"/>
  <c r="C154"/>
  <c r="D154"/>
  <c r="E154"/>
  <c r="R154"/>
  <c r="C155"/>
  <c r="D155"/>
  <c r="E155"/>
  <c r="R155"/>
  <c r="C156"/>
  <c r="D156"/>
  <c r="E156"/>
  <c r="R156"/>
  <c r="C157"/>
  <c r="D157"/>
  <c r="E157"/>
  <c r="R157"/>
  <c r="C158"/>
  <c r="D158"/>
  <c r="E158"/>
  <c r="R158"/>
  <c r="C159"/>
  <c r="D159"/>
  <c r="E159"/>
  <c r="R159"/>
  <c r="C160"/>
  <c r="D160"/>
  <c r="E160"/>
  <c r="R160"/>
  <c r="C161"/>
  <c r="D161"/>
  <c r="E161"/>
  <c r="R161"/>
  <c r="C162"/>
  <c r="D162"/>
  <c r="E162"/>
  <c r="R162"/>
  <c r="C163"/>
  <c r="D163"/>
  <c r="E163"/>
  <c r="R163"/>
  <c r="A167" i="27"/>
  <c r="A169" s="1"/>
  <c r="C167"/>
  <c r="D167"/>
  <c r="A157"/>
  <c r="A159" s="1"/>
  <c r="A161" s="1"/>
  <c r="A149"/>
  <c r="C149"/>
  <c r="D149"/>
  <c r="L153" i="28"/>
  <c r="A151" i="27"/>
  <c r="A153" s="1"/>
  <c r="A155" s="1"/>
  <c r="C151"/>
  <c r="D151"/>
  <c r="C153"/>
  <c r="D153"/>
  <c r="C155"/>
  <c r="D155"/>
  <c r="C157"/>
  <c r="D157"/>
  <c r="C13" i="28"/>
  <c r="D13"/>
  <c r="E13"/>
  <c r="R13"/>
  <c r="C14"/>
  <c r="D14"/>
  <c r="E14"/>
  <c r="I14" s="1"/>
  <c r="R14"/>
  <c r="A12" i="27"/>
  <c r="A14" s="1"/>
  <c r="A16" s="1"/>
  <c r="L13" i="28"/>
  <c r="D14" i="27"/>
  <c r="C14"/>
  <c r="A160" i="26"/>
  <c r="C160"/>
  <c r="D160"/>
  <c r="E160"/>
  <c r="R160"/>
  <c r="A161"/>
  <c r="C161"/>
  <c r="D161"/>
  <c r="E161"/>
  <c r="R161"/>
  <c r="A162"/>
  <c r="C162"/>
  <c r="D162"/>
  <c r="E162"/>
  <c r="I162" s="1"/>
  <c r="R162"/>
  <c r="A163"/>
  <c r="C163"/>
  <c r="D163"/>
  <c r="E163"/>
  <c r="R163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25"/>
  <c r="C152"/>
  <c r="D152"/>
  <c r="E152"/>
  <c r="R152"/>
  <c r="C153"/>
  <c r="D153"/>
  <c r="E153"/>
  <c r="I153" s="1"/>
  <c r="R153"/>
  <c r="C154"/>
  <c r="D154"/>
  <c r="E154"/>
  <c r="R154"/>
  <c r="C155"/>
  <c r="D155"/>
  <c r="E155"/>
  <c r="R155"/>
  <c r="C156"/>
  <c r="D156"/>
  <c r="E156"/>
  <c r="I156" s="1"/>
  <c r="R156"/>
  <c r="A167" i="25"/>
  <c r="A169" s="1"/>
  <c r="L162" i="26"/>
  <c r="D167" i="25"/>
  <c r="C167"/>
  <c r="A149"/>
  <c r="A151" s="1"/>
  <c r="A153" s="1"/>
  <c r="A155" s="1"/>
  <c r="A157" s="1"/>
  <c r="A159" s="1"/>
  <c r="A161" s="1"/>
  <c r="A163" s="1"/>
  <c r="A165" s="1"/>
  <c r="D157"/>
  <c r="C157"/>
  <c r="L156" i="26"/>
  <c r="D155" i="25"/>
  <c r="C155"/>
  <c r="D153"/>
  <c r="C153"/>
  <c r="D151"/>
  <c r="C151"/>
  <c r="D149"/>
  <c r="C149"/>
  <c r="A52" i="15"/>
  <c r="C14" i="26"/>
  <c r="D14"/>
  <c r="E14"/>
  <c r="I14" s="1"/>
  <c r="R14"/>
  <c r="A15" i="15"/>
  <c r="D14" i="25"/>
  <c r="C14"/>
  <c r="C158" i="24"/>
  <c r="D158"/>
  <c r="E158"/>
  <c r="R158"/>
  <c r="C159"/>
  <c r="D159"/>
  <c r="E159"/>
  <c r="I159" s="1"/>
  <c r="R159"/>
  <c r="C160"/>
  <c r="D160"/>
  <c r="E160"/>
  <c r="R160"/>
  <c r="C161"/>
  <c r="D161"/>
  <c r="E161"/>
  <c r="I161" s="1"/>
  <c r="R161"/>
  <c r="C151"/>
  <c r="D151"/>
  <c r="E151"/>
  <c r="R151"/>
  <c r="C152"/>
  <c r="D152"/>
  <c r="E152"/>
  <c r="I152" s="1"/>
  <c r="R152"/>
  <c r="C153"/>
  <c r="D153"/>
  <c r="E153"/>
  <c r="R153"/>
  <c r="C154"/>
  <c r="D154"/>
  <c r="E154"/>
  <c r="I154" s="1"/>
  <c r="R154"/>
  <c r="C155"/>
  <c r="D155"/>
  <c r="E155"/>
  <c r="R155"/>
  <c r="C156"/>
  <c r="D156"/>
  <c r="E156"/>
  <c r="I156" s="1"/>
  <c r="R156"/>
  <c r="C157"/>
  <c r="D157"/>
  <c r="E157"/>
  <c r="I157" s="1"/>
  <c r="L157"/>
  <c r="R157"/>
  <c r="A153" i="23"/>
  <c r="A155" s="1"/>
  <c r="A157" s="1"/>
  <c r="A159" s="1"/>
  <c r="A161" s="1"/>
  <c r="A163" s="1"/>
  <c r="D159"/>
  <c r="C159"/>
  <c r="D157"/>
  <c r="C157"/>
  <c r="D155"/>
  <c r="C155"/>
  <c r="A137"/>
  <c r="A139" s="1"/>
  <c r="A141" s="1"/>
  <c r="A143" s="1"/>
  <c r="A145" s="1"/>
  <c r="D139"/>
  <c r="C139"/>
  <c r="C161" i="22"/>
  <c r="D161"/>
  <c r="E161"/>
  <c r="N161" s="1"/>
  <c r="R161"/>
  <c r="C162"/>
  <c r="D162"/>
  <c r="E162"/>
  <c r="N162" s="1"/>
  <c r="R162"/>
  <c r="A161" i="21"/>
  <c r="A163" s="1"/>
  <c r="A165" s="1"/>
  <c r="A167" s="1"/>
  <c r="L161" i="22"/>
  <c r="D165" i="21"/>
  <c r="C165"/>
  <c r="A60" i="15"/>
  <c r="A61"/>
  <c r="A62"/>
  <c r="A63"/>
  <c r="A64"/>
  <c r="A65"/>
  <c r="C159" i="22"/>
  <c r="D159"/>
  <c r="E159"/>
  <c r="O159" s="1"/>
  <c r="R159"/>
  <c r="C160"/>
  <c r="D160"/>
  <c r="E160"/>
  <c r="O160" s="1"/>
  <c r="R160"/>
  <c r="A51" i="15"/>
  <c r="A50"/>
  <c r="A49"/>
  <c r="A48"/>
  <c r="A135" i="19"/>
  <c r="A137" s="1"/>
  <c r="A139" s="1"/>
  <c r="A141" s="1"/>
  <c r="A143" s="1"/>
  <c r="A145" s="1"/>
  <c r="A147" s="1"/>
  <c r="A149" s="1"/>
  <c r="A151" s="1"/>
  <c r="C95"/>
  <c r="C97"/>
  <c r="C99"/>
  <c r="C101"/>
  <c r="C103"/>
  <c r="C105"/>
  <c r="C107"/>
  <c r="C109"/>
  <c r="C111"/>
  <c r="C113"/>
  <c r="C115"/>
  <c r="C117"/>
  <c r="C119"/>
  <c r="C121"/>
  <c r="C123"/>
  <c r="C125"/>
  <c r="C127"/>
  <c r="C129"/>
  <c r="C131"/>
  <c r="C133"/>
  <c r="C135"/>
  <c r="C137"/>
  <c r="C139"/>
  <c r="C141"/>
  <c r="C143"/>
  <c r="C145"/>
  <c r="C147"/>
  <c r="C93"/>
  <c r="H162" i="40" l="1"/>
  <c r="H160"/>
  <c r="H152"/>
  <c r="H150"/>
  <c r="H149"/>
  <c r="H147"/>
  <c r="H146"/>
  <c r="H145"/>
  <c r="H142"/>
  <c r="H141"/>
  <c r="H140"/>
  <c r="H138"/>
  <c r="H134"/>
  <c r="H131"/>
  <c r="H129"/>
  <c r="H126"/>
  <c r="AN165" i="39"/>
  <c r="AN161"/>
  <c r="AN149"/>
  <c r="AN145"/>
  <c r="AN141"/>
  <c r="AN137"/>
  <c r="AN133"/>
  <c r="AN129"/>
  <c r="AN125"/>
  <c r="AN121"/>
  <c r="AN117"/>
  <c r="AN113"/>
  <c r="AN109"/>
  <c r="AN105"/>
  <c r="AN101"/>
  <c r="AN97"/>
  <c r="F127" i="40"/>
  <c r="F129"/>
  <c r="F131"/>
  <c r="F133"/>
  <c r="F135"/>
  <c r="F137"/>
  <c r="F139"/>
  <c r="F141"/>
  <c r="F143"/>
  <c r="F145"/>
  <c r="F147"/>
  <c r="F149"/>
  <c r="F151"/>
  <c r="F153"/>
  <c r="F159"/>
  <c r="F161"/>
  <c r="AN167" i="39"/>
  <c r="AN163"/>
  <c r="AN151"/>
  <c r="AN147"/>
  <c r="AN143"/>
  <c r="AN139"/>
  <c r="AN135"/>
  <c r="AN131"/>
  <c r="AN127"/>
  <c r="AN123"/>
  <c r="AN119"/>
  <c r="AN115"/>
  <c r="AN111"/>
  <c r="AN107"/>
  <c r="AN103"/>
  <c r="AN99"/>
  <c r="F128" i="40"/>
  <c r="F130"/>
  <c r="F132"/>
  <c r="F134"/>
  <c r="F136"/>
  <c r="F138"/>
  <c r="F140"/>
  <c r="F142"/>
  <c r="F144"/>
  <c r="F146"/>
  <c r="F148"/>
  <c r="F150"/>
  <c r="F152"/>
  <c r="F154"/>
  <c r="F160"/>
  <c r="F162"/>
  <c r="F126"/>
  <c r="H74"/>
  <c r="H73"/>
  <c r="H72"/>
  <c r="H70"/>
  <c r="H68"/>
  <c r="AN64" i="39"/>
  <c r="AN60"/>
  <c r="AN56"/>
  <c r="F70" i="40"/>
  <c r="F72"/>
  <c r="F74"/>
  <c r="AN62" i="39"/>
  <c r="AN58"/>
  <c r="AN54"/>
  <c r="F69" i="40"/>
  <c r="F71"/>
  <c r="F73"/>
  <c r="F68"/>
  <c r="AN14" i="39"/>
  <c r="AN10"/>
  <c r="F12" i="40"/>
  <c r="AN16" i="39"/>
  <c r="AN12"/>
  <c r="F11" i="40"/>
  <c r="F10"/>
  <c r="G150" i="38"/>
  <c r="K150" s="1"/>
  <c r="M150" s="1"/>
  <c r="Q150" s="1"/>
  <c r="S150" s="1"/>
  <c r="L150"/>
  <c r="J150"/>
  <c r="H135"/>
  <c r="H133"/>
  <c r="H131"/>
  <c r="H128"/>
  <c r="H126"/>
  <c r="G162"/>
  <c r="K162" s="1"/>
  <c r="L162"/>
  <c r="J162"/>
  <c r="L159"/>
  <c r="G159"/>
  <c r="K159" s="1"/>
  <c r="J159"/>
  <c r="AN167" i="37"/>
  <c r="AN163"/>
  <c r="AN145"/>
  <c r="AN141"/>
  <c r="AN137"/>
  <c r="AN133"/>
  <c r="AN129"/>
  <c r="AN125"/>
  <c r="AN121"/>
  <c r="AN117"/>
  <c r="AN113"/>
  <c r="AN109"/>
  <c r="AN105"/>
  <c r="AN101"/>
  <c r="AN97"/>
  <c r="F129" i="38"/>
  <c r="F131"/>
  <c r="F133"/>
  <c r="F135"/>
  <c r="F139"/>
  <c r="AN165" i="37"/>
  <c r="AN161"/>
  <c r="AN143"/>
  <c r="AN139"/>
  <c r="AN135"/>
  <c r="AN131"/>
  <c r="AN127"/>
  <c r="AN123"/>
  <c r="AN119"/>
  <c r="AN115"/>
  <c r="AN111"/>
  <c r="AN107"/>
  <c r="AN103"/>
  <c r="AN99"/>
  <c r="F126" i="38"/>
  <c r="F128"/>
  <c r="F130"/>
  <c r="F132"/>
  <c r="F134"/>
  <c r="F136"/>
  <c r="F138"/>
  <c r="F140"/>
  <c r="AN95" i="37"/>
  <c r="AN62"/>
  <c r="AN58"/>
  <c r="AN54"/>
  <c r="AN64"/>
  <c r="AN60"/>
  <c r="AN56"/>
  <c r="F69" i="38"/>
  <c r="F71"/>
  <c r="F73"/>
  <c r="F68"/>
  <c r="AN16" i="37"/>
  <c r="AN12"/>
  <c r="AN14"/>
  <c r="AN10"/>
  <c r="F11" i="38"/>
  <c r="F10"/>
  <c r="M156" i="34"/>
  <c r="Q156" s="1"/>
  <c r="S156" s="1"/>
  <c r="M160"/>
  <c r="Q160" s="1"/>
  <c r="S160" s="1"/>
  <c r="M159"/>
  <c r="Q159" s="1"/>
  <c r="S159" s="1"/>
  <c r="M158"/>
  <c r="Q158" s="1"/>
  <c r="S158" s="1"/>
  <c r="F146" i="32"/>
  <c r="H135"/>
  <c r="H132"/>
  <c r="H127"/>
  <c r="AN173" i="31"/>
  <c r="AN151"/>
  <c r="AN147"/>
  <c r="AN143"/>
  <c r="AN139"/>
  <c r="AN135"/>
  <c r="AN131"/>
  <c r="AN127"/>
  <c r="AN123"/>
  <c r="AN119"/>
  <c r="AN115"/>
  <c r="AN111"/>
  <c r="AN107"/>
  <c r="AN103"/>
  <c r="AN99"/>
  <c r="F127" i="32"/>
  <c r="F133"/>
  <c r="F145"/>
  <c r="AN175" i="31"/>
  <c r="AN171"/>
  <c r="AN149"/>
  <c r="AN145"/>
  <c r="AN141"/>
  <c r="AN137"/>
  <c r="AN133"/>
  <c r="AN129"/>
  <c r="AN125"/>
  <c r="AN121"/>
  <c r="AN117"/>
  <c r="AN113"/>
  <c r="AN109"/>
  <c r="AN105"/>
  <c r="AN101"/>
  <c r="F128" i="32"/>
  <c r="F130"/>
  <c r="F132"/>
  <c r="F134"/>
  <c r="F136"/>
  <c r="F138"/>
  <c r="F140"/>
  <c r="F142"/>
  <c r="F144"/>
  <c r="H12"/>
  <c r="H69"/>
  <c r="O156" i="26"/>
  <c r="I159" i="22"/>
  <c r="N149" i="28"/>
  <c r="N14" i="26"/>
  <c r="P149" i="28"/>
  <c r="O161" i="22"/>
  <c r="N74" i="30"/>
  <c r="O154"/>
  <c r="O165"/>
  <c r="O164"/>
  <c r="O163"/>
  <c r="O162"/>
  <c r="O161"/>
  <c r="O160"/>
  <c r="O159"/>
  <c r="O158"/>
  <c r="O157"/>
  <c r="O156"/>
  <c r="O155"/>
  <c r="O157" i="24"/>
  <c r="G157"/>
  <c r="O155"/>
  <c r="G155"/>
  <c r="O153"/>
  <c r="G153"/>
  <c r="O151"/>
  <c r="G151"/>
  <c r="O160"/>
  <c r="G160"/>
  <c r="O158"/>
  <c r="G158"/>
  <c r="N155" i="26"/>
  <c r="G155"/>
  <c r="N154"/>
  <c r="G154"/>
  <c r="N152"/>
  <c r="G152"/>
  <c r="N161"/>
  <c r="G161"/>
  <c r="O13" i="28"/>
  <c r="G13"/>
  <c r="N162"/>
  <c r="G162"/>
  <c r="N161"/>
  <c r="G161"/>
  <c r="N160"/>
  <c r="G160"/>
  <c r="I159"/>
  <c r="G159"/>
  <c r="N158"/>
  <c r="G158"/>
  <c r="N157"/>
  <c r="G157"/>
  <c r="N156"/>
  <c r="G156"/>
  <c r="I155"/>
  <c r="G155"/>
  <c r="N154"/>
  <c r="G154"/>
  <c r="O153"/>
  <c r="G153"/>
  <c r="N152"/>
  <c r="G152"/>
  <c r="O151"/>
  <c r="G151"/>
  <c r="N150"/>
  <c r="G150"/>
  <c r="I162" i="30"/>
  <c r="I160"/>
  <c r="N156" i="24"/>
  <c r="G156"/>
  <c r="N154"/>
  <c r="G154"/>
  <c r="N152"/>
  <c r="G152"/>
  <c r="N161"/>
  <c r="G161"/>
  <c r="N159"/>
  <c r="G159"/>
  <c r="O14" i="26"/>
  <c r="G14"/>
  <c r="N156"/>
  <c r="G156"/>
  <c r="N153"/>
  <c r="G153"/>
  <c r="N163"/>
  <c r="G163"/>
  <c r="O162"/>
  <c r="G162"/>
  <c r="N160"/>
  <c r="G160"/>
  <c r="P14" i="28"/>
  <c r="G14"/>
  <c r="N163"/>
  <c r="G163"/>
  <c r="O149"/>
  <c r="G149"/>
  <c r="I160" i="22"/>
  <c r="I162"/>
  <c r="I161"/>
  <c r="I155" i="24"/>
  <c r="I153"/>
  <c r="I151"/>
  <c r="I160"/>
  <c r="I158"/>
  <c r="I154" i="26"/>
  <c r="K154" s="1"/>
  <c r="I155"/>
  <c r="I152"/>
  <c r="I13" i="28"/>
  <c r="O162"/>
  <c r="I153"/>
  <c r="I152"/>
  <c r="I151"/>
  <c r="I150"/>
  <c r="P74" i="30"/>
  <c r="I74"/>
  <c r="P154"/>
  <c r="P165"/>
  <c r="P164"/>
  <c r="P163"/>
  <c r="P162"/>
  <c r="P161"/>
  <c r="P160"/>
  <c r="P159"/>
  <c r="P158"/>
  <c r="P157"/>
  <c r="P156"/>
  <c r="P155"/>
  <c r="AN62" i="31"/>
  <c r="AN58"/>
  <c r="AN54"/>
  <c r="AN66"/>
  <c r="AN60"/>
  <c r="AN56"/>
  <c r="F69" i="32"/>
  <c r="F71"/>
  <c r="F73"/>
  <c r="F68"/>
  <c r="AN16" i="31"/>
  <c r="AN12"/>
  <c r="AN14"/>
  <c r="AN10"/>
  <c r="F12" i="32"/>
  <c r="F10"/>
  <c r="H154" i="30"/>
  <c r="AN167" i="29"/>
  <c r="AN155"/>
  <c r="H138" i="30"/>
  <c r="H136"/>
  <c r="H134"/>
  <c r="AN169" i="29"/>
  <c r="AN165"/>
  <c r="AN173"/>
  <c r="AN171"/>
  <c r="AN163"/>
  <c r="H159" i="30"/>
  <c r="I159" s="1"/>
  <c r="H130"/>
  <c r="H165"/>
  <c r="H163"/>
  <c r="H161"/>
  <c r="I161" s="1"/>
  <c r="H157"/>
  <c r="I157" s="1"/>
  <c r="H155"/>
  <c r="H153"/>
  <c r="H151"/>
  <c r="H149"/>
  <c r="H147"/>
  <c r="H145"/>
  <c r="H143"/>
  <c r="H141"/>
  <c r="H139"/>
  <c r="H137"/>
  <c r="H135"/>
  <c r="H133"/>
  <c r="H131"/>
  <c r="H129"/>
  <c r="H127"/>
  <c r="H128"/>
  <c r="H11"/>
  <c r="G154"/>
  <c r="AN64" i="29"/>
  <c r="L74" i="30" s="1"/>
  <c r="AN62" i="29"/>
  <c r="AN8"/>
  <c r="H13" i="30"/>
  <c r="I13" s="1"/>
  <c r="AN54" i="29"/>
  <c r="H14" i="30"/>
  <c r="I14" s="1"/>
  <c r="J10"/>
  <c r="H12"/>
  <c r="AN157" i="29"/>
  <c r="G160" i="30"/>
  <c r="K160" s="1"/>
  <c r="L160"/>
  <c r="I158"/>
  <c r="I154"/>
  <c r="I156"/>
  <c r="I155"/>
  <c r="G156"/>
  <c r="L156"/>
  <c r="G158"/>
  <c r="L158"/>
  <c r="G159"/>
  <c r="L159"/>
  <c r="G161"/>
  <c r="L161"/>
  <c r="G162"/>
  <c r="L162"/>
  <c r="J154"/>
  <c r="L154"/>
  <c r="J160"/>
  <c r="J158"/>
  <c r="J162"/>
  <c r="G74"/>
  <c r="G13"/>
  <c r="K13" s="1"/>
  <c r="L13"/>
  <c r="O14"/>
  <c r="P13"/>
  <c r="N13"/>
  <c r="J74"/>
  <c r="P14"/>
  <c r="P153" i="26"/>
  <c r="O160"/>
  <c r="I158" i="28"/>
  <c r="P153"/>
  <c r="P162" i="26"/>
  <c r="P163" i="28"/>
  <c r="O161"/>
  <c r="P159"/>
  <c r="P155"/>
  <c r="P151"/>
  <c r="P151" i="24"/>
  <c r="P156" i="26"/>
  <c r="O152"/>
  <c r="O163"/>
  <c r="I161" i="28"/>
  <c r="O154" i="26"/>
  <c r="O153"/>
  <c r="N162"/>
  <c r="P161"/>
  <c r="P160"/>
  <c r="P161" i="28"/>
  <c r="N159"/>
  <c r="O157"/>
  <c r="N155"/>
  <c r="P159" i="22"/>
  <c r="P158" i="24"/>
  <c r="P14" i="26"/>
  <c r="O155"/>
  <c r="P152"/>
  <c r="P163"/>
  <c r="P162" i="28"/>
  <c r="O160"/>
  <c r="O159"/>
  <c r="P157"/>
  <c r="O155"/>
  <c r="I162"/>
  <c r="K162" s="1"/>
  <c r="I160"/>
  <c r="I156"/>
  <c r="K156" s="1"/>
  <c r="I157"/>
  <c r="K157" s="1"/>
  <c r="J153"/>
  <c r="K153"/>
  <c r="M153" s="1"/>
  <c r="P152"/>
  <c r="P150"/>
  <c r="J157"/>
  <c r="L156"/>
  <c r="J156"/>
  <c r="L162"/>
  <c r="I154"/>
  <c r="J162"/>
  <c r="K13"/>
  <c r="M13" s="1"/>
  <c r="O163"/>
  <c r="I163"/>
  <c r="P160"/>
  <c r="O158"/>
  <c r="L157"/>
  <c r="O156"/>
  <c r="O154"/>
  <c r="P158"/>
  <c r="P156"/>
  <c r="P154"/>
  <c r="L155"/>
  <c r="J13"/>
  <c r="O161" i="26"/>
  <c r="N13" i="28"/>
  <c r="P13"/>
  <c r="O14"/>
  <c r="N14"/>
  <c r="P154" i="26"/>
  <c r="L153"/>
  <c r="M153" s="1"/>
  <c r="Q153" s="1"/>
  <c r="S153" s="1"/>
  <c r="L155"/>
  <c r="L154"/>
  <c r="K153"/>
  <c r="K162"/>
  <c r="M162" s="1"/>
  <c r="J155"/>
  <c r="J162"/>
  <c r="K155"/>
  <c r="M155" s="1"/>
  <c r="J153"/>
  <c r="J156"/>
  <c r="K156"/>
  <c r="M156" s="1"/>
  <c r="J154"/>
  <c r="P155"/>
  <c r="N157" i="24"/>
  <c r="K156"/>
  <c r="J156"/>
  <c r="L156"/>
  <c r="M156" s="1"/>
  <c r="P155"/>
  <c r="P153"/>
  <c r="P160"/>
  <c r="P157"/>
  <c r="N155"/>
  <c r="N153"/>
  <c r="N151"/>
  <c r="N160"/>
  <c r="N158"/>
  <c r="N160" i="22"/>
  <c r="N159"/>
  <c r="K157" i="24"/>
  <c r="M157" s="1"/>
  <c r="J158"/>
  <c r="K158"/>
  <c r="O156"/>
  <c r="O154"/>
  <c r="O152"/>
  <c r="O161"/>
  <c r="O159"/>
  <c r="L158"/>
  <c r="P161"/>
  <c r="P159"/>
  <c r="J157"/>
  <c r="P156"/>
  <c r="P154"/>
  <c r="P152"/>
  <c r="O162" i="22"/>
  <c r="P160"/>
  <c r="P161"/>
  <c r="J161"/>
  <c r="G161"/>
  <c r="P162"/>
  <c r="S1" i="14"/>
  <c r="S1" i="19"/>
  <c r="S1" i="21"/>
  <c r="S1" i="23"/>
  <c r="S1" i="25"/>
  <c r="S1" i="27"/>
  <c r="S1" i="29"/>
  <c r="S1" i="31"/>
  <c r="S1" i="33"/>
  <c r="S1" i="35"/>
  <c r="S1" i="37"/>
  <c r="E4" i="38"/>
  <c r="S18" s="1"/>
  <c r="E4" i="36"/>
  <c r="S18" s="1"/>
  <c r="E4" i="34"/>
  <c r="S18" s="1"/>
  <c r="E4" i="32"/>
  <c r="S18" s="1"/>
  <c r="E4" i="30"/>
  <c r="S18" s="1"/>
  <c r="E4" i="28"/>
  <c r="S18" s="1"/>
  <c r="E4" i="26"/>
  <c r="S18" s="1"/>
  <c r="E4" i="24"/>
  <c r="S17" s="1"/>
  <c r="E4" i="22"/>
  <c r="S17" s="1"/>
  <c r="E4" i="20"/>
  <c r="S17" s="1"/>
  <c r="E4" i="16"/>
  <c r="D1" s="1"/>
  <c r="D1" i="20"/>
  <c r="D1" i="22"/>
  <c r="D1" i="24"/>
  <c r="D1" i="26"/>
  <c r="D1" i="28"/>
  <c r="D1" i="30"/>
  <c r="D1" i="32"/>
  <c r="D1" i="34"/>
  <c r="D1" i="36"/>
  <c r="D1" i="38"/>
  <c r="E4" i="40"/>
  <c r="S1" i="39"/>
  <c r="C4" i="37"/>
  <c r="C4" i="35"/>
  <c r="C4" i="33"/>
  <c r="C4" i="31"/>
  <c r="C4" i="29"/>
  <c r="C4" i="27"/>
  <c r="C4" i="25"/>
  <c r="C4" i="23"/>
  <c r="C4" i="21"/>
  <c r="C4" i="19"/>
  <c r="E68" i="15"/>
  <c r="R148" i="40"/>
  <c r="E148"/>
  <c r="D148"/>
  <c r="C148"/>
  <c r="A148"/>
  <c r="R147"/>
  <c r="E147"/>
  <c r="D147"/>
  <c r="C147"/>
  <c r="A147"/>
  <c r="R146"/>
  <c r="E146"/>
  <c r="D146"/>
  <c r="C146"/>
  <c r="A146"/>
  <c r="A135" i="39"/>
  <c r="A137" s="1"/>
  <c r="A139" s="1"/>
  <c r="A141" s="1"/>
  <c r="A143" s="1"/>
  <c r="D139"/>
  <c r="C139"/>
  <c r="D137"/>
  <c r="C137"/>
  <c r="D135"/>
  <c r="C135"/>
  <c r="A12" i="15"/>
  <c r="A13"/>
  <c r="A14"/>
  <c r="A16"/>
  <c r="A17"/>
  <c r="A18"/>
  <c r="A19"/>
  <c r="A20"/>
  <c r="A21"/>
  <c r="A22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54"/>
  <c r="A55"/>
  <c r="A56"/>
  <c r="A57"/>
  <c r="A58"/>
  <c r="A59"/>
  <c r="A11"/>
  <c r="E89" i="27"/>
  <c r="Q163" i="40"/>
  <c r="S163" s="1"/>
  <c r="R162"/>
  <c r="E162"/>
  <c r="D162"/>
  <c r="C162"/>
  <c r="A162"/>
  <c r="R161"/>
  <c r="E161"/>
  <c r="D161"/>
  <c r="C161"/>
  <c r="A161"/>
  <c r="R160"/>
  <c r="E160"/>
  <c r="D160"/>
  <c r="C160"/>
  <c r="A160"/>
  <c r="R159"/>
  <c r="E159"/>
  <c r="D159"/>
  <c r="C159"/>
  <c r="A159"/>
  <c r="R154"/>
  <c r="E154"/>
  <c r="D154"/>
  <c r="C154"/>
  <c r="A154"/>
  <c r="R153"/>
  <c r="E153"/>
  <c r="D153"/>
  <c r="C153"/>
  <c r="A153"/>
  <c r="R152"/>
  <c r="E152"/>
  <c r="D152"/>
  <c r="C152"/>
  <c r="A152"/>
  <c r="R151"/>
  <c r="E151"/>
  <c r="D151"/>
  <c r="C151"/>
  <c r="A151"/>
  <c r="R150"/>
  <c r="E150"/>
  <c r="D150"/>
  <c r="C150"/>
  <c r="A150"/>
  <c r="R149"/>
  <c r="E149"/>
  <c r="D149"/>
  <c r="C149"/>
  <c r="A149"/>
  <c r="R145"/>
  <c r="E145"/>
  <c r="D145"/>
  <c r="C145"/>
  <c r="A145"/>
  <c r="R144"/>
  <c r="E144"/>
  <c r="D144"/>
  <c r="A144"/>
  <c r="R143"/>
  <c r="E143"/>
  <c r="D143"/>
  <c r="A143"/>
  <c r="R142"/>
  <c r="E142"/>
  <c r="D142"/>
  <c r="A142"/>
  <c r="R141"/>
  <c r="E141"/>
  <c r="D141"/>
  <c r="A141"/>
  <c r="R140"/>
  <c r="E140"/>
  <c r="D140"/>
  <c r="A140"/>
  <c r="R139"/>
  <c r="E139"/>
  <c r="D139"/>
  <c r="A139"/>
  <c r="R138"/>
  <c r="E138"/>
  <c r="D138"/>
  <c r="A138"/>
  <c r="R137"/>
  <c r="E137"/>
  <c r="D137"/>
  <c r="A137"/>
  <c r="R136"/>
  <c r="E136"/>
  <c r="D136"/>
  <c r="A136"/>
  <c r="R135"/>
  <c r="E135"/>
  <c r="D135"/>
  <c r="A135"/>
  <c r="R134"/>
  <c r="E134"/>
  <c r="D134"/>
  <c r="A134"/>
  <c r="R133"/>
  <c r="E133"/>
  <c r="D133"/>
  <c r="A133"/>
  <c r="R132"/>
  <c r="E132"/>
  <c r="D132"/>
  <c r="A132"/>
  <c r="R131"/>
  <c r="E131"/>
  <c r="D131"/>
  <c r="A131"/>
  <c r="R130"/>
  <c r="E130"/>
  <c r="D130"/>
  <c r="A130"/>
  <c r="R129"/>
  <c r="E129"/>
  <c r="D129"/>
  <c r="A129"/>
  <c r="R128"/>
  <c r="E128"/>
  <c r="D128"/>
  <c r="A128"/>
  <c r="R127"/>
  <c r="E127"/>
  <c r="D127"/>
  <c r="A127"/>
  <c r="R126"/>
  <c r="E126"/>
  <c r="D126"/>
  <c r="A126"/>
  <c r="A119"/>
  <c r="R74"/>
  <c r="E74"/>
  <c r="D74"/>
  <c r="C74"/>
  <c r="A74"/>
  <c r="R73"/>
  <c r="E73"/>
  <c r="D73"/>
  <c r="C73"/>
  <c r="A73"/>
  <c r="R72"/>
  <c r="E72"/>
  <c r="D72"/>
  <c r="C72"/>
  <c r="A72"/>
  <c r="R71"/>
  <c r="E71"/>
  <c r="D71"/>
  <c r="C71"/>
  <c r="A71"/>
  <c r="R70"/>
  <c r="E70"/>
  <c r="D70"/>
  <c r="C70"/>
  <c r="A70"/>
  <c r="R69"/>
  <c r="E69"/>
  <c r="D69"/>
  <c r="C69"/>
  <c r="A69"/>
  <c r="R68"/>
  <c r="E68"/>
  <c r="D68"/>
  <c r="C68"/>
  <c r="A68"/>
  <c r="A61"/>
  <c r="R14"/>
  <c r="E14"/>
  <c r="D14"/>
  <c r="C14"/>
  <c r="A14"/>
  <c r="R13"/>
  <c r="E13"/>
  <c r="D13"/>
  <c r="C13"/>
  <c r="A13"/>
  <c r="R12"/>
  <c r="E12"/>
  <c r="D12"/>
  <c r="C12"/>
  <c r="A12"/>
  <c r="R11"/>
  <c r="E11"/>
  <c r="D11"/>
  <c r="C11"/>
  <c r="A11"/>
  <c r="R10"/>
  <c r="E10"/>
  <c r="D10"/>
  <c r="C10"/>
  <c r="A10"/>
  <c r="D167" i="39"/>
  <c r="C167"/>
  <c r="D165"/>
  <c r="C165"/>
  <c r="D163"/>
  <c r="C163"/>
  <c r="D161"/>
  <c r="C161"/>
  <c r="D151"/>
  <c r="C151"/>
  <c r="D149"/>
  <c r="C149"/>
  <c r="D147"/>
  <c r="C147"/>
  <c r="D145"/>
  <c r="C145"/>
  <c r="D143"/>
  <c r="C143"/>
  <c r="D141"/>
  <c r="C141"/>
  <c r="D133"/>
  <c r="C133"/>
  <c r="D131"/>
  <c r="D129"/>
  <c r="D127"/>
  <c r="D125"/>
  <c r="D123"/>
  <c r="D121"/>
  <c r="D119"/>
  <c r="D117"/>
  <c r="D115"/>
  <c r="A115"/>
  <c r="A117" s="1"/>
  <c r="A119" s="1"/>
  <c r="A121" s="1"/>
  <c r="A123" s="1"/>
  <c r="A125" s="1"/>
  <c r="A127" s="1"/>
  <c r="A129" s="1"/>
  <c r="A131" s="1"/>
  <c r="A133" s="1"/>
  <c r="D113"/>
  <c r="A113"/>
  <c r="D111"/>
  <c r="D109"/>
  <c r="D107"/>
  <c r="D105"/>
  <c r="D103"/>
  <c r="D101"/>
  <c r="D99"/>
  <c r="D97"/>
  <c r="A97"/>
  <c r="A99" s="1"/>
  <c r="A101" s="1"/>
  <c r="A103" s="1"/>
  <c r="A105" s="1"/>
  <c r="A107" s="1"/>
  <c r="D95"/>
  <c r="E91"/>
  <c r="F92" s="1"/>
  <c r="D64"/>
  <c r="C64"/>
  <c r="D62"/>
  <c r="C62"/>
  <c r="D60"/>
  <c r="C60"/>
  <c r="D58"/>
  <c r="C58"/>
  <c r="D56"/>
  <c r="C56"/>
  <c r="D54"/>
  <c r="C54"/>
  <c r="A54"/>
  <c r="A56" s="1"/>
  <c r="A58" s="1"/>
  <c r="A60" s="1"/>
  <c r="A62" s="1"/>
  <c r="A64" s="1"/>
  <c r="D52"/>
  <c r="C52"/>
  <c r="E48"/>
  <c r="F49" s="1"/>
  <c r="D16"/>
  <c r="C16"/>
  <c r="D14"/>
  <c r="C14"/>
  <c r="D12"/>
  <c r="C12"/>
  <c r="D10"/>
  <c r="C10"/>
  <c r="D8"/>
  <c r="C8"/>
  <c r="F5"/>
  <c r="F6" s="1"/>
  <c r="A117" i="37"/>
  <c r="A119" s="1"/>
  <c r="A121" s="1"/>
  <c r="A123" s="1"/>
  <c r="A125" s="1"/>
  <c r="A127" s="1"/>
  <c r="A129" s="1"/>
  <c r="A131" s="1"/>
  <c r="A133" s="1"/>
  <c r="A135" s="1"/>
  <c r="A137" s="1"/>
  <c r="A139" s="1"/>
  <c r="A141" s="1"/>
  <c r="A143" s="1"/>
  <c r="A145" s="1"/>
  <c r="A127" i="38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26"/>
  <c r="A74"/>
  <c r="A69"/>
  <c r="A70"/>
  <c r="A71"/>
  <c r="A72"/>
  <c r="A73"/>
  <c r="A68"/>
  <c r="A11"/>
  <c r="A12"/>
  <c r="A13"/>
  <c r="A14"/>
  <c r="A10"/>
  <c r="Q163"/>
  <c r="S163" s="1"/>
  <c r="R149"/>
  <c r="E149"/>
  <c r="D149"/>
  <c r="C149"/>
  <c r="R148"/>
  <c r="E148"/>
  <c r="D148"/>
  <c r="C148"/>
  <c r="R147"/>
  <c r="E147"/>
  <c r="D147"/>
  <c r="C147"/>
  <c r="R146"/>
  <c r="E146"/>
  <c r="D146"/>
  <c r="C146"/>
  <c r="R145"/>
  <c r="E145"/>
  <c r="D145"/>
  <c r="C145"/>
  <c r="R144"/>
  <c r="E144"/>
  <c r="D144"/>
  <c r="R143"/>
  <c r="E143"/>
  <c r="D143"/>
  <c r="R142"/>
  <c r="E142"/>
  <c r="D142"/>
  <c r="R141"/>
  <c r="E141"/>
  <c r="D141"/>
  <c r="R140"/>
  <c r="E140"/>
  <c r="D140"/>
  <c r="R139"/>
  <c r="E139"/>
  <c r="D139"/>
  <c r="R138"/>
  <c r="E138"/>
  <c r="D138"/>
  <c r="R137"/>
  <c r="E137"/>
  <c r="D137"/>
  <c r="R136"/>
  <c r="E136"/>
  <c r="D136"/>
  <c r="R135"/>
  <c r="E135"/>
  <c r="D135"/>
  <c r="R134"/>
  <c r="E134"/>
  <c r="D134"/>
  <c r="R133"/>
  <c r="E133"/>
  <c r="D133"/>
  <c r="R132"/>
  <c r="E132"/>
  <c r="D132"/>
  <c r="R131"/>
  <c r="E131"/>
  <c r="D131"/>
  <c r="R130"/>
  <c r="E130"/>
  <c r="D130"/>
  <c r="R129"/>
  <c r="E129"/>
  <c r="D129"/>
  <c r="R128"/>
  <c r="E128"/>
  <c r="D128"/>
  <c r="R127"/>
  <c r="E127"/>
  <c r="D127"/>
  <c r="R126"/>
  <c r="E126"/>
  <c r="D126"/>
  <c r="A119"/>
  <c r="R74"/>
  <c r="E74"/>
  <c r="D74"/>
  <c r="C74"/>
  <c r="R73"/>
  <c r="E73"/>
  <c r="D73"/>
  <c r="C73"/>
  <c r="R72"/>
  <c r="E72"/>
  <c r="D72"/>
  <c r="C72"/>
  <c r="R71"/>
  <c r="E71"/>
  <c r="D71"/>
  <c r="C71"/>
  <c r="R70"/>
  <c r="E70"/>
  <c r="D70"/>
  <c r="C70"/>
  <c r="R69"/>
  <c r="E69"/>
  <c r="D69"/>
  <c r="C69"/>
  <c r="R68"/>
  <c r="E68"/>
  <c r="D68"/>
  <c r="C68"/>
  <c r="A61"/>
  <c r="R14"/>
  <c r="E14"/>
  <c r="D14"/>
  <c r="C14"/>
  <c r="R13"/>
  <c r="E13"/>
  <c r="D13"/>
  <c r="C13"/>
  <c r="R12"/>
  <c r="E12"/>
  <c r="D12"/>
  <c r="C12"/>
  <c r="R11"/>
  <c r="E11"/>
  <c r="D11"/>
  <c r="C11"/>
  <c r="R10"/>
  <c r="E10"/>
  <c r="D10"/>
  <c r="C10"/>
  <c r="D117"/>
  <c r="D167" i="37"/>
  <c r="C167"/>
  <c r="D165"/>
  <c r="C165"/>
  <c r="D163"/>
  <c r="C163"/>
  <c r="D161"/>
  <c r="C161"/>
  <c r="D145"/>
  <c r="C145"/>
  <c r="D143"/>
  <c r="C143"/>
  <c r="D141"/>
  <c r="C141"/>
  <c r="D139"/>
  <c r="C139"/>
  <c r="D137"/>
  <c r="C137"/>
  <c r="D135"/>
  <c r="C135"/>
  <c r="D133"/>
  <c r="C133"/>
  <c r="D131"/>
  <c r="D129"/>
  <c r="D127"/>
  <c r="D125"/>
  <c r="D123"/>
  <c r="D121"/>
  <c r="D119"/>
  <c r="D117"/>
  <c r="D115"/>
  <c r="D113"/>
  <c r="A113"/>
  <c r="A115" s="1"/>
  <c r="D111"/>
  <c r="D109"/>
  <c r="D107"/>
  <c r="D105"/>
  <c r="D103"/>
  <c r="D101"/>
  <c r="D99"/>
  <c r="D97"/>
  <c r="A97"/>
  <c r="A99" s="1"/>
  <c r="A101" s="1"/>
  <c r="A103" s="1"/>
  <c r="A105" s="1"/>
  <c r="A107" s="1"/>
  <c r="D95"/>
  <c r="E91"/>
  <c r="F92" s="1"/>
  <c r="D64"/>
  <c r="C64"/>
  <c r="D62"/>
  <c r="C62"/>
  <c r="D60"/>
  <c r="C60"/>
  <c r="D58"/>
  <c r="C58"/>
  <c r="D56"/>
  <c r="C56"/>
  <c r="D54"/>
  <c r="C54"/>
  <c r="A54"/>
  <c r="A56" s="1"/>
  <c r="A58" s="1"/>
  <c r="A60" s="1"/>
  <c r="A62" s="1"/>
  <c r="A64" s="1"/>
  <c r="D52"/>
  <c r="C52"/>
  <c r="E48"/>
  <c r="F49" s="1"/>
  <c r="D16"/>
  <c r="C16"/>
  <c r="D14"/>
  <c r="C14"/>
  <c r="D12"/>
  <c r="C12"/>
  <c r="D10"/>
  <c r="C10"/>
  <c r="D8"/>
  <c r="C8"/>
  <c r="F5"/>
  <c r="F6" s="1"/>
  <c r="Q164" i="36"/>
  <c r="S164" s="1"/>
  <c r="R153"/>
  <c r="E153"/>
  <c r="D153"/>
  <c r="C153"/>
  <c r="R152"/>
  <c r="E152"/>
  <c r="D152"/>
  <c r="C152"/>
  <c r="R151"/>
  <c r="E151"/>
  <c r="D151"/>
  <c r="C151"/>
  <c r="R150"/>
  <c r="E150"/>
  <c r="D150"/>
  <c r="C150"/>
  <c r="R149"/>
  <c r="E149"/>
  <c r="D149"/>
  <c r="C149"/>
  <c r="R148"/>
  <c r="E148"/>
  <c r="D148"/>
  <c r="R147"/>
  <c r="E147"/>
  <c r="D147"/>
  <c r="R146"/>
  <c r="E146"/>
  <c r="D146"/>
  <c r="R145"/>
  <c r="E145"/>
  <c r="D145"/>
  <c r="R144"/>
  <c r="E144"/>
  <c r="D144"/>
  <c r="R143"/>
  <c r="E143"/>
  <c r="D143"/>
  <c r="R142"/>
  <c r="E142"/>
  <c r="D142"/>
  <c r="R141"/>
  <c r="E141"/>
  <c r="D141"/>
  <c r="R140"/>
  <c r="E140"/>
  <c r="D140"/>
  <c r="R139"/>
  <c r="E139"/>
  <c r="D139"/>
  <c r="R138"/>
  <c r="E138"/>
  <c r="D138"/>
  <c r="R137"/>
  <c r="E137"/>
  <c r="D137"/>
  <c r="R136"/>
  <c r="E136"/>
  <c r="D136"/>
  <c r="R135"/>
  <c r="E135"/>
  <c r="D135"/>
  <c r="R134"/>
  <c r="E134"/>
  <c r="D134"/>
  <c r="R133"/>
  <c r="E133"/>
  <c r="D133"/>
  <c r="R132"/>
  <c r="E132"/>
  <c r="D132"/>
  <c r="R131"/>
  <c r="E131"/>
  <c r="D131"/>
  <c r="R130"/>
  <c r="E130"/>
  <c r="D130"/>
  <c r="R129"/>
  <c r="E129"/>
  <c r="D129"/>
  <c r="R128"/>
  <c r="E128"/>
  <c r="D128"/>
  <c r="R127"/>
  <c r="E127"/>
  <c r="D127"/>
  <c r="A120"/>
  <c r="R73"/>
  <c r="E73"/>
  <c r="D73"/>
  <c r="C73"/>
  <c r="R72"/>
  <c r="E72"/>
  <c r="D72"/>
  <c r="C72"/>
  <c r="R71"/>
  <c r="E71"/>
  <c r="D71"/>
  <c r="C71"/>
  <c r="R70"/>
  <c r="E70"/>
  <c r="D70"/>
  <c r="C70"/>
  <c r="R69"/>
  <c r="E69"/>
  <c r="D69"/>
  <c r="C69"/>
  <c r="R68"/>
  <c r="E68"/>
  <c r="D68"/>
  <c r="C68"/>
  <c r="A61"/>
  <c r="R14"/>
  <c r="E14"/>
  <c r="D14"/>
  <c r="C14"/>
  <c r="R13"/>
  <c r="C13"/>
  <c r="R12"/>
  <c r="C12"/>
  <c r="R11"/>
  <c r="C11"/>
  <c r="R10"/>
  <c r="E10"/>
  <c r="D10"/>
  <c r="C10"/>
  <c r="D118"/>
  <c r="D169" i="35"/>
  <c r="C169"/>
  <c r="D167"/>
  <c r="C167"/>
  <c r="D155"/>
  <c r="C155"/>
  <c r="D153"/>
  <c r="C153"/>
  <c r="D151"/>
  <c r="C151"/>
  <c r="D149"/>
  <c r="C149"/>
  <c r="D147"/>
  <c r="C147"/>
  <c r="D145"/>
  <c r="C145"/>
  <c r="D143"/>
  <c r="C143"/>
  <c r="D141"/>
  <c r="C141"/>
  <c r="D139"/>
  <c r="D137"/>
  <c r="D135"/>
  <c r="D133"/>
  <c r="D131"/>
  <c r="D129"/>
  <c r="D127"/>
  <c r="D125"/>
  <c r="D123"/>
  <c r="D121"/>
  <c r="D119"/>
  <c r="D117"/>
  <c r="D115"/>
  <c r="D113"/>
  <c r="D111"/>
  <c r="D109"/>
  <c r="D107"/>
  <c r="D105"/>
  <c r="D103"/>
  <c r="D101"/>
  <c r="D99"/>
  <c r="A99"/>
  <c r="A101" s="1"/>
  <c r="A103" s="1"/>
  <c r="A105" s="1"/>
  <c r="A107" s="1"/>
  <c r="A109" s="1"/>
  <c r="A111" s="1"/>
  <c r="A113" s="1"/>
  <c r="A115" s="1"/>
  <c r="A117" s="1"/>
  <c r="A119" s="1"/>
  <c r="A121" s="1"/>
  <c r="A123" s="1"/>
  <c r="A125" s="1"/>
  <c r="A127" s="1"/>
  <c r="A129" s="1"/>
  <c r="A131" s="1"/>
  <c r="A133" s="1"/>
  <c r="A135" s="1"/>
  <c r="A137" s="1"/>
  <c r="A139" s="1"/>
  <c r="A141" s="1"/>
  <c r="A143" s="1"/>
  <c r="A145" s="1"/>
  <c r="A147" s="1"/>
  <c r="A149" s="1"/>
  <c r="A151" s="1"/>
  <c r="A153" s="1"/>
  <c r="A155" s="1"/>
  <c r="A157" s="1"/>
  <c r="A159" s="1"/>
  <c r="A161" s="1"/>
  <c r="A163" s="1"/>
  <c r="A165" s="1"/>
  <c r="A167" s="1"/>
  <c r="A169" s="1"/>
  <c r="D97"/>
  <c r="E93"/>
  <c r="F94" s="1"/>
  <c r="F95" s="1"/>
  <c r="D66"/>
  <c r="C66"/>
  <c r="D62"/>
  <c r="C62"/>
  <c r="D60"/>
  <c r="C60"/>
  <c r="D58"/>
  <c r="C58"/>
  <c r="D56"/>
  <c r="C56"/>
  <c r="D54"/>
  <c r="C54"/>
  <c r="A54"/>
  <c r="A56" s="1"/>
  <c r="A58" s="1"/>
  <c r="A60" s="1"/>
  <c r="A62" s="1"/>
  <c r="A64" s="1"/>
  <c r="A66" s="1"/>
  <c r="D52"/>
  <c r="C52"/>
  <c r="F49"/>
  <c r="E48"/>
  <c r="D16"/>
  <c r="C16"/>
  <c r="D14"/>
  <c r="C14"/>
  <c r="D12"/>
  <c r="C12"/>
  <c r="D10"/>
  <c r="C10"/>
  <c r="A10"/>
  <c r="A12" s="1"/>
  <c r="A14" s="1"/>
  <c r="A16" s="1"/>
  <c r="D8"/>
  <c r="C8"/>
  <c r="F5"/>
  <c r="F6" s="1"/>
  <c r="D169" i="33"/>
  <c r="C169"/>
  <c r="D171"/>
  <c r="C171"/>
  <c r="D16"/>
  <c r="C16"/>
  <c r="Q166" i="34"/>
  <c r="S166" s="1"/>
  <c r="R154"/>
  <c r="E154"/>
  <c r="D154"/>
  <c r="C154"/>
  <c r="R153"/>
  <c r="E153"/>
  <c r="D153"/>
  <c r="C153"/>
  <c r="R152"/>
  <c r="E152"/>
  <c r="D152"/>
  <c r="C152"/>
  <c r="R151"/>
  <c r="E151"/>
  <c r="D151"/>
  <c r="C151"/>
  <c r="R150"/>
  <c r="E150"/>
  <c r="D150"/>
  <c r="C150"/>
  <c r="R149"/>
  <c r="E149"/>
  <c r="D149"/>
  <c r="C149"/>
  <c r="R148"/>
  <c r="E148"/>
  <c r="D148"/>
  <c r="R147"/>
  <c r="E147"/>
  <c r="D147"/>
  <c r="R146"/>
  <c r="E146"/>
  <c r="D146"/>
  <c r="R145"/>
  <c r="E145"/>
  <c r="D145"/>
  <c r="R144"/>
  <c r="E144"/>
  <c r="D144"/>
  <c r="R143"/>
  <c r="E143"/>
  <c r="D143"/>
  <c r="R142"/>
  <c r="E142"/>
  <c r="D142"/>
  <c r="R141"/>
  <c r="E141"/>
  <c r="D141"/>
  <c r="R140"/>
  <c r="E140"/>
  <c r="D140"/>
  <c r="R139"/>
  <c r="E139"/>
  <c r="D139"/>
  <c r="R138"/>
  <c r="E138"/>
  <c r="D138"/>
  <c r="R137"/>
  <c r="E137"/>
  <c r="D137"/>
  <c r="R136"/>
  <c r="E136"/>
  <c r="D136"/>
  <c r="R135"/>
  <c r="E135"/>
  <c r="D135"/>
  <c r="R134"/>
  <c r="E134"/>
  <c r="D134"/>
  <c r="R133"/>
  <c r="E133"/>
  <c r="D133"/>
  <c r="R132"/>
  <c r="E132"/>
  <c r="D132"/>
  <c r="R131"/>
  <c r="E131"/>
  <c r="D131"/>
  <c r="R130"/>
  <c r="E130"/>
  <c r="D130"/>
  <c r="R129"/>
  <c r="E129"/>
  <c r="D129"/>
  <c r="R128"/>
  <c r="E128"/>
  <c r="D128"/>
  <c r="R127"/>
  <c r="E127"/>
  <c r="D127"/>
  <c r="A120"/>
  <c r="R75"/>
  <c r="E75"/>
  <c r="D75"/>
  <c r="C75"/>
  <c r="R73"/>
  <c r="E73"/>
  <c r="D73"/>
  <c r="C73"/>
  <c r="R72"/>
  <c r="E72"/>
  <c r="D72"/>
  <c r="C72"/>
  <c r="R71"/>
  <c r="E71"/>
  <c r="D71"/>
  <c r="C71"/>
  <c r="R70"/>
  <c r="E70"/>
  <c r="D70"/>
  <c r="C70"/>
  <c r="R69"/>
  <c r="E69"/>
  <c r="D69"/>
  <c r="C69"/>
  <c r="R68"/>
  <c r="R77" s="1"/>
  <c r="E68"/>
  <c r="D68"/>
  <c r="C68"/>
  <c r="A61"/>
  <c r="R14"/>
  <c r="C14"/>
  <c r="R13"/>
  <c r="C13"/>
  <c r="R12"/>
  <c r="C12"/>
  <c r="R11"/>
  <c r="C11"/>
  <c r="R10"/>
  <c r="E10"/>
  <c r="D10"/>
  <c r="C10"/>
  <c r="D118"/>
  <c r="D173" i="33"/>
  <c r="C173"/>
  <c r="D167"/>
  <c r="C167"/>
  <c r="D153"/>
  <c r="C153"/>
  <c r="D151"/>
  <c r="C151"/>
  <c r="D149"/>
  <c r="C149"/>
  <c r="D147"/>
  <c r="C147"/>
  <c r="D145"/>
  <c r="C145"/>
  <c r="D143"/>
  <c r="C143"/>
  <c r="D141"/>
  <c r="C141"/>
  <c r="D139"/>
  <c r="D137"/>
  <c r="D135"/>
  <c r="D133"/>
  <c r="D131"/>
  <c r="D129"/>
  <c r="D127"/>
  <c r="D125"/>
  <c r="D123"/>
  <c r="D121"/>
  <c r="D119"/>
  <c r="D117"/>
  <c r="D115"/>
  <c r="A115"/>
  <c r="A117" s="1"/>
  <c r="A119" s="1"/>
  <c r="A121" s="1"/>
  <c r="A123" s="1"/>
  <c r="A125" s="1"/>
  <c r="A127" s="1"/>
  <c r="A129" s="1"/>
  <c r="A131" s="1"/>
  <c r="A133" s="1"/>
  <c r="A135" s="1"/>
  <c r="A137" s="1"/>
  <c r="A139" s="1"/>
  <c r="A141" s="1"/>
  <c r="A143" s="1"/>
  <c r="A145" s="1"/>
  <c r="A147" s="1"/>
  <c r="A149" s="1"/>
  <c r="A151" s="1"/>
  <c r="D113"/>
  <c r="D111"/>
  <c r="D109"/>
  <c r="D107"/>
  <c r="D105"/>
  <c r="D103"/>
  <c r="D101"/>
  <c r="D99"/>
  <c r="A99"/>
  <c r="A101" s="1"/>
  <c r="A103" s="1"/>
  <c r="A105" s="1"/>
  <c r="A107" s="1"/>
  <c r="A109" s="1"/>
  <c r="D97"/>
  <c r="E93"/>
  <c r="F94" s="1"/>
  <c r="D66"/>
  <c r="C66"/>
  <c r="D62"/>
  <c r="C62"/>
  <c r="D60"/>
  <c r="C60"/>
  <c r="D58"/>
  <c r="C58"/>
  <c r="D56"/>
  <c r="C56"/>
  <c r="D54"/>
  <c r="C54"/>
  <c r="A54"/>
  <c r="A56" s="1"/>
  <c r="A58" s="1"/>
  <c r="A60" s="1"/>
  <c r="A62" s="1"/>
  <c r="D52"/>
  <c r="C52"/>
  <c r="E48"/>
  <c r="F49" s="1"/>
  <c r="D14"/>
  <c r="C14"/>
  <c r="D12"/>
  <c r="C12"/>
  <c r="D10"/>
  <c r="C10"/>
  <c r="A10"/>
  <c r="A12" s="1"/>
  <c r="D8"/>
  <c r="C8"/>
  <c r="F5"/>
  <c r="F6" s="1"/>
  <c r="S90"/>
  <c r="D62" i="31"/>
  <c r="C62"/>
  <c r="C75" i="32"/>
  <c r="D75"/>
  <c r="E75"/>
  <c r="R75"/>
  <c r="C14"/>
  <c r="D14"/>
  <c r="E14"/>
  <c r="R14"/>
  <c r="C14" i="31"/>
  <c r="C16"/>
  <c r="D14"/>
  <c r="Q167" i="32"/>
  <c r="S167" s="1"/>
  <c r="R154"/>
  <c r="E154"/>
  <c r="D154"/>
  <c r="C154"/>
  <c r="R153"/>
  <c r="E153"/>
  <c r="D153"/>
  <c r="C153"/>
  <c r="R152"/>
  <c r="E152"/>
  <c r="D152"/>
  <c r="C152"/>
  <c r="R151"/>
  <c r="E151"/>
  <c r="D151"/>
  <c r="C151"/>
  <c r="R150"/>
  <c r="E150"/>
  <c r="D150"/>
  <c r="C150"/>
  <c r="R149"/>
  <c r="E149"/>
  <c r="D149"/>
  <c r="C149"/>
  <c r="R148"/>
  <c r="E148"/>
  <c r="D148"/>
  <c r="R147"/>
  <c r="E147"/>
  <c r="D147"/>
  <c r="R146"/>
  <c r="E146"/>
  <c r="D146"/>
  <c r="R145"/>
  <c r="E145"/>
  <c r="D145"/>
  <c r="R144"/>
  <c r="E144"/>
  <c r="D144"/>
  <c r="R143"/>
  <c r="E143"/>
  <c r="D143"/>
  <c r="R142"/>
  <c r="E142"/>
  <c r="D142"/>
  <c r="R141"/>
  <c r="E141"/>
  <c r="D141"/>
  <c r="R140"/>
  <c r="E140"/>
  <c r="D140"/>
  <c r="R139"/>
  <c r="E139"/>
  <c r="D139"/>
  <c r="R138"/>
  <c r="E138"/>
  <c r="D138"/>
  <c r="R137"/>
  <c r="E137"/>
  <c r="D137"/>
  <c r="R136"/>
  <c r="E136"/>
  <c r="D136"/>
  <c r="R135"/>
  <c r="E135"/>
  <c r="D135"/>
  <c r="R134"/>
  <c r="E134"/>
  <c r="D134"/>
  <c r="R133"/>
  <c r="E133"/>
  <c r="D133"/>
  <c r="R132"/>
  <c r="E132"/>
  <c r="D132"/>
  <c r="R131"/>
  <c r="E131"/>
  <c r="D131"/>
  <c r="R130"/>
  <c r="E130"/>
  <c r="D130"/>
  <c r="R129"/>
  <c r="E129"/>
  <c r="D129"/>
  <c r="R128"/>
  <c r="E128"/>
  <c r="D128"/>
  <c r="R127"/>
  <c r="E127"/>
  <c r="D127"/>
  <c r="A120"/>
  <c r="R73"/>
  <c r="E73"/>
  <c r="D73"/>
  <c r="C73"/>
  <c r="R72"/>
  <c r="E72"/>
  <c r="D72"/>
  <c r="C72"/>
  <c r="R71"/>
  <c r="E71"/>
  <c r="D71"/>
  <c r="C71"/>
  <c r="R70"/>
  <c r="E70"/>
  <c r="D70"/>
  <c r="C70"/>
  <c r="R69"/>
  <c r="E69"/>
  <c r="D69"/>
  <c r="C69"/>
  <c r="R68"/>
  <c r="E68"/>
  <c r="D68"/>
  <c r="C68"/>
  <c r="A61"/>
  <c r="S79"/>
  <c r="R13"/>
  <c r="E13"/>
  <c r="D13"/>
  <c r="C13"/>
  <c r="R12"/>
  <c r="E12"/>
  <c r="D12"/>
  <c r="C12"/>
  <c r="R11"/>
  <c r="E11"/>
  <c r="D11"/>
  <c r="C11"/>
  <c r="R10"/>
  <c r="E10"/>
  <c r="D10"/>
  <c r="C10"/>
  <c r="D175" i="31"/>
  <c r="C175"/>
  <c r="D173"/>
  <c r="C173"/>
  <c r="D171"/>
  <c r="C171"/>
  <c r="D151"/>
  <c r="C151"/>
  <c r="D149"/>
  <c r="C149"/>
  <c r="D147"/>
  <c r="C147"/>
  <c r="D145"/>
  <c r="C145"/>
  <c r="D143"/>
  <c r="C143"/>
  <c r="D141"/>
  <c r="C141"/>
  <c r="D139"/>
  <c r="D137"/>
  <c r="D135"/>
  <c r="D133"/>
  <c r="D131"/>
  <c r="D129"/>
  <c r="D127"/>
  <c r="D125"/>
  <c r="D123"/>
  <c r="D121"/>
  <c r="D119"/>
  <c r="D117"/>
  <c r="D115"/>
  <c r="D113"/>
  <c r="D111"/>
  <c r="D109"/>
  <c r="D107"/>
  <c r="D105"/>
  <c r="D103"/>
  <c r="D101"/>
  <c r="D99"/>
  <c r="A99"/>
  <c r="A101" s="1"/>
  <c r="D97"/>
  <c r="E93"/>
  <c r="F94" s="1"/>
  <c r="D66"/>
  <c r="C66"/>
  <c r="D60"/>
  <c r="C60"/>
  <c r="D58"/>
  <c r="C58"/>
  <c r="D56"/>
  <c r="C56"/>
  <c r="D54"/>
  <c r="C54"/>
  <c r="A54"/>
  <c r="A56" s="1"/>
  <c r="A58" s="1"/>
  <c r="A60" s="1"/>
  <c r="A62" s="1"/>
  <c r="A64" s="1"/>
  <c r="A66" s="1"/>
  <c r="D52"/>
  <c r="C52"/>
  <c r="E48"/>
  <c r="F49" s="1"/>
  <c r="F50" s="1"/>
  <c r="D16"/>
  <c r="D12"/>
  <c r="C12"/>
  <c r="D10"/>
  <c r="C10"/>
  <c r="A10"/>
  <c r="A12" s="1"/>
  <c r="A14" s="1"/>
  <c r="A16" s="1"/>
  <c r="D8"/>
  <c r="C8"/>
  <c r="F5"/>
  <c r="F6" s="1"/>
  <c r="S90"/>
  <c r="Q166" i="30"/>
  <c r="S166" s="1"/>
  <c r="R153"/>
  <c r="E153"/>
  <c r="D153"/>
  <c r="R152"/>
  <c r="E152"/>
  <c r="D152"/>
  <c r="C152"/>
  <c r="R151"/>
  <c r="E151"/>
  <c r="D151"/>
  <c r="C151"/>
  <c r="R150"/>
  <c r="E150"/>
  <c r="D150"/>
  <c r="C150"/>
  <c r="R149"/>
  <c r="E149"/>
  <c r="D149"/>
  <c r="C149"/>
  <c r="R148"/>
  <c r="E148"/>
  <c r="D148"/>
  <c r="C148"/>
  <c r="R147"/>
  <c r="E147"/>
  <c r="D147"/>
  <c r="R146"/>
  <c r="E146"/>
  <c r="D146"/>
  <c r="R145"/>
  <c r="E145"/>
  <c r="D145"/>
  <c r="R144"/>
  <c r="E144"/>
  <c r="D144"/>
  <c r="R143"/>
  <c r="E143"/>
  <c r="D143"/>
  <c r="R142"/>
  <c r="E142"/>
  <c r="D142"/>
  <c r="R141"/>
  <c r="E141"/>
  <c r="D141"/>
  <c r="R140"/>
  <c r="E140"/>
  <c r="D140"/>
  <c r="R139"/>
  <c r="E139"/>
  <c r="D139"/>
  <c r="R138"/>
  <c r="E138"/>
  <c r="D138"/>
  <c r="R137"/>
  <c r="E137"/>
  <c r="D137"/>
  <c r="R136"/>
  <c r="E136"/>
  <c r="D136"/>
  <c r="R135"/>
  <c r="E135"/>
  <c r="D135"/>
  <c r="R134"/>
  <c r="E134"/>
  <c r="D134"/>
  <c r="R133"/>
  <c r="E133"/>
  <c r="D133"/>
  <c r="R132"/>
  <c r="E132"/>
  <c r="D132"/>
  <c r="R131"/>
  <c r="E131"/>
  <c r="D131"/>
  <c r="R130"/>
  <c r="E130"/>
  <c r="D130"/>
  <c r="R129"/>
  <c r="E129"/>
  <c r="D129"/>
  <c r="R128"/>
  <c r="E128"/>
  <c r="D128"/>
  <c r="R127"/>
  <c r="E127"/>
  <c r="D127"/>
  <c r="R126"/>
  <c r="E126"/>
  <c r="D126"/>
  <c r="A119"/>
  <c r="R73"/>
  <c r="E73"/>
  <c r="D73"/>
  <c r="C73"/>
  <c r="R72"/>
  <c r="E72"/>
  <c r="D72"/>
  <c r="C72"/>
  <c r="R71"/>
  <c r="E71"/>
  <c r="D71"/>
  <c r="C71"/>
  <c r="R70"/>
  <c r="E70"/>
  <c r="D70"/>
  <c r="C70"/>
  <c r="R69"/>
  <c r="E69"/>
  <c r="D69"/>
  <c r="C69"/>
  <c r="R68"/>
  <c r="E68"/>
  <c r="D68"/>
  <c r="C68"/>
  <c r="A61"/>
  <c r="S169"/>
  <c r="R12"/>
  <c r="E12"/>
  <c r="D12"/>
  <c r="C12"/>
  <c r="R11"/>
  <c r="E11"/>
  <c r="D11"/>
  <c r="C11"/>
  <c r="R10"/>
  <c r="E10"/>
  <c r="D10"/>
  <c r="C10"/>
  <c r="D117"/>
  <c r="D173" i="29"/>
  <c r="C173"/>
  <c r="D171"/>
  <c r="C171"/>
  <c r="D169"/>
  <c r="C169"/>
  <c r="D149"/>
  <c r="C149"/>
  <c r="D147"/>
  <c r="C147"/>
  <c r="D145"/>
  <c r="C145"/>
  <c r="D143"/>
  <c r="C143"/>
  <c r="D141"/>
  <c r="C141"/>
  <c r="D139"/>
  <c r="C139"/>
  <c r="D137"/>
  <c r="D135"/>
  <c r="D133"/>
  <c r="D131"/>
  <c r="D129"/>
  <c r="D127"/>
  <c r="D125"/>
  <c r="D123"/>
  <c r="D121"/>
  <c r="D119"/>
  <c r="D117"/>
  <c r="D115"/>
  <c r="D113"/>
  <c r="D111"/>
  <c r="D109"/>
  <c r="D107"/>
  <c r="D105"/>
  <c r="D103"/>
  <c r="D101"/>
  <c r="D99"/>
  <c r="D97"/>
  <c r="A97"/>
  <c r="A99" s="1"/>
  <c r="A101" s="1"/>
  <c r="A103" s="1"/>
  <c r="A105" s="1"/>
  <c r="A107" s="1"/>
  <c r="A109" s="1"/>
  <c r="A111" s="1"/>
  <c r="A113" s="1"/>
  <c r="A115" s="1"/>
  <c r="A117" s="1"/>
  <c r="A119" s="1"/>
  <c r="A121" s="1"/>
  <c r="A123" s="1"/>
  <c r="A125" s="1"/>
  <c r="A127" s="1"/>
  <c r="A129" s="1"/>
  <c r="A131" s="1"/>
  <c r="A133" s="1"/>
  <c r="A135" s="1"/>
  <c r="A137" s="1"/>
  <c r="A139" s="1"/>
  <c r="A141" s="1"/>
  <c r="A143" s="1"/>
  <c r="A145" s="1"/>
  <c r="A147" s="1"/>
  <c r="A149" s="1"/>
  <c r="D95"/>
  <c r="E91"/>
  <c r="F92" s="1"/>
  <c r="F93" s="1"/>
  <c r="D64"/>
  <c r="C64"/>
  <c r="D60"/>
  <c r="C60"/>
  <c r="D58"/>
  <c r="C58"/>
  <c r="D56"/>
  <c r="C56"/>
  <c r="D54"/>
  <c r="C54"/>
  <c r="A54"/>
  <c r="A56" s="1"/>
  <c r="A58" s="1"/>
  <c r="A60" s="1"/>
  <c r="A64" s="1"/>
  <c r="D52"/>
  <c r="C52"/>
  <c r="E48"/>
  <c r="F49" s="1"/>
  <c r="F50" s="1"/>
  <c r="D16"/>
  <c r="C16"/>
  <c r="D12"/>
  <c r="C12"/>
  <c r="D10"/>
  <c r="C10"/>
  <c r="A10"/>
  <c r="D8"/>
  <c r="C8"/>
  <c r="F5"/>
  <c r="F6" s="1"/>
  <c r="S88"/>
  <c r="Q164" i="28"/>
  <c r="S164" s="1"/>
  <c r="R148"/>
  <c r="E148"/>
  <c r="G148" s="1"/>
  <c r="D148"/>
  <c r="C148"/>
  <c r="R147"/>
  <c r="E147"/>
  <c r="G147" s="1"/>
  <c r="D147"/>
  <c r="R146"/>
  <c r="E146"/>
  <c r="G146" s="1"/>
  <c r="D146"/>
  <c r="R145"/>
  <c r="E145"/>
  <c r="G145" s="1"/>
  <c r="D145"/>
  <c r="R144"/>
  <c r="E144"/>
  <c r="G144" s="1"/>
  <c r="D144"/>
  <c r="R143"/>
  <c r="E143"/>
  <c r="G143" s="1"/>
  <c r="D143"/>
  <c r="R142"/>
  <c r="E142"/>
  <c r="G142" s="1"/>
  <c r="D142"/>
  <c r="R141"/>
  <c r="E141"/>
  <c r="G141" s="1"/>
  <c r="D141"/>
  <c r="R140"/>
  <c r="E140"/>
  <c r="G140" s="1"/>
  <c r="D140"/>
  <c r="R139"/>
  <c r="E139"/>
  <c r="G139" s="1"/>
  <c r="D139"/>
  <c r="R138"/>
  <c r="E138"/>
  <c r="G138" s="1"/>
  <c r="D138"/>
  <c r="R137"/>
  <c r="E137"/>
  <c r="G137" s="1"/>
  <c r="D137"/>
  <c r="R136"/>
  <c r="E136"/>
  <c r="G136" s="1"/>
  <c r="D136"/>
  <c r="R135"/>
  <c r="E135"/>
  <c r="G135" s="1"/>
  <c r="D135"/>
  <c r="R134"/>
  <c r="E134"/>
  <c r="G134" s="1"/>
  <c r="D134"/>
  <c r="R133"/>
  <c r="E133"/>
  <c r="G133" s="1"/>
  <c r="D133"/>
  <c r="R132"/>
  <c r="E132"/>
  <c r="G132" s="1"/>
  <c r="D132"/>
  <c r="R131"/>
  <c r="E131"/>
  <c r="G131" s="1"/>
  <c r="D131"/>
  <c r="R130"/>
  <c r="E130"/>
  <c r="G130" s="1"/>
  <c r="D130"/>
  <c r="R129"/>
  <c r="E129"/>
  <c r="G129" s="1"/>
  <c r="D129"/>
  <c r="R128"/>
  <c r="E128"/>
  <c r="G128" s="1"/>
  <c r="D128"/>
  <c r="R127"/>
  <c r="E127"/>
  <c r="G127" s="1"/>
  <c r="D127"/>
  <c r="R126"/>
  <c r="E126"/>
  <c r="G126" s="1"/>
  <c r="D126"/>
  <c r="R125"/>
  <c r="E125"/>
  <c r="D125"/>
  <c r="A118"/>
  <c r="R73"/>
  <c r="E73"/>
  <c r="G73" s="1"/>
  <c r="D73"/>
  <c r="C73"/>
  <c r="R72"/>
  <c r="E72"/>
  <c r="G72" s="1"/>
  <c r="D72"/>
  <c r="C72"/>
  <c r="R71"/>
  <c r="E71"/>
  <c r="G71" s="1"/>
  <c r="D71"/>
  <c r="C71"/>
  <c r="R70"/>
  <c r="E70"/>
  <c r="G70" s="1"/>
  <c r="D70"/>
  <c r="C70"/>
  <c r="R69"/>
  <c r="E69"/>
  <c r="G69" s="1"/>
  <c r="D69"/>
  <c r="C69"/>
  <c r="R68"/>
  <c r="E68"/>
  <c r="D68"/>
  <c r="C68"/>
  <c r="A61"/>
  <c r="S167"/>
  <c r="R12"/>
  <c r="E12"/>
  <c r="G12" s="1"/>
  <c r="D12"/>
  <c r="C12"/>
  <c r="R11"/>
  <c r="E11"/>
  <c r="G11" s="1"/>
  <c r="D11"/>
  <c r="C11"/>
  <c r="R10"/>
  <c r="R16" s="1"/>
  <c r="E10"/>
  <c r="D10"/>
  <c r="C10"/>
  <c r="D116"/>
  <c r="D169" i="27"/>
  <c r="C169"/>
  <c r="D165"/>
  <c r="C165"/>
  <c r="D163"/>
  <c r="C163"/>
  <c r="D161"/>
  <c r="C161"/>
  <c r="D159"/>
  <c r="C159"/>
  <c r="D147"/>
  <c r="C147"/>
  <c r="D145"/>
  <c r="C145"/>
  <c r="D143"/>
  <c r="C143"/>
  <c r="D141"/>
  <c r="C141"/>
  <c r="D139"/>
  <c r="D137"/>
  <c r="D135"/>
  <c r="D133"/>
  <c r="D131"/>
  <c r="D129"/>
  <c r="D127"/>
  <c r="D125"/>
  <c r="D123"/>
  <c r="D121"/>
  <c r="D119"/>
  <c r="D117"/>
  <c r="D115"/>
  <c r="D113"/>
  <c r="D111"/>
  <c r="A111"/>
  <c r="A113" s="1"/>
  <c r="A115" s="1"/>
  <c r="A117" s="1"/>
  <c r="A119" s="1"/>
  <c r="A121" s="1"/>
  <c r="A123" s="1"/>
  <c r="A125" s="1"/>
  <c r="A127" s="1"/>
  <c r="A129" s="1"/>
  <c r="A131" s="1"/>
  <c r="A133" s="1"/>
  <c r="A135" s="1"/>
  <c r="A137" s="1"/>
  <c r="A139" s="1"/>
  <c r="A141" s="1"/>
  <c r="A143" s="1"/>
  <c r="A145" s="1"/>
  <c r="A147" s="1"/>
  <c r="A163" s="1"/>
  <c r="A165" s="1"/>
  <c r="D109"/>
  <c r="D107"/>
  <c r="D105"/>
  <c r="D103"/>
  <c r="D101"/>
  <c r="D99"/>
  <c r="D97"/>
  <c r="D95"/>
  <c r="A95"/>
  <c r="A97" s="1"/>
  <c r="A99" s="1"/>
  <c r="A101" s="1"/>
  <c r="A103" s="1"/>
  <c r="A105" s="1"/>
  <c r="D93"/>
  <c r="F90"/>
  <c r="D62"/>
  <c r="C62"/>
  <c r="D60"/>
  <c r="C60"/>
  <c r="D58"/>
  <c r="C58"/>
  <c r="D56"/>
  <c r="C56"/>
  <c r="D54"/>
  <c r="C54"/>
  <c r="A54"/>
  <c r="A56" s="1"/>
  <c r="A58" s="1"/>
  <c r="A60" s="1"/>
  <c r="A62" s="1"/>
  <c r="D52"/>
  <c r="C52"/>
  <c r="E48"/>
  <c r="F49" s="1"/>
  <c r="D16"/>
  <c r="C16"/>
  <c r="D12"/>
  <c r="C12"/>
  <c r="D10"/>
  <c r="C10"/>
  <c r="A10"/>
  <c r="D8"/>
  <c r="C8"/>
  <c r="F5"/>
  <c r="F6" s="1"/>
  <c r="S86"/>
  <c r="E46" i="14"/>
  <c r="E89"/>
  <c r="D1" i="40" l="1"/>
  <c r="S18"/>
  <c r="S166" s="1"/>
  <c r="P68" i="38"/>
  <c r="N68"/>
  <c r="O68"/>
  <c r="N69"/>
  <c r="P69"/>
  <c r="O69"/>
  <c r="O70"/>
  <c r="N70"/>
  <c r="P70"/>
  <c r="N71"/>
  <c r="P71"/>
  <c r="O71"/>
  <c r="O72"/>
  <c r="N72"/>
  <c r="P72"/>
  <c r="N73"/>
  <c r="P73"/>
  <c r="O73"/>
  <c r="O74"/>
  <c r="N74"/>
  <c r="P74"/>
  <c r="O126"/>
  <c r="P126"/>
  <c r="N126"/>
  <c r="N128"/>
  <c r="P128"/>
  <c r="O128"/>
  <c r="N130"/>
  <c r="P130"/>
  <c r="O130"/>
  <c r="N132"/>
  <c r="P132"/>
  <c r="O132"/>
  <c r="N134"/>
  <c r="P134"/>
  <c r="O134"/>
  <c r="N136"/>
  <c r="P136"/>
  <c r="O136"/>
  <c r="N138"/>
  <c r="P138"/>
  <c r="O138"/>
  <c r="N140"/>
  <c r="P140"/>
  <c r="O140"/>
  <c r="N142"/>
  <c r="P142"/>
  <c r="O142"/>
  <c r="N144"/>
  <c r="P144"/>
  <c r="O144"/>
  <c r="O145"/>
  <c r="N145"/>
  <c r="P145"/>
  <c r="N146"/>
  <c r="P146"/>
  <c r="O146"/>
  <c r="O147"/>
  <c r="N147"/>
  <c r="P147"/>
  <c r="N148"/>
  <c r="P148"/>
  <c r="O148"/>
  <c r="O149"/>
  <c r="N149"/>
  <c r="P149"/>
  <c r="O10"/>
  <c r="P10"/>
  <c r="N10"/>
  <c r="O11"/>
  <c r="N11"/>
  <c r="P11"/>
  <c r="N12"/>
  <c r="P12"/>
  <c r="O12"/>
  <c r="O13"/>
  <c r="N13"/>
  <c r="P13"/>
  <c r="N14"/>
  <c r="P14"/>
  <c r="O14"/>
  <c r="O127"/>
  <c r="N127"/>
  <c r="P127"/>
  <c r="O129"/>
  <c r="N129"/>
  <c r="P129"/>
  <c r="O131"/>
  <c r="N131"/>
  <c r="P131"/>
  <c r="O133"/>
  <c r="N133"/>
  <c r="P133"/>
  <c r="O135"/>
  <c r="N135"/>
  <c r="P135"/>
  <c r="O137"/>
  <c r="N137"/>
  <c r="P137"/>
  <c r="O139"/>
  <c r="N139"/>
  <c r="P139"/>
  <c r="O141"/>
  <c r="N141"/>
  <c r="P141"/>
  <c r="O143"/>
  <c r="N143"/>
  <c r="P143"/>
  <c r="M159"/>
  <c r="Q159" s="1"/>
  <c r="S159" s="1"/>
  <c r="M162"/>
  <c r="Q162" s="1"/>
  <c r="S162" s="1"/>
  <c r="O147" i="36"/>
  <c r="N147"/>
  <c r="P147"/>
  <c r="N148"/>
  <c r="P148"/>
  <c r="O148"/>
  <c r="O149"/>
  <c r="N149"/>
  <c r="P149"/>
  <c r="O146"/>
  <c r="N146"/>
  <c r="P146"/>
  <c r="O145"/>
  <c r="N145"/>
  <c r="P145"/>
  <c r="K161" i="22"/>
  <c r="M161" s="1"/>
  <c r="Q161" s="1"/>
  <c r="S161" s="1"/>
  <c r="N71" i="36"/>
  <c r="P71"/>
  <c r="O71"/>
  <c r="O10"/>
  <c r="P10"/>
  <c r="N10"/>
  <c r="E77"/>
  <c r="P68"/>
  <c r="N68"/>
  <c r="O68"/>
  <c r="N69"/>
  <c r="P69"/>
  <c r="O69"/>
  <c r="O70"/>
  <c r="N70"/>
  <c r="P70"/>
  <c r="O72"/>
  <c r="N72"/>
  <c r="P72"/>
  <c r="N73"/>
  <c r="P73"/>
  <c r="O73"/>
  <c r="O127"/>
  <c r="P127"/>
  <c r="N127"/>
  <c r="N129"/>
  <c r="P129"/>
  <c r="O129"/>
  <c r="N131"/>
  <c r="P131"/>
  <c r="O131"/>
  <c r="N133"/>
  <c r="P133"/>
  <c r="O133"/>
  <c r="N135"/>
  <c r="P135"/>
  <c r="O135"/>
  <c r="N137"/>
  <c r="P137"/>
  <c r="O137"/>
  <c r="N139"/>
  <c r="P139"/>
  <c r="O139"/>
  <c r="N141"/>
  <c r="P141"/>
  <c r="O141"/>
  <c r="N143"/>
  <c r="P143"/>
  <c r="O143"/>
  <c r="N12"/>
  <c r="P12"/>
  <c r="O12"/>
  <c r="O13"/>
  <c r="N13"/>
  <c r="P13"/>
  <c r="N14"/>
  <c r="P14"/>
  <c r="O14"/>
  <c r="O128"/>
  <c r="N128"/>
  <c r="P128"/>
  <c r="O130"/>
  <c r="N130"/>
  <c r="P130"/>
  <c r="O132"/>
  <c r="N132"/>
  <c r="P132"/>
  <c r="O134"/>
  <c r="N134"/>
  <c r="P134"/>
  <c r="O136"/>
  <c r="N136"/>
  <c r="P136"/>
  <c r="O138"/>
  <c r="N138"/>
  <c r="P138"/>
  <c r="O140"/>
  <c r="N140"/>
  <c r="P140"/>
  <c r="O142"/>
  <c r="N142"/>
  <c r="P142"/>
  <c r="O144"/>
  <c r="N144"/>
  <c r="P144"/>
  <c r="O150"/>
  <c r="N150"/>
  <c r="P150"/>
  <c r="N151"/>
  <c r="P151"/>
  <c r="O151"/>
  <c r="O152"/>
  <c r="N152"/>
  <c r="P152"/>
  <c r="N153"/>
  <c r="P153"/>
  <c r="O153"/>
  <c r="O146" i="34"/>
  <c r="N146"/>
  <c r="P146"/>
  <c r="O148"/>
  <c r="N148"/>
  <c r="P148"/>
  <c r="N149"/>
  <c r="P149"/>
  <c r="O149"/>
  <c r="N147"/>
  <c r="P147"/>
  <c r="O147"/>
  <c r="P10"/>
  <c r="N10"/>
  <c r="N16" s="1"/>
  <c r="O10"/>
  <c r="N128"/>
  <c r="P128"/>
  <c r="O128"/>
  <c r="N130"/>
  <c r="P130"/>
  <c r="O130"/>
  <c r="N132"/>
  <c r="P132"/>
  <c r="O132"/>
  <c r="N134"/>
  <c r="P134"/>
  <c r="O134"/>
  <c r="N136"/>
  <c r="P136"/>
  <c r="O136"/>
  <c r="N138"/>
  <c r="P138"/>
  <c r="O138"/>
  <c r="N140"/>
  <c r="P140"/>
  <c r="O140"/>
  <c r="N142"/>
  <c r="P142"/>
  <c r="O142"/>
  <c r="N144"/>
  <c r="P144"/>
  <c r="O144"/>
  <c r="N150"/>
  <c r="P150"/>
  <c r="O150"/>
  <c r="O151"/>
  <c r="N151"/>
  <c r="P151"/>
  <c r="N152"/>
  <c r="P152"/>
  <c r="O152"/>
  <c r="O153"/>
  <c r="N153"/>
  <c r="P153"/>
  <c r="N154"/>
  <c r="P154"/>
  <c r="O154"/>
  <c r="O68"/>
  <c r="P68"/>
  <c r="N68"/>
  <c r="O69"/>
  <c r="N69"/>
  <c r="P69"/>
  <c r="N70"/>
  <c r="P70"/>
  <c r="O70"/>
  <c r="O71"/>
  <c r="N71"/>
  <c r="P71"/>
  <c r="N72"/>
  <c r="P72"/>
  <c r="O72"/>
  <c r="O73"/>
  <c r="N73"/>
  <c r="P73"/>
  <c r="N75"/>
  <c r="P75"/>
  <c r="O75"/>
  <c r="P127"/>
  <c r="N127"/>
  <c r="O127"/>
  <c r="O129"/>
  <c r="N129"/>
  <c r="P129"/>
  <c r="O131"/>
  <c r="N131"/>
  <c r="P131"/>
  <c r="O133"/>
  <c r="N133"/>
  <c r="P133"/>
  <c r="O135"/>
  <c r="N135"/>
  <c r="P135"/>
  <c r="O137"/>
  <c r="N137"/>
  <c r="P137"/>
  <c r="O139"/>
  <c r="N139"/>
  <c r="P139"/>
  <c r="O141"/>
  <c r="N141"/>
  <c r="P141"/>
  <c r="O143"/>
  <c r="N143"/>
  <c r="P143"/>
  <c r="O145"/>
  <c r="N145"/>
  <c r="P145"/>
  <c r="P10" i="32"/>
  <c r="N10"/>
  <c r="O10"/>
  <c r="N11"/>
  <c r="P11"/>
  <c r="O11"/>
  <c r="O12"/>
  <c r="P12"/>
  <c r="N12"/>
  <c r="P68"/>
  <c r="N68"/>
  <c r="O68"/>
  <c r="O69"/>
  <c r="P69"/>
  <c r="N69"/>
  <c r="N70"/>
  <c r="P70"/>
  <c r="O70"/>
  <c r="O71"/>
  <c r="N71"/>
  <c r="P71"/>
  <c r="N72"/>
  <c r="P72"/>
  <c r="O72"/>
  <c r="O73"/>
  <c r="P73"/>
  <c r="N73"/>
  <c r="O75"/>
  <c r="N75"/>
  <c r="P75"/>
  <c r="N128"/>
  <c r="P128"/>
  <c r="O128"/>
  <c r="N130"/>
  <c r="P130"/>
  <c r="O130"/>
  <c r="N132"/>
  <c r="P132"/>
  <c r="O132"/>
  <c r="N134"/>
  <c r="P134"/>
  <c r="O134"/>
  <c r="N136"/>
  <c r="P136"/>
  <c r="O136"/>
  <c r="N138"/>
  <c r="P138"/>
  <c r="O138"/>
  <c r="N140"/>
  <c r="P140"/>
  <c r="O140"/>
  <c r="N142"/>
  <c r="P142"/>
  <c r="O142"/>
  <c r="N144"/>
  <c r="P144"/>
  <c r="O144"/>
  <c r="N146"/>
  <c r="P146"/>
  <c r="O146"/>
  <c r="N148"/>
  <c r="P148"/>
  <c r="O148"/>
  <c r="O149"/>
  <c r="N149"/>
  <c r="P149"/>
  <c r="N150"/>
  <c r="P150"/>
  <c r="O150"/>
  <c r="O151"/>
  <c r="N151"/>
  <c r="P151"/>
  <c r="N152"/>
  <c r="P152"/>
  <c r="O152"/>
  <c r="O153"/>
  <c r="N153"/>
  <c r="P153"/>
  <c r="N154"/>
  <c r="P154"/>
  <c r="O154"/>
  <c r="O129"/>
  <c r="N129"/>
  <c r="P129"/>
  <c r="O131"/>
  <c r="N131"/>
  <c r="P131"/>
  <c r="O133"/>
  <c r="N133"/>
  <c r="P133"/>
  <c r="O135"/>
  <c r="N135"/>
  <c r="P135"/>
  <c r="O137"/>
  <c r="N137"/>
  <c r="P137"/>
  <c r="O139"/>
  <c r="N139"/>
  <c r="P139"/>
  <c r="O141"/>
  <c r="N141"/>
  <c r="P141"/>
  <c r="O143"/>
  <c r="N143"/>
  <c r="P143"/>
  <c r="O145"/>
  <c r="N145"/>
  <c r="P145"/>
  <c r="O147"/>
  <c r="N147"/>
  <c r="P147"/>
  <c r="P127"/>
  <c r="N127"/>
  <c r="O127"/>
  <c r="O13"/>
  <c r="N13"/>
  <c r="P13"/>
  <c r="N14"/>
  <c r="P14"/>
  <c r="O14"/>
  <c r="M13" i="30"/>
  <c r="K162"/>
  <c r="M162" s="1"/>
  <c r="Q162" s="1"/>
  <c r="S162" s="1"/>
  <c r="Q162" i="26"/>
  <c r="S162" s="1"/>
  <c r="K161" i="30"/>
  <c r="M161" s="1"/>
  <c r="Q161" s="1"/>
  <c r="S161" s="1"/>
  <c r="Q13"/>
  <c r="S13" s="1"/>
  <c r="Q157" i="24"/>
  <c r="S157" s="1"/>
  <c r="Q156" i="26"/>
  <c r="S156" s="1"/>
  <c r="Q153" i="28"/>
  <c r="S153" s="1"/>
  <c r="K74" i="30"/>
  <c r="M74" s="1"/>
  <c r="Q74" s="1"/>
  <c r="S74" s="1"/>
  <c r="J161"/>
  <c r="J157"/>
  <c r="M160"/>
  <c r="Q160" s="1"/>
  <c r="S160" s="1"/>
  <c r="K159"/>
  <c r="M159" s="1"/>
  <c r="Q159" s="1"/>
  <c r="S159" s="1"/>
  <c r="K158"/>
  <c r="M158" s="1"/>
  <c r="Q158" s="1"/>
  <c r="S158" s="1"/>
  <c r="K156"/>
  <c r="M156" s="1"/>
  <c r="Q156" s="1"/>
  <c r="S156" s="1"/>
  <c r="K154"/>
  <c r="M154" s="1"/>
  <c r="Q154" s="1"/>
  <c r="S154" s="1"/>
  <c r="J13"/>
  <c r="G157"/>
  <c r="L157"/>
  <c r="J156"/>
  <c r="J159"/>
  <c r="G155"/>
  <c r="K155" s="1"/>
  <c r="L155"/>
  <c r="J155"/>
  <c r="O147"/>
  <c r="N147"/>
  <c r="P147"/>
  <c r="N146"/>
  <c r="P146"/>
  <c r="O146"/>
  <c r="N145"/>
  <c r="P145"/>
  <c r="O145"/>
  <c r="P68"/>
  <c r="N68"/>
  <c r="O68"/>
  <c r="O126"/>
  <c r="P126"/>
  <c r="N126"/>
  <c r="N128"/>
  <c r="P128"/>
  <c r="O128"/>
  <c r="N130"/>
  <c r="P130"/>
  <c r="O130"/>
  <c r="N132"/>
  <c r="P132"/>
  <c r="O132"/>
  <c r="N134"/>
  <c r="P134"/>
  <c r="O134"/>
  <c r="N136"/>
  <c r="P136"/>
  <c r="O136"/>
  <c r="N138"/>
  <c r="P138"/>
  <c r="O138"/>
  <c r="N140"/>
  <c r="P140"/>
  <c r="O140"/>
  <c r="N142"/>
  <c r="P142"/>
  <c r="O142"/>
  <c r="N144"/>
  <c r="P144"/>
  <c r="O144"/>
  <c r="O127"/>
  <c r="N127"/>
  <c r="P127"/>
  <c r="O129"/>
  <c r="N129"/>
  <c r="P129"/>
  <c r="O131"/>
  <c r="N131"/>
  <c r="P131"/>
  <c r="O133"/>
  <c r="N133"/>
  <c r="P133"/>
  <c r="O135"/>
  <c r="N135"/>
  <c r="P135"/>
  <c r="O137"/>
  <c r="N137"/>
  <c r="P137"/>
  <c r="O139"/>
  <c r="N139"/>
  <c r="P139"/>
  <c r="O141"/>
  <c r="N141"/>
  <c r="P141"/>
  <c r="O143"/>
  <c r="N143"/>
  <c r="P143"/>
  <c r="N148"/>
  <c r="P148"/>
  <c r="O148"/>
  <c r="O149"/>
  <c r="N149"/>
  <c r="P149"/>
  <c r="N150"/>
  <c r="P150"/>
  <c r="O150"/>
  <c r="O151"/>
  <c r="N151"/>
  <c r="P151"/>
  <c r="N152"/>
  <c r="P152"/>
  <c r="O152"/>
  <c r="O153"/>
  <c r="N153"/>
  <c r="P153"/>
  <c r="N73"/>
  <c r="P73"/>
  <c r="O73"/>
  <c r="P10"/>
  <c r="N10"/>
  <c r="O10"/>
  <c r="N11"/>
  <c r="P11"/>
  <c r="O11"/>
  <c r="O12"/>
  <c r="N12"/>
  <c r="P12"/>
  <c r="N69"/>
  <c r="P69"/>
  <c r="O69"/>
  <c r="O70"/>
  <c r="N70"/>
  <c r="P70"/>
  <c r="N71"/>
  <c r="P71"/>
  <c r="O71"/>
  <c r="O72"/>
  <c r="N72"/>
  <c r="P72"/>
  <c r="M156" i="28"/>
  <c r="Q156" s="1"/>
  <c r="S156" s="1"/>
  <c r="M157"/>
  <c r="Q157" s="1"/>
  <c r="S157" s="1"/>
  <c r="M162"/>
  <c r="Q162" s="1"/>
  <c r="S162" s="1"/>
  <c r="K154"/>
  <c r="L154"/>
  <c r="K155"/>
  <c r="M155" s="1"/>
  <c r="Q155" s="1"/>
  <c r="S155" s="1"/>
  <c r="J155"/>
  <c r="J154"/>
  <c r="O144"/>
  <c r="N144"/>
  <c r="P144"/>
  <c r="O146"/>
  <c r="N146"/>
  <c r="P146"/>
  <c r="N145"/>
  <c r="P145"/>
  <c r="O145"/>
  <c r="N73"/>
  <c r="P73"/>
  <c r="O73"/>
  <c r="N71"/>
  <c r="P71"/>
  <c r="O71"/>
  <c r="O11"/>
  <c r="P11"/>
  <c r="N11"/>
  <c r="E75"/>
  <c r="O68"/>
  <c r="P68"/>
  <c r="N68"/>
  <c r="O70"/>
  <c r="N70"/>
  <c r="P70"/>
  <c r="O72"/>
  <c r="N72"/>
  <c r="P72"/>
  <c r="N127"/>
  <c r="P127"/>
  <c r="O127"/>
  <c r="N131"/>
  <c r="P131"/>
  <c r="O131"/>
  <c r="N135"/>
  <c r="P135"/>
  <c r="O135"/>
  <c r="N139"/>
  <c r="P139"/>
  <c r="O139"/>
  <c r="N143"/>
  <c r="P143"/>
  <c r="O143"/>
  <c r="O126"/>
  <c r="N126"/>
  <c r="P126"/>
  <c r="O128"/>
  <c r="N128"/>
  <c r="P128"/>
  <c r="O130"/>
  <c r="N130"/>
  <c r="P130"/>
  <c r="O132"/>
  <c r="N132"/>
  <c r="P132"/>
  <c r="O134"/>
  <c r="N134"/>
  <c r="P134"/>
  <c r="O136"/>
  <c r="N136"/>
  <c r="P136"/>
  <c r="O138"/>
  <c r="N138"/>
  <c r="P138"/>
  <c r="O140"/>
  <c r="N140"/>
  <c r="P140"/>
  <c r="O142"/>
  <c r="N142"/>
  <c r="P142"/>
  <c r="N147"/>
  <c r="P147"/>
  <c r="O147"/>
  <c r="O148"/>
  <c r="N148"/>
  <c r="P148"/>
  <c r="P10"/>
  <c r="N10"/>
  <c r="O10"/>
  <c r="P12"/>
  <c r="N12"/>
  <c r="O12"/>
  <c r="N69"/>
  <c r="P69"/>
  <c r="O69"/>
  <c r="O125"/>
  <c r="P125"/>
  <c r="N125"/>
  <c r="N129"/>
  <c r="P129"/>
  <c r="O129"/>
  <c r="N133"/>
  <c r="P133"/>
  <c r="O133"/>
  <c r="N137"/>
  <c r="P137"/>
  <c r="O137"/>
  <c r="N141"/>
  <c r="P141"/>
  <c r="O141"/>
  <c r="Q13"/>
  <c r="S13" s="1"/>
  <c r="M154" i="26"/>
  <c r="Q154" s="1"/>
  <c r="S154" s="1"/>
  <c r="Q155"/>
  <c r="S155" s="1"/>
  <c r="Q156" i="24"/>
  <c r="S156" s="1"/>
  <c r="M158"/>
  <c r="Q158" s="1"/>
  <c r="S158" s="1"/>
  <c r="S17" i="16"/>
  <c r="S77" s="1"/>
  <c r="R164" i="40"/>
  <c r="G49" i="31"/>
  <c r="D117" i="40"/>
  <c r="A145" i="39"/>
  <c r="A147" s="1"/>
  <c r="A149" s="1"/>
  <c r="R16" i="32"/>
  <c r="R76" i="40"/>
  <c r="R165" i="36"/>
  <c r="E16"/>
  <c r="R16"/>
  <c r="R16" i="40"/>
  <c r="G5" i="39"/>
  <c r="G6" s="1"/>
  <c r="F93"/>
  <c r="G92"/>
  <c r="H5"/>
  <c r="S88"/>
  <c r="S45"/>
  <c r="F50"/>
  <c r="G49"/>
  <c r="E16" i="40"/>
  <c r="D59"/>
  <c r="E76"/>
  <c r="S78"/>
  <c r="E164"/>
  <c r="R16" i="38"/>
  <c r="E16"/>
  <c r="R164"/>
  <c r="E76"/>
  <c r="F50" i="37"/>
  <c r="G49"/>
  <c r="F93"/>
  <c r="G92"/>
  <c r="S88"/>
  <c r="S45"/>
  <c r="G5"/>
  <c r="O16" i="38"/>
  <c r="R76"/>
  <c r="S78"/>
  <c r="S166"/>
  <c r="D59"/>
  <c r="E164"/>
  <c r="D59" i="36"/>
  <c r="S90" i="35"/>
  <c r="S45"/>
  <c r="F50"/>
  <c r="G49"/>
  <c r="G5"/>
  <c r="G94"/>
  <c r="R77" i="36"/>
  <c r="S79"/>
  <c r="S167"/>
  <c r="E165"/>
  <c r="R16" i="34"/>
  <c r="R167"/>
  <c r="E16"/>
  <c r="F95" i="33"/>
  <c r="G94"/>
  <c r="F50"/>
  <c r="G49"/>
  <c r="S79" i="34"/>
  <c r="S169"/>
  <c r="E77"/>
  <c r="G5" i="33"/>
  <c r="S45"/>
  <c r="D59" i="34"/>
  <c r="E167"/>
  <c r="G5" i="31"/>
  <c r="G6" s="1"/>
  <c r="G50"/>
  <c r="H49"/>
  <c r="S45"/>
  <c r="E16" i="32"/>
  <c r="E77"/>
  <c r="R168"/>
  <c r="F95" i="31"/>
  <c r="G94"/>
  <c r="D118" i="32"/>
  <c r="D59"/>
  <c r="R77"/>
  <c r="E168"/>
  <c r="S170"/>
  <c r="G92" i="29"/>
  <c r="E16" i="30"/>
  <c r="R76"/>
  <c r="R75" i="28"/>
  <c r="R16" i="30"/>
  <c r="E76"/>
  <c r="R167"/>
  <c r="G5" i="29"/>
  <c r="G6" s="1"/>
  <c r="G93"/>
  <c r="H92"/>
  <c r="E16" i="28"/>
  <c r="R165"/>
  <c r="H5" i="29"/>
  <c r="S45"/>
  <c r="G49"/>
  <c r="D59" i="30"/>
  <c r="S78"/>
  <c r="E167"/>
  <c r="F50" i="27"/>
  <c r="G49"/>
  <c r="F91"/>
  <c r="G90"/>
  <c r="G5"/>
  <c r="S45"/>
  <c r="D59" i="28"/>
  <c r="S77"/>
  <c r="E165"/>
  <c r="K69" i="15" a="1"/>
  <c r="K69" s="1"/>
  <c r="L69" a="1"/>
  <c r="L69" s="1"/>
  <c r="M69" a="1"/>
  <c r="M69" s="1"/>
  <c r="N69" a="1"/>
  <c r="N69" s="1"/>
  <c r="O69" a="1"/>
  <c r="O69" s="1"/>
  <c r="P69" a="1"/>
  <c r="P69" s="1"/>
  <c r="Q69" a="1"/>
  <c r="Q69" s="1"/>
  <c r="R69" a="1"/>
  <c r="R69" s="1"/>
  <c r="S69" a="1"/>
  <c r="S69" s="1"/>
  <c r="T69" a="1"/>
  <c r="T69" s="1"/>
  <c r="U69" a="1"/>
  <c r="U69" s="1"/>
  <c r="J69" a="1"/>
  <c r="J69" s="1"/>
  <c r="S167" i="26"/>
  <c r="Q164"/>
  <c r="S164" s="1"/>
  <c r="R159"/>
  <c r="E159"/>
  <c r="G159" s="1"/>
  <c r="D159"/>
  <c r="R158"/>
  <c r="E158"/>
  <c r="G158" s="1"/>
  <c r="D158"/>
  <c r="R157"/>
  <c r="E157"/>
  <c r="G157" s="1"/>
  <c r="D157"/>
  <c r="R151"/>
  <c r="E151"/>
  <c r="G151" s="1"/>
  <c r="D151"/>
  <c r="R150"/>
  <c r="E150"/>
  <c r="G150" s="1"/>
  <c r="D150"/>
  <c r="R149"/>
  <c r="E149"/>
  <c r="G149" s="1"/>
  <c r="D149"/>
  <c r="R148"/>
  <c r="E148"/>
  <c r="G148" s="1"/>
  <c r="D148"/>
  <c r="R147"/>
  <c r="E147"/>
  <c r="G147" s="1"/>
  <c r="D147"/>
  <c r="R146"/>
  <c r="E146"/>
  <c r="G146" s="1"/>
  <c r="D146"/>
  <c r="R145"/>
  <c r="E145"/>
  <c r="G145" s="1"/>
  <c r="D145"/>
  <c r="R144"/>
  <c r="E144"/>
  <c r="G144" s="1"/>
  <c r="D144"/>
  <c r="R143"/>
  <c r="E143"/>
  <c r="G143" s="1"/>
  <c r="D143"/>
  <c r="R142"/>
  <c r="E142"/>
  <c r="G142" s="1"/>
  <c r="D142"/>
  <c r="R141"/>
  <c r="E141"/>
  <c r="G141" s="1"/>
  <c r="D141"/>
  <c r="R140"/>
  <c r="E140"/>
  <c r="G140" s="1"/>
  <c r="D140"/>
  <c r="R139"/>
  <c r="E139"/>
  <c r="G139" s="1"/>
  <c r="D139"/>
  <c r="R138"/>
  <c r="E138"/>
  <c r="G138" s="1"/>
  <c r="D138"/>
  <c r="R137"/>
  <c r="E137"/>
  <c r="G137" s="1"/>
  <c r="D137"/>
  <c r="R136"/>
  <c r="E136"/>
  <c r="G136" s="1"/>
  <c r="D136"/>
  <c r="R135"/>
  <c r="E135"/>
  <c r="G135" s="1"/>
  <c r="D135"/>
  <c r="R134"/>
  <c r="E134"/>
  <c r="G134" s="1"/>
  <c r="D134"/>
  <c r="R133"/>
  <c r="E133"/>
  <c r="G133" s="1"/>
  <c r="D133"/>
  <c r="R132"/>
  <c r="E132"/>
  <c r="G132" s="1"/>
  <c r="D132"/>
  <c r="R131"/>
  <c r="E131"/>
  <c r="G131" s="1"/>
  <c r="D131"/>
  <c r="R130"/>
  <c r="E130"/>
  <c r="G130" s="1"/>
  <c r="D130"/>
  <c r="R129"/>
  <c r="E129"/>
  <c r="G129" s="1"/>
  <c r="D129"/>
  <c r="R128"/>
  <c r="E128"/>
  <c r="G128" s="1"/>
  <c r="D128"/>
  <c r="R127"/>
  <c r="E127"/>
  <c r="G127" s="1"/>
  <c r="D127"/>
  <c r="R126"/>
  <c r="E126"/>
  <c r="G126" s="1"/>
  <c r="D126"/>
  <c r="R125"/>
  <c r="E125"/>
  <c r="D125"/>
  <c r="A118"/>
  <c r="S77"/>
  <c r="R73"/>
  <c r="E73"/>
  <c r="G73" s="1"/>
  <c r="D73"/>
  <c r="C73"/>
  <c r="R72"/>
  <c r="E72"/>
  <c r="G72" s="1"/>
  <c r="D72"/>
  <c r="C72"/>
  <c r="R71"/>
  <c r="E71"/>
  <c r="G71" s="1"/>
  <c r="D71"/>
  <c r="C71"/>
  <c r="R70"/>
  <c r="E70"/>
  <c r="G70" s="1"/>
  <c r="D70"/>
  <c r="C70"/>
  <c r="R69"/>
  <c r="E69"/>
  <c r="G69" s="1"/>
  <c r="D69"/>
  <c r="C69"/>
  <c r="R68"/>
  <c r="E68"/>
  <c r="D68"/>
  <c r="C68"/>
  <c r="A61"/>
  <c r="R13"/>
  <c r="E13"/>
  <c r="G13" s="1"/>
  <c r="D13"/>
  <c r="C13"/>
  <c r="R12"/>
  <c r="E12"/>
  <c r="G12" s="1"/>
  <c r="D12"/>
  <c r="C12"/>
  <c r="R11"/>
  <c r="E11"/>
  <c r="G11" s="1"/>
  <c r="D11"/>
  <c r="C11"/>
  <c r="R10"/>
  <c r="E10"/>
  <c r="D10"/>
  <c r="C10"/>
  <c r="D116"/>
  <c r="D169" i="25"/>
  <c r="C169"/>
  <c r="D165"/>
  <c r="C165"/>
  <c r="D163"/>
  <c r="D161"/>
  <c r="D159"/>
  <c r="D147"/>
  <c r="D145"/>
  <c r="D143"/>
  <c r="D141"/>
  <c r="D139"/>
  <c r="D137"/>
  <c r="D135"/>
  <c r="D133"/>
  <c r="D131"/>
  <c r="D129"/>
  <c r="D127"/>
  <c r="D125"/>
  <c r="D123"/>
  <c r="D121"/>
  <c r="D119"/>
  <c r="D117"/>
  <c r="D115"/>
  <c r="D113"/>
  <c r="D111"/>
  <c r="A111"/>
  <c r="A113" s="1"/>
  <c r="A115" s="1"/>
  <c r="A117" s="1"/>
  <c r="A119" s="1"/>
  <c r="A121" s="1"/>
  <c r="A123" s="1"/>
  <c r="A125" s="1"/>
  <c r="A127" s="1"/>
  <c r="A129" s="1"/>
  <c r="A131" s="1"/>
  <c r="A133" s="1"/>
  <c r="A135" s="1"/>
  <c r="A137" s="1"/>
  <c r="A139" s="1"/>
  <c r="A141" s="1"/>
  <c r="A143" s="1"/>
  <c r="A145" s="1"/>
  <c r="A147" s="1"/>
  <c r="D109"/>
  <c r="D107"/>
  <c r="D105"/>
  <c r="D103"/>
  <c r="D101"/>
  <c r="D99"/>
  <c r="D97"/>
  <c r="D95"/>
  <c r="A95"/>
  <c r="A97" s="1"/>
  <c r="A99" s="1"/>
  <c r="A101" s="1"/>
  <c r="A103" s="1"/>
  <c r="A105" s="1"/>
  <c r="D93"/>
  <c r="E89"/>
  <c r="F90" s="1"/>
  <c r="F91" s="1"/>
  <c r="D62"/>
  <c r="C62"/>
  <c r="D60"/>
  <c r="C60"/>
  <c r="D58"/>
  <c r="C58"/>
  <c r="D56"/>
  <c r="C56"/>
  <c r="D54"/>
  <c r="C54"/>
  <c r="A54"/>
  <c r="A56" s="1"/>
  <c r="A58" s="1"/>
  <c r="A60" s="1"/>
  <c r="A62" s="1"/>
  <c r="D52"/>
  <c r="C52"/>
  <c r="E48"/>
  <c r="F49" s="1"/>
  <c r="F50" s="1"/>
  <c r="D16"/>
  <c r="C16"/>
  <c r="D12"/>
  <c r="C12"/>
  <c r="D10"/>
  <c r="C10"/>
  <c r="A10"/>
  <c r="A12" s="1"/>
  <c r="A14" s="1"/>
  <c r="A16" s="1"/>
  <c r="D8"/>
  <c r="C8"/>
  <c r="F5"/>
  <c r="G5" s="1"/>
  <c r="S86"/>
  <c r="S165" i="24"/>
  <c r="Q162"/>
  <c r="S162" s="1"/>
  <c r="R150"/>
  <c r="E150"/>
  <c r="G150" s="1"/>
  <c r="D150"/>
  <c r="R149"/>
  <c r="E149"/>
  <c r="G149" s="1"/>
  <c r="D149"/>
  <c r="R148"/>
  <c r="E148"/>
  <c r="G148" s="1"/>
  <c r="D148"/>
  <c r="R147"/>
  <c r="E147"/>
  <c r="G147" s="1"/>
  <c r="D147"/>
  <c r="R146"/>
  <c r="E146"/>
  <c r="G146" s="1"/>
  <c r="D146"/>
  <c r="R145"/>
  <c r="E145"/>
  <c r="G145" s="1"/>
  <c r="D145"/>
  <c r="R144"/>
  <c r="E144"/>
  <c r="G144" s="1"/>
  <c r="D144"/>
  <c r="R143"/>
  <c r="E143"/>
  <c r="G143" s="1"/>
  <c r="D143"/>
  <c r="R142"/>
  <c r="E142"/>
  <c r="G142" s="1"/>
  <c r="D142"/>
  <c r="R141"/>
  <c r="E141"/>
  <c r="G141" s="1"/>
  <c r="D141"/>
  <c r="R140"/>
  <c r="E140"/>
  <c r="G140" s="1"/>
  <c r="D140"/>
  <c r="R139"/>
  <c r="E139"/>
  <c r="G139" s="1"/>
  <c r="D139"/>
  <c r="R138"/>
  <c r="E138"/>
  <c r="G138" s="1"/>
  <c r="D138"/>
  <c r="R137"/>
  <c r="E137"/>
  <c r="G137" s="1"/>
  <c r="D137"/>
  <c r="R136"/>
  <c r="E136"/>
  <c r="G136" s="1"/>
  <c r="D136"/>
  <c r="R135"/>
  <c r="E135"/>
  <c r="G135" s="1"/>
  <c r="D135"/>
  <c r="R134"/>
  <c r="E134"/>
  <c r="G134" s="1"/>
  <c r="D134"/>
  <c r="R133"/>
  <c r="E133"/>
  <c r="G133" s="1"/>
  <c r="D133"/>
  <c r="R132"/>
  <c r="E132"/>
  <c r="G132" s="1"/>
  <c r="D132"/>
  <c r="R131"/>
  <c r="E131"/>
  <c r="G131" s="1"/>
  <c r="D131"/>
  <c r="R130"/>
  <c r="E130"/>
  <c r="G130" s="1"/>
  <c r="D130"/>
  <c r="R129"/>
  <c r="E129"/>
  <c r="G129" s="1"/>
  <c r="D129"/>
  <c r="R128"/>
  <c r="E128"/>
  <c r="G128" s="1"/>
  <c r="D128"/>
  <c r="R127"/>
  <c r="E127"/>
  <c r="G127" s="1"/>
  <c r="D127"/>
  <c r="R126"/>
  <c r="E126"/>
  <c r="G126" s="1"/>
  <c r="D126"/>
  <c r="R125"/>
  <c r="E125"/>
  <c r="G125" s="1"/>
  <c r="D125"/>
  <c r="R124"/>
  <c r="E124"/>
  <c r="D124"/>
  <c r="A117"/>
  <c r="S76"/>
  <c r="R72"/>
  <c r="E72"/>
  <c r="D72"/>
  <c r="C72"/>
  <c r="R71"/>
  <c r="E71"/>
  <c r="D71"/>
  <c r="C71"/>
  <c r="R70"/>
  <c r="E70"/>
  <c r="D70"/>
  <c r="C70"/>
  <c r="R69"/>
  <c r="E69"/>
  <c r="D69"/>
  <c r="C69"/>
  <c r="R68"/>
  <c r="E68"/>
  <c r="D68"/>
  <c r="C68"/>
  <c r="R67"/>
  <c r="E67"/>
  <c r="D67"/>
  <c r="C67"/>
  <c r="A60"/>
  <c r="R13"/>
  <c r="E13"/>
  <c r="D13"/>
  <c r="C13"/>
  <c r="R12"/>
  <c r="E12"/>
  <c r="D12"/>
  <c r="C12"/>
  <c r="R11"/>
  <c r="E11"/>
  <c r="D11"/>
  <c r="C11"/>
  <c r="R10"/>
  <c r="E10"/>
  <c r="D10"/>
  <c r="C10"/>
  <c r="D58"/>
  <c r="D165" i="23"/>
  <c r="C165"/>
  <c r="D163"/>
  <c r="C163"/>
  <c r="D161"/>
  <c r="C161"/>
  <c r="D153"/>
  <c r="C153"/>
  <c r="D151"/>
  <c r="C151"/>
  <c r="D149"/>
  <c r="C149"/>
  <c r="D147"/>
  <c r="C147"/>
  <c r="D145"/>
  <c r="C145"/>
  <c r="D143"/>
  <c r="C143"/>
  <c r="D141"/>
  <c r="D137"/>
  <c r="D135"/>
  <c r="D133"/>
  <c r="D131"/>
  <c r="D129"/>
  <c r="D127"/>
  <c r="D125"/>
  <c r="D123"/>
  <c r="D121"/>
  <c r="D119"/>
  <c r="D117"/>
  <c r="D115"/>
  <c r="D113"/>
  <c r="D111"/>
  <c r="D109"/>
  <c r="A109"/>
  <c r="A111" s="1"/>
  <c r="A113" s="1"/>
  <c r="A115" s="1"/>
  <c r="A117" s="1"/>
  <c r="A119" s="1"/>
  <c r="A121" s="1"/>
  <c r="A123" s="1"/>
  <c r="A125" s="1"/>
  <c r="A127" s="1"/>
  <c r="A129" s="1"/>
  <c r="A131" s="1"/>
  <c r="A133" s="1"/>
  <c r="A135" s="1"/>
  <c r="D107"/>
  <c r="D105"/>
  <c r="D103"/>
  <c r="D101"/>
  <c r="D99"/>
  <c r="D97"/>
  <c r="D95"/>
  <c r="D93"/>
  <c r="A93"/>
  <c r="A95" s="1"/>
  <c r="A97" s="1"/>
  <c r="A99" s="1"/>
  <c r="A101" s="1"/>
  <c r="A103" s="1"/>
  <c r="D91"/>
  <c r="E87"/>
  <c r="F88" s="1"/>
  <c r="D60"/>
  <c r="C60"/>
  <c r="D58"/>
  <c r="C58"/>
  <c r="D56"/>
  <c r="C56"/>
  <c r="D54"/>
  <c r="C54"/>
  <c r="D52"/>
  <c r="C52"/>
  <c r="A52"/>
  <c r="A54" s="1"/>
  <c r="A56" s="1"/>
  <c r="A58" s="1"/>
  <c r="A60" s="1"/>
  <c r="D50"/>
  <c r="C50"/>
  <c r="E46"/>
  <c r="F47" s="1"/>
  <c r="D14"/>
  <c r="C14"/>
  <c r="D12"/>
  <c r="C12"/>
  <c r="D10"/>
  <c r="C10"/>
  <c r="A10"/>
  <c r="A12" s="1"/>
  <c r="A14" s="1"/>
  <c r="D8"/>
  <c r="C8"/>
  <c r="F5"/>
  <c r="F6" s="1"/>
  <c r="S84"/>
  <c r="E89" i="21"/>
  <c r="E46"/>
  <c r="E46" i="19"/>
  <c r="F47" s="1"/>
  <c r="E89"/>
  <c r="S166" i="22"/>
  <c r="Q163"/>
  <c r="S163" s="1"/>
  <c r="R158"/>
  <c r="E158"/>
  <c r="D158"/>
  <c r="C158"/>
  <c r="R157"/>
  <c r="E157"/>
  <c r="D157"/>
  <c r="C157"/>
  <c r="R156"/>
  <c r="E156"/>
  <c r="D156"/>
  <c r="C156"/>
  <c r="R155"/>
  <c r="E155"/>
  <c r="D155"/>
  <c r="C155"/>
  <c r="R154"/>
  <c r="E154"/>
  <c r="D154"/>
  <c r="C154"/>
  <c r="R153"/>
  <c r="E153"/>
  <c r="D153"/>
  <c r="C153"/>
  <c r="R152"/>
  <c r="E152"/>
  <c r="D152"/>
  <c r="C152"/>
  <c r="R151"/>
  <c r="E151"/>
  <c r="D151"/>
  <c r="C151"/>
  <c r="R150"/>
  <c r="E150"/>
  <c r="D150"/>
  <c r="R149"/>
  <c r="E149"/>
  <c r="D149"/>
  <c r="R148"/>
  <c r="E148"/>
  <c r="D148"/>
  <c r="R147"/>
  <c r="E147"/>
  <c r="D147"/>
  <c r="R146"/>
  <c r="E146"/>
  <c r="D146"/>
  <c r="R145"/>
  <c r="E145"/>
  <c r="D145"/>
  <c r="R144"/>
  <c r="E144"/>
  <c r="D144"/>
  <c r="R143"/>
  <c r="E143"/>
  <c r="D143"/>
  <c r="R142"/>
  <c r="E142"/>
  <c r="D142"/>
  <c r="R141"/>
  <c r="E141"/>
  <c r="D141"/>
  <c r="R140"/>
  <c r="E140"/>
  <c r="D140"/>
  <c r="R139"/>
  <c r="E139"/>
  <c r="D139"/>
  <c r="R138"/>
  <c r="E138"/>
  <c r="D138"/>
  <c r="R137"/>
  <c r="E137"/>
  <c r="D137"/>
  <c r="R136"/>
  <c r="E136"/>
  <c r="D136"/>
  <c r="R135"/>
  <c r="E135"/>
  <c r="D135"/>
  <c r="R134"/>
  <c r="E134"/>
  <c r="D134"/>
  <c r="R133"/>
  <c r="E133"/>
  <c r="D133"/>
  <c r="R132"/>
  <c r="E132"/>
  <c r="D132"/>
  <c r="R131"/>
  <c r="E131"/>
  <c r="D131"/>
  <c r="R130"/>
  <c r="E130"/>
  <c r="D130"/>
  <c r="R129"/>
  <c r="E129"/>
  <c r="D129"/>
  <c r="R128"/>
  <c r="E128"/>
  <c r="D128"/>
  <c r="R127"/>
  <c r="E127"/>
  <c r="D127"/>
  <c r="R126"/>
  <c r="E126"/>
  <c r="D126"/>
  <c r="R125"/>
  <c r="E125"/>
  <c r="D125"/>
  <c r="A118"/>
  <c r="S77"/>
  <c r="R73"/>
  <c r="E73"/>
  <c r="D73"/>
  <c r="C73"/>
  <c r="R72"/>
  <c r="E72"/>
  <c r="D72"/>
  <c r="C72"/>
  <c r="R71"/>
  <c r="E71"/>
  <c r="D71"/>
  <c r="C71"/>
  <c r="R70"/>
  <c r="E70"/>
  <c r="D70"/>
  <c r="C70"/>
  <c r="R69"/>
  <c r="E69"/>
  <c r="D69"/>
  <c r="C69"/>
  <c r="R68"/>
  <c r="E68"/>
  <c r="D68"/>
  <c r="C68"/>
  <c r="R67"/>
  <c r="E67"/>
  <c r="D67"/>
  <c r="C67"/>
  <c r="A60"/>
  <c r="R13"/>
  <c r="E13"/>
  <c r="D13"/>
  <c r="C13"/>
  <c r="R12"/>
  <c r="E12"/>
  <c r="D12"/>
  <c r="C12"/>
  <c r="R11"/>
  <c r="E11"/>
  <c r="D11"/>
  <c r="C11"/>
  <c r="R10"/>
  <c r="E10"/>
  <c r="D10"/>
  <c r="C10"/>
  <c r="D116"/>
  <c r="D167" i="21"/>
  <c r="C167"/>
  <c r="D163"/>
  <c r="C163"/>
  <c r="D161"/>
  <c r="C161"/>
  <c r="D159"/>
  <c r="C159"/>
  <c r="D157"/>
  <c r="C157"/>
  <c r="D155"/>
  <c r="C155"/>
  <c r="D153"/>
  <c r="C153"/>
  <c r="D151"/>
  <c r="C151"/>
  <c r="D149"/>
  <c r="C149"/>
  <c r="D147"/>
  <c r="C147"/>
  <c r="D145"/>
  <c r="C145"/>
  <c r="D143"/>
  <c r="D141"/>
  <c r="D139"/>
  <c r="D137"/>
  <c r="D135"/>
  <c r="D133"/>
  <c r="D131"/>
  <c r="D129"/>
  <c r="D127"/>
  <c r="D125"/>
  <c r="D123"/>
  <c r="D121"/>
  <c r="D119"/>
  <c r="D117"/>
  <c r="D115"/>
  <c r="D113"/>
  <c r="D111"/>
  <c r="A111"/>
  <c r="A113" s="1"/>
  <c r="A115" s="1"/>
  <c r="A117" s="1"/>
  <c r="A119" s="1"/>
  <c r="A121" s="1"/>
  <c r="A123" s="1"/>
  <c r="A125" s="1"/>
  <c r="A127" s="1"/>
  <c r="A129" s="1"/>
  <c r="A131" s="1"/>
  <c r="A133" s="1"/>
  <c r="A135" s="1"/>
  <c r="A137" s="1"/>
  <c r="A139" s="1"/>
  <c r="A141" s="1"/>
  <c r="A143" s="1"/>
  <c r="A145" s="1"/>
  <c r="A147" s="1"/>
  <c r="A149" s="1"/>
  <c r="A151" s="1"/>
  <c r="A153" s="1"/>
  <c r="A155" s="1"/>
  <c r="A157" s="1"/>
  <c r="A159" s="1"/>
  <c r="D109"/>
  <c r="D107"/>
  <c r="D105"/>
  <c r="D103"/>
  <c r="D101"/>
  <c r="D99"/>
  <c r="D97"/>
  <c r="D95"/>
  <c r="A95"/>
  <c r="A97" s="1"/>
  <c r="A99" s="1"/>
  <c r="A101" s="1"/>
  <c r="A103" s="1"/>
  <c r="A105" s="1"/>
  <c r="D93"/>
  <c r="F90"/>
  <c r="D62"/>
  <c r="C62"/>
  <c r="D60"/>
  <c r="C60"/>
  <c r="D58"/>
  <c r="C58"/>
  <c r="D56"/>
  <c r="C56"/>
  <c r="D54"/>
  <c r="C54"/>
  <c r="D52"/>
  <c r="C52"/>
  <c r="A52"/>
  <c r="A54" s="1"/>
  <c r="A56" s="1"/>
  <c r="A58" s="1"/>
  <c r="A60" s="1"/>
  <c r="A62" s="1"/>
  <c r="D50"/>
  <c r="C50"/>
  <c r="F47"/>
  <c r="D14"/>
  <c r="C14"/>
  <c r="D12"/>
  <c r="C12"/>
  <c r="D10"/>
  <c r="C10"/>
  <c r="A10"/>
  <c r="A12" s="1"/>
  <c r="A14" s="1"/>
  <c r="D8"/>
  <c r="C8"/>
  <c r="S158" i="20"/>
  <c r="Q155"/>
  <c r="S155" s="1"/>
  <c r="R154"/>
  <c r="E154"/>
  <c r="D154"/>
  <c r="C154"/>
  <c r="R153"/>
  <c r="E153"/>
  <c r="D153"/>
  <c r="C153"/>
  <c r="R152"/>
  <c r="E152"/>
  <c r="D152"/>
  <c r="C152"/>
  <c r="R151"/>
  <c r="E151"/>
  <c r="D151"/>
  <c r="C151"/>
  <c r="R150"/>
  <c r="E150"/>
  <c r="D150"/>
  <c r="C150"/>
  <c r="R149"/>
  <c r="E149"/>
  <c r="D149"/>
  <c r="C149"/>
  <c r="R148"/>
  <c r="E148"/>
  <c r="D148"/>
  <c r="C148"/>
  <c r="R147"/>
  <c r="E147"/>
  <c r="D147"/>
  <c r="C147"/>
  <c r="R146"/>
  <c r="E146"/>
  <c r="D146"/>
  <c r="R145"/>
  <c r="E145"/>
  <c r="D145"/>
  <c r="R144"/>
  <c r="E144"/>
  <c r="D144"/>
  <c r="R143"/>
  <c r="E143"/>
  <c r="D143"/>
  <c r="R142"/>
  <c r="E142"/>
  <c r="D142"/>
  <c r="R141"/>
  <c r="E141"/>
  <c r="D141"/>
  <c r="R140"/>
  <c r="E140"/>
  <c r="D140"/>
  <c r="R139"/>
  <c r="E139"/>
  <c r="D139"/>
  <c r="R138"/>
  <c r="E138"/>
  <c r="D138"/>
  <c r="R137"/>
  <c r="E137"/>
  <c r="D137"/>
  <c r="R136"/>
  <c r="E136"/>
  <c r="D136"/>
  <c r="R135"/>
  <c r="E135"/>
  <c r="D135"/>
  <c r="R134"/>
  <c r="E134"/>
  <c r="D134"/>
  <c r="R133"/>
  <c r="E133"/>
  <c r="D133"/>
  <c r="R132"/>
  <c r="E132"/>
  <c r="D132"/>
  <c r="R131"/>
  <c r="E131"/>
  <c r="D131"/>
  <c r="R130"/>
  <c r="E130"/>
  <c r="D130"/>
  <c r="R129"/>
  <c r="E129"/>
  <c r="D129"/>
  <c r="R128"/>
  <c r="E128"/>
  <c r="D128"/>
  <c r="R127"/>
  <c r="E127"/>
  <c r="D127"/>
  <c r="R126"/>
  <c r="E126"/>
  <c r="D126"/>
  <c r="R125"/>
  <c r="E125"/>
  <c r="D125"/>
  <c r="A118"/>
  <c r="S77"/>
  <c r="R73"/>
  <c r="E73"/>
  <c r="O73" s="1"/>
  <c r="D73"/>
  <c r="C73"/>
  <c r="R72"/>
  <c r="E72"/>
  <c r="O72" s="1"/>
  <c r="D72"/>
  <c r="C72"/>
  <c r="R71"/>
  <c r="E71"/>
  <c r="O71" s="1"/>
  <c r="D71"/>
  <c r="C71"/>
  <c r="R70"/>
  <c r="E70"/>
  <c r="O70" s="1"/>
  <c r="D70"/>
  <c r="C70"/>
  <c r="R69"/>
  <c r="E69"/>
  <c r="O69" s="1"/>
  <c r="D69"/>
  <c r="C69"/>
  <c r="R68"/>
  <c r="E68"/>
  <c r="O68" s="1"/>
  <c r="D68"/>
  <c r="C68"/>
  <c r="R67"/>
  <c r="E67"/>
  <c r="O67" s="1"/>
  <c r="D67"/>
  <c r="C67"/>
  <c r="A60"/>
  <c r="R13"/>
  <c r="E13"/>
  <c r="O13" s="1"/>
  <c r="D13"/>
  <c r="C13"/>
  <c r="R12"/>
  <c r="E12"/>
  <c r="O12" s="1"/>
  <c r="D12"/>
  <c r="C12"/>
  <c r="R11"/>
  <c r="E11"/>
  <c r="O11" s="1"/>
  <c r="D11"/>
  <c r="C11"/>
  <c r="R10"/>
  <c r="E10"/>
  <c r="O10" s="1"/>
  <c r="D10"/>
  <c r="C10"/>
  <c r="D58"/>
  <c r="D151" i="19"/>
  <c r="C151"/>
  <c r="D149"/>
  <c r="C149"/>
  <c r="D147"/>
  <c r="AH147" s="1"/>
  <c r="D145"/>
  <c r="AH145" s="1"/>
  <c r="D143"/>
  <c r="AH143" s="1"/>
  <c r="D141"/>
  <c r="AH141" s="1"/>
  <c r="D139"/>
  <c r="AH139" s="1"/>
  <c r="D137"/>
  <c r="AH137" s="1"/>
  <c r="D135"/>
  <c r="AH135" s="1"/>
  <c r="D133"/>
  <c r="AH133" s="1"/>
  <c r="D131"/>
  <c r="AH131" s="1"/>
  <c r="D129"/>
  <c r="AH129" s="1"/>
  <c r="D127"/>
  <c r="AH127" s="1"/>
  <c r="D125"/>
  <c r="AH125" s="1"/>
  <c r="D123"/>
  <c r="AH123" s="1"/>
  <c r="D121"/>
  <c r="AH121" s="1"/>
  <c r="D119"/>
  <c r="AH119" s="1"/>
  <c r="D117"/>
  <c r="AH117" s="1"/>
  <c r="D115"/>
  <c r="AH115" s="1"/>
  <c r="D113"/>
  <c r="AH113" s="1"/>
  <c r="D111"/>
  <c r="AH111" s="1"/>
  <c r="A111"/>
  <c r="A113" s="1"/>
  <c r="A115" s="1"/>
  <c r="A117" s="1"/>
  <c r="A119" s="1"/>
  <c r="A121" s="1"/>
  <c r="A123" s="1"/>
  <c r="A125" s="1"/>
  <c r="A127" s="1"/>
  <c r="A129" s="1"/>
  <c r="A131" s="1"/>
  <c r="A133" s="1"/>
  <c r="D109"/>
  <c r="AH109" s="1"/>
  <c r="D107"/>
  <c r="AH107" s="1"/>
  <c r="D105"/>
  <c r="AH105" s="1"/>
  <c r="D103"/>
  <c r="AH103" s="1"/>
  <c r="D101"/>
  <c r="AH101" s="1"/>
  <c r="D99"/>
  <c r="AH99" s="1"/>
  <c r="D97"/>
  <c r="AH97" s="1"/>
  <c r="D95"/>
  <c r="AH95" s="1"/>
  <c r="A95"/>
  <c r="A97" s="1"/>
  <c r="A99" s="1"/>
  <c r="A101" s="1"/>
  <c r="A103" s="1"/>
  <c r="A105" s="1"/>
  <c r="D93"/>
  <c r="AH93" s="1"/>
  <c r="F90"/>
  <c r="D62"/>
  <c r="C62"/>
  <c r="D60"/>
  <c r="C60"/>
  <c r="D58"/>
  <c r="C58"/>
  <c r="D56"/>
  <c r="C56"/>
  <c r="D54"/>
  <c r="C54"/>
  <c r="D52"/>
  <c r="C52"/>
  <c r="A52"/>
  <c r="A54" s="1"/>
  <c r="A56" s="1"/>
  <c r="A58" s="1"/>
  <c r="A60" s="1"/>
  <c r="A62" s="1"/>
  <c r="D50"/>
  <c r="C50"/>
  <c r="D14"/>
  <c r="C14"/>
  <c r="D12"/>
  <c r="C12"/>
  <c r="D10"/>
  <c r="C10"/>
  <c r="A10"/>
  <c r="A12" s="1"/>
  <c r="A14" s="1"/>
  <c r="D8"/>
  <c r="C8"/>
  <c r="S158" i="16"/>
  <c r="C62" i="14"/>
  <c r="D62"/>
  <c r="D151"/>
  <c r="C151"/>
  <c r="D149"/>
  <c r="C149"/>
  <c r="D147"/>
  <c r="C147"/>
  <c r="D145"/>
  <c r="C145"/>
  <c r="D143"/>
  <c r="C143"/>
  <c r="D141"/>
  <c r="C141"/>
  <c r="D139"/>
  <c r="C139"/>
  <c r="D137"/>
  <c r="C137"/>
  <c r="D135"/>
  <c r="D133"/>
  <c r="D131"/>
  <c r="D129"/>
  <c r="D127"/>
  <c r="D125"/>
  <c r="D123"/>
  <c r="D121"/>
  <c r="D119"/>
  <c r="D117"/>
  <c r="D115"/>
  <c r="D113"/>
  <c r="D111"/>
  <c r="A111"/>
  <c r="A113" s="1"/>
  <c r="A115" s="1"/>
  <c r="A117" s="1"/>
  <c r="A119" s="1"/>
  <c r="A121" s="1"/>
  <c r="A123" s="1"/>
  <c r="A125" s="1"/>
  <c r="A127" s="1"/>
  <c r="A129" s="1"/>
  <c r="A131" s="1"/>
  <c r="A133" s="1"/>
  <c r="A135" s="1"/>
  <c r="A137" s="1"/>
  <c r="A139" s="1"/>
  <c r="A141" s="1"/>
  <c r="A143" s="1"/>
  <c r="A145" s="1"/>
  <c r="A147" s="1"/>
  <c r="A149" s="1"/>
  <c r="A151" s="1"/>
  <c r="D109"/>
  <c r="D107"/>
  <c r="D105"/>
  <c r="D103"/>
  <c r="D101"/>
  <c r="D99"/>
  <c r="D97"/>
  <c r="D95"/>
  <c r="A95"/>
  <c r="A97" s="1"/>
  <c r="A99" s="1"/>
  <c r="A101" s="1"/>
  <c r="A103" s="1"/>
  <c r="A105" s="1"/>
  <c r="D93"/>
  <c r="R126" i="1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25"/>
  <c r="R68"/>
  <c r="R69"/>
  <c r="R70"/>
  <c r="R71"/>
  <c r="R72"/>
  <c r="R73"/>
  <c r="R67"/>
  <c r="R11"/>
  <c r="R12"/>
  <c r="R13"/>
  <c r="R10"/>
  <c r="A118"/>
  <c r="Q155"/>
  <c r="S155" s="1"/>
  <c r="E154"/>
  <c r="N154" s="1"/>
  <c r="D154"/>
  <c r="C154"/>
  <c r="E153"/>
  <c r="N153" s="1"/>
  <c r="D153"/>
  <c r="C153"/>
  <c r="E152"/>
  <c r="N152" s="1"/>
  <c r="D152"/>
  <c r="C152"/>
  <c r="E151"/>
  <c r="N151" s="1"/>
  <c r="D151"/>
  <c r="C151"/>
  <c r="E150"/>
  <c r="N150" s="1"/>
  <c r="D150"/>
  <c r="C150"/>
  <c r="E149"/>
  <c r="N149" s="1"/>
  <c r="D149"/>
  <c r="C149"/>
  <c r="E148"/>
  <c r="N148" s="1"/>
  <c r="D148"/>
  <c r="C148"/>
  <c r="E147"/>
  <c r="N147" s="1"/>
  <c r="D147"/>
  <c r="C147"/>
  <c r="E146"/>
  <c r="N146" s="1"/>
  <c r="D146"/>
  <c r="E145"/>
  <c r="N145" s="1"/>
  <c r="D145"/>
  <c r="E144"/>
  <c r="N144" s="1"/>
  <c r="D144"/>
  <c r="E143"/>
  <c r="N143" s="1"/>
  <c r="D143"/>
  <c r="E142"/>
  <c r="N142" s="1"/>
  <c r="D142"/>
  <c r="E141"/>
  <c r="N141" s="1"/>
  <c r="D141"/>
  <c r="E140"/>
  <c r="N140" s="1"/>
  <c r="D140"/>
  <c r="E139"/>
  <c r="N139" s="1"/>
  <c r="D139"/>
  <c r="E138"/>
  <c r="N138" s="1"/>
  <c r="D138"/>
  <c r="E137"/>
  <c r="N137" s="1"/>
  <c r="D137"/>
  <c r="E136"/>
  <c r="N136" s="1"/>
  <c r="D136"/>
  <c r="E135"/>
  <c r="N135" s="1"/>
  <c r="D135"/>
  <c r="E134"/>
  <c r="N134" s="1"/>
  <c r="D134"/>
  <c r="E133"/>
  <c r="N133" s="1"/>
  <c r="D133"/>
  <c r="E132"/>
  <c r="N132" s="1"/>
  <c r="D132"/>
  <c r="E131"/>
  <c r="N131" s="1"/>
  <c r="D131"/>
  <c r="E130"/>
  <c r="N130" s="1"/>
  <c r="D130"/>
  <c r="E129"/>
  <c r="N129" s="1"/>
  <c r="D129"/>
  <c r="E128"/>
  <c r="N128" s="1"/>
  <c r="D128"/>
  <c r="E127"/>
  <c r="N127" s="1"/>
  <c r="D127"/>
  <c r="E126"/>
  <c r="N126" s="1"/>
  <c r="D126"/>
  <c r="E125"/>
  <c r="N125" s="1"/>
  <c r="D125"/>
  <c r="U68" i="15"/>
  <c r="K68"/>
  <c r="L68"/>
  <c r="M68"/>
  <c r="N68"/>
  <c r="O68"/>
  <c r="P68"/>
  <c r="Q68"/>
  <c r="R68"/>
  <c r="S68"/>
  <c r="T68"/>
  <c r="J68"/>
  <c r="F68"/>
  <c r="G68"/>
  <c r="H68"/>
  <c r="A60" i="16"/>
  <c r="E73"/>
  <c r="N73" s="1"/>
  <c r="D73"/>
  <c r="C73"/>
  <c r="E72"/>
  <c r="N72" s="1"/>
  <c r="D72"/>
  <c r="C72"/>
  <c r="E71"/>
  <c r="N71" s="1"/>
  <c r="D71"/>
  <c r="C71"/>
  <c r="E70"/>
  <c r="N70" s="1"/>
  <c r="D70"/>
  <c r="C70"/>
  <c r="E69"/>
  <c r="N69" s="1"/>
  <c r="D69"/>
  <c r="C69"/>
  <c r="E68"/>
  <c r="N68" s="1"/>
  <c r="D68"/>
  <c r="C68"/>
  <c r="E67"/>
  <c r="N67" s="1"/>
  <c r="D67"/>
  <c r="C67"/>
  <c r="C60" i="14"/>
  <c r="C58"/>
  <c r="C56"/>
  <c r="C54"/>
  <c r="C52"/>
  <c r="A52"/>
  <c r="A54" s="1"/>
  <c r="A56" s="1"/>
  <c r="A58" s="1"/>
  <c r="A60" s="1"/>
  <c r="A62" s="1"/>
  <c r="C50"/>
  <c r="C147" i="25"/>
  <c r="C115"/>
  <c r="C128" i="26"/>
  <c r="C91" i="23"/>
  <c r="A3" i="15"/>
  <c r="A3" i="14" s="1"/>
  <c r="A45" s="1"/>
  <c r="A2" i="15"/>
  <c r="A2" i="16" s="1"/>
  <c r="A59" s="1"/>
  <c r="A1" i="15"/>
  <c r="C11" i="16"/>
  <c r="D11"/>
  <c r="E11"/>
  <c r="C12"/>
  <c r="D12"/>
  <c r="E12"/>
  <c r="C13"/>
  <c r="D13"/>
  <c r="E13"/>
  <c r="E10"/>
  <c r="O10" s="1"/>
  <c r="D10"/>
  <c r="C10"/>
  <c r="D58"/>
  <c r="C10" i="14"/>
  <c r="D12"/>
  <c r="C14"/>
  <c r="A10"/>
  <c r="A12" s="1"/>
  <c r="A14" s="1"/>
  <c r="A6" i="15"/>
  <c r="AH10" i="19" l="1"/>
  <c r="AH12"/>
  <c r="AH14"/>
  <c r="AH50"/>
  <c r="AH149"/>
  <c r="AH151"/>
  <c r="F127" i="20"/>
  <c r="AK97" i="19"/>
  <c r="F129" i="20"/>
  <c r="AK101" i="19"/>
  <c r="F131" i="20"/>
  <c r="AK105" i="19"/>
  <c r="F133" i="20"/>
  <c r="AK109" i="19"/>
  <c r="AK111"/>
  <c r="F134" i="20"/>
  <c r="AK115" i="19"/>
  <c r="F136" i="20"/>
  <c r="AK119" i="19"/>
  <c r="F138" i="20"/>
  <c r="AK123" i="19"/>
  <c r="F140" i="20"/>
  <c r="AK127" i="19"/>
  <c r="F142" i="20"/>
  <c r="AK131" i="19"/>
  <c r="F144" i="20"/>
  <c r="AK135" i="19"/>
  <c r="F146" i="20"/>
  <c r="AK139" i="19"/>
  <c r="F148" i="20"/>
  <c r="AK143" i="19"/>
  <c r="F150" i="20"/>
  <c r="AK147" i="19"/>
  <c r="F152" i="20"/>
  <c r="AH8" i="19"/>
  <c r="AH52"/>
  <c r="AH54"/>
  <c r="AH56"/>
  <c r="AH58"/>
  <c r="AH60"/>
  <c r="AH62"/>
  <c r="F11" i="20"/>
  <c r="AK10" i="19"/>
  <c r="AK12"/>
  <c r="F12" i="20"/>
  <c r="F13"/>
  <c r="AK14" i="19"/>
  <c r="AK50"/>
  <c r="F67" i="20"/>
  <c r="F125"/>
  <c r="AK93" i="19"/>
  <c r="AK95"/>
  <c r="F126" i="20"/>
  <c r="AK99" i="19"/>
  <c r="F128" i="20"/>
  <c r="AK103" i="19"/>
  <c r="F130" i="20"/>
  <c r="AK107" i="19"/>
  <c r="F132" i="20"/>
  <c r="F135"/>
  <c r="AK113" i="19"/>
  <c r="F137" i="20"/>
  <c r="AK117" i="19"/>
  <c r="F139" i="20"/>
  <c r="AK121" i="19"/>
  <c r="F141" i="20"/>
  <c r="AK125" i="19"/>
  <c r="F143" i="20"/>
  <c r="AK129" i="19"/>
  <c r="F145" i="20"/>
  <c r="AK133" i="19"/>
  <c r="F147" i="20"/>
  <c r="AK137" i="19"/>
  <c r="F149" i="20"/>
  <c r="AK141" i="19"/>
  <c r="F151" i="20"/>
  <c r="AK145" i="19"/>
  <c r="F153" i="20"/>
  <c r="AK149" i="19"/>
  <c r="AK151"/>
  <c r="F154" i="20"/>
  <c r="K157" i="30"/>
  <c r="M157" s="1"/>
  <c r="Q157" s="1"/>
  <c r="S157" s="1"/>
  <c r="M155"/>
  <c r="Q155" s="1"/>
  <c r="S155" s="1"/>
  <c r="M154" i="28"/>
  <c r="Q154" s="1"/>
  <c r="S154" s="1"/>
  <c r="P145" i="26"/>
  <c r="N145"/>
  <c r="O145"/>
  <c r="P129"/>
  <c r="N129"/>
  <c r="O129"/>
  <c r="O144"/>
  <c r="P144"/>
  <c r="N144"/>
  <c r="O146"/>
  <c r="P146"/>
  <c r="N146"/>
  <c r="O143"/>
  <c r="P143"/>
  <c r="N143"/>
  <c r="O10"/>
  <c r="P10"/>
  <c r="N10"/>
  <c r="P11"/>
  <c r="N11"/>
  <c r="O11"/>
  <c r="O12"/>
  <c r="P12"/>
  <c r="N12"/>
  <c r="P13"/>
  <c r="N13"/>
  <c r="O13"/>
  <c r="O125"/>
  <c r="P125"/>
  <c r="N125"/>
  <c r="O127"/>
  <c r="P127"/>
  <c r="N127"/>
  <c r="O131"/>
  <c r="P131"/>
  <c r="N131"/>
  <c r="O133"/>
  <c r="P133"/>
  <c r="N133"/>
  <c r="O135"/>
  <c r="P135"/>
  <c r="N135"/>
  <c r="O137"/>
  <c r="P137"/>
  <c r="N137"/>
  <c r="O139"/>
  <c r="P139"/>
  <c r="N139"/>
  <c r="O141"/>
  <c r="P141"/>
  <c r="N141"/>
  <c r="O147"/>
  <c r="P147"/>
  <c r="N147"/>
  <c r="O149"/>
  <c r="P149"/>
  <c r="N149"/>
  <c r="O151"/>
  <c r="P151"/>
  <c r="N151"/>
  <c r="O158"/>
  <c r="P158"/>
  <c r="N158"/>
  <c r="O68"/>
  <c r="P68"/>
  <c r="N68"/>
  <c r="P69"/>
  <c r="N69"/>
  <c r="O69"/>
  <c r="O70"/>
  <c r="P70"/>
  <c r="N70"/>
  <c r="P71"/>
  <c r="N71"/>
  <c r="O71"/>
  <c r="O72"/>
  <c r="P72"/>
  <c r="N72"/>
  <c r="P73"/>
  <c r="N73"/>
  <c r="O73"/>
  <c r="P126"/>
  <c r="N126"/>
  <c r="O126"/>
  <c r="P128"/>
  <c r="N128"/>
  <c r="O128"/>
  <c r="P130"/>
  <c r="N130"/>
  <c r="O130"/>
  <c r="P132"/>
  <c r="N132"/>
  <c r="O132"/>
  <c r="P134"/>
  <c r="N134"/>
  <c r="O134"/>
  <c r="P136"/>
  <c r="N136"/>
  <c r="O136"/>
  <c r="P138"/>
  <c r="N138"/>
  <c r="O138"/>
  <c r="P140"/>
  <c r="N140"/>
  <c r="O140"/>
  <c r="P142"/>
  <c r="N142"/>
  <c r="O142"/>
  <c r="P148"/>
  <c r="N148"/>
  <c r="O148"/>
  <c r="P150"/>
  <c r="N150"/>
  <c r="O150"/>
  <c r="P157"/>
  <c r="N157"/>
  <c r="O157"/>
  <c r="P159"/>
  <c r="N159"/>
  <c r="O159"/>
  <c r="N129" i="24"/>
  <c r="P129"/>
  <c r="O129"/>
  <c r="O143"/>
  <c r="N143"/>
  <c r="P143"/>
  <c r="O145"/>
  <c r="N145"/>
  <c r="P145"/>
  <c r="N144"/>
  <c r="P144"/>
  <c r="O144"/>
  <c r="N146"/>
  <c r="P146"/>
  <c r="O146"/>
  <c r="O67"/>
  <c r="P67"/>
  <c r="N67"/>
  <c r="N68"/>
  <c r="P68"/>
  <c r="O68"/>
  <c r="O69"/>
  <c r="N69"/>
  <c r="P69"/>
  <c r="N70"/>
  <c r="P70"/>
  <c r="O70"/>
  <c r="O71"/>
  <c r="N71"/>
  <c r="P71"/>
  <c r="N72"/>
  <c r="P72"/>
  <c r="O72"/>
  <c r="N125"/>
  <c r="P125"/>
  <c r="O125"/>
  <c r="N127"/>
  <c r="P127"/>
  <c r="O127"/>
  <c r="N131"/>
  <c r="P131"/>
  <c r="O131"/>
  <c r="N133"/>
  <c r="P133"/>
  <c r="O133"/>
  <c r="N135"/>
  <c r="P135"/>
  <c r="O135"/>
  <c r="N137"/>
  <c r="P137"/>
  <c r="O137"/>
  <c r="N139"/>
  <c r="P139"/>
  <c r="O139"/>
  <c r="N141"/>
  <c r="P141"/>
  <c r="O141"/>
  <c r="N147"/>
  <c r="P147"/>
  <c r="O147"/>
  <c r="N149"/>
  <c r="P149"/>
  <c r="O149"/>
  <c r="O10"/>
  <c r="P10"/>
  <c r="N10"/>
  <c r="O11"/>
  <c r="N11"/>
  <c r="P11"/>
  <c r="N12"/>
  <c r="P12"/>
  <c r="O12"/>
  <c r="O13"/>
  <c r="N13"/>
  <c r="P13"/>
  <c r="O124"/>
  <c r="P124"/>
  <c r="N124"/>
  <c r="O126"/>
  <c r="N126"/>
  <c r="P126"/>
  <c r="O128"/>
  <c r="N128"/>
  <c r="P128"/>
  <c r="O130"/>
  <c r="N130"/>
  <c r="P130"/>
  <c r="O132"/>
  <c r="N132"/>
  <c r="P132"/>
  <c r="O134"/>
  <c r="N134"/>
  <c r="P134"/>
  <c r="O136"/>
  <c r="N136"/>
  <c r="P136"/>
  <c r="O138"/>
  <c r="N138"/>
  <c r="P138"/>
  <c r="O140"/>
  <c r="N140"/>
  <c r="P140"/>
  <c r="O142"/>
  <c r="N142"/>
  <c r="P142"/>
  <c r="O148"/>
  <c r="N148"/>
  <c r="P148"/>
  <c r="O150"/>
  <c r="N150"/>
  <c r="P150"/>
  <c r="I72"/>
  <c r="O146" i="22"/>
  <c r="N146"/>
  <c r="P146"/>
  <c r="O148"/>
  <c r="N148"/>
  <c r="P148"/>
  <c r="O150"/>
  <c r="N150"/>
  <c r="P150"/>
  <c r="N147"/>
  <c r="P147"/>
  <c r="O147"/>
  <c r="N149"/>
  <c r="P149"/>
  <c r="O149"/>
  <c r="O142"/>
  <c r="N142"/>
  <c r="P142"/>
  <c r="O144"/>
  <c r="N144"/>
  <c r="P144"/>
  <c r="N143"/>
  <c r="P143"/>
  <c r="O143"/>
  <c r="N145"/>
  <c r="P145"/>
  <c r="O145"/>
  <c r="N13" i="16"/>
  <c r="P13"/>
  <c r="O13"/>
  <c r="N11"/>
  <c r="P11"/>
  <c r="O11"/>
  <c r="O126" i="20"/>
  <c r="N126"/>
  <c r="P126"/>
  <c r="O128"/>
  <c r="N128"/>
  <c r="P128"/>
  <c r="O130"/>
  <c r="N130"/>
  <c r="P130"/>
  <c r="O132"/>
  <c r="N132"/>
  <c r="P132"/>
  <c r="O134"/>
  <c r="N134"/>
  <c r="P134"/>
  <c r="O136"/>
  <c r="N136"/>
  <c r="P136"/>
  <c r="O138"/>
  <c r="N138"/>
  <c r="P138"/>
  <c r="O140"/>
  <c r="N140"/>
  <c r="P140"/>
  <c r="O142"/>
  <c r="N142"/>
  <c r="P142"/>
  <c r="O144"/>
  <c r="N144"/>
  <c r="P144"/>
  <c r="O146"/>
  <c r="N146"/>
  <c r="P146"/>
  <c r="N147"/>
  <c r="P147"/>
  <c r="O147"/>
  <c r="O148"/>
  <c r="N148"/>
  <c r="P148"/>
  <c r="N149"/>
  <c r="P149"/>
  <c r="O149"/>
  <c r="O150"/>
  <c r="N150"/>
  <c r="P150"/>
  <c r="N151"/>
  <c r="P151"/>
  <c r="O151"/>
  <c r="O152"/>
  <c r="N152"/>
  <c r="P152"/>
  <c r="N153"/>
  <c r="P153"/>
  <c r="O153"/>
  <c r="O154"/>
  <c r="N154"/>
  <c r="P154"/>
  <c r="P10" i="22"/>
  <c r="N10"/>
  <c r="O10"/>
  <c r="O11"/>
  <c r="N11"/>
  <c r="P11"/>
  <c r="N12"/>
  <c r="P12"/>
  <c r="O12"/>
  <c r="O13"/>
  <c r="N13"/>
  <c r="P13"/>
  <c r="O125"/>
  <c r="P125"/>
  <c r="N125"/>
  <c r="N127"/>
  <c r="P127"/>
  <c r="O127"/>
  <c r="N129"/>
  <c r="P129"/>
  <c r="O129"/>
  <c r="N131"/>
  <c r="P131"/>
  <c r="O131"/>
  <c r="N133"/>
  <c r="P133"/>
  <c r="O133"/>
  <c r="N135"/>
  <c r="P135"/>
  <c r="O135"/>
  <c r="N137"/>
  <c r="P137"/>
  <c r="O137"/>
  <c r="N139"/>
  <c r="P139"/>
  <c r="O139"/>
  <c r="N141"/>
  <c r="P141"/>
  <c r="O141"/>
  <c r="O12" i="16"/>
  <c r="N12"/>
  <c r="P12"/>
  <c r="O125" i="20"/>
  <c r="N125"/>
  <c r="N127"/>
  <c r="P127"/>
  <c r="O127"/>
  <c r="N129"/>
  <c r="P129"/>
  <c r="O129"/>
  <c r="N131"/>
  <c r="P131"/>
  <c r="O131"/>
  <c r="N133"/>
  <c r="P133"/>
  <c r="O133"/>
  <c r="N135"/>
  <c r="P135"/>
  <c r="O135"/>
  <c r="N137"/>
  <c r="P137"/>
  <c r="O137"/>
  <c r="N139"/>
  <c r="P139"/>
  <c r="O139"/>
  <c r="N141"/>
  <c r="P141"/>
  <c r="O141"/>
  <c r="N143"/>
  <c r="P143"/>
  <c r="O143"/>
  <c r="N145"/>
  <c r="P145"/>
  <c r="O145"/>
  <c r="P67" i="22"/>
  <c r="N67"/>
  <c r="O67"/>
  <c r="N68"/>
  <c r="P68"/>
  <c r="O68"/>
  <c r="O69"/>
  <c r="N69"/>
  <c r="P69"/>
  <c r="N70"/>
  <c r="P70"/>
  <c r="O70"/>
  <c r="O71"/>
  <c r="N71"/>
  <c r="P71"/>
  <c r="N72"/>
  <c r="P72"/>
  <c r="O72"/>
  <c r="O73"/>
  <c r="N73"/>
  <c r="P73"/>
  <c r="O126"/>
  <c r="N126"/>
  <c r="P126"/>
  <c r="O128"/>
  <c r="N128"/>
  <c r="P128"/>
  <c r="O130"/>
  <c r="N130"/>
  <c r="P130"/>
  <c r="O132"/>
  <c r="N132"/>
  <c r="P132"/>
  <c r="O134"/>
  <c r="N134"/>
  <c r="P134"/>
  <c r="O136"/>
  <c r="N136"/>
  <c r="P136"/>
  <c r="O138"/>
  <c r="N138"/>
  <c r="P138"/>
  <c r="O140"/>
  <c r="N140"/>
  <c r="P140"/>
  <c r="N151"/>
  <c r="P151"/>
  <c r="O151"/>
  <c r="O152"/>
  <c r="N152"/>
  <c r="P152"/>
  <c r="N153"/>
  <c r="P153"/>
  <c r="O153"/>
  <c r="O154"/>
  <c r="N154"/>
  <c r="P154"/>
  <c r="N155"/>
  <c r="P155"/>
  <c r="O155"/>
  <c r="O156"/>
  <c r="N156"/>
  <c r="P156"/>
  <c r="N157"/>
  <c r="P157"/>
  <c r="O157"/>
  <c r="O158"/>
  <c r="N158"/>
  <c r="P158"/>
  <c r="P67" i="20"/>
  <c r="N67"/>
  <c r="P68"/>
  <c r="N68"/>
  <c r="P69"/>
  <c r="N69"/>
  <c r="P70"/>
  <c r="N70"/>
  <c r="P71"/>
  <c r="N71"/>
  <c r="P72"/>
  <c r="N72"/>
  <c r="P73"/>
  <c r="N73"/>
  <c r="P10" i="16"/>
  <c r="N10"/>
  <c r="P10" i="20"/>
  <c r="N10"/>
  <c r="P11"/>
  <c r="N11"/>
  <c r="P12"/>
  <c r="N12"/>
  <c r="P13"/>
  <c r="N13"/>
  <c r="P125"/>
  <c r="O76" i="30"/>
  <c r="P128" i="16"/>
  <c r="P132"/>
  <c r="O136"/>
  <c r="P133"/>
  <c r="P135"/>
  <c r="O16" i="40"/>
  <c r="O16" i="36"/>
  <c r="P127" i="16"/>
  <c r="P129"/>
  <c r="P131"/>
  <c r="P126"/>
  <c r="P130"/>
  <c r="P134"/>
  <c r="O165" i="36"/>
  <c r="O76" i="40"/>
  <c r="N77" i="32"/>
  <c r="O164" i="40"/>
  <c r="O16" i="34"/>
  <c r="P16" i="32"/>
  <c r="P164" i="40"/>
  <c r="N16" i="32"/>
  <c r="A1" i="40"/>
  <c r="A1" i="38"/>
  <c r="A1" i="37"/>
  <c r="A1" i="36"/>
  <c r="A1" i="35"/>
  <c r="A1" i="39"/>
  <c r="A3"/>
  <c r="A4" i="40"/>
  <c r="A4" i="38"/>
  <c r="A3" i="37"/>
  <c r="A4" i="36"/>
  <c r="A3" i="35"/>
  <c r="C126" i="40"/>
  <c r="C95" i="37"/>
  <c r="C127" i="36"/>
  <c r="C95" i="39"/>
  <c r="C126" i="38"/>
  <c r="C97" i="35"/>
  <c r="C129" i="40"/>
  <c r="C101" i="37"/>
  <c r="C130" i="36"/>
  <c r="C101" i="39"/>
  <c r="C129" i="38"/>
  <c r="C103" i="35"/>
  <c r="C132" i="36"/>
  <c r="C107" i="35"/>
  <c r="C131" i="40"/>
  <c r="C105" i="37"/>
  <c r="C133" i="36"/>
  <c r="C109" i="35"/>
  <c r="C105" i="39"/>
  <c r="C131" i="38"/>
  <c r="C109" i="37"/>
  <c r="C135" i="36"/>
  <c r="C113" i="35"/>
  <c r="C133" i="40"/>
  <c r="C109" i="39"/>
  <c r="C133" i="38"/>
  <c r="C134" i="40"/>
  <c r="C111" i="39"/>
  <c r="C136" i="36"/>
  <c r="C115" i="35"/>
  <c r="C134" i="38"/>
  <c r="C111" i="37"/>
  <c r="C113" i="39"/>
  <c r="C137" i="36"/>
  <c r="C135" i="40"/>
  <c r="C135" i="38"/>
  <c r="C113" i="37"/>
  <c r="C117" i="35"/>
  <c r="C137" i="40"/>
  <c r="C139" i="36"/>
  <c r="C117" i="39"/>
  <c r="C137" i="38"/>
  <c r="C117" i="37"/>
  <c r="C121" i="35"/>
  <c r="C119" i="39"/>
  <c r="C119" i="37"/>
  <c r="C141" i="36"/>
  <c r="C138" i="40"/>
  <c r="C138" i="38"/>
  <c r="C125" i="35"/>
  <c r="C143" i="36"/>
  <c r="C129" i="35"/>
  <c r="C123" i="39"/>
  <c r="C123" i="37"/>
  <c r="C144" i="36"/>
  <c r="C131" i="35"/>
  <c r="C140" i="40"/>
  <c r="C140" i="38"/>
  <c r="C147" i="36"/>
  <c r="C143" i="40"/>
  <c r="C129" i="39"/>
  <c r="C143" i="38"/>
  <c r="C129" i="37"/>
  <c r="C137" i="35"/>
  <c r="A2" i="40"/>
  <c r="A2" i="38"/>
  <c r="A2" i="37"/>
  <c r="A2" i="36"/>
  <c r="A2" i="35"/>
  <c r="A2" i="39"/>
  <c r="C97" i="37"/>
  <c r="C128" i="36"/>
  <c r="C127" i="40"/>
  <c r="C97" i="39"/>
  <c r="C127" i="38"/>
  <c r="C99" i="35"/>
  <c r="C128" i="40"/>
  <c r="C99" i="39"/>
  <c r="C129" i="36"/>
  <c r="C101" i="35"/>
  <c r="C128" i="38"/>
  <c r="C99" i="37"/>
  <c r="C103" i="39"/>
  <c r="C131" i="36"/>
  <c r="C105" i="35"/>
  <c r="C130" i="40"/>
  <c r="C130" i="38"/>
  <c r="C103" i="37"/>
  <c r="C107" i="39"/>
  <c r="C134" i="36"/>
  <c r="C132" i="40"/>
  <c r="C132" i="38"/>
  <c r="C107" i="37"/>
  <c r="C111" i="35"/>
  <c r="C136" i="40"/>
  <c r="C115" i="39"/>
  <c r="C115" i="37"/>
  <c r="C138" i="36"/>
  <c r="C119" i="35"/>
  <c r="C136" i="38"/>
  <c r="C140" i="36"/>
  <c r="C123" i="35"/>
  <c r="C139" i="40"/>
  <c r="C142" i="36"/>
  <c r="C127" i="35"/>
  <c r="C121" i="39"/>
  <c r="C139" i="38"/>
  <c r="C121" i="37"/>
  <c r="C145" i="36"/>
  <c r="C141" i="40"/>
  <c r="C125" i="39"/>
  <c r="C141" i="38"/>
  <c r="C125" i="37"/>
  <c r="C133" i="35"/>
  <c r="C142" i="40"/>
  <c r="C127" i="39"/>
  <c r="C127" i="37"/>
  <c r="C146" i="36"/>
  <c r="C135" i="35"/>
  <c r="C142" i="38"/>
  <c r="C144" i="40"/>
  <c r="C131" i="39"/>
  <c r="C131" i="37"/>
  <c r="C148" i="36"/>
  <c r="C139" i="35"/>
  <c r="C144" i="38"/>
  <c r="N164" i="40"/>
  <c r="N16"/>
  <c r="O16" i="28"/>
  <c r="N76" i="40"/>
  <c r="P16"/>
  <c r="H6" i="39"/>
  <c r="I5"/>
  <c r="P76" i="40"/>
  <c r="H49" i="39"/>
  <c r="G50"/>
  <c r="H92"/>
  <c r="G93"/>
  <c r="O164" i="38"/>
  <c r="N16"/>
  <c r="P16"/>
  <c r="N164"/>
  <c r="O76"/>
  <c r="N76"/>
  <c r="G6" i="37"/>
  <c r="H5"/>
  <c r="G93"/>
  <c r="H92"/>
  <c r="G50"/>
  <c r="H49"/>
  <c r="P164" i="38"/>
  <c r="P76"/>
  <c r="P16" i="36"/>
  <c r="H94" i="35"/>
  <c r="G95"/>
  <c r="G6"/>
  <c r="H5"/>
  <c r="N165" i="36"/>
  <c r="P77"/>
  <c r="G50" i="35"/>
  <c r="H49"/>
  <c r="P165" i="36"/>
  <c r="O77"/>
  <c r="N77"/>
  <c r="N16"/>
  <c r="O16" i="32"/>
  <c r="N76" i="30"/>
  <c r="P77" i="32"/>
  <c r="O77"/>
  <c r="P16" i="34"/>
  <c r="A2"/>
  <c r="A2" i="33"/>
  <c r="C128" i="34"/>
  <c r="C99" i="33"/>
  <c r="C129" i="34"/>
  <c r="C101" i="33"/>
  <c r="C131" i="34"/>
  <c r="C105" i="33"/>
  <c r="C111"/>
  <c r="C134" i="34"/>
  <c r="C138"/>
  <c r="C119" i="33"/>
  <c r="C140" i="34"/>
  <c r="C123" i="33"/>
  <c r="C142" i="34"/>
  <c r="C127" i="33"/>
  <c r="C145" i="34"/>
  <c r="C133" i="33"/>
  <c r="C135"/>
  <c r="C146" i="34"/>
  <c r="C139" i="33"/>
  <c r="C148" i="34"/>
  <c r="N77"/>
  <c r="A1"/>
  <c r="A1" i="33"/>
  <c r="A3"/>
  <c r="A4" i="34"/>
  <c r="C97" i="33"/>
  <c r="C127" i="34"/>
  <c r="C103" i="33"/>
  <c r="C130" i="34"/>
  <c r="C132"/>
  <c r="C107" i="33"/>
  <c r="C133" i="34"/>
  <c r="C109" i="33"/>
  <c r="C135" i="34"/>
  <c r="C113" i="33"/>
  <c r="C136" i="34"/>
  <c r="C115" i="33"/>
  <c r="C137" i="34"/>
  <c r="C117" i="33"/>
  <c r="C139" i="34"/>
  <c r="C121" i="33"/>
  <c r="C141" i="34"/>
  <c r="C125" i="33"/>
  <c r="C143" i="34"/>
  <c r="C129" i="33"/>
  <c r="C131"/>
  <c r="C144" i="34"/>
  <c r="C147"/>
  <c r="C137" i="33"/>
  <c r="N167" i="34"/>
  <c r="O167"/>
  <c r="P77"/>
  <c r="G6" i="33"/>
  <c r="H5"/>
  <c r="G50"/>
  <c r="H49"/>
  <c r="G95"/>
  <c r="H94"/>
  <c r="P167" i="34"/>
  <c r="O77"/>
  <c r="H5" i="31"/>
  <c r="C133" i="26"/>
  <c r="C141"/>
  <c r="C97" i="25"/>
  <c r="C128" i="32"/>
  <c r="C127" i="30"/>
  <c r="C126" i="28"/>
  <c r="C95" i="27"/>
  <c r="C99" i="31"/>
  <c r="C97" i="29"/>
  <c r="C129" i="26"/>
  <c r="C129" i="32"/>
  <c r="C101" i="31"/>
  <c r="C128" i="30"/>
  <c r="C99" i="29"/>
  <c r="C127" i="28"/>
  <c r="C97" i="27"/>
  <c r="C131" i="26"/>
  <c r="C131" i="32"/>
  <c r="C105" i="31"/>
  <c r="C130" i="30"/>
  <c r="C103" i="29"/>
  <c r="C129" i="28"/>
  <c r="C101" i="27"/>
  <c r="C107"/>
  <c r="C111" i="31"/>
  <c r="C140" i="32"/>
  <c r="C139" i="30"/>
  <c r="C121" i="27"/>
  <c r="C125" i="31"/>
  <c r="C121" i="29"/>
  <c r="C141" i="23"/>
  <c r="C129" i="27"/>
  <c r="C146" i="32"/>
  <c r="C145" i="30"/>
  <c r="C137" i="31"/>
  <c r="C133" i="29"/>
  <c r="C135" i="27"/>
  <c r="A2" i="24"/>
  <c r="A2" i="32"/>
  <c r="A2" i="31"/>
  <c r="A2" i="30"/>
  <c r="A2" i="29"/>
  <c r="A2" i="28"/>
  <c r="A2" i="27"/>
  <c r="C134" i="32"/>
  <c r="C113" i="31"/>
  <c r="C133" i="30"/>
  <c r="C109" i="29"/>
  <c r="C132" i="28"/>
  <c r="C109" i="27"/>
  <c r="C138" i="32"/>
  <c r="C137" i="30"/>
  <c r="C117" i="27"/>
  <c r="C121" i="31"/>
  <c r="C117" i="29"/>
  <c r="C135" i="23"/>
  <c r="C142" i="32"/>
  <c r="C141" i="30"/>
  <c r="C125" i="27"/>
  <c r="C129" i="31"/>
  <c r="C125" i="29"/>
  <c r="C151" i="26"/>
  <c r="C145" i="32"/>
  <c r="C135" i="31"/>
  <c r="C144" i="30"/>
  <c r="C131" i="29"/>
  <c r="C133" i="27"/>
  <c r="C148" i="32"/>
  <c r="C147" i="30"/>
  <c r="C137" i="29"/>
  <c r="C139" i="27"/>
  <c r="A1" i="14"/>
  <c r="A43" s="1"/>
  <c r="A1" i="32"/>
  <c r="A1" i="31"/>
  <c r="A1" i="30"/>
  <c r="A1" i="29"/>
  <c r="A1" i="28"/>
  <c r="A1" i="27"/>
  <c r="A4" i="16"/>
  <c r="A61" s="1"/>
  <c r="A4" i="32"/>
  <c r="A3" i="31"/>
  <c r="A4" i="30"/>
  <c r="A3" i="29"/>
  <c r="A4" i="28"/>
  <c r="A3" i="27"/>
  <c r="C126" i="26"/>
  <c r="C127" i="32"/>
  <c r="C126" i="30"/>
  <c r="C125" i="28"/>
  <c r="C93" i="27"/>
  <c r="C97" i="31"/>
  <c r="C95" i="29"/>
  <c r="C129" i="24"/>
  <c r="C130" i="32"/>
  <c r="C129" i="30"/>
  <c r="C128" i="28"/>
  <c r="C99" i="27"/>
  <c r="C103" i="31"/>
  <c r="C101" i="29"/>
  <c r="C131" i="24"/>
  <c r="C132" i="32"/>
  <c r="C131" i="30"/>
  <c r="C130" i="28"/>
  <c r="C103" i="27"/>
  <c r="C107" i="31"/>
  <c r="C105" i="29"/>
  <c r="C134" i="26"/>
  <c r="C133" i="32"/>
  <c r="C109" i="31"/>
  <c r="C132" i="30"/>
  <c r="C107" i="29"/>
  <c r="C131" i="28"/>
  <c r="C105" i="27"/>
  <c r="C138" i="26"/>
  <c r="C135" i="32"/>
  <c r="C115" i="31"/>
  <c r="C134" i="30"/>
  <c r="C111" i="29"/>
  <c r="C133" i="28"/>
  <c r="C111" i="27"/>
  <c r="C123" i="25"/>
  <c r="C136" i="32"/>
  <c r="C135" i="30"/>
  <c r="C134" i="28"/>
  <c r="C113" i="27"/>
  <c r="C117" i="31"/>
  <c r="C113" i="29"/>
  <c r="C142" i="26"/>
  <c r="C137" i="32"/>
  <c r="C119" i="31"/>
  <c r="C136" i="30"/>
  <c r="C115" i="29"/>
  <c r="C115" i="27"/>
  <c r="C144" i="26"/>
  <c r="C139" i="32"/>
  <c r="C123" i="31"/>
  <c r="C138" i="30"/>
  <c r="C119" i="29"/>
  <c r="C119" i="27"/>
  <c r="C146" i="26"/>
  <c r="C141" i="32"/>
  <c r="C127" i="31"/>
  <c r="C140" i="30"/>
  <c r="C123" i="29"/>
  <c r="C123" i="27"/>
  <c r="C148" i="26"/>
  <c r="C143" i="32"/>
  <c r="C131" i="31"/>
  <c r="C142" i="30"/>
  <c r="C127" i="29"/>
  <c r="C127" i="27"/>
  <c r="C143" i="25"/>
  <c r="C144" i="32"/>
  <c r="C143" i="30"/>
  <c r="C133" i="31"/>
  <c r="C129" i="29"/>
  <c r="C131" i="27"/>
  <c r="C159" i="26"/>
  <c r="C147" i="32"/>
  <c r="C139" i="31"/>
  <c r="C146" i="30"/>
  <c r="C135" i="29"/>
  <c r="C137" i="27"/>
  <c r="P168" i="32"/>
  <c r="N168"/>
  <c r="O168"/>
  <c r="G95" i="31"/>
  <c r="H94"/>
  <c r="H6"/>
  <c r="I5"/>
  <c r="I49"/>
  <c r="H50"/>
  <c r="P75" i="28"/>
  <c r="O167" i="30"/>
  <c r="P76"/>
  <c r="G50" i="29"/>
  <c r="H49"/>
  <c r="H93"/>
  <c r="I92"/>
  <c r="N75" i="28"/>
  <c r="O16" i="30"/>
  <c r="N167"/>
  <c r="N16"/>
  <c r="H6" i="29"/>
  <c r="I5"/>
  <c r="O165" i="28"/>
  <c r="P167" i="30"/>
  <c r="P16"/>
  <c r="G6" i="27"/>
  <c r="H5"/>
  <c r="P165" i="28"/>
  <c r="P16"/>
  <c r="G91" i="27"/>
  <c r="H90"/>
  <c r="G50"/>
  <c r="H49"/>
  <c r="N165" i="28"/>
  <c r="O75"/>
  <c r="N16"/>
  <c r="C111" i="23"/>
  <c r="C115"/>
  <c r="C119"/>
  <c r="C127"/>
  <c r="C131"/>
  <c r="A147"/>
  <c r="A149" s="1"/>
  <c r="A151" s="1"/>
  <c r="A165" s="1"/>
  <c r="P71" i="16"/>
  <c r="O71"/>
  <c r="P73"/>
  <c r="O73"/>
  <c r="P69"/>
  <c r="O69"/>
  <c r="O68"/>
  <c r="P68"/>
  <c r="O70"/>
  <c r="P70"/>
  <c r="O72"/>
  <c r="P72"/>
  <c r="O67"/>
  <c r="P67"/>
  <c r="C97" i="14"/>
  <c r="C101"/>
  <c r="C105"/>
  <c r="C109"/>
  <c r="C111"/>
  <c r="C115"/>
  <c r="C119"/>
  <c r="C123"/>
  <c r="C127"/>
  <c r="C131"/>
  <c r="C135"/>
  <c r="A2" i="19"/>
  <c r="A4" i="20"/>
  <c r="A119" s="1"/>
  <c r="C126"/>
  <c r="C128"/>
  <c r="C130"/>
  <c r="C132"/>
  <c r="C134"/>
  <c r="C136"/>
  <c r="C138"/>
  <c r="C140"/>
  <c r="C142"/>
  <c r="C144"/>
  <c r="C146"/>
  <c r="A1" i="21"/>
  <c r="A43" s="1"/>
  <c r="A3"/>
  <c r="C93"/>
  <c r="C95"/>
  <c r="C99"/>
  <c r="C103"/>
  <c r="C107"/>
  <c r="C113"/>
  <c r="C117"/>
  <c r="C121"/>
  <c r="C125"/>
  <c r="C129"/>
  <c r="C133"/>
  <c r="C137"/>
  <c r="C141"/>
  <c r="A1" i="22"/>
  <c r="A116" s="1"/>
  <c r="A2"/>
  <c r="A117" s="1"/>
  <c r="C126"/>
  <c r="C128"/>
  <c r="C130"/>
  <c r="C132"/>
  <c r="C134"/>
  <c r="C136"/>
  <c r="C138"/>
  <c r="C140"/>
  <c r="C142"/>
  <c r="C144"/>
  <c r="C146"/>
  <c r="C148"/>
  <c r="C150"/>
  <c r="A3" i="23"/>
  <c r="A86" s="1"/>
  <c r="C97"/>
  <c r="C101"/>
  <c r="C105"/>
  <c r="C113"/>
  <c r="C117"/>
  <c r="C121"/>
  <c r="C125"/>
  <c r="C129"/>
  <c r="C133"/>
  <c r="C137"/>
  <c r="A4" i="24"/>
  <c r="A118" s="1"/>
  <c r="C124"/>
  <c r="C126"/>
  <c r="C128"/>
  <c r="C130"/>
  <c r="C132"/>
  <c r="C134"/>
  <c r="C136"/>
  <c r="C138"/>
  <c r="C140"/>
  <c r="C142"/>
  <c r="C144"/>
  <c r="C146"/>
  <c r="C148"/>
  <c r="C150"/>
  <c r="A1" i="25"/>
  <c r="A45" s="1"/>
  <c r="A2"/>
  <c r="A87" s="1"/>
  <c r="C93"/>
  <c r="C95"/>
  <c r="C99"/>
  <c r="C103"/>
  <c r="C107"/>
  <c r="C113"/>
  <c r="C117"/>
  <c r="C121"/>
  <c r="C125"/>
  <c r="C129"/>
  <c r="C133"/>
  <c r="C137"/>
  <c r="C141"/>
  <c r="C145"/>
  <c r="C159"/>
  <c r="C163"/>
  <c r="A1" i="26"/>
  <c r="A116" s="1"/>
  <c r="A2"/>
  <c r="A117" s="1"/>
  <c r="C125"/>
  <c r="C127"/>
  <c r="C130"/>
  <c r="C132"/>
  <c r="C135"/>
  <c r="C136"/>
  <c r="C137"/>
  <c r="C139"/>
  <c r="C140"/>
  <c r="C143"/>
  <c r="C145"/>
  <c r="C147"/>
  <c r="C149"/>
  <c r="C150"/>
  <c r="C157"/>
  <c r="C158"/>
  <c r="C125" i="16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A117"/>
  <c r="A119"/>
  <c r="C93" i="14"/>
  <c r="C95"/>
  <c r="C99"/>
  <c r="C103"/>
  <c r="C107"/>
  <c r="C113"/>
  <c r="C117"/>
  <c r="C121"/>
  <c r="C125"/>
  <c r="C129"/>
  <c r="C133"/>
  <c r="A1" i="19"/>
  <c r="A3"/>
  <c r="A88" s="1"/>
  <c r="A1" i="20"/>
  <c r="A116" s="1"/>
  <c r="A2"/>
  <c r="A117" s="1"/>
  <c r="C125"/>
  <c r="C127"/>
  <c r="C129"/>
  <c r="C131"/>
  <c r="C133"/>
  <c r="C135"/>
  <c r="C137"/>
  <c r="C139"/>
  <c r="C141"/>
  <c r="C143"/>
  <c r="C145"/>
  <c r="A2" i="21"/>
  <c r="A87" s="1"/>
  <c r="C97"/>
  <c r="C101"/>
  <c r="C105"/>
  <c r="C109"/>
  <c r="C111"/>
  <c r="C115"/>
  <c r="C119"/>
  <c r="C123"/>
  <c r="C127"/>
  <c r="C131"/>
  <c r="C135"/>
  <c r="C139"/>
  <c r="C143"/>
  <c r="A4" i="22"/>
  <c r="A119" s="1"/>
  <c r="C125"/>
  <c r="C127"/>
  <c r="C129"/>
  <c r="C131"/>
  <c r="C133"/>
  <c r="C135"/>
  <c r="C137"/>
  <c r="C139"/>
  <c r="C141"/>
  <c r="C143"/>
  <c r="C145"/>
  <c r="C147"/>
  <c r="C149"/>
  <c r="A1" i="23"/>
  <c r="A84" s="1"/>
  <c r="A2"/>
  <c r="A85" s="1"/>
  <c r="C93"/>
  <c r="C95"/>
  <c r="C99"/>
  <c r="C103"/>
  <c r="C107"/>
  <c r="C109"/>
  <c r="C123"/>
  <c r="A1" i="24"/>
  <c r="A115" s="1"/>
  <c r="C125"/>
  <c r="C127"/>
  <c r="C133"/>
  <c r="C135"/>
  <c r="C137"/>
  <c r="C139"/>
  <c r="C141"/>
  <c r="C143"/>
  <c r="C145"/>
  <c r="C147"/>
  <c r="C149"/>
  <c r="A3" i="25"/>
  <c r="A88" s="1"/>
  <c r="C101"/>
  <c r="C105"/>
  <c r="C109"/>
  <c r="C111"/>
  <c r="C119"/>
  <c r="C127"/>
  <c r="C131"/>
  <c r="C135"/>
  <c r="C139"/>
  <c r="C161"/>
  <c r="A4" i="26"/>
  <c r="A119" s="1"/>
  <c r="E165"/>
  <c r="R165"/>
  <c r="R75"/>
  <c r="E15" i="24"/>
  <c r="R15"/>
  <c r="R156" i="16"/>
  <c r="R75" i="20"/>
  <c r="R156"/>
  <c r="E16" i="26"/>
  <c r="R16"/>
  <c r="F6" i="25"/>
  <c r="G6"/>
  <c r="H5"/>
  <c r="D59" i="26"/>
  <c r="E75"/>
  <c r="S45" i="25"/>
  <c r="G49"/>
  <c r="G90"/>
  <c r="A59" i="26"/>
  <c r="R74" i="24"/>
  <c r="R163"/>
  <c r="F48" i="23"/>
  <c r="G47"/>
  <c r="F89"/>
  <c r="G88"/>
  <c r="A116" i="24"/>
  <c r="A59"/>
  <c r="E163"/>
  <c r="S43" i="23"/>
  <c r="D115" i="24"/>
  <c r="A61"/>
  <c r="E15" i="22"/>
  <c r="R15"/>
  <c r="G5" i="23"/>
  <c r="E74" i="24"/>
  <c r="F5" i="19"/>
  <c r="G5" s="1"/>
  <c r="R75" i="22"/>
  <c r="E164"/>
  <c r="R164"/>
  <c r="F5" i="21"/>
  <c r="F48"/>
  <c r="G47"/>
  <c r="F91"/>
  <c r="G90"/>
  <c r="A86"/>
  <c r="E15" i="20"/>
  <c r="R15"/>
  <c r="D58" i="22"/>
  <c r="E75"/>
  <c r="A59"/>
  <c r="G6" i="19"/>
  <c r="H5"/>
  <c r="F48"/>
  <c r="G47"/>
  <c r="F6"/>
  <c r="S86"/>
  <c r="S43"/>
  <c r="F91"/>
  <c r="G90"/>
  <c r="E75" i="20"/>
  <c r="D116"/>
  <c r="E156"/>
  <c r="O131" i="16"/>
  <c r="O132"/>
  <c r="O133"/>
  <c r="O134"/>
  <c r="O135"/>
  <c r="P136"/>
  <c r="D116"/>
  <c r="A86" i="14"/>
  <c r="A88"/>
  <c r="E156" i="16"/>
  <c r="F90" i="14"/>
  <c r="O137" i="16"/>
  <c r="O138"/>
  <c r="O139"/>
  <c r="O140"/>
  <c r="O141"/>
  <c r="O142"/>
  <c r="O143"/>
  <c r="O144"/>
  <c r="O145"/>
  <c r="O146"/>
  <c r="O147"/>
  <c r="O148"/>
  <c r="O149"/>
  <c r="O150"/>
  <c r="O151"/>
  <c r="O152"/>
  <c r="O153"/>
  <c r="P154"/>
  <c r="O154"/>
  <c r="O125"/>
  <c r="O126"/>
  <c r="O127"/>
  <c r="O128"/>
  <c r="O129"/>
  <c r="O130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25"/>
  <c r="R15"/>
  <c r="R75"/>
  <c r="E75"/>
  <c r="D10" i="14"/>
  <c r="D14"/>
  <c r="D8"/>
  <c r="C12"/>
  <c r="C8"/>
  <c r="F47"/>
  <c r="D50"/>
  <c r="D52"/>
  <c r="D54"/>
  <c r="D56"/>
  <c r="D58"/>
  <c r="D60"/>
  <c r="F5"/>
  <c r="A1" i="16"/>
  <c r="A2" i="14"/>
  <c r="E15" i="16"/>
  <c r="F73" i="20" l="1"/>
  <c r="AK62" i="19"/>
  <c r="F71" i="20"/>
  <c r="AK58" i="19"/>
  <c r="F69" i="20"/>
  <c r="AK54" i="19"/>
  <c r="AK8"/>
  <c r="F10" i="20"/>
  <c r="AK60" i="19"/>
  <c r="F72" i="20"/>
  <c r="AK56" i="19"/>
  <c r="F70" i="20"/>
  <c r="AK52" i="19"/>
  <c r="F68" i="20"/>
  <c r="A58" i="22"/>
  <c r="A61" i="20"/>
  <c r="A58"/>
  <c r="A45" i="23"/>
  <c r="A43"/>
  <c r="A62" i="26"/>
  <c r="A44" i="23"/>
  <c r="A58" i="24"/>
  <c r="A86" i="25"/>
  <c r="A45" i="19"/>
  <c r="A91" i="35"/>
  <c r="A46"/>
  <c r="A46" i="37"/>
  <c r="A89"/>
  <c r="A118" i="40"/>
  <c r="A60"/>
  <c r="A121" i="36"/>
  <c r="A62"/>
  <c r="A120" i="38"/>
  <c r="A62"/>
  <c r="A90" i="39"/>
  <c r="A47"/>
  <c r="A90" i="35"/>
  <c r="A45"/>
  <c r="A45" i="37"/>
  <c r="A88"/>
  <c r="A117" i="40"/>
  <c r="A59"/>
  <c r="A46" i="39"/>
  <c r="A89"/>
  <c r="A119" i="36"/>
  <c r="A60"/>
  <c r="A118" i="38"/>
  <c r="A60"/>
  <c r="A47" i="35"/>
  <c r="A92"/>
  <c r="A47" i="37"/>
  <c r="A90"/>
  <c r="A120" i="40"/>
  <c r="A62"/>
  <c r="A45" i="39"/>
  <c r="A88"/>
  <c r="A118" i="36"/>
  <c r="A59"/>
  <c r="A117" i="38"/>
  <c r="A59"/>
  <c r="H93" i="39"/>
  <c r="I92"/>
  <c r="H50"/>
  <c r="I49"/>
  <c r="I6"/>
  <c r="J5"/>
  <c r="H50" i="37"/>
  <c r="I49"/>
  <c r="H93"/>
  <c r="I92"/>
  <c r="H6"/>
  <c r="I5"/>
  <c r="H95" i="35"/>
  <c r="I94"/>
  <c r="H50"/>
  <c r="I49"/>
  <c r="H6"/>
  <c r="I5"/>
  <c r="A121" i="34"/>
  <c r="A62"/>
  <c r="A90" i="33"/>
  <c r="A45"/>
  <c r="A119" i="34"/>
  <c r="A60"/>
  <c r="A92" i="33"/>
  <c r="A47"/>
  <c r="A118" i="34"/>
  <c r="A59"/>
  <c r="A91" i="33"/>
  <c r="A46"/>
  <c r="H95"/>
  <c r="I94"/>
  <c r="H50"/>
  <c r="I49"/>
  <c r="H6"/>
  <c r="I5"/>
  <c r="A88" i="27"/>
  <c r="A47"/>
  <c r="A90" i="29"/>
  <c r="A47"/>
  <c r="A92" i="31"/>
  <c r="A47"/>
  <c r="A116" i="28"/>
  <c r="A59"/>
  <c r="A117" i="30"/>
  <c r="A59"/>
  <c r="A118" i="32"/>
  <c r="A59"/>
  <c r="A87" i="27"/>
  <c r="A46"/>
  <c r="A89" i="29"/>
  <c r="A46"/>
  <c r="A46" i="31"/>
  <c r="A91"/>
  <c r="A59" i="20"/>
  <c r="A61" i="22"/>
  <c r="A44" i="21"/>
  <c r="A60" i="26"/>
  <c r="A46" i="25"/>
  <c r="A119" i="28"/>
  <c r="A62"/>
  <c r="A120" i="30"/>
  <c r="A62"/>
  <c r="A62" i="32"/>
  <c r="A121"/>
  <c r="A86" i="27"/>
  <c r="A45"/>
  <c r="A45" i="29"/>
  <c r="A88"/>
  <c r="A45" i="31"/>
  <c r="A90"/>
  <c r="A117" i="28"/>
  <c r="A60"/>
  <c r="A118" i="30"/>
  <c r="A60"/>
  <c r="A60" i="32"/>
  <c r="A119"/>
  <c r="I50" i="31"/>
  <c r="J49"/>
  <c r="I6"/>
  <c r="J5"/>
  <c r="H95"/>
  <c r="I94"/>
  <c r="I6" i="29"/>
  <c r="J5"/>
  <c r="I93"/>
  <c r="J92"/>
  <c r="H50"/>
  <c r="I49"/>
  <c r="H50" i="27"/>
  <c r="I49"/>
  <c r="H91"/>
  <c r="I90"/>
  <c r="H6"/>
  <c r="I5"/>
  <c r="A47" i="25"/>
  <c r="N16" i="26"/>
  <c r="O16"/>
  <c r="P15" i="22"/>
  <c r="P16" i="26"/>
  <c r="P15" i="20"/>
  <c r="A58" i="16"/>
  <c r="A116"/>
  <c r="A88" i="21"/>
  <c r="A45"/>
  <c r="A86" i="19"/>
  <c r="A43"/>
  <c r="A87"/>
  <c r="A44"/>
  <c r="P165" i="26"/>
  <c r="O165"/>
  <c r="N165"/>
  <c r="G91" i="25"/>
  <c r="H90"/>
  <c r="G50"/>
  <c r="H49"/>
  <c r="I5"/>
  <c r="H6"/>
  <c r="G89" i="23"/>
  <c r="H88"/>
  <c r="G48"/>
  <c r="H47"/>
  <c r="P15" i="24"/>
  <c r="G6" i="23"/>
  <c r="H5"/>
  <c r="N163" i="24"/>
  <c r="O15"/>
  <c r="P163"/>
  <c r="N15"/>
  <c r="O163"/>
  <c r="O15" i="20"/>
  <c r="O15" i="22"/>
  <c r="O164"/>
  <c r="G91" i="21"/>
  <c r="H90"/>
  <c r="S86"/>
  <c r="S43"/>
  <c r="O156" i="20"/>
  <c r="N15" i="22"/>
  <c r="P164"/>
  <c r="G48" i="21"/>
  <c r="H47"/>
  <c r="F6"/>
  <c r="G5"/>
  <c r="N164" i="22"/>
  <c r="G91" i="19"/>
  <c r="H90"/>
  <c r="N15" i="20"/>
  <c r="P156"/>
  <c r="G48" i="19"/>
  <c r="H47"/>
  <c r="H6"/>
  <c r="I5"/>
  <c r="N156" i="20"/>
  <c r="A44" i="14"/>
  <c r="A87"/>
  <c r="S43"/>
  <c r="S86"/>
  <c r="F91"/>
  <c r="G90"/>
  <c r="N156" i="16"/>
  <c r="P156"/>
  <c r="O156"/>
  <c r="N15"/>
  <c r="F48" i="14"/>
  <c r="G47"/>
  <c r="F6"/>
  <c r="G5"/>
  <c r="O15" i="16"/>
  <c r="P15"/>
  <c r="K5" i="39" l="1"/>
  <c r="J6"/>
  <c r="J49"/>
  <c r="I50"/>
  <c r="J92"/>
  <c r="I93"/>
  <c r="I6" i="37"/>
  <c r="J5"/>
  <c r="I93"/>
  <c r="J92"/>
  <c r="I50"/>
  <c r="J49"/>
  <c r="I6" i="35"/>
  <c r="J5"/>
  <c r="I50"/>
  <c r="J49"/>
  <c r="J94"/>
  <c r="I95"/>
  <c r="I6" i="33"/>
  <c r="J5"/>
  <c r="I50"/>
  <c r="J49"/>
  <c r="I95"/>
  <c r="J94"/>
  <c r="J94" i="31"/>
  <c r="I95"/>
  <c r="J6"/>
  <c r="K5"/>
  <c r="J50"/>
  <c r="K49"/>
  <c r="I50" i="29"/>
  <c r="J49"/>
  <c r="J93"/>
  <c r="K92"/>
  <c r="J6"/>
  <c r="K5"/>
  <c r="I6" i="27"/>
  <c r="J5"/>
  <c r="I91"/>
  <c r="J90"/>
  <c r="I50"/>
  <c r="J49"/>
  <c r="I6" i="25"/>
  <c r="J5"/>
  <c r="H50"/>
  <c r="I49"/>
  <c r="H91"/>
  <c r="I90"/>
  <c r="O75" i="20"/>
  <c r="P75"/>
  <c r="N75"/>
  <c r="H48" i="23"/>
  <c r="I47"/>
  <c r="H89"/>
  <c r="I88"/>
  <c r="H6"/>
  <c r="I5"/>
  <c r="H91" i="21"/>
  <c r="I90"/>
  <c r="G6"/>
  <c r="H5"/>
  <c r="H48"/>
  <c r="I47"/>
  <c r="I6" i="19"/>
  <c r="J5"/>
  <c r="H48"/>
  <c r="I47"/>
  <c r="H91"/>
  <c r="I90"/>
  <c r="G91" i="14"/>
  <c r="H90"/>
  <c r="O75" i="16"/>
  <c r="P75"/>
  <c r="N75"/>
  <c r="G48" i="14"/>
  <c r="H47"/>
  <c r="H5"/>
  <c r="G6"/>
  <c r="J93" i="39" l="1"/>
  <c r="K92"/>
  <c r="J50"/>
  <c r="K49"/>
  <c r="K6"/>
  <c r="L5"/>
  <c r="J50" i="37"/>
  <c r="K49"/>
  <c r="J93"/>
  <c r="K92"/>
  <c r="J6"/>
  <c r="K5"/>
  <c r="J95" i="35"/>
  <c r="K94"/>
  <c r="J50"/>
  <c r="K49"/>
  <c r="J6"/>
  <c r="K5"/>
  <c r="J95" i="33"/>
  <c r="K94"/>
  <c r="J50"/>
  <c r="K49"/>
  <c r="J6"/>
  <c r="K5"/>
  <c r="J95" i="31"/>
  <c r="K94"/>
  <c r="K50"/>
  <c r="L49"/>
  <c r="K6"/>
  <c r="L5"/>
  <c r="K6" i="29"/>
  <c r="L5"/>
  <c r="K93"/>
  <c r="L92"/>
  <c r="J50"/>
  <c r="K49"/>
  <c r="J50" i="27"/>
  <c r="K49"/>
  <c r="J91"/>
  <c r="K90"/>
  <c r="J6"/>
  <c r="K5"/>
  <c r="I91" i="25"/>
  <c r="J90"/>
  <c r="I50"/>
  <c r="J49"/>
  <c r="J6"/>
  <c r="K5"/>
  <c r="I6" i="23"/>
  <c r="J5"/>
  <c r="I89"/>
  <c r="J88"/>
  <c r="I48"/>
  <c r="J47"/>
  <c r="I48" i="21"/>
  <c r="J47"/>
  <c r="H6"/>
  <c r="I5"/>
  <c r="J90"/>
  <c r="I91"/>
  <c r="I91" i="19"/>
  <c r="J90"/>
  <c r="I48"/>
  <c r="J47"/>
  <c r="K5"/>
  <c r="J6"/>
  <c r="H91" i="14"/>
  <c r="I90"/>
  <c r="H48"/>
  <c r="I47"/>
  <c r="H6"/>
  <c r="I5"/>
  <c r="M5" i="39" l="1"/>
  <c r="L6"/>
  <c r="L49"/>
  <c r="K50"/>
  <c r="L92"/>
  <c r="K93"/>
  <c r="K6" i="37"/>
  <c r="L5"/>
  <c r="K93"/>
  <c r="L92"/>
  <c r="K50"/>
  <c r="L49"/>
  <c r="K6" i="35"/>
  <c r="L5"/>
  <c r="K50"/>
  <c r="L49"/>
  <c r="L94"/>
  <c r="K95"/>
  <c r="K6" i="33"/>
  <c r="L5"/>
  <c r="K50"/>
  <c r="L49"/>
  <c r="K95"/>
  <c r="L94"/>
  <c r="K95" i="31"/>
  <c r="L94"/>
  <c r="L6"/>
  <c r="M5"/>
  <c r="M49"/>
  <c r="L50"/>
  <c r="K50" i="29"/>
  <c r="L49"/>
  <c r="L93"/>
  <c r="M92"/>
  <c r="L6"/>
  <c r="M5"/>
  <c r="K6" i="27"/>
  <c r="L5"/>
  <c r="K91"/>
  <c r="L90"/>
  <c r="K50"/>
  <c r="L49"/>
  <c r="K6" i="25"/>
  <c r="L5"/>
  <c r="J50"/>
  <c r="K49"/>
  <c r="J91"/>
  <c r="K90"/>
  <c r="J48" i="23"/>
  <c r="K47"/>
  <c r="J89"/>
  <c r="K88"/>
  <c r="J6"/>
  <c r="K5"/>
  <c r="J91" i="21"/>
  <c r="K90"/>
  <c r="I6"/>
  <c r="J5"/>
  <c r="J48"/>
  <c r="K47"/>
  <c r="K6" i="19"/>
  <c r="L5"/>
  <c r="J48"/>
  <c r="K47"/>
  <c r="J91"/>
  <c r="K90"/>
  <c r="I91" i="14"/>
  <c r="J90"/>
  <c r="I48"/>
  <c r="J47"/>
  <c r="I6"/>
  <c r="J5"/>
  <c r="L93" i="39" l="1"/>
  <c r="M92"/>
  <c r="L50"/>
  <c r="M49"/>
  <c r="M6"/>
  <c r="N5"/>
  <c r="L50" i="37"/>
  <c r="M49"/>
  <c r="L93"/>
  <c r="M92"/>
  <c r="L6"/>
  <c r="M5"/>
  <c r="L50" i="35"/>
  <c r="M49"/>
  <c r="L6"/>
  <c r="M5"/>
  <c r="L95"/>
  <c r="M94"/>
  <c r="L95" i="33"/>
  <c r="M94"/>
  <c r="L50"/>
  <c r="M49"/>
  <c r="L6"/>
  <c r="M5"/>
  <c r="M6" i="31"/>
  <c r="N5"/>
  <c r="M50"/>
  <c r="N49"/>
  <c r="L95"/>
  <c r="M94"/>
  <c r="M6" i="29"/>
  <c r="N5"/>
  <c r="M93"/>
  <c r="N92"/>
  <c r="L50"/>
  <c r="M49"/>
  <c r="L50" i="27"/>
  <c r="M49"/>
  <c r="L91"/>
  <c r="M90"/>
  <c r="L6"/>
  <c r="M5"/>
  <c r="K91" i="25"/>
  <c r="L90"/>
  <c r="K50"/>
  <c r="L49"/>
  <c r="M5"/>
  <c r="L6"/>
  <c r="K6" i="23"/>
  <c r="L5"/>
  <c r="K89"/>
  <c r="L88"/>
  <c r="K48"/>
  <c r="L47"/>
  <c r="K48" i="21"/>
  <c r="L47"/>
  <c r="J6"/>
  <c r="K5"/>
  <c r="K91"/>
  <c r="L90"/>
  <c r="K91" i="19"/>
  <c r="L90"/>
  <c r="K48"/>
  <c r="L47"/>
  <c r="L6"/>
  <c r="M5"/>
  <c r="J91" i="14"/>
  <c r="K90"/>
  <c r="J48"/>
  <c r="K47"/>
  <c r="K5"/>
  <c r="J6"/>
  <c r="O5" i="39" l="1"/>
  <c r="N6"/>
  <c r="N49"/>
  <c r="M50"/>
  <c r="N92"/>
  <c r="M93"/>
  <c r="M6" i="37"/>
  <c r="N5"/>
  <c r="M93"/>
  <c r="N92"/>
  <c r="M50"/>
  <c r="N49"/>
  <c r="N94" i="35"/>
  <c r="M95"/>
  <c r="M6"/>
  <c r="N5"/>
  <c r="M50"/>
  <c r="N49"/>
  <c r="M6" i="33"/>
  <c r="N5"/>
  <c r="M50"/>
  <c r="N49"/>
  <c r="M95"/>
  <c r="N94"/>
  <c r="N94" i="31"/>
  <c r="M95"/>
  <c r="N6"/>
  <c r="O5"/>
  <c r="N50"/>
  <c r="O49"/>
  <c r="M50" i="29"/>
  <c r="N49"/>
  <c r="N93"/>
  <c r="O92"/>
  <c r="N6"/>
  <c r="O5"/>
  <c r="M6" i="27"/>
  <c r="N5"/>
  <c r="M91"/>
  <c r="N90"/>
  <c r="M50"/>
  <c r="N49"/>
  <c r="M6" i="25"/>
  <c r="N5"/>
  <c r="L50"/>
  <c r="M49"/>
  <c r="L91"/>
  <c r="M90"/>
  <c r="L48" i="23"/>
  <c r="M47"/>
  <c r="L89"/>
  <c r="M88"/>
  <c r="L6"/>
  <c r="M5"/>
  <c r="L91" i="21"/>
  <c r="M90"/>
  <c r="K6"/>
  <c r="L5"/>
  <c r="L48"/>
  <c r="M47"/>
  <c r="M6" i="19"/>
  <c r="N5"/>
  <c r="L48"/>
  <c r="M47"/>
  <c r="L91"/>
  <c r="M90"/>
  <c r="K91" i="14"/>
  <c r="L90"/>
  <c r="K48"/>
  <c r="L47"/>
  <c r="K6"/>
  <c r="L5"/>
  <c r="N93" i="39" l="1"/>
  <c r="O92"/>
  <c r="N50"/>
  <c r="O49"/>
  <c r="O6"/>
  <c r="P5"/>
  <c r="N50" i="37"/>
  <c r="O49"/>
  <c r="N93"/>
  <c r="O92"/>
  <c r="N6"/>
  <c r="O5"/>
  <c r="N95" i="35"/>
  <c r="O94"/>
  <c r="N50"/>
  <c r="O49"/>
  <c r="N6"/>
  <c r="O5"/>
  <c r="N95" i="33"/>
  <c r="O94"/>
  <c r="N50"/>
  <c r="O49"/>
  <c r="N6"/>
  <c r="O5"/>
  <c r="N95" i="31"/>
  <c r="O94"/>
  <c r="O50"/>
  <c r="P49"/>
  <c r="O6"/>
  <c r="P5"/>
  <c r="O6" i="29"/>
  <c r="P5"/>
  <c r="O93"/>
  <c r="P92"/>
  <c r="N50"/>
  <c r="O49"/>
  <c r="N50" i="27"/>
  <c r="O49"/>
  <c r="N91"/>
  <c r="O90"/>
  <c r="N6"/>
  <c r="O5"/>
  <c r="M91" i="25"/>
  <c r="N90"/>
  <c r="M50"/>
  <c r="N49"/>
  <c r="N6"/>
  <c r="O5"/>
  <c r="M6" i="23"/>
  <c r="N5"/>
  <c r="M89"/>
  <c r="N88"/>
  <c r="M48"/>
  <c r="N47"/>
  <c r="M48" i="21"/>
  <c r="N47"/>
  <c r="L6"/>
  <c r="M5"/>
  <c r="N90"/>
  <c r="M91"/>
  <c r="M91" i="19"/>
  <c r="N90"/>
  <c r="M48"/>
  <c r="N47"/>
  <c r="O5"/>
  <c r="N6"/>
  <c r="L91" i="14"/>
  <c r="M90"/>
  <c r="L48"/>
  <c r="M47"/>
  <c r="M5"/>
  <c r="L6"/>
  <c r="Q5" i="39" l="1"/>
  <c r="P6"/>
  <c r="P49"/>
  <c r="O50"/>
  <c r="P92"/>
  <c r="O93"/>
  <c r="O6" i="37"/>
  <c r="P5"/>
  <c r="O93"/>
  <c r="P92"/>
  <c r="O50"/>
  <c r="P49"/>
  <c r="O6" i="35"/>
  <c r="P5"/>
  <c r="P49"/>
  <c r="O50"/>
  <c r="P94"/>
  <c r="O95"/>
  <c r="O6" i="33"/>
  <c r="P5"/>
  <c r="O50"/>
  <c r="P49"/>
  <c r="O95"/>
  <c r="P94"/>
  <c r="P6" i="31"/>
  <c r="Q5"/>
  <c r="Q49"/>
  <c r="P50"/>
  <c r="O95"/>
  <c r="P94"/>
  <c r="O50" i="29"/>
  <c r="P49"/>
  <c r="P93"/>
  <c r="Q92"/>
  <c r="P6"/>
  <c r="Q5"/>
  <c r="O6" i="27"/>
  <c r="P5"/>
  <c r="O91"/>
  <c r="P90"/>
  <c r="O50"/>
  <c r="P49"/>
  <c r="O6" i="25"/>
  <c r="P5"/>
  <c r="N50"/>
  <c r="O49"/>
  <c r="N91"/>
  <c r="O90"/>
  <c r="N48" i="23"/>
  <c r="O47"/>
  <c r="N89"/>
  <c r="O88"/>
  <c r="N6"/>
  <c r="O5"/>
  <c r="N91" i="21"/>
  <c r="O90"/>
  <c r="M6"/>
  <c r="N5"/>
  <c r="N48"/>
  <c r="O47"/>
  <c r="O6" i="19"/>
  <c r="P5"/>
  <c r="N48"/>
  <c r="O47"/>
  <c r="N91"/>
  <c r="O90"/>
  <c r="M91" i="14"/>
  <c r="N90"/>
  <c r="M48"/>
  <c r="N47"/>
  <c r="N5"/>
  <c r="M6"/>
  <c r="P93" i="39" l="1"/>
  <c r="Q92"/>
  <c r="P50"/>
  <c r="Q49"/>
  <c r="Q6"/>
  <c r="R5"/>
  <c r="P50" i="37"/>
  <c r="Q49"/>
  <c r="P93"/>
  <c r="Q92"/>
  <c r="P6"/>
  <c r="Q5"/>
  <c r="P95" i="35"/>
  <c r="Q94"/>
  <c r="P50"/>
  <c r="Q49"/>
  <c r="P6"/>
  <c r="Q5"/>
  <c r="P95" i="33"/>
  <c r="Q94"/>
  <c r="P50"/>
  <c r="Q49"/>
  <c r="P6"/>
  <c r="Q5"/>
  <c r="Q50" i="31"/>
  <c r="R49"/>
  <c r="P95"/>
  <c r="Q94"/>
  <c r="Q6"/>
  <c r="R5"/>
  <c r="Q6" i="29"/>
  <c r="R5"/>
  <c r="Q93"/>
  <c r="R92"/>
  <c r="P50"/>
  <c r="Q49"/>
  <c r="P50" i="27"/>
  <c r="Q49"/>
  <c r="P91"/>
  <c r="Q90"/>
  <c r="P6"/>
  <c r="Q5"/>
  <c r="O91" i="25"/>
  <c r="P90"/>
  <c r="O50"/>
  <c r="P49"/>
  <c r="Q5"/>
  <c r="P6"/>
  <c r="O6" i="23"/>
  <c r="P5"/>
  <c r="O89"/>
  <c r="P88"/>
  <c r="O48"/>
  <c r="P47"/>
  <c r="O48" i="21"/>
  <c r="P47"/>
  <c r="N6"/>
  <c r="O5"/>
  <c r="O91"/>
  <c r="P90"/>
  <c r="O91" i="19"/>
  <c r="P90"/>
  <c r="O48"/>
  <c r="P47"/>
  <c r="P6"/>
  <c r="Q5"/>
  <c r="N91" i="14"/>
  <c r="O90"/>
  <c r="N48"/>
  <c r="O47"/>
  <c r="O5"/>
  <c r="N6"/>
  <c r="S5" i="39" l="1"/>
  <c r="R6"/>
  <c r="R49"/>
  <c r="Q50"/>
  <c r="R92"/>
  <c r="Q93"/>
  <c r="Q6" i="37"/>
  <c r="R5"/>
  <c r="Q93"/>
  <c r="R92"/>
  <c r="Q50"/>
  <c r="R49"/>
  <c r="Q6" i="35"/>
  <c r="R5"/>
  <c r="R49"/>
  <c r="Q50"/>
  <c r="R94"/>
  <c r="Q95"/>
  <c r="Q6" i="33"/>
  <c r="R5"/>
  <c r="Q50"/>
  <c r="R49"/>
  <c r="Q95"/>
  <c r="R94"/>
  <c r="R6" i="31"/>
  <c r="S5"/>
  <c r="R94"/>
  <c r="Q95"/>
  <c r="R50"/>
  <c r="S49"/>
  <c r="Q50" i="29"/>
  <c r="R49"/>
  <c r="R93"/>
  <c r="S92"/>
  <c r="R6"/>
  <c r="S5"/>
  <c r="Q6" i="27"/>
  <c r="R5"/>
  <c r="Q91"/>
  <c r="R90"/>
  <c r="Q50"/>
  <c r="R49"/>
  <c r="Q6" i="25"/>
  <c r="R5"/>
  <c r="P50"/>
  <c r="Q49"/>
  <c r="P91"/>
  <c r="Q90"/>
  <c r="P48" i="23"/>
  <c r="Q47"/>
  <c r="P89"/>
  <c r="Q88"/>
  <c r="P6"/>
  <c r="Q5"/>
  <c r="P91" i="21"/>
  <c r="Q90"/>
  <c r="O6"/>
  <c r="P5"/>
  <c r="P48"/>
  <c r="Q47"/>
  <c r="Q6" i="19"/>
  <c r="R5"/>
  <c r="P48"/>
  <c r="Q47"/>
  <c r="P91"/>
  <c r="Q90"/>
  <c r="O91" i="14"/>
  <c r="P90"/>
  <c r="O48"/>
  <c r="P47"/>
  <c r="P5"/>
  <c r="O6"/>
  <c r="R93" i="39" l="1"/>
  <c r="S92"/>
  <c r="R50"/>
  <c r="S49"/>
  <c r="S6"/>
  <c r="T5"/>
  <c r="R50" i="37"/>
  <c r="S49"/>
  <c r="R93"/>
  <c r="S92"/>
  <c r="R6"/>
  <c r="S5"/>
  <c r="R95" i="35"/>
  <c r="S94"/>
  <c r="R50"/>
  <c r="S49"/>
  <c r="R6"/>
  <c r="S5"/>
  <c r="R95" i="33"/>
  <c r="S94"/>
  <c r="R50"/>
  <c r="S49"/>
  <c r="R6"/>
  <c r="S5"/>
  <c r="R95" i="31"/>
  <c r="S94"/>
  <c r="S50"/>
  <c r="T49"/>
  <c r="S6"/>
  <c r="T5"/>
  <c r="S6" i="29"/>
  <c r="T5"/>
  <c r="S93"/>
  <c r="T92"/>
  <c r="R50"/>
  <c r="S49"/>
  <c r="R50" i="27"/>
  <c r="S49"/>
  <c r="R91"/>
  <c r="S90"/>
  <c r="R6"/>
  <c r="S5"/>
  <c r="Q91" i="25"/>
  <c r="R90"/>
  <c r="Q50"/>
  <c r="R49"/>
  <c r="R6"/>
  <c r="S5"/>
  <c r="Q6" i="23"/>
  <c r="R5"/>
  <c r="Q89"/>
  <c r="R88"/>
  <c r="Q48"/>
  <c r="R47"/>
  <c r="Q48" i="21"/>
  <c r="R47"/>
  <c r="P6"/>
  <c r="Q5"/>
  <c r="R90"/>
  <c r="Q91"/>
  <c r="Q91" i="19"/>
  <c r="R90"/>
  <c r="Q48"/>
  <c r="R47"/>
  <c r="S5"/>
  <c r="R6"/>
  <c r="P91" i="14"/>
  <c r="Q90"/>
  <c r="P48"/>
  <c r="Q47"/>
  <c r="P6"/>
  <c r="Q5"/>
  <c r="U5" i="39" l="1"/>
  <c r="T6"/>
  <c r="T49"/>
  <c r="S50"/>
  <c r="T92"/>
  <c r="S93"/>
  <c r="S6" i="37"/>
  <c r="T5"/>
  <c r="S93"/>
  <c r="T92"/>
  <c r="S50"/>
  <c r="T49"/>
  <c r="S6" i="35"/>
  <c r="T5"/>
  <c r="T49"/>
  <c r="S50"/>
  <c r="T94"/>
  <c r="S95"/>
  <c r="S6" i="33"/>
  <c r="T5"/>
  <c r="S50"/>
  <c r="T49"/>
  <c r="S95"/>
  <c r="T94"/>
  <c r="T6" i="31"/>
  <c r="U5"/>
  <c r="U49"/>
  <c r="T50"/>
  <c r="S95"/>
  <c r="T94"/>
  <c r="S50" i="29"/>
  <c r="T49"/>
  <c r="T93"/>
  <c r="U92"/>
  <c r="T6"/>
  <c r="U5"/>
  <c r="S6" i="27"/>
  <c r="T5"/>
  <c r="S91"/>
  <c r="T90"/>
  <c r="S50"/>
  <c r="T49"/>
  <c r="S6" i="25"/>
  <c r="T5"/>
  <c r="R50"/>
  <c r="S49"/>
  <c r="R91"/>
  <c r="S90"/>
  <c r="R48" i="23"/>
  <c r="S47"/>
  <c r="R89"/>
  <c r="S88"/>
  <c r="R6"/>
  <c r="S5"/>
  <c r="R91" i="21"/>
  <c r="S90"/>
  <c r="Q6"/>
  <c r="R5"/>
  <c r="R48"/>
  <c r="S47"/>
  <c r="S6" i="19"/>
  <c r="T5"/>
  <c r="R48"/>
  <c r="S47"/>
  <c r="R91"/>
  <c r="S90"/>
  <c r="Q91" i="14"/>
  <c r="R90"/>
  <c r="Q48"/>
  <c r="R47"/>
  <c r="R5"/>
  <c r="Q6"/>
  <c r="T93" i="39" l="1"/>
  <c r="U92"/>
  <c r="T50"/>
  <c r="U49"/>
  <c r="U6"/>
  <c r="V5"/>
  <c r="T50" i="37"/>
  <c r="U49"/>
  <c r="T93"/>
  <c r="U92"/>
  <c r="T6"/>
  <c r="U5"/>
  <c r="T95" i="35"/>
  <c r="U94"/>
  <c r="T50"/>
  <c r="U49"/>
  <c r="T6"/>
  <c r="U5"/>
  <c r="T95" i="33"/>
  <c r="U94"/>
  <c r="T50"/>
  <c r="U49"/>
  <c r="T6"/>
  <c r="U5"/>
  <c r="U50" i="31"/>
  <c r="V49"/>
  <c r="T95"/>
  <c r="U94"/>
  <c r="U6"/>
  <c r="V5"/>
  <c r="U6" i="29"/>
  <c r="V5"/>
  <c r="U93"/>
  <c r="V92"/>
  <c r="T50"/>
  <c r="U49"/>
  <c r="T50" i="27"/>
  <c r="U49"/>
  <c r="T91"/>
  <c r="U90"/>
  <c r="T6"/>
  <c r="U5"/>
  <c r="S91" i="25"/>
  <c r="T90"/>
  <c r="S50"/>
  <c r="T49"/>
  <c r="U5"/>
  <c r="T6"/>
  <c r="S6" i="23"/>
  <c r="T5"/>
  <c r="S89"/>
  <c r="T88"/>
  <c r="S48"/>
  <c r="T47"/>
  <c r="S48" i="21"/>
  <c r="T47"/>
  <c r="R6"/>
  <c r="S5"/>
  <c r="S91"/>
  <c r="T90"/>
  <c r="S91" i="19"/>
  <c r="T90"/>
  <c r="S48"/>
  <c r="T47"/>
  <c r="T6"/>
  <c r="U5"/>
  <c r="R91" i="14"/>
  <c r="S90"/>
  <c r="R48"/>
  <c r="S47"/>
  <c r="S5"/>
  <c r="R6"/>
  <c r="W5" i="39" l="1"/>
  <c r="V6"/>
  <c r="V49"/>
  <c r="U50"/>
  <c r="V92"/>
  <c r="U93"/>
  <c r="U6" i="37"/>
  <c r="V5"/>
  <c r="U93"/>
  <c r="V92"/>
  <c r="U50"/>
  <c r="V49"/>
  <c r="U6" i="35"/>
  <c r="V5"/>
  <c r="V49"/>
  <c r="U50"/>
  <c r="V94"/>
  <c r="U95"/>
  <c r="U6" i="33"/>
  <c r="V5"/>
  <c r="U50"/>
  <c r="V49"/>
  <c r="U95"/>
  <c r="V94"/>
  <c r="V6" i="31"/>
  <c r="W5"/>
  <c r="V94"/>
  <c r="U95"/>
  <c r="V50"/>
  <c r="W49"/>
  <c r="U50" i="29"/>
  <c r="V49"/>
  <c r="V93"/>
  <c r="W92"/>
  <c r="V6"/>
  <c r="W5"/>
  <c r="U6" i="27"/>
  <c r="V5"/>
  <c r="U91"/>
  <c r="V90"/>
  <c r="U50"/>
  <c r="V49"/>
  <c r="U6" i="25"/>
  <c r="V5"/>
  <c r="T50"/>
  <c r="U49"/>
  <c r="T91"/>
  <c r="U90"/>
  <c r="T48" i="23"/>
  <c r="U47"/>
  <c r="T89"/>
  <c r="U88"/>
  <c r="T6"/>
  <c r="U5"/>
  <c r="T91" i="21"/>
  <c r="U90"/>
  <c r="S6"/>
  <c r="T5"/>
  <c r="T48"/>
  <c r="U47"/>
  <c r="U6" i="19"/>
  <c r="V5"/>
  <c r="V6" s="1"/>
  <c r="T48"/>
  <c r="U47"/>
  <c r="T91"/>
  <c r="U90"/>
  <c r="S91" i="14"/>
  <c r="T90"/>
  <c r="S48"/>
  <c r="T47"/>
  <c r="S6"/>
  <c r="T5"/>
  <c r="V93" i="39" l="1"/>
  <c r="W92"/>
  <c r="V50"/>
  <c r="W49"/>
  <c r="W6"/>
  <c r="X5"/>
  <c r="V50" i="37"/>
  <c r="W49"/>
  <c r="V93"/>
  <c r="W92"/>
  <c r="V6"/>
  <c r="W5"/>
  <c r="V95" i="35"/>
  <c r="W94"/>
  <c r="V50"/>
  <c r="W49"/>
  <c r="V6"/>
  <c r="W5"/>
  <c r="V95" i="33"/>
  <c r="W94"/>
  <c r="V50"/>
  <c r="W49"/>
  <c r="V6"/>
  <c r="W5"/>
  <c r="V95" i="31"/>
  <c r="W94"/>
  <c r="W50"/>
  <c r="X49"/>
  <c r="W6"/>
  <c r="X5"/>
  <c r="W6" i="29"/>
  <c r="X5"/>
  <c r="W93"/>
  <c r="X92"/>
  <c r="V50"/>
  <c r="W49"/>
  <c r="V50" i="27"/>
  <c r="W49"/>
  <c r="V91"/>
  <c r="W90"/>
  <c r="V6"/>
  <c r="W5"/>
  <c r="U91" i="25"/>
  <c r="V90"/>
  <c r="U50"/>
  <c r="V49"/>
  <c r="V6"/>
  <c r="W5"/>
  <c r="U6" i="23"/>
  <c r="V5"/>
  <c r="U89"/>
  <c r="V88"/>
  <c r="U48"/>
  <c r="V47"/>
  <c r="U48" i="21"/>
  <c r="V47"/>
  <c r="T6"/>
  <c r="U5"/>
  <c r="V90"/>
  <c r="U91"/>
  <c r="U91" i="19"/>
  <c r="V90"/>
  <c r="U48"/>
  <c r="V47"/>
  <c r="W5"/>
  <c r="T91" i="14"/>
  <c r="U90"/>
  <c r="T48"/>
  <c r="U47"/>
  <c r="T6"/>
  <c r="U5"/>
  <c r="Y5" i="39" l="1"/>
  <c r="X6"/>
  <c r="X49"/>
  <c r="W50"/>
  <c r="X92"/>
  <c r="W93"/>
  <c r="W6" i="37"/>
  <c r="X5"/>
  <c r="W93"/>
  <c r="X92"/>
  <c r="W50"/>
  <c r="X49"/>
  <c r="X5" i="35"/>
  <c r="W6"/>
  <c r="X49"/>
  <c r="W50"/>
  <c r="X94"/>
  <c r="W95"/>
  <c r="W6" i="33"/>
  <c r="X5"/>
  <c r="W50"/>
  <c r="X49"/>
  <c r="W95"/>
  <c r="X94"/>
  <c r="X6" i="31"/>
  <c r="Y5"/>
  <c r="Y49"/>
  <c r="X50"/>
  <c r="W95"/>
  <c r="X94"/>
  <c r="W50" i="29"/>
  <c r="X49"/>
  <c r="X93"/>
  <c r="Y92"/>
  <c r="X6"/>
  <c r="Y5"/>
  <c r="W6" i="27"/>
  <c r="X5"/>
  <c r="W91"/>
  <c r="X90"/>
  <c r="W50"/>
  <c r="X49"/>
  <c r="W6" i="25"/>
  <c r="X5"/>
  <c r="V50"/>
  <c r="W49"/>
  <c r="V91"/>
  <c r="W90"/>
  <c r="V48" i="23"/>
  <c r="W47"/>
  <c r="V89"/>
  <c r="W88"/>
  <c r="V6"/>
  <c r="W5"/>
  <c r="V91" i="21"/>
  <c r="W90"/>
  <c r="U6"/>
  <c r="V5"/>
  <c r="V48"/>
  <c r="W47"/>
  <c r="W6" i="19"/>
  <c r="X5"/>
  <c r="V48"/>
  <c r="W47"/>
  <c r="V91"/>
  <c r="W90"/>
  <c r="U91" i="14"/>
  <c r="V90"/>
  <c r="U48"/>
  <c r="V47"/>
  <c r="V5"/>
  <c r="U6"/>
  <c r="X93" i="39" l="1"/>
  <c r="Y92"/>
  <c r="X50"/>
  <c r="Y49"/>
  <c r="Y6"/>
  <c r="Z5"/>
  <c r="X50" i="37"/>
  <c r="Y49"/>
  <c r="X93"/>
  <c r="Y92"/>
  <c r="X6"/>
  <c r="Y5"/>
  <c r="X95" i="35"/>
  <c r="Y94"/>
  <c r="X50"/>
  <c r="Y49"/>
  <c r="X6"/>
  <c r="Y5"/>
  <c r="X95" i="33"/>
  <c r="Y94"/>
  <c r="X50"/>
  <c r="Y49"/>
  <c r="X6"/>
  <c r="Y5"/>
  <c r="Y50" i="31"/>
  <c r="Z49"/>
  <c r="X95"/>
  <c r="Y94"/>
  <c r="Y6"/>
  <c r="Z5"/>
  <c r="Y6" i="29"/>
  <c r="Z5"/>
  <c r="Y93"/>
  <c r="Z92"/>
  <c r="X50"/>
  <c r="Y49"/>
  <c r="X50" i="27"/>
  <c r="Y49"/>
  <c r="X91"/>
  <c r="Y90"/>
  <c r="X6"/>
  <c r="Y5"/>
  <c r="W91" i="25"/>
  <c r="X90"/>
  <c r="W50"/>
  <c r="X49"/>
  <c r="Y5"/>
  <c r="X6"/>
  <c r="W6" i="23"/>
  <c r="X5"/>
  <c r="W89"/>
  <c r="X88"/>
  <c r="W48"/>
  <c r="X47"/>
  <c r="W48" i="21"/>
  <c r="X47"/>
  <c r="V6"/>
  <c r="W5"/>
  <c r="W91"/>
  <c r="X90"/>
  <c r="W91" i="19"/>
  <c r="X90"/>
  <c r="W48"/>
  <c r="X47"/>
  <c r="X6"/>
  <c r="Y5"/>
  <c r="V91" i="14"/>
  <c r="W90"/>
  <c r="V48"/>
  <c r="W47"/>
  <c r="W5"/>
  <c r="V6"/>
  <c r="AA5" i="39" l="1"/>
  <c r="Z6"/>
  <c r="Z49"/>
  <c r="Y50"/>
  <c r="Z92"/>
  <c r="Y93"/>
  <c r="Y6" i="37"/>
  <c r="Z5"/>
  <c r="Y93"/>
  <c r="Z92"/>
  <c r="Y50"/>
  <c r="Z49"/>
  <c r="Z5" i="35"/>
  <c r="Y6"/>
  <c r="Z49"/>
  <c r="Y50"/>
  <c r="Z94"/>
  <c r="Y95"/>
  <c r="Y6" i="33"/>
  <c r="Z5"/>
  <c r="Y50"/>
  <c r="Z49"/>
  <c r="Y95"/>
  <c r="Z94"/>
  <c r="Z6" i="31"/>
  <c r="AA5"/>
  <c r="Z94"/>
  <c r="Y95"/>
  <c r="Z50"/>
  <c r="AA49"/>
  <c r="Y50" i="29"/>
  <c r="Z49"/>
  <c r="Z93"/>
  <c r="AA92"/>
  <c r="Z6"/>
  <c r="AA5"/>
  <c r="Y6" i="27"/>
  <c r="Z5"/>
  <c r="Y91"/>
  <c r="Z90"/>
  <c r="Y50"/>
  <c r="Z49"/>
  <c r="Y6" i="25"/>
  <c r="Z5"/>
  <c r="X50"/>
  <c r="Y49"/>
  <c r="X91"/>
  <c r="Y90"/>
  <c r="X48" i="23"/>
  <c r="Y47"/>
  <c r="X89"/>
  <c r="Y88"/>
  <c r="X6"/>
  <c r="Y5"/>
  <c r="X91" i="21"/>
  <c r="Y90"/>
  <c r="W6"/>
  <c r="X5"/>
  <c r="X48"/>
  <c r="Y47"/>
  <c r="Y6" i="19"/>
  <c r="Z5"/>
  <c r="X48"/>
  <c r="Y47"/>
  <c r="X91"/>
  <c r="Y90"/>
  <c r="W91" i="14"/>
  <c r="X90"/>
  <c r="W48"/>
  <c r="X47"/>
  <c r="X5"/>
  <c r="W6"/>
  <c r="Z93" i="39" l="1"/>
  <c r="AA92"/>
  <c r="Z50"/>
  <c r="AA49"/>
  <c r="AA6"/>
  <c r="AB5"/>
  <c r="Z50" i="37"/>
  <c r="AA49"/>
  <c r="Z93"/>
  <c r="AA92"/>
  <c r="Z6"/>
  <c r="AA5"/>
  <c r="Z95" i="35"/>
  <c r="AA94"/>
  <c r="Z50"/>
  <c r="AA49"/>
  <c r="Z6"/>
  <c r="AA5"/>
  <c r="Z95" i="33"/>
  <c r="AA94"/>
  <c r="Z50"/>
  <c r="AA49"/>
  <c r="Z6"/>
  <c r="AA5"/>
  <c r="Z95" i="31"/>
  <c r="AA94"/>
  <c r="AA50"/>
  <c r="AB49"/>
  <c r="AA6"/>
  <c r="AB5"/>
  <c r="AA6" i="29"/>
  <c r="AB5"/>
  <c r="AA93"/>
  <c r="AB92"/>
  <c r="Z50"/>
  <c r="AA49"/>
  <c r="Z50" i="27"/>
  <c r="AA49"/>
  <c r="Z91"/>
  <c r="AA90"/>
  <c r="Z6"/>
  <c r="AA5"/>
  <c r="Y91" i="25"/>
  <c r="Z90"/>
  <c r="Y50"/>
  <c r="Z49"/>
  <c r="Z6"/>
  <c r="AA5"/>
  <c r="Y6" i="23"/>
  <c r="Z5"/>
  <c r="Y89"/>
  <c r="Z88"/>
  <c r="Y48"/>
  <c r="Z47"/>
  <c r="Y48" i="21"/>
  <c r="Z47"/>
  <c r="X6"/>
  <c r="Y5"/>
  <c r="Z90"/>
  <c r="Y91"/>
  <c r="Y91" i="19"/>
  <c r="Z90"/>
  <c r="Y48"/>
  <c r="Z47"/>
  <c r="AA5"/>
  <c r="Z6"/>
  <c r="X91" i="14"/>
  <c r="Y90"/>
  <c r="X48"/>
  <c r="Y47"/>
  <c r="Y5"/>
  <c r="X6"/>
  <c r="AC5" i="39" l="1"/>
  <c r="AB6"/>
  <c r="AB49"/>
  <c r="AA50"/>
  <c r="AB92"/>
  <c r="AA93"/>
  <c r="AA6" i="37"/>
  <c r="AB5"/>
  <c r="AA93"/>
  <c r="AB92"/>
  <c r="AA50"/>
  <c r="AB49"/>
  <c r="AB5" i="35"/>
  <c r="AA6"/>
  <c r="AB49"/>
  <c r="AA50"/>
  <c r="AB94"/>
  <c r="AA95"/>
  <c r="AA6" i="33"/>
  <c r="AB5"/>
  <c r="AA50"/>
  <c r="AB49"/>
  <c r="AA95"/>
  <c r="AB94"/>
  <c r="AB6" i="31"/>
  <c r="AC5"/>
  <c r="AC49"/>
  <c r="AB50"/>
  <c r="AA95"/>
  <c r="AB94"/>
  <c r="AA50" i="29"/>
  <c r="AB49"/>
  <c r="AB93"/>
  <c r="AC92"/>
  <c r="AB6"/>
  <c r="AC5"/>
  <c r="AA6" i="27"/>
  <c r="AB5"/>
  <c r="AB90"/>
  <c r="AA91"/>
  <c r="AA50"/>
  <c r="AB49"/>
  <c r="AA6" i="25"/>
  <c r="AB5"/>
  <c r="Z50"/>
  <c r="AA49"/>
  <c r="Z91"/>
  <c r="AA90"/>
  <c r="Z48" i="23"/>
  <c r="AA47"/>
  <c r="Z89"/>
  <c r="AA88"/>
  <c r="Z6"/>
  <c r="AA5"/>
  <c r="Z91" i="21"/>
  <c r="AA90"/>
  <c r="Y6"/>
  <c r="Z5"/>
  <c r="Z48"/>
  <c r="AA47"/>
  <c r="AA6" i="19"/>
  <c r="AB5"/>
  <c r="Z48"/>
  <c r="AA47"/>
  <c r="Z91"/>
  <c r="AA90"/>
  <c r="Y91" i="14"/>
  <c r="Z90"/>
  <c r="Y48"/>
  <c r="Z47"/>
  <c r="Z5"/>
  <c r="Y6"/>
  <c r="AB93" i="39" l="1"/>
  <c r="AC92"/>
  <c r="AB50"/>
  <c r="AC49"/>
  <c r="AC6"/>
  <c r="AD5"/>
  <c r="AB50" i="37"/>
  <c r="AC49"/>
  <c r="AB93"/>
  <c r="AC92"/>
  <c r="AB6"/>
  <c r="AC5"/>
  <c r="AB95" i="35"/>
  <c r="AC94"/>
  <c r="AB50"/>
  <c r="AC49"/>
  <c r="AB6"/>
  <c r="AC5"/>
  <c r="AB95" i="33"/>
  <c r="AC94"/>
  <c r="AB50"/>
  <c r="AC49"/>
  <c r="AB6"/>
  <c r="AC5"/>
  <c r="AC50" i="31"/>
  <c r="AD49"/>
  <c r="AB95"/>
  <c r="AC94"/>
  <c r="AD5"/>
  <c r="AC6"/>
  <c r="AC6" i="29"/>
  <c r="AD5"/>
  <c r="AC93"/>
  <c r="AD92"/>
  <c r="AB50"/>
  <c r="AC49"/>
  <c r="AB91" i="27"/>
  <c r="AC90"/>
  <c r="AB50"/>
  <c r="AC49"/>
  <c r="AB6"/>
  <c r="AC5"/>
  <c r="AA91" i="25"/>
  <c r="AB90"/>
  <c r="AA50"/>
  <c r="AB49"/>
  <c r="AB6"/>
  <c r="AC5"/>
  <c r="AA6" i="23"/>
  <c r="AB5"/>
  <c r="AA89"/>
  <c r="AB88"/>
  <c r="AA48"/>
  <c r="AB47"/>
  <c r="AA48" i="21"/>
  <c r="AB47"/>
  <c r="Z6"/>
  <c r="AA5"/>
  <c r="AA91"/>
  <c r="AB90"/>
  <c r="AA91" i="19"/>
  <c r="AB90"/>
  <c r="AA48"/>
  <c r="AB47"/>
  <c r="AB6"/>
  <c r="AC5"/>
  <c r="Z91" i="14"/>
  <c r="AA90"/>
  <c r="Z48"/>
  <c r="AA47"/>
  <c r="AA5"/>
  <c r="Z6"/>
  <c r="AE5" i="39" l="1"/>
  <c r="AD6"/>
  <c r="AD49"/>
  <c r="AC50"/>
  <c r="AD92"/>
  <c r="AC93"/>
  <c r="AC6" i="37"/>
  <c r="AD5"/>
  <c r="AC93"/>
  <c r="AD92"/>
  <c r="AC50"/>
  <c r="AD49"/>
  <c r="AD5" i="35"/>
  <c r="AC6"/>
  <c r="AD49"/>
  <c r="AC50"/>
  <c r="AD94"/>
  <c r="AC95"/>
  <c r="AC6" i="33"/>
  <c r="AD5"/>
  <c r="AC50"/>
  <c r="AD49"/>
  <c r="AC95"/>
  <c r="AD94"/>
  <c r="AD6" i="31"/>
  <c r="AE5"/>
  <c r="AD94"/>
  <c r="AC95"/>
  <c r="AD50"/>
  <c r="AE49"/>
  <c r="AC50" i="29"/>
  <c r="AD49"/>
  <c r="AD93"/>
  <c r="AE92"/>
  <c r="AD6"/>
  <c r="AE5"/>
  <c r="AC6" i="27"/>
  <c r="AD5"/>
  <c r="AC50"/>
  <c r="AD49"/>
  <c r="AC91"/>
  <c r="AD90"/>
  <c r="AC6" i="25"/>
  <c r="AD5"/>
  <c r="AB50"/>
  <c r="AC49"/>
  <c r="AB91"/>
  <c r="AC90"/>
  <c r="AB48" i="23"/>
  <c r="AC47"/>
  <c r="AB89"/>
  <c r="AC88"/>
  <c r="AB6"/>
  <c r="AC5"/>
  <c r="AB91" i="21"/>
  <c r="AC90"/>
  <c r="AA6"/>
  <c r="AB5"/>
  <c r="AB48"/>
  <c r="AC47"/>
  <c r="AC6" i="19"/>
  <c r="AD5"/>
  <c r="AB48"/>
  <c r="AC47"/>
  <c r="AB91"/>
  <c r="AC90"/>
  <c r="AA91" i="14"/>
  <c r="AB90"/>
  <c r="AA48"/>
  <c r="AB47"/>
  <c r="AB5"/>
  <c r="AA6"/>
  <c r="AD93" i="39" l="1"/>
  <c r="AE92"/>
  <c r="AD50"/>
  <c r="AE49"/>
  <c r="AE6"/>
  <c r="AF5"/>
  <c r="AD50" i="37"/>
  <c r="AE49"/>
  <c r="AD93"/>
  <c r="AE92"/>
  <c r="AD6"/>
  <c r="AE5"/>
  <c r="AD95" i="35"/>
  <c r="AE94"/>
  <c r="AD50"/>
  <c r="AE49"/>
  <c r="AD6"/>
  <c r="AE5"/>
  <c r="AD95" i="33"/>
  <c r="AE94"/>
  <c r="AD50"/>
  <c r="AE49"/>
  <c r="AD6"/>
  <c r="AE5"/>
  <c r="AD95" i="31"/>
  <c r="AE94"/>
  <c r="AE50"/>
  <c r="AF49"/>
  <c r="AE6"/>
  <c r="AF5"/>
  <c r="AE6" i="29"/>
  <c r="AF5"/>
  <c r="AE93"/>
  <c r="AF92"/>
  <c r="AD50"/>
  <c r="AE49"/>
  <c r="AD91" i="27"/>
  <c r="AE90"/>
  <c r="AD50"/>
  <c r="AE49"/>
  <c r="AD6"/>
  <c r="AE5"/>
  <c r="AC91" i="25"/>
  <c r="AD90"/>
  <c r="AC50"/>
  <c r="AD49"/>
  <c r="AD6"/>
  <c r="AE5"/>
  <c r="AC6" i="23"/>
  <c r="AD5"/>
  <c r="AC89"/>
  <c r="AD88"/>
  <c r="AC48"/>
  <c r="AD47"/>
  <c r="AC48" i="21"/>
  <c r="AD47"/>
  <c r="AB6"/>
  <c r="AC5"/>
  <c r="AD90"/>
  <c r="AC91"/>
  <c r="AC91" i="19"/>
  <c r="AD90"/>
  <c r="AC48"/>
  <c r="AD47"/>
  <c r="AE5"/>
  <c r="AD6"/>
  <c r="AB91" i="14"/>
  <c r="AC90"/>
  <c r="AB48"/>
  <c r="AC47"/>
  <c r="AB6"/>
  <c r="AC5"/>
  <c r="AG5" i="39" l="1"/>
  <c r="AF6"/>
  <c r="AF49"/>
  <c r="AE50"/>
  <c r="AF92"/>
  <c r="AE93"/>
  <c r="AE6" i="37"/>
  <c r="AF5"/>
  <c r="AE93"/>
  <c r="AF92"/>
  <c r="AE50"/>
  <c r="AF49"/>
  <c r="AF5" i="35"/>
  <c r="AE6"/>
  <c r="AF49"/>
  <c r="AE50"/>
  <c r="AF94"/>
  <c r="AE95"/>
  <c r="AE6" i="33"/>
  <c r="AF5"/>
  <c r="AE50"/>
  <c r="AF49"/>
  <c r="AE95"/>
  <c r="AF94"/>
  <c r="AF6" i="31"/>
  <c r="AG5"/>
  <c r="AG49"/>
  <c r="AF50"/>
  <c r="AE95"/>
  <c r="AF94"/>
  <c r="AE50" i="29"/>
  <c r="AF49"/>
  <c r="AF93"/>
  <c r="AG92"/>
  <c r="AF6"/>
  <c r="AG5"/>
  <c r="AE6" i="27"/>
  <c r="AF5"/>
  <c r="AE50"/>
  <c r="AF49"/>
  <c r="AF90"/>
  <c r="AE91"/>
  <c r="AE6" i="25"/>
  <c r="AF5"/>
  <c r="AD50"/>
  <c r="AE49"/>
  <c r="AD91"/>
  <c r="AE90"/>
  <c r="AD48" i="23"/>
  <c r="AE47"/>
  <c r="AD89"/>
  <c r="AE88"/>
  <c r="AD6"/>
  <c r="AE5"/>
  <c r="AD91" i="21"/>
  <c r="AE90"/>
  <c r="AC6"/>
  <c r="AD5"/>
  <c r="AD48"/>
  <c r="AE47"/>
  <c r="AE6" i="19"/>
  <c r="AF5"/>
  <c r="AD48"/>
  <c r="AE47"/>
  <c r="AD91"/>
  <c r="AE90"/>
  <c r="AC91" i="14"/>
  <c r="AD90"/>
  <c r="AC48"/>
  <c r="AD47"/>
  <c r="AC6"/>
  <c r="AD5"/>
  <c r="AF93" i="39" l="1"/>
  <c r="AG92"/>
  <c r="AF50"/>
  <c r="AG49"/>
  <c r="AG6"/>
  <c r="AH5"/>
  <c r="AF50" i="37"/>
  <c r="AG49"/>
  <c r="AF93"/>
  <c r="AG92"/>
  <c r="AF6"/>
  <c r="AG5"/>
  <c r="AF95" i="35"/>
  <c r="AG94"/>
  <c r="AF50"/>
  <c r="AG49"/>
  <c r="AF6"/>
  <c r="AG5"/>
  <c r="AF95" i="33"/>
  <c r="AG94"/>
  <c r="AF50"/>
  <c r="AG49"/>
  <c r="AF6"/>
  <c r="AG5"/>
  <c r="AG50" i="31"/>
  <c r="AH49"/>
  <c r="AF95"/>
  <c r="AG94"/>
  <c r="AH5"/>
  <c r="AG6"/>
  <c r="AG6" i="29"/>
  <c r="AH5"/>
  <c r="AG93"/>
  <c r="AH92"/>
  <c r="AF50"/>
  <c r="AG49"/>
  <c r="AF91" i="27"/>
  <c r="AG90"/>
  <c r="AF50"/>
  <c r="AG49"/>
  <c r="AF6"/>
  <c r="AG5"/>
  <c r="AE91" i="25"/>
  <c r="AF90"/>
  <c r="AE50"/>
  <c r="AF49"/>
  <c r="AF6"/>
  <c r="AG5"/>
  <c r="AE6" i="23"/>
  <c r="AF5"/>
  <c r="AE89"/>
  <c r="AF88"/>
  <c r="AE48"/>
  <c r="AF47"/>
  <c r="AE48" i="21"/>
  <c r="AF47"/>
  <c r="AD6"/>
  <c r="AE5"/>
  <c r="AE91"/>
  <c r="AF90"/>
  <c r="AE91" i="19"/>
  <c r="AF90"/>
  <c r="AE48"/>
  <c r="AF47"/>
  <c r="AF6"/>
  <c r="AG5"/>
  <c r="AD91" i="14"/>
  <c r="AE90"/>
  <c r="AD48"/>
  <c r="AE47"/>
  <c r="AD6"/>
  <c r="AE5"/>
  <c r="AI5" i="39" l="1"/>
  <c r="AH6"/>
  <c r="AH49"/>
  <c r="AG50"/>
  <c r="AH92"/>
  <c r="AG93"/>
  <c r="AG6" i="37"/>
  <c r="AH5"/>
  <c r="AG93"/>
  <c r="AH92"/>
  <c r="AG50"/>
  <c r="AH49"/>
  <c r="AH5" i="35"/>
  <c r="AG6"/>
  <c r="AH49"/>
  <c r="AG50"/>
  <c r="AH94"/>
  <c r="AG95"/>
  <c r="AG6" i="33"/>
  <c r="AH5"/>
  <c r="AG50"/>
  <c r="AH49"/>
  <c r="AG95"/>
  <c r="AH94"/>
  <c r="AH6" i="31"/>
  <c r="AI5"/>
  <c r="AH94"/>
  <c r="AG95"/>
  <c r="AH50"/>
  <c r="AI49"/>
  <c r="AG50" i="29"/>
  <c r="AH49"/>
  <c r="AH93"/>
  <c r="AI92"/>
  <c r="AH6"/>
  <c r="AI5"/>
  <c r="AG6" i="27"/>
  <c r="AH5"/>
  <c r="AG50"/>
  <c r="AH49"/>
  <c r="AG91"/>
  <c r="AH90"/>
  <c r="AG6" i="25"/>
  <c r="AH5"/>
  <c r="AF50"/>
  <c r="AG49"/>
  <c r="AF91"/>
  <c r="AG90"/>
  <c r="AF48" i="23"/>
  <c r="AG47"/>
  <c r="AF89"/>
  <c r="AG88"/>
  <c r="AF6"/>
  <c r="AG5"/>
  <c r="AF91" i="21"/>
  <c r="AG90"/>
  <c r="AE6"/>
  <c r="AF5"/>
  <c r="AF48"/>
  <c r="AG47"/>
  <c r="AG6" i="19"/>
  <c r="AF48"/>
  <c r="AG47"/>
  <c r="AF91"/>
  <c r="AG90"/>
  <c r="AE91" i="14"/>
  <c r="AF90"/>
  <c r="AE48"/>
  <c r="AF47"/>
  <c r="AF5"/>
  <c r="AE6"/>
  <c r="AI6" i="39" l="1"/>
  <c r="AJ5"/>
  <c r="AJ6" s="1"/>
  <c r="I68" i="20"/>
  <c r="I13"/>
  <c r="I147"/>
  <c r="I137"/>
  <c r="I138"/>
  <c r="I149"/>
  <c r="I154"/>
  <c r="I71"/>
  <c r="I12"/>
  <c r="I127"/>
  <c r="I151"/>
  <c r="I73"/>
  <c r="I152"/>
  <c r="I69"/>
  <c r="I67"/>
  <c r="I148"/>
  <c r="I70"/>
  <c r="I153"/>
  <c r="I11"/>
  <c r="I126"/>
  <c r="I132"/>
  <c r="I150"/>
  <c r="I72"/>
  <c r="I134"/>
  <c r="AH93" i="39"/>
  <c r="AI92"/>
  <c r="AH50"/>
  <c r="AI49"/>
  <c r="AH50" i="37"/>
  <c r="AI49"/>
  <c r="AH93"/>
  <c r="AI92"/>
  <c r="AH6"/>
  <c r="AI5"/>
  <c r="AH95" i="35"/>
  <c r="AI94"/>
  <c r="AH50"/>
  <c r="AI49"/>
  <c r="AH6"/>
  <c r="AI5"/>
  <c r="AH95" i="33"/>
  <c r="AI94"/>
  <c r="AH50"/>
  <c r="AI49"/>
  <c r="AH6"/>
  <c r="AI5"/>
  <c r="AH95" i="31"/>
  <c r="AI94"/>
  <c r="AI50"/>
  <c r="AJ49"/>
  <c r="AJ50" s="1"/>
  <c r="AI6"/>
  <c r="AJ5"/>
  <c r="AJ6" s="1"/>
  <c r="AI6" i="29"/>
  <c r="AJ5"/>
  <c r="AJ6" s="1"/>
  <c r="AI93"/>
  <c r="AJ92"/>
  <c r="AJ93" s="1"/>
  <c r="AH50"/>
  <c r="AI49"/>
  <c r="AH91" i="27"/>
  <c r="AI90"/>
  <c r="AH50"/>
  <c r="AI49"/>
  <c r="AH6"/>
  <c r="AI5"/>
  <c r="AG91" i="25"/>
  <c r="AH90"/>
  <c r="AG50"/>
  <c r="AH49"/>
  <c r="AH6"/>
  <c r="AI5"/>
  <c r="AG6" i="23"/>
  <c r="AH5"/>
  <c r="AG89"/>
  <c r="AH88"/>
  <c r="AG48"/>
  <c r="AH47"/>
  <c r="AG48" i="21"/>
  <c r="AH47"/>
  <c r="AF6"/>
  <c r="AG5"/>
  <c r="AH90"/>
  <c r="AG91"/>
  <c r="AG91" i="19"/>
  <c r="AG48"/>
  <c r="AF91" i="14"/>
  <c r="AG90"/>
  <c r="AF48"/>
  <c r="AG47"/>
  <c r="AF6"/>
  <c r="AG5"/>
  <c r="I140" i="20" l="1"/>
  <c r="I136"/>
  <c r="I129"/>
  <c r="I128"/>
  <c r="I131"/>
  <c r="I143"/>
  <c r="I142"/>
  <c r="I146"/>
  <c r="I141"/>
  <c r="I144"/>
  <c r="I139"/>
  <c r="I135"/>
  <c r="I133"/>
  <c r="I145"/>
  <c r="I130"/>
  <c r="AI50" i="39"/>
  <c r="AJ49"/>
  <c r="AJ50" s="1"/>
  <c r="AI93"/>
  <c r="AJ92"/>
  <c r="AJ93" s="1"/>
  <c r="AI6" i="35"/>
  <c r="AJ5"/>
  <c r="AJ6" s="1"/>
  <c r="AI50"/>
  <c r="AJ49"/>
  <c r="AJ50" s="1"/>
  <c r="AI95"/>
  <c r="AJ94"/>
  <c r="AJ95" s="1"/>
  <c r="I125" i="20"/>
  <c r="I10"/>
  <c r="I131" i="40"/>
  <c r="I138"/>
  <c r="I143"/>
  <c r="I141"/>
  <c r="I133"/>
  <c r="I145"/>
  <c r="I136"/>
  <c r="I14"/>
  <c r="I10"/>
  <c r="I149"/>
  <c r="I132"/>
  <c r="I154"/>
  <c r="I140"/>
  <c r="I162"/>
  <c r="I129"/>
  <c r="I130"/>
  <c r="I137"/>
  <c r="I142"/>
  <c r="I70"/>
  <c r="I139"/>
  <c r="I151"/>
  <c r="I71"/>
  <c r="I68"/>
  <c r="I152"/>
  <c r="I161"/>
  <c r="I11"/>
  <c r="I69"/>
  <c r="I134"/>
  <c r="I13"/>
  <c r="I135"/>
  <c r="I126"/>
  <c r="I74"/>
  <c r="I73"/>
  <c r="I128"/>
  <c r="I160"/>
  <c r="I144"/>
  <c r="I153"/>
  <c r="I72"/>
  <c r="I150"/>
  <c r="I159"/>
  <c r="I12"/>
  <c r="I127"/>
  <c r="AI6" i="37"/>
  <c r="AI93"/>
  <c r="AI50"/>
  <c r="AI6" i="33"/>
  <c r="AI50"/>
  <c r="AI95"/>
  <c r="I75" i="32"/>
  <c r="I14"/>
  <c r="AI95" i="31"/>
  <c r="AJ94"/>
  <c r="AJ95" s="1"/>
  <c r="AI50" i="29"/>
  <c r="AJ49"/>
  <c r="AJ50" s="1"/>
  <c r="I164" i="30"/>
  <c r="I165"/>
  <c r="I163"/>
  <c r="AI6" i="27"/>
  <c r="AI50"/>
  <c r="AI91"/>
  <c r="AI6" i="25"/>
  <c r="AJ5"/>
  <c r="AJ6" s="1"/>
  <c r="AH50"/>
  <c r="AI49"/>
  <c r="AH91"/>
  <c r="AI90"/>
  <c r="AH48" i="23"/>
  <c r="AI47"/>
  <c r="AH89"/>
  <c r="AI88"/>
  <c r="AH6"/>
  <c r="AI5"/>
  <c r="AH91" i="21"/>
  <c r="AI90"/>
  <c r="AG6"/>
  <c r="AH5"/>
  <c r="AH48"/>
  <c r="AI47"/>
  <c r="AG91" i="14"/>
  <c r="AH90"/>
  <c r="AG48"/>
  <c r="AH47"/>
  <c r="AH5"/>
  <c r="AG6"/>
  <c r="AM165" i="35" l="1"/>
  <c r="H161" i="36" s="1"/>
  <c r="I161" s="1"/>
  <c r="AK163" i="35"/>
  <c r="AK64"/>
  <c r="AK165"/>
  <c r="AM159"/>
  <c r="H158" i="36" s="1"/>
  <c r="I158" s="1"/>
  <c r="AK161" i="35"/>
  <c r="AK159"/>
  <c r="AK157"/>
  <c r="AM163"/>
  <c r="H160" i="36" s="1"/>
  <c r="I160" s="1"/>
  <c r="AM161" i="35"/>
  <c r="H159" i="36" s="1"/>
  <c r="I159" s="1"/>
  <c r="AM157" i="35"/>
  <c r="H157" i="36" s="1"/>
  <c r="I157" s="1"/>
  <c r="AM64" i="35"/>
  <c r="H74" i="36" s="1"/>
  <c r="I74" s="1"/>
  <c r="AM105" i="35"/>
  <c r="H131" i="36" s="1"/>
  <c r="AK14" i="35"/>
  <c r="AK151"/>
  <c r="F154" i="36" s="1"/>
  <c r="AM52" i="35"/>
  <c r="H68" i="36" s="1"/>
  <c r="AK113" i="35"/>
  <c r="AM139"/>
  <c r="H148" i="36" s="1"/>
  <c r="AM54" i="35"/>
  <c r="H69" i="36" s="1"/>
  <c r="AM101" i="35"/>
  <c r="H129" i="36" s="1"/>
  <c r="AK131" i="35"/>
  <c r="AK167"/>
  <c r="F162" i="36" s="1"/>
  <c r="AM14" i="35"/>
  <c r="H13" i="36" s="1"/>
  <c r="AM119" i="35"/>
  <c r="H138" i="36" s="1"/>
  <c r="AM145" i="35"/>
  <c r="H151" i="36" s="1"/>
  <c r="AK66" i="35"/>
  <c r="F75" i="36" s="1"/>
  <c r="AK111" i="35"/>
  <c r="AK137"/>
  <c r="AK97"/>
  <c r="AM99"/>
  <c r="H128" i="36" s="1"/>
  <c r="AM125" i="35"/>
  <c r="H141" i="36" s="1"/>
  <c r="AK155" i="35"/>
  <c r="F156" i="36" s="1"/>
  <c r="AK12" i="35"/>
  <c r="AK117"/>
  <c r="AM143"/>
  <c r="H150" i="36" s="1"/>
  <c r="AM58" i="35"/>
  <c r="H71" i="36" s="1"/>
  <c r="AK56" i="35"/>
  <c r="AK103"/>
  <c r="AK129"/>
  <c r="AM155"/>
  <c r="H156" i="36" s="1"/>
  <c r="I156" s="1"/>
  <c r="AM12" i="35"/>
  <c r="H12" i="36" s="1"/>
  <c r="AM117" i="35"/>
  <c r="H137" i="36" s="1"/>
  <c r="AK147" i="35"/>
  <c r="AK62"/>
  <c r="AK109"/>
  <c r="AM135"/>
  <c r="H146" i="36" s="1"/>
  <c r="AK169" i="35"/>
  <c r="F163" i="36" s="1"/>
  <c r="AK16" i="35"/>
  <c r="F14" i="36" s="1"/>
  <c r="AK121" i="35"/>
  <c r="AM147"/>
  <c r="H152" i="36" s="1"/>
  <c r="AM62" i="35"/>
  <c r="H73" i="36" s="1"/>
  <c r="AM109" i="35"/>
  <c r="H133" i="36" s="1"/>
  <c r="AK139" i="35"/>
  <c r="AK54"/>
  <c r="AK101"/>
  <c r="AM127"/>
  <c r="H142" i="36" s="1"/>
  <c r="AM153" i="35"/>
  <c r="H155" i="36" s="1"/>
  <c r="I155" s="1"/>
  <c r="AM121" i="35"/>
  <c r="H139" i="36" s="1"/>
  <c r="AK119" i="35"/>
  <c r="AK145"/>
  <c r="AM60"/>
  <c r="H72" i="36" s="1"/>
  <c r="AM107" i="35"/>
  <c r="H132" i="36" s="1"/>
  <c r="AM133" i="35"/>
  <c r="H145" i="36" s="1"/>
  <c r="AM97" i="35"/>
  <c r="H127" i="36" s="1"/>
  <c r="AK99" i="35"/>
  <c r="AK125"/>
  <c r="AM151"/>
  <c r="H154" i="36" s="1"/>
  <c r="I154" s="1"/>
  <c r="AK52" i="35"/>
  <c r="AM113"/>
  <c r="H135" i="36" s="1"/>
  <c r="AK143" i="35"/>
  <c r="AK58"/>
  <c r="AK105"/>
  <c r="AM131"/>
  <c r="H144" i="36" s="1"/>
  <c r="AM167" i="35"/>
  <c r="H162" i="36" s="1"/>
  <c r="I162" s="1"/>
  <c r="AM8" i="35"/>
  <c r="H10" i="36" s="1"/>
  <c r="AK123" i="35"/>
  <c r="AK149"/>
  <c r="AM66"/>
  <c r="H75" i="36" s="1"/>
  <c r="I75" s="1"/>
  <c r="AM111" i="35"/>
  <c r="H134" i="36" s="1"/>
  <c r="I134" s="1"/>
  <c r="AM137" i="35"/>
  <c r="H147" i="36" s="1"/>
  <c r="I147" s="1"/>
  <c r="AK135" i="35"/>
  <c r="AK8"/>
  <c r="AM123"/>
  <c r="H140" i="36" s="1"/>
  <c r="AM149" i="35"/>
  <c r="H153" i="36" s="1"/>
  <c r="AK10" i="35"/>
  <c r="AK115"/>
  <c r="AK141"/>
  <c r="AM56"/>
  <c r="H70" i="36" s="1"/>
  <c r="AM103" i="35"/>
  <c r="H130" i="36" s="1"/>
  <c r="I130" s="1"/>
  <c r="AM129" i="35"/>
  <c r="H143" i="36" s="1"/>
  <c r="I143" s="1"/>
  <c r="AK127" i="35"/>
  <c r="AK153"/>
  <c r="F155" i="36" s="1"/>
  <c r="AM10" i="35"/>
  <c r="H11" i="36" s="1"/>
  <c r="I11" s="1"/>
  <c r="AM115" i="35"/>
  <c r="H136" i="36" s="1"/>
  <c r="AM141" i="35"/>
  <c r="H149" i="36" s="1"/>
  <c r="I149" s="1"/>
  <c r="AK60" i="35"/>
  <c r="AK107"/>
  <c r="AK133"/>
  <c r="AM169"/>
  <c r="H163" i="36" s="1"/>
  <c r="AM16" i="35"/>
  <c r="H14" i="36" s="1"/>
  <c r="AM105" i="33"/>
  <c r="H131" i="34" s="1"/>
  <c r="AK14" i="33"/>
  <c r="AK151"/>
  <c r="AM52"/>
  <c r="H68" i="34" s="1"/>
  <c r="AK113" i="33"/>
  <c r="AM139"/>
  <c r="H148" i="34" s="1"/>
  <c r="AM54" i="33"/>
  <c r="AM101"/>
  <c r="H129" i="34" s="1"/>
  <c r="AK131" i="33"/>
  <c r="AK169"/>
  <c r="F163" i="34" s="1"/>
  <c r="AM14" i="33"/>
  <c r="H13" i="34" s="1"/>
  <c r="AM119" i="33"/>
  <c r="H138" i="34" s="1"/>
  <c r="AM145" i="33"/>
  <c r="H151" i="34" s="1"/>
  <c r="AK66" i="33"/>
  <c r="AK111"/>
  <c r="AK137"/>
  <c r="AK97"/>
  <c r="AM99"/>
  <c r="H128" i="34" s="1"/>
  <c r="AM125" i="33"/>
  <c r="H141" i="34" s="1"/>
  <c r="AK167" i="33"/>
  <c r="F162" i="34" s="1"/>
  <c r="AK12" i="33"/>
  <c r="AK117"/>
  <c r="AM143"/>
  <c r="H150" i="34" s="1"/>
  <c r="AM58" i="33"/>
  <c r="H71" i="34" s="1"/>
  <c r="AK56" i="33"/>
  <c r="AK103"/>
  <c r="AK129"/>
  <c r="AM167"/>
  <c r="H162" i="34" s="1"/>
  <c r="I162" s="1"/>
  <c r="AM12" i="33"/>
  <c r="H12" i="34" s="1"/>
  <c r="AM117" i="33"/>
  <c r="H137" i="34" s="1"/>
  <c r="AK147" i="33"/>
  <c r="AK62"/>
  <c r="AK109"/>
  <c r="AM135"/>
  <c r="H146" i="34" s="1"/>
  <c r="AM173" i="33"/>
  <c r="H165" i="34" s="1"/>
  <c r="I165" s="1"/>
  <c r="AK171" i="33"/>
  <c r="F164" i="34" s="1"/>
  <c r="AK16" i="33"/>
  <c r="F14" i="34" s="1"/>
  <c r="AK121" i="33"/>
  <c r="AM147"/>
  <c r="H152" i="34" s="1"/>
  <c r="AM62" i="33"/>
  <c r="H73" i="34" s="1"/>
  <c r="AM109" i="33"/>
  <c r="H133" i="34" s="1"/>
  <c r="AK139" i="33"/>
  <c r="AK54"/>
  <c r="AK101"/>
  <c r="AM127"/>
  <c r="H142" i="34" s="1"/>
  <c r="AM153" i="33"/>
  <c r="H155" i="34" s="1"/>
  <c r="I155" s="1"/>
  <c r="AM121" i="33"/>
  <c r="H139" i="34" s="1"/>
  <c r="AK119" i="33"/>
  <c r="AK145"/>
  <c r="AM60"/>
  <c r="H72" i="34" s="1"/>
  <c r="AM107" i="33"/>
  <c r="H132" i="34" s="1"/>
  <c r="AM133" i="33"/>
  <c r="H145" i="34" s="1"/>
  <c r="AM97" i="33"/>
  <c r="H127" i="34" s="1"/>
  <c r="AK99" i="33"/>
  <c r="AK125"/>
  <c r="AM151"/>
  <c r="H154" i="34" s="1"/>
  <c r="AK52" i="33"/>
  <c r="AM113"/>
  <c r="H135" i="34" s="1"/>
  <c r="AK143" i="33"/>
  <c r="AK58"/>
  <c r="AK105"/>
  <c r="AM131"/>
  <c r="H144" i="34" s="1"/>
  <c r="AM169" i="33"/>
  <c r="H163" i="34" s="1"/>
  <c r="I163" s="1"/>
  <c r="AM8" i="33"/>
  <c r="H10" i="34" s="1"/>
  <c r="AK123" i="33"/>
  <c r="AK149"/>
  <c r="AM66"/>
  <c r="H75" i="34" s="1"/>
  <c r="AM111" i="33"/>
  <c r="H134" i="34" s="1"/>
  <c r="AM137" i="33"/>
  <c r="H147" i="34" s="1"/>
  <c r="AK135" i="33"/>
  <c r="AK173"/>
  <c r="F165" i="34" s="1"/>
  <c r="AK8" i="33"/>
  <c r="AM123"/>
  <c r="H140" i="34" s="1"/>
  <c r="AM149" i="33"/>
  <c r="H153" i="34" s="1"/>
  <c r="AK10" i="33"/>
  <c r="AK115"/>
  <c r="AK141"/>
  <c r="AM56"/>
  <c r="H70" i="34" s="1"/>
  <c r="AM103" i="33"/>
  <c r="H130" i="34" s="1"/>
  <c r="AM129" i="33"/>
  <c r="H143" i="34" s="1"/>
  <c r="AK127" i="33"/>
  <c r="AK153"/>
  <c r="F155" i="34" s="1"/>
  <c r="AM10" i="33"/>
  <c r="H11" i="34" s="1"/>
  <c r="AM115" i="33"/>
  <c r="H136" i="34" s="1"/>
  <c r="AM141" i="33"/>
  <c r="H149" i="34" s="1"/>
  <c r="AK60" i="33"/>
  <c r="AK107"/>
  <c r="AK133"/>
  <c r="AM171"/>
  <c r="H164" i="34" s="1"/>
  <c r="I164" s="1"/>
  <c r="AM16" i="33"/>
  <c r="H14" i="34" s="1"/>
  <c r="J132" i="20"/>
  <c r="J144"/>
  <c r="L140"/>
  <c r="J130"/>
  <c r="J129"/>
  <c r="L129"/>
  <c r="G129"/>
  <c r="K129" s="1"/>
  <c r="J128"/>
  <c r="L128"/>
  <c r="G128"/>
  <c r="K128" s="1"/>
  <c r="L147"/>
  <c r="J147"/>
  <c r="G147"/>
  <c r="K147" s="1"/>
  <c r="J134"/>
  <c r="L134"/>
  <c r="G134"/>
  <c r="K134" s="1"/>
  <c r="L135"/>
  <c r="J135"/>
  <c r="G135"/>
  <c r="K135" s="1"/>
  <c r="L154"/>
  <c r="J154"/>
  <c r="G154"/>
  <c r="K154" s="1"/>
  <c r="M154" s="1"/>
  <c r="Q154" s="1"/>
  <c r="S154" s="1"/>
  <c r="L136"/>
  <c r="J136"/>
  <c r="G136"/>
  <c r="K136" s="1"/>
  <c r="L10"/>
  <c r="G10"/>
  <c r="K10" s="1"/>
  <c r="L148"/>
  <c r="J148"/>
  <c r="G148"/>
  <c r="K148" s="1"/>
  <c r="M148" s="1"/>
  <c r="Q148" s="1"/>
  <c r="S148" s="1"/>
  <c r="L153"/>
  <c r="J153"/>
  <c r="G153"/>
  <c r="K153" s="1"/>
  <c r="J131"/>
  <c r="L131"/>
  <c r="G131"/>
  <c r="K131" s="1"/>
  <c r="L150"/>
  <c r="J150"/>
  <c r="G150"/>
  <c r="K150" s="1"/>
  <c r="L132"/>
  <c r="L13"/>
  <c r="J13"/>
  <c r="G13"/>
  <c r="K13" s="1"/>
  <c r="M13" s="1"/>
  <c r="Q13" s="1"/>
  <c r="S13" s="1"/>
  <c r="L138"/>
  <c r="J138"/>
  <c r="G138"/>
  <c r="K138" s="1"/>
  <c r="M138" s="1"/>
  <c r="Q138" s="1"/>
  <c r="S138" s="1"/>
  <c r="L139"/>
  <c r="J139"/>
  <c r="G139"/>
  <c r="K139" s="1"/>
  <c r="M139" s="1"/>
  <c r="Q139" s="1"/>
  <c r="S139" s="1"/>
  <c r="G144"/>
  <c r="K144" s="1"/>
  <c r="L71"/>
  <c r="J71"/>
  <c r="G71"/>
  <c r="K71" s="1"/>
  <c r="L141"/>
  <c r="J141"/>
  <c r="G141"/>
  <c r="K141" s="1"/>
  <c r="M141" s="1"/>
  <c r="Q141" s="1"/>
  <c r="S141" s="1"/>
  <c r="L146"/>
  <c r="J146"/>
  <c r="G146"/>
  <c r="K146" s="1"/>
  <c r="L73"/>
  <c r="J73"/>
  <c r="G73"/>
  <c r="K73" s="1"/>
  <c r="L67"/>
  <c r="G67"/>
  <c r="K67" s="1"/>
  <c r="J68"/>
  <c r="L68"/>
  <c r="G68"/>
  <c r="K68" s="1"/>
  <c r="L142"/>
  <c r="J142"/>
  <c r="G142"/>
  <c r="K142" s="1"/>
  <c r="L143"/>
  <c r="J143"/>
  <c r="G143"/>
  <c r="K143" s="1"/>
  <c r="M143" s="1"/>
  <c r="Q143" s="1"/>
  <c r="S143" s="1"/>
  <c r="L12"/>
  <c r="J12"/>
  <c r="G12"/>
  <c r="K12" s="1"/>
  <c r="L69"/>
  <c r="J69"/>
  <c r="G69"/>
  <c r="K69" s="1"/>
  <c r="M69" s="1"/>
  <c r="Q69" s="1"/>
  <c r="S69" s="1"/>
  <c r="L70"/>
  <c r="J70"/>
  <c r="G70"/>
  <c r="K70" s="1"/>
  <c r="L11"/>
  <c r="J11"/>
  <c r="G11"/>
  <c r="K11" s="1"/>
  <c r="M11" s="1"/>
  <c r="Q11" s="1"/>
  <c r="S11" s="1"/>
  <c r="L145"/>
  <c r="J145"/>
  <c r="G145"/>
  <c r="K145" s="1"/>
  <c r="M145" s="1"/>
  <c r="Q145" s="1"/>
  <c r="S145" s="1"/>
  <c r="L72"/>
  <c r="J72"/>
  <c r="G72"/>
  <c r="K72" s="1"/>
  <c r="L137"/>
  <c r="J137"/>
  <c r="G137"/>
  <c r="K137" s="1"/>
  <c r="L133"/>
  <c r="J133"/>
  <c r="G133"/>
  <c r="K133" s="1"/>
  <c r="L149"/>
  <c r="J149"/>
  <c r="G149"/>
  <c r="K149" s="1"/>
  <c r="M149" s="1"/>
  <c r="Q149" s="1"/>
  <c r="S149" s="1"/>
  <c r="J127"/>
  <c r="L127"/>
  <c r="G127"/>
  <c r="K127" s="1"/>
  <c r="L151"/>
  <c r="J151"/>
  <c r="G151"/>
  <c r="K151" s="1"/>
  <c r="M151" s="1"/>
  <c r="Q151" s="1"/>
  <c r="S151" s="1"/>
  <c r="L152"/>
  <c r="J152"/>
  <c r="G152"/>
  <c r="K152" s="1"/>
  <c r="M152" s="1"/>
  <c r="Q152" s="1"/>
  <c r="S152" s="1"/>
  <c r="L125"/>
  <c r="G125"/>
  <c r="K125" s="1"/>
  <c r="J126"/>
  <c r="L126"/>
  <c r="G126"/>
  <c r="K126" s="1"/>
  <c r="I147" i="40"/>
  <c r="I148"/>
  <c r="I146"/>
  <c r="I164" s="1"/>
  <c r="M147" i="20"/>
  <c r="Q147" s="1"/>
  <c r="S147" s="1"/>
  <c r="F15"/>
  <c r="J10"/>
  <c r="M150"/>
  <c r="Q150" s="1"/>
  <c r="S150" s="1"/>
  <c r="H75"/>
  <c r="I75"/>
  <c r="H156"/>
  <c r="I156"/>
  <c r="M142"/>
  <c r="Q142" s="1"/>
  <c r="S142" s="1"/>
  <c r="M135"/>
  <c r="Q135" s="1"/>
  <c r="S135" s="1"/>
  <c r="M12"/>
  <c r="Q12" s="1"/>
  <c r="S12" s="1"/>
  <c r="M136"/>
  <c r="Q136" s="1"/>
  <c r="S136" s="1"/>
  <c r="I15"/>
  <c r="H15"/>
  <c r="M70"/>
  <c r="Q70" s="1"/>
  <c r="S70" s="1"/>
  <c r="M153"/>
  <c r="Q153" s="1"/>
  <c r="S153" s="1"/>
  <c r="M131"/>
  <c r="Q131" s="1"/>
  <c r="S131" s="1"/>
  <c r="M137"/>
  <c r="Q137" s="1"/>
  <c r="S137" s="1"/>
  <c r="M133"/>
  <c r="Q133" s="1"/>
  <c r="S133" s="1"/>
  <c r="M71"/>
  <c r="Q71" s="1"/>
  <c r="S71" s="1"/>
  <c r="M146"/>
  <c r="Q146" s="1"/>
  <c r="S146" s="1"/>
  <c r="F75"/>
  <c r="J67"/>
  <c r="J125"/>
  <c r="L127" i="40"/>
  <c r="J127"/>
  <c r="G127"/>
  <c r="K127" s="1"/>
  <c r="M127" s="1"/>
  <c r="Q127" s="1"/>
  <c r="S127" s="1"/>
  <c r="L12"/>
  <c r="J12"/>
  <c r="G12"/>
  <c r="L159"/>
  <c r="J159"/>
  <c r="G159"/>
  <c r="K159" s="1"/>
  <c r="M159" s="1"/>
  <c r="Q159" s="1"/>
  <c r="S159" s="1"/>
  <c r="L150"/>
  <c r="J150"/>
  <c r="G150"/>
  <c r="K150" s="1"/>
  <c r="M150" s="1"/>
  <c r="Q150" s="1"/>
  <c r="S150" s="1"/>
  <c r="J72"/>
  <c r="L72"/>
  <c r="G72"/>
  <c r="K72" s="1"/>
  <c r="L153"/>
  <c r="J153"/>
  <c r="G153"/>
  <c r="K153" s="1"/>
  <c r="M153" s="1"/>
  <c r="Q153" s="1"/>
  <c r="S153" s="1"/>
  <c r="L144"/>
  <c r="J144"/>
  <c r="G144"/>
  <c r="K144" s="1"/>
  <c r="M144" s="1"/>
  <c r="Q144" s="1"/>
  <c r="S144" s="1"/>
  <c r="L160"/>
  <c r="J160"/>
  <c r="G160"/>
  <c r="M160" s="1"/>
  <c r="Q160" s="1"/>
  <c r="S160" s="1"/>
  <c r="J128"/>
  <c r="L128"/>
  <c r="G128"/>
  <c r="K128" s="1"/>
  <c r="L73"/>
  <c r="J73"/>
  <c r="G73"/>
  <c r="J74"/>
  <c r="L74"/>
  <c r="G74"/>
  <c r="K74" s="1"/>
  <c r="J126"/>
  <c r="L126"/>
  <c r="G126"/>
  <c r="L135"/>
  <c r="J135"/>
  <c r="G135"/>
  <c r="K135" s="1"/>
  <c r="M135" s="1"/>
  <c r="Q135" s="1"/>
  <c r="S135" s="1"/>
  <c r="L13"/>
  <c r="J13"/>
  <c r="G13"/>
  <c r="J134"/>
  <c r="L134"/>
  <c r="G134"/>
  <c r="K134" s="1"/>
  <c r="L69"/>
  <c r="J69"/>
  <c r="G69"/>
  <c r="K69" s="1"/>
  <c r="M69" s="1"/>
  <c r="Q69" s="1"/>
  <c r="S69" s="1"/>
  <c r="L11"/>
  <c r="J11"/>
  <c r="G11"/>
  <c r="K11" s="1"/>
  <c r="M11" s="1"/>
  <c r="Q11" s="1"/>
  <c r="S11" s="1"/>
  <c r="L161"/>
  <c r="J161"/>
  <c r="G161"/>
  <c r="K161" s="1"/>
  <c r="L152"/>
  <c r="J152"/>
  <c r="G152"/>
  <c r="K152" s="1"/>
  <c r="M152" s="1"/>
  <c r="Q152" s="1"/>
  <c r="S152" s="1"/>
  <c r="L68"/>
  <c r="J68"/>
  <c r="G68"/>
  <c r="L71"/>
  <c r="J71"/>
  <c r="G71"/>
  <c r="L151"/>
  <c r="J151"/>
  <c r="G151"/>
  <c r="K151" s="1"/>
  <c r="M151" s="1"/>
  <c r="Q151" s="1"/>
  <c r="S151" s="1"/>
  <c r="L139"/>
  <c r="J139"/>
  <c r="G139"/>
  <c r="K139" s="1"/>
  <c r="M139" s="1"/>
  <c r="Q139" s="1"/>
  <c r="S139" s="1"/>
  <c r="L70"/>
  <c r="J70"/>
  <c r="G70"/>
  <c r="L142"/>
  <c r="J142"/>
  <c r="G142"/>
  <c r="K142" s="1"/>
  <c r="M142" s="1"/>
  <c r="Q142" s="1"/>
  <c r="S142" s="1"/>
  <c r="L137"/>
  <c r="J137"/>
  <c r="G137"/>
  <c r="K137" s="1"/>
  <c r="M137" s="1"/>
  <c r="Q137" s="1"/>
  <c r="S137" s="1"/>
  <c r="J130"/>
  <c r="L130"/>
  <c r="G130"/>
  <c r="K130" s="1"/>
  <c r="L129"/>
  <c r="J129"/>
  <c r="G129"/>
  <c r="K129" s="1"/>
  <c r="L162"/>
  <c r="J162"/>
  <c r="G162"/>
  <c r="K162" s="1"/>
  <c r="M162" s="1"/>
  <c r="Q162" s="1"/>
  <c r="S162" s="1"/>
  <c r="L140"/>
  <c r="J140"/>
  <c r="G140"/>
  <c r="K140" s="1"/>
  <c r="M140" s="1"/>
  <c r="Q140" s="1"/>
  <c r="S140" s="1"/>
  <c r="L154"/>
  <c r="J154"/>
  <c r="G154"/>
  <c r="K154" s="1"/>
  <c r="M154" s="1"/>
  <c r="Q154" s="1"/>
  <c r="S154" s="1"/>
  <c r="J132"/>
  <c r="L132"/>
  <c r="G132"/>
  <c r="K132" s="1"/>
  <c r="L149"/>
  <c r="J149"/>
  <c r="G149"/>
  <c r="K149" s="1"/>
  <c r="M149" s="1"/>
  <c r="Q149" s="1"/>
  <c r="S149" s="1"/>
  <c r="L10"/>
  <c r="J10"/>
  <c r="G10"/>
  <c r="L14"/>
  <c r="J14"/>
  <c r="G14"/>
  <c r="J136"/>
  <c r="L136"/>
  <c r="G136"/>
  <c r="K136" s="1"/>
  <c r="L145"/>
  <c r="J145"/>
  <c r="G145"/>
  <c r="K145" s="1"/>
  <c r="M145" s="1"/>
  <c r="Q145" s="1"/>
  <c r="S145" s="1"/>
  <c r="L133"/>
  <c r="J133"/>
  <c r="G133"/>
  <c r="K133" s="1"/>
  <c r="L141"/>
  <c r="J141"/>
  <c r="G141"/>
  <c r="K141" s="1"/>
  <c r="M141" s="1"/>
  <c r="Q141" s="1"/>
  <c r="S141" s="1"/>
  <c r="L143"/>
  <c r="J143"/>
  <c r="G143"/>
  <c r="K143" s="1"/>
  <c r="M143" s="1"/>
  <c r="Q143" s="1"/>
  <c r="S143" s="1"/>
  <c r="J138"/>
  <c r="L138"/>
  <c r="G138"/>
  <c r="K138" s="1"/>
  <c r="L131"/>
  <c r="J131"/>
  <c r="G131"/>
  <c r="K131" s="1"/>
  <c r="I76"/>
  <c r="I16"/>
  <c r="I139" i="36"/>
  <c r="I140"/>
  <c r="I72"/>
  <c r="I132"/>
  <c r="I137"/>
  <c r="I150"/>
  <c r="I14"/>
  <c r="I145"/>
  <c r="I12"/>
  <c r="I129"/>
  <c r="I152"/>
  <c r="I70"/>
  <c r="I135"/>
  <c r="I68"/>
  <c r="I128"/>
  <c r="I146"/>
  <c r="I148"/>
  <c r="I10"/>
  <c r="I133"/>
  <c r="I71"/>
  <c r="I131"/>
  <c r="I142"/>
  <c r="I69"/>
  <c r="I141"/>
  <c r="I136"/>
  <c r="I138"/>
  <c r="I127"/>
  <c r="I73"/>
  <c r="I144"/>
  <c r="I151"/>
  <c r="I13"/>
  <c r="I153"/>
  <c r="I144" i="32"/>
  <c r="I145"/>
  <c r="I132"/>
  <c r="I127"/>
  <c r="I72"/>
  <c r="I140"/>
  <c r="I153"/>
  <c r="I12"/>
  <c r="I135"/>
  <c r="I68"/>
  <c r="I146"/>
  <c r="I133"/>
  <c r="I147"/>
  <c r="I70"/>
  <c r="I150"/>
  <c r="I69"/>
  <c r="I139"/>
  <c r="I141"/>
  <c r="I151"/>
  <c r="I13"/>
  <c r="I143"/>
  <c r="I129"/>
  <c r="I138"/>
  <c r="I149"/>
  <c r="I152"/>
  <c r="I128"/>
  <c r="I134"/>
  <c r="I71"/>
  <c r="I148"/>
  <c r="I154"/>
  <c r="I10"/>
  <c r="I137"/>
  <c r="I11"/>
  <c r="I142"/>
  <c r="I130"/>
  <c r="I73"/>
  <c r="I131"/>
  <c r="I136"/>
  <c r="I143" i="30"/>
  <c r="I151"/>
  <c r="I145"/>
  <c r="I153"/>
  <c r="I12"/>
  <c r="I141"/>
  <c r="I148"/>
  <c r="I127"/>
  <c r="I136"/>
  <c r="I149"/>
  <c r="I69"/>
  <c r="I134"/>
  <c r="I137"/>
  <c r="I139"/>
  <c r="I144"/>
  <c r="I140"/>
  <c r="I150"/>
  <c r="I129"/>
  <c r="I138"/>
  <c r="I73"/>
  <c r="I128"/>
  <c r="I133"/>
  <c r="I130"/>
  <c r="I135"/>
  <c r="I70"/>
  <c r="I132"/>
  <c r="I71"/>
  <c r="I142"/>
  <c r="I147"/>
  <c r="I131"/>
  <c r="I146"/>
  <c r="I152"/>
  <c r="I72"/>
  <c r="I11"/>
  <c r="I160" i="26"/>
  <c r="I72"/>
  <c r="I161"/>
  <c r="I69"/>
  <c r="I163"/>
  <c r="AI91" i="25"/>
  <c r="AJ90"/>
  <c r="AJ91" s="1"/>
  <c r="AI50"/>
  <c r="AJ49"/>
  <c r="AJ50" s="1"/>
  <c r="AI6" i="23"/>
  <c r="AI89"/>
  <c r="AI48"/>
  <c r="AI48" i="21"/>
  <c r="AJ47"/>
  <c r="AJ48" s="1"/>
  <c r="AH6"/>
  <c r="AI5"/>
  <c r="AI91"/>
  <c r="AJ90"/>
  <c r="AJ91" s="1"/>
  <c r="AH91" i="14"/>
  <c r="AI90"/>
  <c r="AH48"/>
  <c r="AI47"/>
  <c r="AI5"/>
  <c r="AH6"/>
  <c r="J163" i="36" l="1"/>
  <c r="I163"/>
  <c r="L163"/>
  <c r="G163"/>
  <c r="K163" s="1"/>
  <c r="AN159" i="35"/>
  <c r="F158" i="36"/>
  <c r="AN64" i="35"/>
  <c r="F74" i="36"/>
  <c r="G155"/>
  <c r="K155" s="1"/>
  <c r="J155"/>
  <c r="L155"/>
  <c r="L75"/>
  <c r="G75"/>
  <c r="K75" s="1"/>
  <c r="J75"/>
  <c r="G162"/>
  <c r="K162" s="1"/>
  <c r="L162"/>
  <c r="J162"/>
  <c r="F157"/>
  <c r="AN157" i="35"/>
  <c r="AN161"/>
  <c r="F159" i="36"/>
  <c r="AN165" i="35"/>
  <c r="F161" i="36"/>
  <c r="AN163" i="35"/>
  <c r="F160" i="36"/>
  <c r="G156"/>
  <c r="K156" s="1"/>
  <c r="L156"/>
  <c r="J156"/>
  <c r="G154"/>
  <c r="K154" s="1"/>
  <c r="J154"/>
  <c r="L154"/>
  <c r="AN10" i="35"/>
  <c r="F11" i="36"/>
  <c r="L11" s="1"/>
  <c r="AN123" i="35"/>
  <c r="F140" i="36"/>
  <c r="J140" s="1"/>
  <c r="AN105" i="35"/>
  <c r="F131" i="36"/>
  <c r="J131" s="1"/>
  <c r="AN143" i="35"/>
  <c r="F150" i="36"/>
  <c r="L150" s="1"/>
  <c r="AN52" i="35"/>
  <c r="F68" i="36"/>
  <c r="J68" s="1"/>
  <c r="AN125" i="35"/>
  <c r="F141" i="36"/>
  <c r="L141" s="1"/>
  <c r="AN145" i="35"/>
  <c r="F151" i="36"/>
  <c r="L151" s="1"/>
  <c r="AN54" i="35"/>
  <c r="F69" i="36"/>
  <c r="L69" s="1"/>
  <c r="AN109" i="35"/>
  <c r="F133" i="36"/>
  <c r="L133" s="1"/>
  <c r="AN147" i="35"/>
  <c r="F152" i="36"/>
  <c r="L152" s="1"/>
  <c r="AN129" i="35"/>
  <c r="F143" i="36"/>
  <c r="L143" s="1"/>
  <c r="AN56" i="35"/>
  <c r="F70" i="36"/>
  <c r="J70" s="1"/>
  <c r="AN12" i="35"/>
  <c r="F12" i="36"/>
  <c r="J12" s="1"/>
  <c r="AN97" i="35"/>
  <c r="F127" i="36"/>
  <c r="L127" s="1"/>
  <c r="AN111" i="35"/>
  <c r="F134" i="36"/>
  <c r="J134" s="1"/>
  <c r="AN131" i="35"/>
  <c r="F144" i="36"/>
  <c r="L144" s="1"/>
  <c r="AN113" i="35"/>
  <c r="F135" i="36"/>
  <c r="L135" s="1"/>
  <c r="AN151" i="35"/>
  <c r="AN16"/>
  <c r="AN107"/>
  <c r="F132" i="36"/>
  <c r="AN127" i="35"/>
  <c r="F142" i="36"/>
  <c r="L142" s="1"/>
  <c r="AN141" i="35"/>
  <c r="F149" i="36"/>
  <c r="L149" s="1"/>
  <c r="AN133" i="35"/>
  <c r="F145" i="36"/>
  <c r="J145" s="1"/>
  <c r="AN60" i="35"/>
  <c r="F72" i="36"/>
  <c r="L72" s="1"/>
  <c r="AN153" i="35"/>
  <c r="AN115"/>
  <c r="F136" i="36"/>
  <c r="AN8" i="35"/>
  <c r="F10" i="36"/>
  <c r="L10" s="1"/>
  <c r="AN135" i="35"/>
  <c r="F146" i="36"/>
  <c r="AN149" i="35"/>
  <c r="F153" i="36"/>
  <c r="AN58" i="35"/>
  <c r="F71" i="36"/>
  <c r="AN99" i="35"/>
  <c r="F128" i="36"/>
  <c r="AN119" i="35"/>
  <c r="F138" i="36"/>
  <c r="AN101" i="35"/>
  <c r="F129" i="36"/>
  <c r="AN139" i="35"/>
  <c r="F148" i="36"/>
  <c r="AN121" i="35"/>
  <c r="F139" i="36"/>
  <c r="AN169" i="35"/>
  <c r="AN62"/>
  <c r="F73" i="36"/>
  <c r="J73" s="1"/>
  <c r="AN103" i="35"/>
  <c r="F130" i="36"/>
  <c r="L130" s="1"/>
  <c r="AN117" i="35"/>
  <c r="F137" i="36"/>
  <c r="J137" s="1"/>
  <c r="AN155" i="35"/>
  <c r="AN137"/>
  <c r="F147" i="36"/>
  <c r="AN66" i="35"/>
  <c r="AN167"/>
  <c r="AN14"/>
  <c r="F13" i="36"/>
  <c r="L13" s="1"/>
  <c r="G165" i="34"/>
  <c r="L165"/>
  <c r="J165"/>
  <c r="G155"/>
  <c r="K155" s="1"/>
  <c r="J155"/>
  <c r="L155"/>
  <c r="G164"/>
  <c r="L164"/>
  <c r="J164"/>
  <c r="G162"/>
  <c r="J162"/>
  <c r="L162"/>
  <c r="G163"/>
  <c r="K163" s="1"/>
  <c r="L163"/>
  <c r="J163"/>
  <c r="K162"/>
  <c r="M162" s="1"/>
  <c r="Q162" s="1"/>
  <c r="S162" s="1"/>
  <c r="M127" i="20"/>
  <c r="Q127" s="1"/>
  <c r="S127" s="1"/>
  <c r="M68"/>
  <c r="Q68" s="1"/>
  <c r="S68" s="1"/>
  <c r="H69" i="34"/>
  <c r="AN107" i="33"/>
  <c r="F132" i="34"/>
  <c r="AN127" i="33"/>
  <c r="F142" i="34"/>
  <c r="AN141" i="33"/>
  <c r="F149" i="34"/>
  <c r="AN10" i="33"/>
  <c r="F11" i="34"/>
  <c r="AN173" i="33"/>
  <c r="AN123"/>
  <c r="F140" i="34"/>
  <c r="AN105" i="33"/>
  <c r="F131" i="34"/>
  <c r="AN143" i="33"/>
  <c r="F150" i="34"/>
  <c r="AN52" i="33"/>
  <c r="F68" i="34"/>
  <c r="AN125" i="33"/>
  <c r="F141" i="34"/>
  <c r="AN145" i="33"/>
  <c r="F151" i="34"/>
  <c r="AN54" i="33"/>
  <c r="F69" i="34"/>
  <c r="AN109" i="33"/>
  <c r="F133" i="34"/>
  <c r="AN147" i="33"/>
  <c r="F152" i="34"/>
  <c r="AN129" i="33"/>
  <c r="F143" i="34"/>
  <c r="AN56" i="33"/>
  <c r="F70" i="34"/>
  <c r="AN12" i="33"/>
  <c r="F12" i="34"/>
  <c r="AN97" i="33"/>
  <c r="F127" i="34"/>
  <c r="AN111" i="33"/>
  <c r="F134" i="34"/>
  <c r="AN131" i="33"/>
  <c r="F144" i="34"/>
  <c r="AN113" i="33"/>
  <c r="F135" i="34"/>
  <c r="AN151" i="33"/>
  <c r="F154" i="34"/>
  <c r="AN16" i="33"/>
  <c r="AN133"/>
  <c r="F145" i="34"/>
  <c r="AN60" i="33"/>
  <c r="F72" i="34"/>
  <c r="AN153" i="33"/>
  <c r="AN115"/>
  <c r="F136" i="34"/>
  <c r="AN8" i="33"/>
  <c r="F10" i="34"/>
  <c r="AN135" i="33"/>
  <c r="F146" i="34"/>
  <c r="AN149" i="33"/>
  <c r="F153" i="34"/>
  <c r="AN58" i="33"/>
  <c r="F71" i="34"/>
  <c r="AN99" i="33"/>
  <c r="F128" i="34"/>
  <c r="AN119" i="33"/>
  <c r="F138" i="34"/>
  <c r="AN101" i="33"/>
  <c r="F129" i="34"/>
  <c r="AN139" i="33"/>
  <c r="F148" i="34"/>
  <c r="AN121" i="33"/>
  <c r="F139" i="34"/>
  <c r="AN171" i="33"/>
  <c r="AN62"/>
  <c r="F73" i="34"/>
  <c r="AN103" i="33"/>
  <c r="F130" i="34"/>
  <c r="AN117" i="33"/>
  <c r="F137" i="34"/>
  <c r="AN167" i="33"/>
  <c r="AN137"/>
  <c r="F147" i="34"/>
  <c r="AN66" i="33"/>
  <c r="F75" i="34"/>
  <c r="AN169" i="33"/>
  <c r="AN14"/>
  <c r="F13" i="34"/>
  <c r="M134" i="20"/>
  <c r="Q134" s="1"/>
  <c r="S134" s="1"/>
  <c r="M128"/>
  <c r="Q128" s="1"/>
  <c r="S128" s="1"/>
  <c r="M161" i="40"/>
  <c r="Q161" s="1"/>
  <c r="S161" s="1"/>
  <c r="L14" i="30"/>
  <c r="G14"/>
  <c r="K14" s="1"/>
  <c r="J14"/>
  <c r="G163"/>
  <c r="K163" s="1"/>
  <c r="L163"/>
  <c r="J163"/>
  <c r="G164"/>
  <c r="K164" s="1"/>
  <c r="L164"/>
  <c r="J164"/>
  <c r="G165"/>
  <c r="K165" s="1"/>
  <c r="L165"/>
  <c r="J165"/>
  <c r="L128"/>
  <c r="J140"/>
  <c r="J127"/>
  <c r="L143"/>
  <c r="M126" i="20"/>
  <c r="Q126" s="1"/>
  <c r="S126" s="1"/>
  <c r="J70" i="30"/>
  <c r="M129" i="20"/>
  <c r="Q129" s="1"/>
  <c r="S129" s="1"/>
  <c r="L15"/>
  <c r="L130"/>
  <c r="J140"/>
  <c r="L144"/>
  <c r="M144" s="1"/>
  <c r="Q144" s="1"/>
  <c r="S144" s="1"/>
  <c r="G132"/>
  <c r="K132" s="1"/>
  <c r="L75"/>
  <c r="M132"/>
  <c r="Q132" s="1"/>
  <c r="S132" s="1"/>
  <c r="F156"/>
  <c r="G130"/>
  <c r="K130" s="1"/>
  <c r="G140"/>
  <c r="K140" s="1"/>
  <c r="M140" s="1"/>
  <c r="Q140" s="1"/>
  <c r="S140" s="1"/>
  <c r="M73"/>
  <c r="Q73" s="1"/>
  <c r="S73" s="1"/>
  <c r="M72"/>
  <c r="Q72" s="1"/>
  <c r="S72" s="1"/>
  <c r="G75"/>
  <c r="L146" i="40"/>
  <c r="G146"/>
  <c r="K146" s="1"/>
  <c r="J146"/>
  <c r="L148"/>
  <c r="G148"/>
  <c r="K148" s="1"/>
  <c r="J148"/>
  <c r="L147"/>
  <c r="J147"/>
  <c r="G147"/>
  <c r="K147" s="1"/>
  <c r="M147" s="1"/>
  <c r="Q147" s="1"/>
  <c r="S147" s="1"/>
  <c r="M130"/>
  <c r="Q130" s="1"/>
  <c r="S130" s="1"/>
  <c r="M128"/>
  <c r="Q128" s="1"/>
  <c r="S128" s="1"/>
  <c r="J156" i="20"/>
  <c r="J15"/>
  <c r="J75"/>
  <c r="G15"/>
  <c r="K71" i="40"/>
  <c r="M71" s="1"/>
  <c r="Q71" s="1"/>
  <c r="S71" s="1"/>
  <c r="M131"/>
  <c r="Q131" s="1"/>
  <c r="S131" s="1"/>
  <c r="M133"/>
  <c r="Q133" s="1"/>
  <c r="S133" s="1"/>
  <c r="M129"/>
  <c r="Q129" s="1"/>
  <c r="S129" s="1"/>
  <c r="K70"/>
  <c r="M70" s="1"/>
  <c r="Q70" s="1"/>
  <c r="S70" s="1"/>
  <c r="K73"/>
  <c r="M73" s="1"/>
  <c r="Q73" s="1"/>
  <c r="S73" s="1"/>
  <c r="M132"/>
  <c r="Q132" s="1"/>
  <c r="S132" s="1"/>
  <c r="K14"/>
  <c r="M14" s="1"/>
  <c r="Q14" s="1"/>
  <c r="S14" s="1"/>
  <c r="K13"/>
  <c r="M13" s="1"/>
  <c r="Q13" s="1"/>
  <c r="S13" s="1"/>
  <c r="K12"/>
  <c r="M12" s="1"/>
  <c r="Q12" s="1"/>
  <c r="S12" s="1"/>
  <c r="M138"/>
  <c r="Q138" s="1"/>
  <c r="S138" s="1"/>
  <c r="M134"/>
  <c r="Q134" s="1"/>
  <c r="S134" s="1"/>
  <c r="M74"/>
  <c r="Q74" s="1"/>
  <c r="S74" s="1"/>
  <c r="M72"/>
  <c r="Q72" s="1"/>
  <c r="S72" s="1"/>
  <c r="G16"/>
  <c r="K10"/>
  <c r="G76"/>
  <c r="K68"/>
  <c r="K126"/>
  <c r="M136"/>
  <c r="Q136" s="1"/>
  <c r="S136" s="1"/>
  <c r="L16"/>
  <c r="L76"/>
  <c r="I140" i="38"/>
  <c r="I147"/>
  <c r="I68"/>
  <c r="I71"/>
  <c r="I149"/>
  <c r="I70"/>
  <c r="I73"/>
  <c r="I144"/>
  <c r="I130"/>
  <c r="I11"/>
  <c r="I136"/>
  <c r="I141"/>
  <c r="I131"/>
  <c r="I126"/>
  <c r="I128"/>
  <c r="I10"/>
  <c r="I148"/>
  <c r="I134"/>
  <c r="I139"/>
  <c r="I129"/>
  <c r="I13"/>
  <c r="I142"/>
  <c r="I72"/>
  <c r="I137"/>
  <c r="I74"/>
  <c r="I138"/>
  <c r="I146"/>
  <c r="I133"/>
  <c r="I69"/>
  <c r="I127"/>
  <c r="I12"/>
  <c r="I145"/>
  <c r="I132"/>
  <c r="I14"/>
  <c r="I143"/>
  <c r="I135"/>
  <c r="L153" i="36"/>
  <c r="J153"/>
  <c r="G153"/>
  <c r="J151"/>
  <c r="L134"/>
  <c r="G134"/>
  <c r="K134" s="1"/>
  <c r="L73"/>
  <c r="J127"/>
  <c r="L138"/>
  <c r="J138"/>
  <c r="G138"/>
  <c r="J143"/>
  <c r="L136"/>
  <c r="J136"/>
  <c r="G136"/>
  <c r="J141"/>
  <c r="L131"/>
  <c r="G131"/>
  <c r="K131" s="1"/>
  <c r="J11"/>
  <c r="L71"/>
  <c r="J71"/>
  <c r="G71"/>
  <c r="K71" s="1"/>
  <c r="J133"/>
  <c r="J10"/>
  <c r="G10"/>
  <c r="L148"/>
  <c r="J148"/>
  <c r="G148"/>
  <c r="L146"/>
  <c r="J146"/>
  <c r="G146"/>
  <c r="L128"/>
  <c r="J128"/>
  <c r="G128"/>
  <c r="K128" s="1"/>
  <c r="M128" s="1"/>
  <c r="Q128" s="1"/>
  <c r="S128" s="1"/>
  <c r="G68"/>
  <c r="J135"/>
  <c r="L70"/>
  <c r="G70"/>
  <c r="K70" s="1"/>
  <c r="J152"/>
  <c r="L129"/>
  <c r="J129"/>
  <c r="G129"/>
  <c r="L12"/>
  <c r="G12"/>
  <c r="K12" s="1"/>
  <c r="L14"/>
  <c r="J14"/>
  <c r="G14"/>
  <c r="J150"/>
  <c r="L147"/>
  <c r="J147"/>
  <c r="G147"/>
  <c r="L132"/>
  <c r="J132"/>
  <c r="G132"/>
  <c r="J72"/>
  <c r="L140"/>
  <c r="G140"/>
  <c r="K140" s="1"/>
  <c r="L139"/>
  <c r="J139"/>
  <c r="G139"/>
  <c r="I165"/>
  <c r="I16"/>
  <c r="I77"/>
  <c r="I135" i="34"/>
  <c r="I140"/>
  <c r="I137"/>
  <c r="I142"/>
  <c r="I139"/>
  <c r="I151"/>
  <c r="I153"/>
  <c r="I10"/>
  <c r="I12"/>
  <c r="I150"/>
  <c r="I147"/>
  <c r="I152"/>
  <c r="I149"/>
  <c r="I154"/>
  <c r="I70"/>
  <c r="I69"/>
  <c r="I72"/>
  <c r="I71"/>
  <c r="I75"/>
  <c r="I144"/>
  <c r="I14"/>
  <c r="I11"/>
  <c r="I68"/>
  <c r="I13"/>
  <c r="I132"/>
  <c r="I133"/>
  <c r="I136"/>
  <c r="I134"/>
  <c r="I138"/>
  <c r="I73"/>
  <c r="I127"/>
  <c r="I128"/>
  <c r="I129"/>
  <c r="I130"/>
  <c r="I131"/>
  <c r="I141"/>
  <c r="I146"/>
  <c r="I143"/>
  <c r="I148"/>
  <c r="I145"/>
  <c r="J13" i="32"/>
  <c r="J137"/>
  <c r="L138"/>
  <c r="L143"/>
  <c r="J139"/>
  <c r="L135"/>
  <c r="J140"/>
  <c r="L144"/>
  <c r="L73"/>
  <c r="L136"/>
  <c r="J136"/>
  <c r="G136"/>
  <c r="L131"/>
  <c r="J131"/>
  <c r="G131"/>
  <c r="L130"/>
  <c r="J130"/>
  <c r="G130"/>
  <c r="L142"/>
  <c r="J142"/>
  <c r="G142"/>
  <c r="L11"/>
  <c r="J11"/>
  <c r="G11"/>
  <c r="L154"/>
  <c r="J154"/>
  <c r="G154"/>
  <c r="K154" s="1"/>
  <c r="L148"/>
  <c r="J148"/>
  <c r="G148"/>
  <c r="L71"/>
  <c r="J71"/>
  <c r="G71"/>
  <c r="K71" s="1"/>
  <c r="M71" s="1"/>
  <c r="Q71" s="1"/>
  <c r="S71" s="1"/>
  <c r="L134"/>
  <c r="J134"/>
  <c r="G134"/>
  <c r="L128"/>
  <c r="J128"/>
  <c r="G128"/>
  <c r="K128" s="1"/>
  <c r="L152"/>
  <c r="J152"/>
  <c r="G152"/>
  <c r="L149"/>
  <c r="J149"/>
  <c r="G149"/>
  <c r="L13"/>
  <c r="L151"/>
  <c r="J151"/>
  <c r="G151"/>
  <c r="L141"/>
  <c r="J141"/>
  <c r="G141"/>
  <c r="L69"/>
  <c r="J69"/>
  <c r="G69"/>
  <c r="K69" s="1"/>
  <c r="M69" s="1"/>
  <c r="Q69" s="1"/>
  <c r="S69" s="1"/>
  <c r="L150"/>
  <c r="J150"/>
  <c r="G150"/>
  <c r="L70"/>
  <c r="J70"/>
  <c r="G70"/>
  <c r="K70" s="1"/>
  <c r="M70" s="1"/>
  <c r="Q70" s="1"/>
  <c r="S70" s="1"/>
  <c r="L147"/>
  <c r="J147"/>
  <c r="G147"/>
  <c r="L146"/>
  <c r="J146"/>
  <c r="G146"/>
  <c r="J68"/>
  <c r="L68"/>
  <c r="G68"/>
  <c r="L153"/>
  <c r="J153"/>
  <c r="G153"/>
  <c r="J72"/>
  <c r="L72"/>
  <c r="G72"/>
  <c r="K72" s="1"/>
  <c r="L127"/>
  <c r="J127"/>
  <c r="G127"/>
  <c r="L132"/>
  <c r="J132"/>
  <c r="G132"/>
  <c r="L145"/>
  <c r="J145"/>
  <c r="G145"/>
  <c r="J144"/>
  <c r="I16"/>
  <c r="J10"/>
  <c r="L10"/>
  <c r="G10"/>
  <c r="J129"/>
  <c r="L129"/>
  <c r="G129"/>
  <c r="K129" s="1"/>
  <c r="J133"/>
  <c r="L133"/>
  <c r="G133"/>
  <c r="L12"/>
  <c r="J12"/>
  <c r="G12"/>
  <c r="I77"/>
  <c r="I168"/>
  <c r="L148" i="30"/>
  <c r="J151"/>
  <c r="J147"/>
  <c r="J145"/>
  <c r="L11"/>
  <c r="J11"/>
  <c r="G11"/>
  <c r="K11" s="1"/>
  <c r="L72"/>
  <c r="J72"/>
  <c r="G72"/>
  <c r="K72" s="1"/>
  <c r="M72" s="1"/>
  <c r="Q72" s="1"/>
  <c r="S72" s="1"/>
  <c r="L152"/>
  <c r="J152"/>
  <c r="G152"/>
  <c r="K152" s="1"/>
  <c r="L146"/>
  <c r="J146"/>
  <c r="G146"/>
  <c r="K146" s="1"/>
  <c r="J131"/>
  <c r="L131"/>
  <c r="G131"/>
  <c r="K131" s="1"/>
  <c r="L126"/>
  <c r="J126"/>
  <c r="G126"/>
  <c r="L10"/>
  <c r="G10"/>
  <c r="L142"/>
  <c r="J142"/>
  <c r="G142"/>
  <c r="K142" s="1"/>
  <c r="M142" s="1"/>
  <c r="Q142" s="1"/>
  <c r="S142" s="1"/>
  <c r="L71"/>
  <c r="J71"/>
  <c r="G71"/>
  <c r="K71" s="1"/>
  <c r="M71" s="1"/>
  <c r="Q71" s="1"/>
  <c r="S71" s="1"/>
  <c r="L132"/>
  <c r="J132"/>
  <c r="G132"/>
  <c r="K132" s="1"/>
  <c r="M132" s="1"/>
  <c r="Q132" s="1"/>
  <c r="S132" s="1"/>
  <c r="L70"/>
  <c r="G70"/>
  <c r="K70" s="1"/>
  <c r="J135"/>
  <c r="L135"/>
  <c r="G135"/>
  <c r="K135" s="1"/>
  <c r="L130"/>
  <c r="J130"/>
  <c r="G130"/>
  <c r="K130" s="1"/>
  <c r="M130" s="1"/>
  <c r="Q130" s="1"/>
  <c r="S130" s="1"/>
  <c r="L133"/>
  <c r="J133"/>
  <c r="G133"/>
  <c r="K133" s="1"/>
  <c r="M133" s="1"/>
  <c r="Q133" s="1"/>
  <c r="S133" s="1"/>
  <c r="J128"/>
  <c r="J73"/>
  <c r="L73"/>
  <c r="G73"/>
  <c r="K73" s="1"/>
  <c r="L138"/>
  <c r="J138"/>
  <c r="G138"/>
  <c r="K138" s="1"/>
  <c r="M138" s="1"/>
  <c r="Q138" s="1"/>
  <c r="S138" s="1"/>
  <c r="L129"/>
  <c r="J129"/>
  <c r="G129"/>
  <c r="K129" s="1"/>
  <c r="M129" s="1"/>
  <c r="Q129" s="1"/>
  <c r="S129" s="1"/>
  <c r="L150"/>
  <c r="J150"/>
  <c r="G150"/>
  <c r="K150" s="1"/>
  <c r="L140"/>
  <c r="G140"/>
  <c r="K140" s="1"/>
  <c r="L144"/>
  <c r="J144"/>
  <c r="G144"/>
  <c r="K144" s="1"/>
  <c r="J139"/>
  <c r="L139"/>
  <c r="G139"/>
  <c r="K139" s="1"/>
  <c r="L68"/>
  <c r="J68"/>
  <c r="G68"/>
  <c r="L137"/>
  <c r="J137"/>
  <c r="G137"/>
  <c r="K137" s="1"/>
  <c r="L134"/>
  <c r="J134"/>
  <c r="G134"/>
  <c r="K134" s="1"/>
  <c r="M134" s="1"/>
  <c r="Q134" s="1"/>
  <c r="S134" s="1"/>
  <c r="L69"/>
  <c r="J69"/>
  <c r="G69"/>
  <c r="K69" s="1"/>
  <c r="M69" s="1"/>
  <c r="Q69" s="1"/>
  <c r="S69" s="1"/>
  <c r="L149"/>
  <c r="J149"/>
  <c r="G149"/>
  <c r="K149" s="1"/>
  <c r="L136"/>
  <c r="J136"/>
  <c r="G136"/>
  <c r="K136" s="1"/>
  <c r="M136" s="1"/>
  <c r="Q136" s="1"/>
  <c r="S136" s="1"/>
  <c r="L127"/>
  <c r="L141"/>
  <c r="J141"/>
  <c r="G141"/>
  <c r="K141" s="1"/>
  <c r="M141" s="1"/>
  <c r="Q141" s="1"/>
  <c r="S141" s="1"/>
  <c r="L12"/>
  <c r="J12"/>
  <c r="G12"/>
  <c r="K12" s="1"/>
  <c r="M12" s="1"/>
  <c r="Q12" s="1"/>
  <c r="S12" s="1"/>
  <c r="J143"/>
  <c r="G143"/>
  <c r="K143" s="1"/>
  <c r="I126"/>
  <c r="I167" s="1"/>
  <c r="I10"/>
  <c r="I16" s="1"/>
  <c r="I68"/>
  <c r="I76" s="1"/>
  <c r="I133" i="28"/>
  <c r="I73"/>
  <c r="I131"/>
  <c r="I139"/>
  <c r="I70"/>
  <c r="I12"/>
  <c r="I138"/>
  <c r="I136"/>
  <c r="I126"/>
  <c r="I140"/>
  <c r="I134"/>
  <c r="I145"/>
  <c r="I127"/>
  <c r="I132"/>
  <c r="I141"/>
  <c r="I144"/>
  <c r="I71"/>
  <c r="I146"/>
  <c r="I137"/>
  <c r="I129"/>
  <c r="I142"/>
  <c r="I11"/>
  <c r="I147"/>
  <c r="I128"/>
  <c r="I135"/>
  <c r="I69"/>
  <c r="I148"/>
  <c r="I72"/>
  <c r="I130"/>
  <c r="I143"/>
  <c r="I129" i="26"/>
  <c r="I148"/>
  <c r="I130"/>
  <c r="I70"/>
  <c r="I149"/>
  <c r="I159"/>
  <c r="I136"/>
  <c r="I141"/>
  <c r="I146"/>
  <c r="I128"/>
  <c r="I157"/>
  <c r="I134"/>
  <c r="I158"/>
  <c r="I135"/>
  <c r="I73"/>
  <c r="I151"/>
  <c r="I133"/>
  <c r="I131"/>
  <c r="I147"/>
  <c r="I138"/>
  <c r="I12"/>
  <c r="I139"/>
  <c r="I13"/>
  <c r="I140"/>
  <c r="I145"/>
  <c r="I150"/>
  <c r="I132"/>
  <c r="I137"/>
  <c r="I11"/>
  <c r="I143"/>
  <c r="I125"/>
  <c r="I144"/>
  <c r="I126"/>
  <c r="I71"/>
  <c r="I68"/>
  <c r="I142"/>
  <c r="G10"/>
  <c r="I10"/>
  <c r="I127"/>
  <c r="I128" i="24"/>
  <c r="I12"/>
  <c r="I133"/>
  <c r="I11"/>
  <c r="I69"/>
  <c r="I144"/>
  <c r="I131"/>
  <c r="I137"/>
  <c r="I134"/>
  <c r="I143"/>
  <c r="I130"/>
  <c r="I71"/>
  <c r="I141"/>
  <c r="I127"/>
  <c r="I142"/>
  <c r="I138"/>
  <c r="I149"/>
  <c r="I135"/>
  <c r="I129"/>
  <c r="I146"/>
  <c r="I140"/>
  <c r="I126"/>
  <c r="I68"/>
  <c r="I13"/>
  <c r="I139"/>
  <c r="I132"/>
  <c r="I150"/>
  <c r="I70"/>
  <c r="I145"/>
  <c r="I125"/>
  <c r="AI6" i="21"/>
  <c r="AJ5"/>
  <c r="AJ6" s="1"/>
  <c r="AI91" i="14"/>
  <c r="AJ90"/>
  <c r="AJ91" s="1"/>
  <c r="AI48"/>
  <c r="AJ47"/>
  <c r="AJ48" s="1"/>
  <c r="AJ5"/>
  <c r="AJ6" s="1"/>
  <c r="AI6"/>
  <c r="G72" i="36" l="1"/>
  <c r="G73"/>
  <c r="J144"/>
  <c r="M163"/>
  <c r="Q163" s="1"/>
  <c r="S163" s="1"/>
  <c r="J142"/>
  <c r="G142"/>
  <c r="G160"/>
  <c r="K160" s="1"/>
  <c r="L160"/>
  <c r="J160"/>
  <c r="L161"/>
  <c r="J161"/>
  <c r="G161"/>
  <c r="K161" s="1"/>
  <c r="M161" s="1"/>
  <c r="Q161" s="1"/>
  <c r="S161" s="1"/>
  <c r="G159"/>
  <c r="K159" s="1"/>
  <c r="L159"/>
  <c r="J159"/>
  <c r="M162"/>
  <c r="Q162" s="1"/>
  <c r="S162" s="1"/>
  <c r="M75"/>
  <c r="Q75" s="1"/>
  <c r="S75" s="1"/>
  <c r="M155"/>
  <c r="Q155" s="1"/>
  <c r="S155" s="1"/>
  <c r="G157"/>
  <c r="K157" s="1"/>
  <c r="J157"/>
  <c r="L157"/>
  <c r="G74"/>
  <c r="K74" s="1"/>
  <c r="J74"/>
  <c r="L74"/>
  <c r="G158"/>
  <c r="K158" s="1"/>
  <c r="J158"/>
  <c r="L158"/>
  <c r="M158" s="1"/>
  <c r="Q158" s="1"/>
  <c r="S158" s="1"/>
  <c r="M156"/>
  <c r="Q156" s="1"/>
  <c r="S156" s="1"/>
  <c r="M154"/>
  <c r="Q154" s="1"/>
  <c r="S154" s="1"/>
  <c r="L145"/>
  <c r="J149"/>
  <c r="G137"/>
  <c r="G149"/>
  <c r="J130"/>
  <c r="L137"/>
  <c r="G145"/>
  <c r="K132"/>
  <c r="M132" s="1"/>
  <c r="Q132" s="1"/>
  <c r="S132" s="1"/>
  <c r="K145"/>
  <c r="M145" s="1"/>
  <c r="Q145" s="1"/>
  <c r="S145" s="1"/>
  <c r="K148"/>
  <c r="M148" s="1"/>
  <c r="Q148" s="1"/>
  <c r="S148" s="1"/>
  <c r="K142"/>
  <c r="M142" s="1"/>
  <c r="Q142" s="1"/>
  <c r="S142" s="1"/>
  <c r="K136"/>
  <c r="M136" s="1"/>
  <c r="Q136" s="1"/>
  <c r="S136" s="1"/>
  <c r="K138"/>
  <c r="M138" s="1"/>
  <c r="Q138" s="1"/>
  <c r="S138" s="1"/>
  <c r="K139"/>
  <c r="M139" s="1"/>
  <c r="Q139" s="1"/>
  <c r="S139" s="1"/>
  <c r="K137"/>
  <c r="M137" s="1"/>
  <c r="Q137" s="1"/>
  <c r="S137" s="1"/>
  <c r="K147"/>
  <c r="M147" s="1"/>
  <c r="Q147" s="1"/>
  <c r="S147" s="1"/>
  <c r="K129"/>
  <c r="M129" s="1"/>
  <c r="Q129" s="1"/>
  <c r="S129" s="1"/>
  <c r="K149"/>
  <c r="M149" s="1"/>
  <c r="Q149" s="1"/>
  <c r="S149" s="1"/>
  <c r="K146"/>
  <c r="M146" s="1"/>
  <c r="Q146" s="1"/>
  <c r="S146" s="1"/>
  <c r="K153"/>
  <c r="M153" s="1"/>
  <c r="Q153" s="1"/>
  <c r="S153" s="1"/>
  <c r="G130"/>
  <c r="M137" i="30"/>
  <c r="Q137" s="1"/>
  <c r="S137" s="1"/>
  <c r="K73" i="36"/>
  <c r="M73" s="1"/>
  <c r="Q73" s="1"/>
  <c r="S73" s="1"/>
  <c r="M129" i="32"/>
  <c r="K72" i="36"/>
  <c r="M72" s="1"/>
  <c r="Q72" s="1"/>
  <c r="S72" s="1"/>
  <c r="J13"/>
  <c r="K14"/>
  <c r="M14" s="1"/>
  <c r="Q14" s="1"/>
  <c r="S14" s="1"/>
  <c r="M134"/>
  <c r="Q134" s="1"/>
  <c r="S134" s="1"/>
  <c r="G156" i="20"/>
  <c r="M70" i="36"/>
  <c r="Q70" s="1"/>
  <c r="S70" s="1"/>
  <c r="G13"/>
  <c r="K13" s="1"/>
  <c r="M140"/>
  <c r="Q140" s="1"/>
  <c r="S140" s="1"/>
  <c r="M131"/>
  <c r="Q131" s="1"/>
  <c r="S131" s="1"/>
  <c r="L68"/>
  <c r="J69"/>
  <c r="M12"/>
  <c r="Q12" s="1"/>
  <c r="S12" s="1"/>
  <c r="G150"/>
  <c r="G152"/>
  <c r="G135"/>
  <c r="G133"/>
  <c r="G11"/>
  <c r="G16" s="1"/>
  <c r="G69"/>
  <c r="K69" s="1"/>
  <c r="M69" s="1"/>
  <c r="Q69" s="1"/>
  <c r="S69" s="1"/>
  <c r="G141"/>
  <c r="G143"/>
  <c r="G127"/>
  <c r="K127" s="1"/>
  <c r="G144"/>
  <c r="G151"/>
  <c r="M163" i="34"/>
  <c r="Q163" s="1"/>
  <c r="S163" s="1"/>
  <c r="K164"/>
  <c r="M164" s="1"/>
  <c r="Q164" s="1"/>
  <c r="S164" s="1"/>
  <c r="K165"/>
  <c r="M165" s="1"/>
  <c r="Q165" s="1"/>
  <c r="S165" s="1"/>
  <c r="M155"/>
  <c r="Q155" s="1"/>
  <c r="S155" s="1"/>
  <c r="M128" i="32"/>
  <c r="Q128" s="1"/>
  <c r="S128" s="1"/>
  <c r="K12"/>
  <c r="M12" s="1"/>
  <c r="Q12" s="1"/>
  <c r="S12" s="1"/>
  <c r="K11"/>
  <c r="M11" s="1"/>
  <c r="Q11" s="1"/>
  <c r="S11" s="1"/>
  <c r="L151" i="28"/>
  <c r="K151"/>
  <c r="J151"/>
  <c r="L152"/>
  <c r="J152"/>
  <c r="K152"/>
  <c r="M152" s="1"/>
  <c r="Q152" s="1"/>
  <c r="S152" s="1"/>
  <c r="L14"/>
  <c r="J14"/>
  <c r="K14"/>
  <c r="M14" s="1"/>
  <c r="Q14" s="1"/>
  <c r="S14" s="1"/>
  <c r="K10" i="30"/>
  <c r="M163"/>
  <c r="Q163" s="1"/>
  <c r="S163" s="1"/>
  <c r="M14"/>
  <c r="Q14" s="1"/>
  <c r="S14" s="1"/>
  <c r="M140"/>
  <c r="Q140" s="1"/>
  <c r="S140" s="1"/>
  <c r="M152"/>
  <c r="Q152" s="1"/>
  <c r="S152" s="1"/>
  <c r="G127"/>
  <c r="K127" s="1"/>
  <c r="G128"/>
  <c r="K128" s="1"/>
  <c r="M128" s="1"/>
  <c r="Q128" s="1"/>
  <c r="S128" s="1"/>
  <c r="M164"/>
  <c r="Q164" s="1"/>
  <c r="S164" s="1"/>
  <c r="M165"/>
  <c r="Q165" s="1"/>
  <c r="S165" s="1"/>
  <c r="M70"/>
  <c r="Q70" s="1"/>
  <c r="S70" s="1"/>
  <c r="L156" i="20"/>
  <c r="K161" i="28"/>
  <c r="L161"/>
  <c r="J161"/>
  <c r="K160"/>
  <c r="L160"/>
  <c r="J160"/>
  <c r="L163"/>
  <c r="J163"/>
  <c r="K163"/>
  <c r="M163" s="1"/>
  <c r="Q163" s="1"/>
  <c r="S163" s="1"/>
  <c r="L142"/>
  <c r="J141"/>
  <c r="J140"/>
  <c r="J138"/>
  <c r="J133"/>
  <c r="M130" i="20"/>
  <c r="Q130" s="1"/>
  <c r="S130" s="1"/>
  <c r="K163" i="26"/>
  <c r="L163"/>
  <c r="J163"/>
  <c r="K160"/>
  <c r="L160"/>
  <c r="J160"/>
  <c r="K161"/>
  <c r="L161"/>
  <c r="J161"/>
  <c r="K126"/>
  <c r="K12"/>
  <c r="K132"/>
  <c r="K11"/>
  <c r="K13"/>
  <c r="L72"/>
  <c r="I148" i="24"/>
  <c r="I136"/>
  <c r="I147"/>
  <c r="M146" i="40"/>
  <c r="Q146" s="1"/>
  <c r="S146" s="1"/>
  <c r="L164"/>
  <c r="J135" i="32"/>
  <c r="G13"/>
  <c r="J143"/>
  <c r="L137"/>
  <c r="M11" i="30"/>
  <c r="Q11" s="1"/>
  <c r="S11" s="1"/>
  <c r="L151"/>
  <c r="L145"/>
  <c r="G145"/>
  <c r="K145" s="1"/>
  <c r="J148"/>
  <c r="G140" i="32"/>
  <c r="L139"/>
  <c r="G164" i="40"/>
  <c r="G151" i="30"/>
  <c r="K151" s="1"/>
  <c r="G148"/>
  <c r="K148" s="1"/>
  <c r="M148" s="1"/>
  <c r="Q148" s="1"/>
  <c r="S148" s="1"/>
  <c r="G144" i="32"/>
  <c r="K144" s="1"/>
  <c r="G135"/>
  <c r="G143"/>
  <c r="G137"/>
  <c r="K137" s="1"/>
  <c r="M137" s="1"/>
  <c r="M148" i="40"/>
  <c r="Q148" s="1"/>
  <c r="S148" s="1"/>
  <c r="K15" i="20"/>
  <c r="M10"/>
  <c r="M125"/>
  <c r="K156"/>
  <c r="K75"/>
  <c r="M67"/>
  <c r="K164" i="40"/>
  <c r="M126"/>
  <c r="K76"/>
  <c r="M68"/>
  <c r="K16"/>
  <c r="M10"/>
  <c r="J143" i="38"/>
  <c r="J132"/>
  <c r="J137"/>
  <c r="L134"/>
  <c r="J131"/>
  <c r="L141"/>
  <c r="J136"/>
  <c r="J144"/>
  <c r="J140"/>
  <c r="M71" i="36"/>
  <c r="Q71" s="1"/>
  <c r="S71" s="1"/>
  <c r="M13"/>
  <c r="Q13" s="1"/>
  <c r="S13" s="1"/>
  <c r="L135" i="38"/>
  <c r="J135"/>
  <c r="G135"/>
  <c r="K135" s="1"/>
  <c r="M135" s="1"/>
  <c r="Q135" s="1"/>
  <c r="S135" s="1"/>
  <c r="L143"/>
  <c r="L14"/>
  <c r="J14"/>
  <c r="G14"/>
  <c r="G132"/>
  <c r="K132" s="1"/>
  <c r="L145"/>
  <c r="J145"/>
  <c r="G145"/>
  <c r="K145" s="1"/>
  <c r="M145" s="1"/>
  <c r="Q145" s="1"/>
  <c r="S145" s="1"/>
  <c r="L12"/>
  <c r="J12"/>
  <c r="G12"/>
  <c r="K12" s="1"/>
  <c r="L127"/>
  <c r="J127"/>
  <c r="G127"/>
  <c r="K127" s="1"/>
  <c r="L69"/>
  <c r="J69"/>
  <c r="G69"/>
  <c r="L133"/>
  <c r="J133"/>
  <c r="G133"/>
  <c r="K133" s="1"/>
  <c r="L146"/>
  <c r="J146"/>
  <c r="G146"/>
  <c r="K146" s="1"/>
  <c r="M146" s="1"/>
  <c r="Q146" s="1"/>
  <c r="S146" s="1"/>
  <c r="L138"/>
  <c r="J138"/>
  <c r="G138"/>
  <c r="K138" s="1"/>
  <c r="M138" s="1"/>
  <c r="Q138" s="1"/>
  <c r="S138" s="1"/>
  <c r="L74"/>
  <c r="J74"/>
  <c r="G74"/>
  <c r="L72"/>
  <c r="J72"/>
  <c r="G72"/>
  <c r="K72" s="1"/>
  <c r="L142"/>
  <c r="J142"/>
  <c r="G142"/>
  <c r="K142" s="1"/>
  <c r="M142" s="1"/>
  <c r="Q142" s="1"/>
  <c r="S142" s="1"/>
  <c r="L13"/>
  <c r="J13"/>
  <c r="G13"/>
  <c r="K13" s="1"/>
  <c r="L129"/>
  <c r="J129"/>
  <c r="G129"/>
  <c r="K129" s="1"/>
  <c r="L139"/>
  <c r="J139"/>
  <c r="G139"/>
  <c r="K139" s="1"/>
  <c r="M139" s="1"/>
  <c r="Q139" s="1"/>
  <c r="S139" s="1"/>
  <c r="J134"/>
  <c r="L148"/>
  <c r="J148"/>
  <c r="G148"/>
  <c r="K148" s="1"/>
  <c r="M148" s="1"/>
  <c r="Q148" s="1"/>
  <c r="S148" s="1"/>
  <c r="L10"/>
  <c r="J10"/>
  <c r="G10"/>
  <c r="L128"/>
  <c r="J128"/>
  <c r="G128"/>
  <c r="K128" s="1"/>
  <c r="M128" s="1"/>
  <c r="L126"/>
  <c r="J126"/>
  <c r="G126"/>
  <c r="G131"/>
  <c r="K131" s="1"/>
  <c r="L11"/>
  <c r="J11"/>
  <c r="G11"/>
  <c r="L130"/>
  <c r="J130"/>
  <c r="G130"/>
  <c r="K130" s="1"/>
  <c r="G144"/>
  <c r="K144" s="1"/>
  <c r="L73"/>
  <c r="J73"/>
  <c r="G73"/>
  <c r="K73" s="1"/>
  <c r="L70"/>
  <c r="J70"/>
  <c r="G70"/>
  <c r="K70" s="1"/>
  <c r="L149"/>
  <c r="J149"/>
  <c r="G149"/>
  <c r="K149" s="1"/>
  <c r="M149" s="1"/>
  <c r="Q149" s="1"/>
  <c r="S149" s="1"/>
  <c r="L71"/>
  <c r="J71"/>
  <c r="G71"/>
  <c r="K71" s="1"/>
  <c r="L68"/>
  <c r="J68"/>
  <c r="G68"/>
  <c r="L147"/>
  <c r="J147"/>
  <c r="G147"/>
  <c r="K147" s="1"/>
  <c r="M147" s="1"/>
  <c r="Q147" s="1"/>
  <c r="S147" s="1"/>
  <c r="I16"/>
  <c r="I164"/>
  <c r="I76"/>
  <c r="K68" i="36"/>
  <c r="L77"/>
  <c r="L165"/>
  <c r="K10"/>
  <c r="L16"/>
  <c r="L153" i="34"/>
  <c r="L151"/>
  <c r="J153" i="30"/>
  <c r="L147"/>
  <c r="L140" i="32"/>
  <c r="G139"/>
  <c r="K139" s="1"/>
  <c r="J138"/>
  <c r="J73"/>
  <c r="L145" i="34"/>
  <c r="J145"/>
  <c r="G145"/>
  <c r="L148"/>
  <c r="J148"/>
  <c r="G148"/>
  <c r="L143"/>
  <c r="J143"/>
  <c r="G143"/>
  <c r="K143" s="1"/>
  <c r="L146"/>
  <c r="J146"/>
  <c r="G146"/>
  <c r="L141"/>
  <c r="J141"/>
  <c r="G141"/>
  <c r="L131"/>
  <c r="J131"/>
  <c r="G131"/>
  <c r="L130"/>
  <c r="J130"/>
  <c r="G130"/>
  <c r="K130" s="1"/>
  <c r="L129"/>
  <c r="J129"/>
  <c r="G129"/>
  <c r="L128"/>
  <c r="J128"/>
  <c r="G128"/>
  <c r="K128" s="1"/>
  <c r="M128" s="1"/>
  <c r="Q128" s="1"/>
  <c r="S128" s="1"/>
  <c r="L127"/>
  <c r="J127"/>
  <c r="G127"/>
  <c r="L73"/>
  <c r="J73"/>
  <c r="G73"/>
  <c r="L138"/>
  <c r="J138"/>
  <c r="G138"/>
  <c r="L134"/>
  <c r="J134"/>
  <c r="G134"/>
  <c r="L136"/>
  <c r="J136"/>
  <c r="G136"/>
  <c r="L133"/>
  <c r="J133"/>
  <c r="G133"/>
  <c r="L132"/>
  <c r="J132"/>
  <c r="G132"/>
  <c r="L13"/>
  <c r="J13"/>
  <c r="G13"/>
  <c r="K13" s="1"/>
  <c r="L68"/>
  <c r="J68"/>
  <c r="G68"/>
  <c r="L11"/>
  <c r="J11"/>
  <c r="G11"/>
  <c r="L14"/>
  <c r="J14"/>
  <c r="G14"/>
  <c r="K14" s="1"/>
  <c r="M14" s="1"/>
  <c r="Q14" s="1"/>
  <c r="S14" s="1"/>
  <c r="L144"/>
  <c r="J144"/>
  <c r="G144"/>
  <c r="L75"/>
  <c r="J75"/>
  <c r="G75"/>
  <c r="L71"/>
  <c r="J71"/>
  <c r="G71"/>
  <c r="L72"/>
  <c r="J72"/>
  <c r="G72"/>
  <c r="L69"/>
  <c r="J69"/>
  <c r="G69"/>
  <c r="L70"/>
  <c r="J70"/>
  <c r="G70"/>
  <c r="K70" s="1"/>
  <c r="L154"/>
  <c r="J154"/>
  <c r="G154"/>
  <c r="L149"/>
  <c r="J149"/>
  <c r="G149"/>
  <c r="L152"/>
  <c r="J152"/>
  <c r="G152"/>
  <c r="L147"/>
  <c r="J147"/>
  <c r="G147"/>
  <c r="L150"/>
  <c r="J150"/>
  <c r="G150"/>
  <c r="L12"/>
  <c r="J12"/>
  <c r="G12"/>
  <c r="K12" s="1"/>
  <c r="M12" s="1"/>
  <c r="Q12" s="1"/>
  <c r="S12" s="1"/>
  <c r="L10"/>
  <c r="J10"/>
  <c r="G10"/>
  <c r="L139"/>
  <c r="J139"/>
  <c r="G139"/>
  <c r="L142"/>
  <c r="J142"/>
  <c r="G142"/>
  <c r="L137"/>
  <c r="J137"/>
  <c r="G137"/>
  <c r="L140"/>
  <c r="J140"/>
  <c r="G140"/>
  <c r="L135"/>
  <c r="J135"/>
  <c r="G135"/>
  <c r="G153" i="30"/>
  <c r="K153" s="1"/>
  <c r="G147"/>
  <c r="K147" s="1"/>
  <c r="G138" i="32"/>
  <c r="K138" s="1"/>
  <c r="G73"/>
  <c r="I167" i="34"/>
  <c r="I77"/>
  <c r="I16"/>
  <c r="G14" i="32"/>
  <c r="K14" s="1"/>
  <c r="L14"/>
  <c r="J14"/>
  <c r="G75"/>
  <c r="K75" s="1"/>
  <c r="L75"/>
  <c r="L77" s="1"/>
  <c r="J75"/>
  <c r="K133"/>
  <c r="K132"/>
  <c r="K140"/>
  <c r="M140" s="1"/>
  <c r="K135"/>
  <c r="K146"/>
  <c r="K147"/>
  <c r="K150"/>
  <c r="K151"/>
  <c r="K143"/>
  <c r="K149"/>
  <c r="K130"/>
  <c r="K136"/>
  <c r="K145"/>
  <c r="K153"/>
  <c r="K141"/>
  <c r="K152"/>
  <c r="K134"/>
  <c r="K148"/>
  <c r="K142"/>
  <c r="K131"/>
  <c r="M144" i="30"/>
  <c r="Q144" s="1"/>
  <c r="S144" s="1"/>
  <c r="K10" i="32"/>
  <c r="K127"/>
  <c r="K68"/>
  <c r="Q129"/>
  <c r="S129" s="1"/>
  <c r="L16"/>
  <c r="M72"/>
  <c r="Q72" s="1"/>
  <c r="S72" s="1"/>
  <c r="Q137"/>
  <c r="S137" s="1"/>
  <c r="M149" i="30"/>
  <c r="Q149" s="1"/>
  <c r="S149" s="1"/>
  <c r="M150"/>
  <c r="Q150" s="1"/>
  <c r="S150" s="1"/>
  <c r="M146"/>
  <c r="Q146" s="1"/>
  <c r="S146" s="1"/>
  <c r="M151"/>
  <c r="Q151" s="1"/>
  <c r="S151" s="1"/>
  <c r="M127"/>
  <c r="Q127" s="1"/>
  <c r="S127" s="1"/>
  <c r="M73"/>
  <c r="Q73" s="1"/>
  <c r="S73" s="1"/>
  <c r="M135"/>
  <c r="Q135" s="1"/>
  <c r="S135" s="1"/>
  <c r="M131"/>
  <c r="Q131" s="1"/>
  <c r="S131" s="1"/>
  <c r="G76"/>
  <c r="K68"/>
  <c r="M143"/>
  <c r="Q143" s="1"/>
  <c r="S143" s="1"/>
  <c r="L76"/>
  <c r="M139"/>
  <c r="Q139" s="1"/>
  <c r="S139" s="1"/>
  <c r="L167"/>
  <c r="G16"/>
  <c r="K126"/>
  <c r="L16"/>
  <c r="L143" i="28"/>
  <c r="J143"/>
  <c r="K143"/>
  <c r="M143" s="1"/>
  <c r="Q143" s="1"/>
  <c r="S143" s="1"/>
  <c r="L10"/>
  <c r="J10"/>
  <c r="G10"/>
  <c r="J130"/>
  <c r="L130"/>
  <c r="K130"/>
  <c r="L72"/>
  <c r="J72"/>
  <c r="L148"/>
  <c r="J148"/>
  <c r="K148"/>
  <c r="M148" s="1"/>
  <c r="Q148" s="1"/>
  <c r="S148" s="1"/>
  <c r="L69"/>
  <c r="J69"/>
  <c r="K69"/>
  <c r="M69" s="1"/>
  <c r="Q69" s="1"/>
  <c r="S69" s="1"/>
  <c r="L135"/>
  <c r="J135"/>
  <c r="K135"/>
  <c r="M135" s="1"/>
  <c r="Q135" s="1"/>
  <c r="S135" s="1"/>
  <c r="L128"/>
  <c r="J128"/>
  <c r="K128"/>
  <c r="M128" s="1"/>
  <c r="Q128" s="1"/>
  <c r="S128" s="1"/>
  <c r="L147"/>
  <c r="J147"/>
  <c r="K147"/>
  <c r="M147" s="1"/>
  <c r="Q147" s="1"/>
  <c r="S147" s="1"/>
  <c r="L11"/>
  <c r="J11"/>
  <c r="K11"/>
  <c r="M11" s="1"/>
  <c r="Q11" s="1"/>
  <c r="S11" s="1"/>
  <c r="J142"/>
  <c r="K142"/>
  <c r="L129"/>
  <c r="J129"/>
  <c r="K129"/>
  <c r="M129" s="1"/>
  <c r="Q129" s="1"/>
  <c r="S129" s="1"/>
  <c r="L137"/>
  <c r="J137"/>
  <c r="K137"/>
  <c r="M137" s="1"/>
  <c r="Q137" s="1"/>
  <c r="S137" s="1"/>
  <c r="J146"/>
  <c r="L146"/>
  <c r="K146"/>
  <c r="L71"/>
  <c r="J71"/>
  <c r="K71"/>
  <c r="M71" s="1"/>
  <c r="Q71" s="1"/>
  <c r="S71" s="1"/>
  <c r="L144"/>
  <c r="J144"/>
  <c r="K144"/>
  <c r="M144" s="1"/>
  <c r="Q144" s="1"/>
  <c r="S144" s="1"/>
  <c r="L141"/>
  <c r="K141"/>
  <c r="L132"/>
  <c r="J132"/>
  <c r="K132"/>
  <c r="M132" s="1"/>
  <c r="Q132" s="1"/>
  <c r="S132" s="1"/>
  <c r="L68"/>
  <c r="J68"/>
  <c r="G68"/>
  <c r="L127"/>
  <c r="J127"/>
  <c r="K127"/>
  <c r="M127" s="1"/>
  <c r="Q127" s="1"/>
  <c r="S127" s="1"/>
  <c r="L145"/>
  <c r="J145"/>
  <c r="K145"/>
  <c r="M145" s="1"/>
  <c r="Q145" s="1"/>
  <c r="S145" s="1"/>
  <c r="J134"/>
  <c r="L134"/>
  <c r="K134"/>
  <c r="L140"/>
  <c r="K140"/>
  <c r="J126"/>
  <c r="L126"/>
  <c r="K126"/>
  <c r="L136"/>
  <c r="J136"/>
  <c r="K136"/>
  <c r="M136" s="1"/>
  <c r="Q136" s="1"/>
  <c r="S136" s="1"/>
  <c r="L138"/>
  <c r="L12"/>
  <c r="J12"/>
  <c r="K12"/>
  <c r="M12" s="1"/>
  <c r="Q12" s="1"/>
  <c r="S12" s="1"/>
  <c r="L70"/>
  <c r="J70"/>
  <c r="K70"/>
  <c r="M70" s="1"/>
  <c r="Q70" s="1"/>
  <c r="S70" s="1"/>
  <c r="L139"/>
  <c r="J139"/>
  <c r="K139"/>
  <c r="M139" s="1"/>
  <c r="Q139" s="1"/>
  <c r="S139" s="1"/>
  <c r="L131"/>
  <c r="J131"/>
  <c r="J73"/>
  <c r="L73"/>
  <c r="K73"/>
  <c r="L133"/>
  <c r="K133"/>
  <c r="L125"/>
  <c r="J125"/>
  <c r="G125"/>
  <c r="I10"/>
  <c r="I16" s="1"/>
  <c r="I68"/>
  <c r="I75" s="1"/>
  <c r="I125"/>
  <c r="I165" s="1"/>
  <c r="K10" i="26"/>
  <c r="K139"/>
  <c r="K138"/>
  <c r="K141"/>
  <c r="L136"/>
  <c r="L158"/>
  <c r="L150"/>
  <c r="L134"/>
  <c r="K146"/>
  <c r="K159"/>
  <c r="K149"/>
  <c r="K130"/>
  <c r="K148"/>
  <c r="K129"/>
  <c r="K151"/>
  <c r="L135"/>
  <c r="K127"/>
  <c r="L127"/>
  <c r="K142"/>
  <c r="L142"/>
  <c r="L126"/>
  <c r="K144"/>
  <c r="L144"/>
  <c r="G125"/>
  <c r="K125" s="1"/>
  <c r="L125"/>
  <c r="K143"/>
  <c r="L143"/>
  <c r="K137"/>
  <c r="L137"/>
  <c r="K150"/>
  <c r="K145"/>
  <c r="L145"/>
  <c r="K140"/>
  <c r="L140"/>
  <c r="K147"/>
  <c r="L147"/>
  <c r="K157"/>
  <c r="L157"/>
  <c r="K128"/>
  <c r="L128"/>
  <c r="L141"/>
  <c r="K131"/>
  <c r="L131"/>
  <c r="K133"/>
  <c r="L133"/>
  <c r="L68"/>
  <c r="G68"/>
  <c r="K68" s="1"/>
  <c r="K72"/>
  <c r="L69"/>
  <c r="K69"/>
  <c r="H75"/>
  <c r="I75"/>
  <c r="I165"/>
  <c r="H165"/>
  <c r="J131"/>
  <c r="J133"/>
  <c r="J157"/>
  <c r="J72"/>
  <c r="J128"/>
  <c r="J69"/>
  <c r="I16"/>
  <c r="H16"/>
  <c r="J127"/>
  <c r="L10"/>
  <c r="F16"/>
  <c r="J10"/>
  <c r="J142"/>
  <c r="J68"/>
  <c r="J144"/>
  <c r="J125"/>
  <c r="J143"/>
  <c r="L11"/>
  <c r="J11"/>
  <c r="J137"/>
  <c r="J132"/>
  <c r="J145"/>
  <c r="J140"/>
  <c r="L13"/>
  <c r="J13"/>
  <c r="L12"/>
  <c r="J12"/>
  <c r="J147"/>
  <c r="I67" i="24"/>
  <c r="I124"/>
  <c r="I10"/>
  <c r="I128" i="22"/>
  <c r="I132"/>
  <c r="I148"/>
  <c r="I136"/>
  <c r="I149"/>
  <c r="I156"/>
  <c r="I131"/>
  <c r="I144"/>
  <c r="I157"/>
  <c r="I69"/>
  <c r="I126"/>
  <c r="I139"/>
  <c r="I152"/>
  <c r="I70"/>
  <c r="I127"/>
  <c r="I140"/>
  <c r="I153"/>
  <c r="I71"/>
  <c r="I13"/>
  <c r="I135"/>
  <c r="I72"/>
  <c r="I129"/>
  <c r="I155"/>
  <c r="I73"/>
  <c r="I130"/>
  <c r="I143"/>
  <c r="I137"/>
  <c r="I150"/>
  <c r="I68"/>
  <c r="I138"/>
  <c r="I151"/>
  <c r="I145"/>
  <c r="I158"/>
  <c r="I11"/>
  <c r="I133"/>
  <c r="I146"/>
  <c r="I12"/>
  <c r="I134"/>
  <c r="I147"/>
  <c r="I141"/>
  <c r="I154"/>
  <c r="K11" i="38" l="1"/>
  <c r="M11" s="1"/>
  <c r="Q11" s="1"/>
  <c r="S11" s="1"/>
  <c r="K74"/>
  <c r="M74" s="1"/>
  <c r="Q74" s="1"/>
  <c r="S74" s="1"/>
  <c r="K69"/>
  <c r="M69" s="1"/>
  <c r="Q69" s="1"/>
  <c r="S69" s="1"/>
  <c r="K14"/>
  <c r="M14" s="1"/>
  <c r="Q14" s="1"/>
  <c r="S14" s="1"/>
  <c r="M159" i="36"/>
  <c r="Q159" s="1"/>
  <c r="S159" s="1"/>
  <c r="M160"/>
  <c r="Q160" s="1"/>
  <c r="S160" s="1"/>
  <c r="M157"/>
  <c r="Q157" s="1"/>
  <c r="S157" s="1"/>
  <c r="M74"/>
  <c r="Q74" s="1"/>
  <c r="S74" s="1"/>
  <c r="K151"/>
  <c r="M151" s="1"/>
  <c r="Q151" s="1"/>
  <c r="S151" s="1"/>
  <c r="K141"/>
  <c r="M141" s="1"/>
  <c r="Q141" s="1"/>
  <c r="S141" s="1"/>
  <c r="K135"/>
  <c r="M135" s="1"/>
  <c r="Q135" s="1"/>
  <c r="S135" s="1"/>
  <c r="K150"/>
  <c r="M150" s="1"/>
  <c r="Q150" s="1"/>
  <c r="S150" s="1"/>
  <c r="K130"/>
  <c r="M130" s="1"/>
  <c r="Q130" s="1"/>
  <c r="S130" s="1"/>
  <c r="K144"/>
  <c r="M144" s="1"/>
  <c r="Q144" s="1"/>
  <c r="S144" s="1"/>
  <c r="K143"/>
  <c r="M143" s="1"/>
  <c r="Q143" s="1"/>
  <c r="S143" s="1"/>
  <c r="K133"/>
  <c r="M133" s="1"/>
  <c r="Q133" s="1"/>
  <c r="S133" s="1"/>
  <c r="K152"/>
  <c r="M152" s="1"/>
  <c r="Q152" s="1"/>
  <c r="S152" s="1"/>
  <c r="K11"/>
  <c r="M11" s="1"/>
  <c r="Q11" s="1"/>
  <c r="S11" s="1"/>
  <c r="G165"/>
  <c r="G77"/>
  <c r="K154" i="34"/>
  <c r="M154" s="1"/>
  <c r="Q154" s="1"/>
  <c r="S154" s="1"/>
  <c r="K140"/>
  <c r="M140" s="1"/>
  <c r="Q140" s="1"/>
  <c r="S140" s="1"/>
  <c r="K142"/>
  <c r="M142" s="1"/>
  <c r="Q142" s="1"/>
  <c r="S142" s="1"/>
  <c r="K150"/>
  <c r="M150" s="1"/>
  <c r="Q150" s="1"/>
  <c r="S150" s="1"/>
  <c r="K152"/>
  <c r="M152" s="1"/>
  <c r="Q152" s="1"/>
  <c r="S152" s="1"/>
  <c r="K144"/>
  <c r="M144" s="1"/>
  <c r="Q144" s="1"/>
  <c r="S144" s="1"/>
  <c r="K132"/>
  <c r="M132" s="1"/>
  <c r="Q132" s="1"/>
  <c r="S132" s="1"/>
  <c r="K136"/>
  <c r="M136" s="1"/>
  <c r="Q136" s="1"/>
  <c r="S136" s="1"/>
  <c r="K138"/>
  <c r="M138" s="1"/>
  <c r="Q138" s="1"/>
  <c r="S138" s="1"/>
  <c r="K129"/>
  <c r="M129" s="1"/>
  <c r="Q129" s="1"/>
  <c r="S129" s="1"/>
  <c r="K131"/>
  <c r="M131" s="1"/>
  <c r="Q131" s="1"/>
  <c r="S131" s="1"/>
  <c r="K146"/>
  <c r="M146" s="1"/>
  <c r="Q146" s="1"/>
  <c r="S146" s="1"/>
  <c r="K148"/>
  <c r="M148" s="1"/>
  <c r="Q148" s="1"/>
  <c r="S148" s="1"/>
  <c r="K135"/>
  <c r="M135" s="1"/>
  <c r="Q135" s="1"/>
  <c r="S135" s="1"/>
  <c r="K137"/>
  <c r="M137" s="1"/>
  <c r="Q137" s="1"/>
  <c r="S137" s="1"/>
  <c r="K139"/>
  <c r="M139" s="1"/>
  <c r="Q139" s="1"/>
  <c r="S139" s="1"/>
  <c r="K147"/>
  <c r="M147" s="1"/>
  <c r="Q147" s="1"/>
  <c r="S147" s="1"/>
  <c r="K149"/>
  <c r="M149" s="1"/>
  <c r="Q149" s="1"/>
  <c r="S149" s="1"/>
  <c r="K133"/>
  <c r="M133" s="1"/>
  <c r="Q133" s="1"/>
  <c r="S133" s="1"/>
  <c r="K134"/>
  <c r="M134" s="1"/>
  <c r="Q134" s="1"/>
  <c r="S134" s="1"/>
  <c r="K141"/>
  <c r="M141" s="1"/>
  <c r="Q141" s="1"/>
  <c r="S141" s="1"/>
  <c r="M143"/>
  <c r="Q143" s="1"/>
  <c r="S143" s="1"/>
  <c r="K145"/>
  <c r="M145" s="1"/>
  <c r="Q145" s="1"/>
  <c r="S145" s="1"/>
  <c r="K11"/>
  <c r="M11" s="1"/>
  <c r="Q11" s="1"/>
  <c r="S11" s="1"/>
  <c r="M142" i="32"/>
  <c r="Q142" s="1"/>
  <c r="S142" s="1"/>
  <c r="M134"/>
  <c r="Q134" s="1"/>
  <c r="S134" s="1"/>
  <c r="M141"/>
  <c r="Q141" s="1"/>
  <c r="S141" s="1"/>
  <c r="M145"/>
  <c r="Q145" s="1"/>
  <c r="S145" s="1"/>
  <c r="M130"/>
  <c r="Q130" s="1"/>
  <c r="S130" s="1"/>
  <c r="M149"/>
  <c r="Q149" s="1"/>
  <c r="S149" s="1"/>
  <c r="M151"/>
  <c r="Q151" s="1"/>
  <c r="S151" s="1"/>
  <c r="M147"/>
  <c r="Q147" s="1"/>
  <c r="S147" s="1"/>
  <c r="M135"/>
  <c r="Q135" s="1"/>
  <c r="S135" s="1"/>
  <c r="M132"/>
  <c r="Q132" s="1"/>
  <c r="S132" s="1"/>
  <c r="M138"/>
  <c r="Q138" s="1"/>
  <c r="S138" s="1"/>
  <c r="M139"/>
  <c r="Q139" s="1"/>
  <c r="S139" s="1"/>
  <c r="M131"/>
  <c r="Q131" s="1"/>
  <c r="S131" s="1"/>
  <c r="M148"/>
  <c r="Q148" s="1"/>
  <c r="S148" s="1"/>
  <c r="M152"/>
  <c r="Q152" s="1"/>
  <c r="S152" s="1"/>
  <c r="M153"/>
  <c r="Q153" s="1"/>
  <c r="S153" s="1"/>
  <c r="M136"/>
  <c r="Q136" s="1"/>
  <c r="S136" s="1"/>
  <c r="M154"/>
  <c r="Q154" s="1"/>
  <c r="S154" s="1"/>
  <c r="M143"/>
  <c r="Q143" s="1"/>
  <c r="S143" s="1"/>
  <c r="M150"/>
  <c r="Q150" s="1"/>
  <c r="S150" s="1"/>
  <c r="M146"/>
  <c r="Q146" s="1"/>
  <c r="S146" s="1"/>
  <c r="M133"/>
  <c r="Q133" s="1"/>
  <c r="S133" s="1"/>
  <c r="M144"/>
  <c r="Q144" s="1"/>
  <c r="S144" s="1"/>
  <c r="K13"/>
  <c r="M13" s="1"/>
  <c r="Q13" s="1"/>
  <c r="S13" s="1"/>
  <c r="K73"/>
  <c r="M73" s="1"/>
  <c r="Q73" s="1"/>
  <c r="S73" s="1"/>
  <c r="M151" i="28"/>
  <c r="Q151" s="1"/>
  <c r="S151" s="1"/>
  <c r="L149"/>
  <c r="J149"/>
  <c r="K149"/>
  <c r="M149" s="1"/>
  <c r="Q149" s="1"/>
  <c r="S149" s="1"/>
  <c r="L150"/>
  <c r="J150"/>
  <c r="K150"/>
  <c r="M150" s="1"/>
  <c r="Q150" s="1"/>
  <c r="S150" s="1"/>
  <c r="L152" i="26"/>
  <c r="J152"/>
  <c r="K152"/>
  <c r="M152" s="1"/>
  <c r="Q152" s="1"/>
  <c r="S152" s="1"/>
  <c r="L14"/>
  <c r="K14"/>
  <c r="J14"/>
  <c r="L152" i="24"/>
  <c r="J152"/>
  <c r="K152"/>
  <c r="M152" s="1"/>
  <c r="Q152" s="1"/>
  <c r="S152" s="1"/>
  <c r="J151"/>
  <c r="K151"/>
  <c r="L151"/>
  <c r="L159"/>
  <c r="K159"/>
  <c r="J159"/>
  <c r="J153"/>
  <c r="K153"/>
  <c r="L153"/>
  <c r="L154"/>
  <c r="K154"/>
  <c r="J154"/>
  <c r="J160"/>
  <c r="K160"/>
  <c r="L160"/>
  <c r="L161"/>
  <c r="J161"/>
  <c r="K161"/>
  <c r="M161" s="1"/>
  <c r="Q161" s="1"/>
  <c r="S161" s="1"/>
  <c r="J155"/>
  <c r="K155"/>
  <c r="L155"/>
  <c r="M130" i="38"/>
  <c r="Q130" s="1"/>
  <c r="S130" s="1"/>
  <c r="M129"/>
  <c r="Q129" s="1"/>
  <c r="S129" s="1"/>
  <c r="M133"/>
  <c r="Q133" s="1"/>
  <c r="S133" s="1"/>
  <c r="M127"/>
  <c r="Q127" s="1"/>
  <c r="S127" s="1"/>
  <c r="M153" i="30"/>
  <c r="Q153" s="1"/>
  <c r="S153" s="1"/>
  <c r="M161" i="28"/>
  <c r="Q161" s="1"/>
  <c r="S161" s="1"/>
  <c r="M133"/>
  <c r="Q133" s="1"/>
  <c r="S133" s="1"/>
  <c r="K131"/>
  <c r="M131" s="1"/>
  <c r="Q131" s="1"/>
  <c r="S131" s="1"/>
  <c r="M163" i="26"/>
  <c r="Q163" s="1"/>
  <c r="S163" s="1"/>
  <c r="M141" i="28"/>
  <c r="Q141" s="1"/>
  <c r="S141" s="1"/>
  <c r="M140"/>
  <c r="Q140" s="1"/>
  <c r="S140" s="1"/>
  <c r="K138"/>
  <c r="M138" s="1"/>
  <c r="Q138" s="1"/>
  <c r="S138" s="1"/>
  <c r="K159"/>
  <c r="J159"/>
  <c r="L159"/>
  <c r="K158"/>
  <c r="L158"/>
  <c r="J158"/>
  <c r="M160"/>
  <c r="Q160" s="1"/>
  <c r="S160" s="1"/>
  <c r="K72"/>
  <c r="M72" s="1"/>
  <c r="Q72" s="1"/>
  <c r="S72" s="1"/>
  <c r="L132" i="26"/>
  <c r="G140" i="38"/>
  <c r="K140" s="1"/>
  <c r="M160" i="26"/>
  <c r="Q160" s="1"/>
  <c r="S160" s="1"/>
  <c r="M161"/>
  <c r="Q161" s="1"/>
  <c r="S161" s="1"/>
  <c r="J126"/>
  <c r="G136" i="38"/>
  <c r="K136" s="1"/>
  <c r="L137"/>
  <c r="J129" i="24"/>
  <c r="L150"/>
  <c r="L146"/>
  <c r="L140" i="38"/>
  <c r="L136"/>
  <c r="L131"/>
  <c r="M131" s="1"/>
  <c r="Q131" s="1"/>
  <c r="S131" s="1"/>
  <c r="G137"/>
  <c r="K137" s="1"/>
  <c r="G143"/>
  <c r="K143" s="1"/>
  <c r="M143" s="1"/>
  <c r="Q143" s="1"/>
  <c r="S143" s="1"/>
  <c r="L143" i="24"/>
  <c r="J143"/>
  <c r="K143"/>
  <c r="L11"/>
  <c r="J11"/>
  <c r="G11"/>
  <c r="K11" s="1"/>
  <c r="L124"/>
  <c r="G124"/>
  <c r="K124" s="1"/>
  <c r="L129"/>
  <c r="K129"/>
  <c r="L126"/>
  <c r="J126"/>
  <c r="K126"/>
  <c r="L132"/>
  <c r="J132"/>
  <c r="K132"/>
  <c r="M132" s="1"/>
  <c r="Q132" s="1"/>
  <c r="S132" s="1"/>
  <c r="L131"/>
  <c r="J131"/>
  <c r="K131"/>
  <c r="L125"/>
  <c r="J125"/>
  <c r="K125"/>
  <c r="L67"/>
  <c r="G67"/>
  <c r="K67" s="1"/>
  <c r="L12"/>
  <c r="J12"/>
  <c r="G12"/>
  <c r="K12" s="1"/>
  <c r="L10"/>
  <c r="G10"/>
  <c r="K10" s="1"/>
  <c r="L130"/>
  <c r="J130"/>
  <c r="K130"/>
  <c r="M130" s="1"/>
  <c r="Q130" s="1"/>
  <c r="S130" s="1"/>
  <c r="L127"/>
  <c r="J127"/>
  <c r="K127"/>
  <c r="L13"/>
  <c r="J13"/>
  <c r="G13"/>
  <c r="K13" s="1"/>
  <c r="L70"/>
  <c r="J70"/>
  <c r="G70"/>
  <c r="K70" s="1"/>
  <c r="L128"/>
  <c r="J128"/>
  <c r="K128"/>
  <c r="L69"/>
  <c r="J69"/>
  <c r="G69"/>
  <c r="K69" s="1"/>
  <c r="L72"/>
  <c r="J72"/>
  <c r="G72"/>
  <c r="K72" s="1"/>
  <c r="L71"/>
  <c r="J71"/>
  <c r="G71"/>
  <c r="K71" s="1"/>
  <c r="L68"/>
  <c r="J68"/>
  <c r="G68"/>
  <c r="K68" s="1"/>
  <c r="I142" i="22"/>
  <c r="I150" i="16"/>
  <c r="I137"/>
  <c r="I68"/>
  <c r="I145"/>
  <c r="I12"/>
  <c r="I11"/>
  <c r="I131"/>
  <c r="I153"/>
  <c r="I140"/>
  <c r="I139"/>
  <c r="I70"/>
  <c r="I127"/>
  <c r="I149"/>
  <c r="I136"/>
  <c r="I135"/>
  <c r="I144"/>
  <c r="I143"/>
  <c r="I130"/>
  <c r="I152"/>
  <c r="I151"/>
  <c r="I129"/>
  <c r="I10"/>
  <c r="I126"/>
  <c r="I148"/>
  <c r="I147"/>
  <c r="I134"/>
  <c r="I142"/>
  <c r="I73"/>
  <c r="I128"/>
  <c r="I138"/>
  <c r="I69"/>
  <c r="I146"/>
  <c r="I13"/>
  <c r="I132"/>
  <c r="I154"/>
  <c r="I141"/>
  <c r="I72"/>
  <c r="I71"/>
  <c r="I133"/>
  <c r="K135" i="26"/>
  <c r="M135" s="1"/>
  <c r="Q135" s="1"/>
  <c r="S135" s="1"/>
  <c r="J151" i="34"/>
  <c r="L144" i="38"/>
  <c r="J141"/>
  <c r="L132"/>
  <c r="M132" s="1"/>
  <c r="Q132" s="1"/>
  <c r="S132" s="1"/>
  <c r="J129" i="26"/>
  <c r="J135"/>
  <c r="L130"/>
  <c r="M130" s="1"/>
  <c r="Q130" s="1"/>
  <c r="S130" s="1"/>
  <c r="M13" i="34"/>
  <c r="Q13" s="1"/>
  <c r="S13" s="1"/>
  <c r="M136" i="38"/>
  <c r="Q136" s="1"/>
  <c r="S136" s="1"/>
  <c r="M137"/>
  <c r="Q137" s="1"/>
  <c r="S137" s="1"/>
  <c r="G168" i="32"/>
  <c r="J136" i="26"/>
  <c r="L138"/>
  <c r="M138" s="1"/>
  <c r="Q138" s="1"/>
  <c r="S138" s="1"/>
  <c r="G151" i="34"/>
  <c r="L16"/>
  <c r="L168" i="32"/>
  <c r="M145" i="30"/>
  <c r="Q145" s="1"/>
  <c r="S145" s="1"/>
  <c r="J141" i="26"/>
  <c r="L129"/>
  <c r="M129" s="1"/>
  <c r="Q129" s="1"/>
  <c r="S129" s="1"/>
  <c r="K134"/>
  <c r="J146"/>
  <c r="L146"/>
  <c r="M146" s="1"/>
  <c r="Q146" s="1"/>
  <c r="S146" s="1"/>
  <c r="L167" i="34"/>
  <c r="Q125" i="20"/>
  <c r="M156"/>
  <c r="Q67"/>
  <c r="M75"/>
  <c r="Q10"/>
  <c r="M15"/>
  <c r="M144" i="38"/>
  <c r="Q144" s="1"/>
  <c r="S144" s="1"/>
  <c r="J139" i="26"/>
  <c r="L139"/>
  <c r="M139" s="1"/>
  <c r="Q139" s="1"/>
  <c r="S139" s="1"/>
  <c r="J153" i="34"/>
  <c r="G141" i="38"/>
  <c r="K141" s="1"/>
  <c r="M141" s="1"/>
  <c r="Q141" s="1"/>
  <c r="S141" s="1"/>
  <c r="G134"/>
  <c r="K134" s="1"/>
  <c r="M134" s="1"/>
  <c r="Q134" s="1"/>
  <c r="S134" s="1"/>
  <c r="M14" i="32"/>
  <c r="Q14" s="1"/>
  <c r="S14" s="1"/>
  <c r="G167" i="30"/>
  <c r="Q128" i="38"/>
  <c r="S128" s="1"/>
  <c r="M16" i="40"/>
  <c r="Q10"/>
  <c r="M76"/>
  <c r="Q68"/>
  <c r="M164"/>
  <c r="Q126"/>
  <c r="M73" i="38"/>
  <c r="Q73" s="1"/>
  <c r="S73" s="1"/>
  <c r="M72"/>
  <c r="Q72" s="1"/>
  <c r="S72" s="1"/>
  <c r="M71"/>
  <c r="Q71" s="1"/>
  <c r="S71" s="1"/>
  <c r="M70"/>
  <c r="Q70" s="1"/>
  <c r="S70" s="1"/>
  <c r="F165" i="26"/>
  <c r="L149"/>
  <c r="M149" s="1"/>
  <c r="Q149" s="1"/>
  <c r="S149" s="1"/>
  <c r="M13" i="38"/>
  <c r="Q13" s="1"/>
  <c r="S13" s="1"/>
  <c r="M12"/>
  <c r="Q12" s="1"/>
  <c r="S12" s="1"/>
  <c r="G76"/>
  <c r="K68"/>
  <c r="K126"/>
  <c r="G16"/>
  <c r="K10"/>
  <c r="L76"/>
  <c r="L164"/>
  <c r="L16"/>
  <c r="M144" i="26"/>
  <c r="Q144" s="1"/>
  <c r="S144" s="1"/>
  <c r="M142"/>
  <c r="Q142" s="1"/>
  <c r="S142" s="1"/>
  <c r="M127"/>
  <c r="Q127" s="1"/>
  <c r="S127" s="1"/>
  <c r="M130" i="34"/>
  <c r="Q130" s="1"/>
  <c r="S130" s="1"/>
  <c r="M10" i="36"/>
  <c r="K16"/>
  <c r="J138" i="26"/>
  <c r="M147" i="30"/>
  <c r="Q147" s="1"/>
  <c r="S147" s="1"/>
  <c r="G153" i="34"/>
  <c r="K165" i="36"/>
  <c r="M127"/>
  <c r="K77"/>
  <c r="M68"/>
  <c r="L151" i="26"/>
  <c r="M151" s="1"/>
  <c r="Q151" s="1"/>
  <c r="S151" s="1"/>
  <c r="J130"/>
  <c r="J134"/>
  <c r="J158"/>
  <c r="L159"/>
  <c r="G77" i="32"/>
  <c r="G16"/>
  <c r="Q140"/>
  <c r="S140" s="1"/>
  <c r="M70" i="34"/>
  <c r="Q70" s="1"/>
  <c r="S70" s="1"/>
  <c r="K72"/>
  <c r="M72" s="1"/>
  <c r="Q72" s="1"/>
  <c r="S72" s="1"/>
  <c r="K75"/>
  <c r="M75" s="1"/>
  <c r="Q75" s="1"/>
  <c r="S75" s="1"/>
  <c r="K73"/>
  <c r="M73" s="1"/>
  <c r="Q73" s="1"/>
  <c r="S73" s="1"/>
  <c r="K69"/>
  <c r="M69" s="1"/>
  <c r="Q69" s="1"/>
  <c r="S69" s="1"/>
  <c r="K71"/>
  <c r="M71" s="1"/>
  <c r="Q71" s="1"/>
  <c r="S71" s="1"/>
  <c r="G16"/>
  <c r="K10"/>
  <c r="G77"/>
  <c r="K68"/>
  <c r="K127"/>
  <c r="L77"/>
  <c r="M75" i="32"/>
  <c r="Q75" s="1"/>
  <c r="S75" s="1"/>
  <c r="M145" i="26"/>
  <c r="Q145" s="1"/>
  <c r="S145" s="1"/>
  <c r="M137"/>
  <c r="Q137" s="1"/>
  <c r="S137" s="1"/>
  <c r="M140"/>
  <c r="Q140" s="1"/>
  <c r="S140" s="1"/>
  <c r="M132"/>
  <c r="Q132" s="1"/>
  <c r="S132" s="1"/>
  <c r="M143"/>
  <c r="Q143" s="1"/>
  <c r="S143" s="1"/>
  <c r="M126"/>
  <c r="Q126" s="1"/>
  <c r="S126" s="1"/>
  <c r="J148"/>
  <c r="L148"/>
  <c r="M148" s="1"/>
  <c r="Q148" s="1"/>
  <c r="S148" s="1"/>
  <c r="M68" i="32"/>
  <c r="M10"/>
  <c r="K16"/>
  <c r="K168"/>
  <c r="M127"/>
  <c r="M141" i="26"/>
  <c r="Q141" s="1"/>
  <c r="S141" s="1"/>
  <c r="M128"/>
  <c r="Q128" s="1"/>
  <c r="S128" s="1"/>
  <c r="M134" i="28"/>
  <c r="Q134" s="1"/>
  <c r="S134" s="1"/>
  <c r="M126" i="30"/>
  <c r="K16"/>
  <c r="M10"/>
  <c r="K76"/>
  <c r="M68"/>
  <c r="L165" i="28"/>
  <c r="M73"/>
  <c r="Q73" s="1"/>
  <c r="S73" s="1"/>
  <c r="M126"/>
  <c r="Q126" s="1"/>
  <c r="S126" s="1"/>
  <c r="M146"/>
  <c r="Q146" s="1"/>
  <c r="S146" s="1"/>
  <c r="M142"/>
  <c r="Q142" s="1"/>
  <c r="S142" s="1"/>
  <c r="M130"/>
  <c r="Q130" s="1"/>
  <c r="S130" s="1"/>
  <c r="G165"/>
  <c r="K125"/>
  <c r="G75"/>
  <c r="K68"/>
  <c r="G16"/>
  <c r="K10"/>
  <c r="L75"/>
  <c r="L16"/>
  <c r="J150" i="26"/>
  <c r="M150" s="1"/>
  <c r="Q150" s="1"/>
  <c r="S150" s="1"/>
  <c r="J149"/>
  <c r="J151"/>
  <c r="M147"/>
  <c r="Q147" s="1"/>
  <c r="S147" s="1"/>
  <c r="J159"/>
  <c r="M157"/>
  <c r="Q157" s="1"/>
  <c r="S157" s="1"/>
  <c r="M133"/>
  <c r="Q133" s="1"/>
  <c r="S133" s="1"/>
  <c r="F75"/>
  <c r="L71"/>
  <c r="K71"/>
  <c r="L73"/>
  <c r="K73"/>
  <c r="J70"/>
  <c r="L70"/>
  <c r="K70"/>
  <c r="M12"/>
  <c r="Q12" s="1"/>
  <c r="S12" s="1"/>
  <c r="M13"/>
  <c r="Q13" s="1"/>
  <c r="S13" s="1"/>
  <c r="M11"/>
  <c r="Q11" s="1"/>
  <c r="S11" s="1"/>
  <c r="M131"/>
  <c r="Q131" s="1"/>
  <c r="S131" s="1"/>
  <c r="M69"/>
  <c r="M72"/>
  <c r="J16"/>
  <c r="J71"/>
  <c r="J73"/>
  <c r="G16"/>
  <c r="L16"/>
  <c r="L74" i="24"/>
  <c r="L15"/>
  <c r="I15"/>
  <c r="H163"/>
  <c r="M128"/>
  <c r="Q128" s="1"/>
  <c r="S128" s="1"/>
  <c r="M69"/>
  <c r="M131"/>
  <c r="Q131" s="1"/>
  <c r="S131" s="1"/>
  <c r="M72"/>
  <c r="M71"/>
  <c r="M68"/>
  <c r="M125"/>
  <c r="Q125" s="1"/>
  <c r="S125" s="1"/>
  <c r="J67"/>
  <c r="F74"/>
  <c r="M143"/>
  <c r="Q143" s="1"/>
  <c r="S143" s="1"/>
  <c r="M12"/>
  <c r="Q12" s="1"/>
  <c r="S12" s="1"/>
  <c r="M11"/>
  <c r="Q11" s="1"/>
  <c r="S11" s="1"/>
  <c r="J10"/>
  <c r="M127"/>
  <c r="Q127" s="1"/>
  <c r="S127" s="1"/>
  <c r="J124"/>
  <c r="M126"/>
  <c r="Q126" s="1"/>
  <c r="S126" s="1"/>
  <c r="M13"/>
  <c r="Q13" s="1"/>
  <c r="S13" s="1"/>
  <c r="M70"/>
  <c r="I74"/>
  <c r="H74"/>
  <c r="I67" i="22"/>
  <c r="I125"/>
  <c r="G10"/>
  <c r="I10"/>
  <c r="M140" i="38" l="1"/>
  <c r="Q140" s="1"/>
  <c r="S140" s="1"/>
  <c r="K153" i="34"/>
  <c r="M153" s="1"/>
  <c r="Q153" s="1"/>
  <c r="S153" s="1"/>
  <c r="K151"/>
  <c r="M151" s="1"/>
  <c r="Q151" s="1"/>
  <c r="S151" s="1"/>
  <c r="M155" i="24"/>
  <c r="Q155" s="1"/>
  <c r="S155" s="1"/>
  <c r="M160"/>
  <c r="Q160" s="1"/>
  <c r="S160" s="1"/>
  <c r="M153"/>
  <c r="Q153" s="1"/>
  <c r="S153" s="1"/>
  <c r="M151"/>
  <c r="Q151" s="1"/>
  <c r="S151" s="1"/>
  <c r="M14" i="26"/>
  <c r="Q14" s="1"/>
  <c r="S14" s="1"/>
  <c r="M129" i="24"/>
  <c r="Q129" s="1"/>
  <c r="S129" s="1"/>
  <c r="J150"/>
  <c r="M154"/>
  <c r="Q154" s="1"/>
  <c r="S154" s="1"/>
  <c r="M159"/>
  <c r="Q159" s="1"/>
  <c r="S159" s="1"/>
  <c r="L160" i="22"/>
  <c r="G160"/>
  <c r="K160" s="1"/>
  <c r="M160" s="1"/>
  <c r="Q160" s="1"/>
  <c r="S160" s="1"/>
  <c r="J160"/>
  <c r="L159"/>
  <c r="G159"/>
  <c r="K159" s="1"/>
  <c r="J159"/>
  <c r="L162"/>
  <c r="J162"/>
  <c r="G162"/>
  <c r="K162" s="1"/>
  <c r="M162" s="1"/>
  <c r="Q162" s="1"/>
  <c r="S162" s="1"/>
  <c r="M159" i="28"/>
  <c r="Q159" s="1"/>
  <c r="S159" s="1"/>
  <c r="M158"/>
  <c r="Q158" s="1"/>
  <c r="S158" s="1"/>
  <c r="K158" i="26"/>
  <c r="M158" s="1"/>
  <c r="Q158" s="1"/>
  <c r="S158" s="1"/>
  <c r="K136"/>
  <c r="M136" s="1"/>
  <c r="Q136" s="1"/>
  <c r="S136" s="1"/>
  <c r="K150" i="24"/>
  <c r="M150" s="1"/>
  <c r="Q150" s="1"/>
  <c r="S150" s="1"/>
  <c r="J146"/>
  <c r="K146"/>
  <c r="M146" s="1"/>
  <c r="Q146" s="1"/>
  <c r="S146" s="1"/>
  <c r="L140"/>
  <c r="J140"/>
  <c r="K140"/>
  <c r="M140" s="1"/>
  <c r="Q140" s="1"/>
  <c r="S140" s="1"/>
  <c r="L138"/>
  <c r="J138"/>
  <c r="K138"/>
  <c r="L144"/>
  <c r="J144"/>
  <c r="K144"/>
  <c r="L145"/>
  <c r="J145"/>
  <c r="K145"/>
  <c r="L136"/>
  <c r="J136"/>
  <c r="K136"/>
  <c r="L142"/>
  <c r="J142"/>
  <c r="K142"/>
  <c r="L134"/>
  <c r="J134"/>
  <c r="K134"/>
  <c r="J149"/>
  <c r="K149"/>
  <c r="L148"/>
  <c r="J148"/>
  <c r="K148"/>
  <c r="L139"/>
  <c r="J139"/>
  <c r="K139"/>
  <c r="L137"/>
  <c r="J137"/>
  <c r="K137"/>
  <c r="L147"/>
  <c r="J147"/>
  <c r="K147"/>
  <c r="L135"/>
  <c r="J135"/>
  <c r="K135"/>
  <c r="M135" s="1"/>
  <c r="Q135" s="1"/>
  <c r="S135" s="1"/>
  <c r="L141"/>
  <c r="J141"/>
  <c r="K141"/>
  <c r="L133"/>
  <c r="J133"/>
  <c r="K133"/>
  <c r="M133" s="1"/>
  <c r="Q133" s="1"/>
  <c r="S133" s="1"/>
  <c r="G130" i="22"/>
  <c r="K130" s="1"/>
  <c r="L145"/>
  <c r="G144"/>
  <c r="K144" s="1"/>
  <c r="L132"/>
  <c r="G132"/>
  <c r="K132" s="1"/>
  <c r="J132"/>
  <c r="L131"/>
  <c r="G131"/>
  <c r="K131" s="1"/>
  <c r="J131"/>
  <c r="L150"/>
  <c r="G150"/>
  <c r="K150" s="1"/>
  <c r="J150"/>
  <c r="L158"/>
  <c r="G158"/>
  <c r="K158" s="1"/>
  <c r="J158"/>
  <c r="L141"/>
  <c r="G141"/>
  <c r="K141" s="1"/>
  <c r="J141"/>
  <c r="L144"/>
  <c r="L152"/>
  <c r="G152"/>
  <c r="K152" s="1"/>
  <c r="J152"/>
  <c r="L153"/>
  <c r="G153"/>
  <c r="K153" s="1"/>
  <c r="J153"/>
  <c r="L135"/>
  <c r="G135"/>
  <c r="K135" s="1"/>
  <c r="J135"/>
  <c r="L155"/>
  <c r="G155"/>
  <c r="K155" s="1"/>
  <c r="J155"/>
  <c r="L137"/>
  <c r="G137"/>
  <c r="K137" s="1"/>
  <c r="J137"/>
  <c r="L138"/>
  <c r="G138"/>
  <c r="K138" s="1"/>
  <c r="J138"/>
  <c r="L154"/>
  <c r="G154"/>
  <c r="K154" s="1"/>
  <c r="J154"/>
  <c r="L149"/>
  <c r="G149"/>
  <c r="K149" s="1"/>
  <c r="J149"/>
  <c r="L148"/>
  <c r="G148"/>
  <c r="K148" s="1"/>
  <c r="J148"/>
  <c r="L156"/>
  <c r="G156"/>
  <c r="K156" s="1"/>
  <c r="J156"/>
  <c r="L157"/>
  <c r="G157"/>
  <c r="K157" s="1"/>
  <c r="J157"/>
  <c r="L139"/>
  <c r="G139"/>
  <c r="K139" s="1"/>
  <c r="J139"/>
  <c r="L140"/>
  <c r="G140"/>
  <c r="K140" s="1"/>
  <c r="J140"/>
  <c r="L142"/>
  <c r="G142"/>
  <c r="K142" s="1"/>
  <c r="J142"/>
  <c r="L143"/>
  <c r="G143"/>
  <c r="K143" s="1"/>
  <c r="J143"/>
  <c r="L151"/>
  <c r="G151"/>
  <c r="K151" s="1"/>
  <c r="J151"/>
  <c r="L133"/>
  <c r="G133"/>
  <c r="K133" s="1"/>
  <c r="J133"/>
  <c r="L134"/>
  <c r="G134"/>
  <c r="K134" s="1"/>
  <c r="J134"/>
  <c r="L128"/>
  <c r="G128"/>
  <c r="K128" s="1"/>
  <c r="J128"/>
  <c r="L136"/>
  <c r="G136"/>
  <c r="K136" s="1"/>
  <c r="J136"/>
  <c r="L125"/>
  <c r="G125"/>
  <c r="K125" s="1"/>
  <c r="L126"/>
  <c r="G126"/>
  <c r="K126" s="1"/>
  <c r="J126"/>
  <c r="L127"/>
  <c r="G127"/>
  <c r="K127" s="1"/>
  <c r="J127"/>
  <c r="L129"/>
  <c r="G129"/>
  <c r="K129" s="1"/>
  <c r="J129"/>
  <c r="L130"/>
  <c r="J130"/>
  <c r="G145"/>
  <c r="K145" s="1"/>
  <c r="M145" s="1"/>
  <c r="Q145" s="1"/>
  <c r="S145" s="1"/>
  <c r="L146"/>
  <c r="G146"/>
  <c r="K146" s="1"/>
  <c r="J146"/>
  <c r="L147"/>
  <c r="G147"/>
  <c r="K147" s="1"/>
  <c r="J147"/>
  <c r="K10"/>
  <c r="L69"/>
  <c r="J69"/>
  <c r="G69"/>
  <c r="K69" s="1"/>
  <c r="L70"/>
  <c r="J70"/>
  <c r="G70"/>
  <c r="K70" s="1"/>
  <c r="L13"/>
  <c r="J13"/>
  <c r="G13"/>
  <c r="K13" s="1"/>
  <c r="L73"/>
  <c r="J73"/>
  <c r="G73"/>
  <c r="K73" s="1"/>
  <c r="L68"/>
  <c r="J68"/>
  <c r="G68"/>
  <c r="K68" s="1"/>
  <c r="L12"/>
  <c r="J12"/>
  <c r="G12"/>
  <c r="K12" s="1"/>
  <c r="L71"/>
  <c r="J71"/>
  <c r="G71"/>
  <c r="K71" s="1"/>
  <c r="L72"/>
  <c r="J72"/>
  <c r="G72"/>
  <c r="K72" s="1"/>
  <c r="L67"/>
  <c r="G67"/>
  <c r="K67" s="1"/>
  <c r="L11"/>
  <c r="J11"/>
  <c r="G11"/>
  <c r="K11" s="1"/>
  <c r="L10"/>
  <c r="K167" i="30"/>
  <c r="L133" i="16"/>
  <c r="G133"/>
  <c r="K133" s="1"/>
  <c r="J133"/>
  <c r="L71"/>
  <c r="G71"/>
  <c r="K71" s="1"/>
  <c r="J71"/>
  <c r="L72"/>
  <c r="G72"/>
  <c r="K72" s="1"/>
  <c r="J72"/>
  <c r="J141"/>
  <c r="L141"/>
  <c r="G141"/>
  <c r="K141" s="1"/>
  <c r="J154"/>
  <c r="G154"/>
  <c r="K154" s="1"/>
  <c r="L154"/>
  <c r="L132"/>
  <c r="J132"/>
  <c r="G132"/>
  <c r="K132" s="1"/>
  <c r="M132" s="1"/>
  <c r="Q132" s="1"/>
  <c r="S132" s="1"/>
  <c r="L13"/>
  <c r="J13"/>
  <c r="G13"/>
  <c r="K13" s="1"/>
  <c r="M13" s="1"/>
  <c r="Q13" s="1"/>
  <c r="S13" s="1"/>
  <c r="L146"/>
  <c r="G146"/>
  <c r="K146" s="1"/>
  <c r="J146"/>
  <c r="L69"/>
  <c r="J69"/>
  <c r="G69"/>
  <c r="K69" s="1"/>
  <c r="M69" s="1"/>
  <c r="Q69" s="1"/>
  <c r="S69" s="1"/>
  <c r="L138"/>
  <c r="G138"/>
  <c r="K138" s="1"/>
  <c r="J138"/>
  <c r="L128"/>
  <c r="J128"/>
  <c r="G128"/>
  <c r="K128" s="1"/>
  <c r="M128" s="1"/>
  <c r="Q128" s="1"/>
  <c r="S128" s="1"/>
  <c r="L73"/>
  <c r="J73"/>
  <c r="G73"/>
  <c r="K73" s="1"/>
  <c r="M73" s="1"/>
  <c r="Q73" s="1"/>
  <c r="S73" s="1"/>
  <c r="L142"/>
  <c r="J142"/>
  <c r="G142"/>
  <c r="K142" s="1"/>
  <c r="M142" s="1"/>
  <c r="Q142" s="1"/>
  <c r="S142" s="1"/>
  <c r="L134"/>
  <c r="G134"/>
  <c r="K134" s="1"/>
  <c r="J134"/>
  <c r="L147"/>
  <c r="J147"/>
  <c r="G147"/>
  <c r="K147" s="1"/>
  <c r="M147" s="1"/>
  <c r="Q147" s="1"/>
  <c r="S147" s="1"/>
  <c r="J148"/>
  <c r="G148"/>
  <c r="K148" s="1"/>
  <c r="L148"/>
  <c r="L126"/>
  <c r="J126"/>
  <c r="G126"/>
  <c r="K126" s="1"/>
  <c r="M126" s="1"/>
  <c r="Q126" s="1"/>
  <c r="S126" s="1"/>
  <c r="L10"/>
  <c r="J10"/>
  <c r="G10"/>
  <c r="L129"/>
  <c r="J129"/>
  <c r="G129"/>
  <c r="K129" s="1"/>
  <c r="M129" s="1"/>
  <c r="Q129" s="1"/>
  <c r="S129" s="1"/>
  <c r="L151"/>
  <c r="J151"/>
  <c r="G151"/>
  <c r="K151" s="1"/>
  <c r="M151" s="1"/>
  <c r="Q151" s="1"/>
  <c r="S151" s="1"/>
  <c r="J152"/>
  <c r="L152"/>
  <c r="G152"/>
  <c r="K152" s="1"/>
  <c r="L130"/>
  <c r="J130"/>
  <c r="G130"/>
  <c r="K130" s="1"/>
  <c r="M130" s="1"/>
  <c r="Q130" s="1"/>
  <c r="S130" s="1"/>
  <c r="L67"/>
  <c r="J67"/>
  <c r="G67"/>
  <c r="J143"/>
  <c r="G143"/>
  <c r="K143" s="1"/>
  <c r="L143"/>
  <c r="L144"/>
  <c r="G144"/>
  <c r="K144" s="1"/>
  <c r="J144"/>
  <c r="J135"/>
  <c r="G135"/>
  <c r="K135" s="1"/>
  <c r="L135"/>
  <c r="L136"/>
  <c r="G136"/>
  <c r="K136" s="1"/>
  <c r="J136"/>
  <c r="L149"/>
  <c r="G149"/>
  <c r="K149" s="1"/>
  <c r="J149"/>
  <c r="L127"/>
  <c r="G127"/>
  <c r="K127" s="1"/>
  <c r="J127"/>
  <c r="L70"/>
  <c r="J70"/>
  <c r="G70"/>
  <c r="K70" s="1"/>
  <c r="M70" s="1"/>
  <c r="Q70" s="1"/>
  <c r="S70" s="1"/>
  <c r="J139"/>
  <c r="L139"/>
  <c r="G139"/>
  <c r="K139" s="1"/>
  <c r="L140"/>
  <c r="J140"/>
  <c r="G140"/>
  <c r="K140" s="1"/>
  <c r="M140" s="1"/>
  <c r="Q140" s="1"/>
  <c r="S140" s="1"/>
  <c r="L153"/>
  <c r="G153"/>
  <c r="K153" s="1"/>
  <c r="J153"/>
  <c r="L131"/>
  <c r="J131"/>
  <c r="G131"/>
  <c r="K131" s="1"/>
  <c r="M131" s="1"/>
  <c r="Q131" s="1"/>
  <c r="S131" s="1"/>
  <c r="L11"/>
  <c r="G11"/>
  <c r="K11" s="1"/>
  <c r="J11"/>
  <c r="L12"/>
  <c r="J12"/>
  <c r="G12"/>
  <c r="K12" s="1"/>
  <c r="M12" s="1"/>
  <c r="Q12" s="1"/>
  <c r="S12" s="1"/>
  <c r="J145"/>
  <c r="G145"/>
  <c r="K145" s="1"/>
  <c r="L145"/>
  <c r="L125"/>
  <c r="G125"/>
  <c r="F156"/>
  <c r="J125"/>
  <c r="L68"/>
  <c r="G68"/>
  <c r="K68" s="1"/>
  <c r="J68"/>
  <c r="J137"/>
  <c r="L137"/>
  <c r="G137"/>
  <c r="K137" s="1"/>
  <c r="J150"/>
  <c r="L150"/>
  <c r="G150"/>
  <c r="K150" s="1"/>
  <c r="I67"/>
  <c r="I75" s="1"/>
  <c r="H75"/>
  <c r="I125"/>
  <c r="I156" s="1"/>
  <c r="H156"/>
  <c r="I15"/>
  <c r="K77" i="32"/>
  <c r="G165" i="26"/>
  <c r="M134"/>
  <c r="Q134" s="1"/>
  <c r="S134" s="1"/>
  <c r="Q15" i="20"/>
  <c r="S10"/>
  <c r="S15" s="1"/>
  <c r="S67"/>
  <c r="S75" s="1"/>
  <c r="Q75"/>
  <c r="S125"/>
  <c r="S156" s="1"/>
  <c r="Q156"/>
  <c r="G167" i="34"/>
  <c r="G164" i="38"/>
  <c r="Q164" i="40"/>
  <c r="S126"/>
  <c r="S164" s="1"/>
  <c r="Q76"/>
  <c r="S68"/>
  <c r="S76" s="1"/>
  <c r="Q16"/>
  <c r="S10"/>
  <c r="S16" s="1"/>
  <c r="M159" i="26"/>
  <c r="Q159" s="1"/>
  <c r="S159" s="1"/>
  <c r="K16" i="38"/>
  <c r="M10"/>
  <c r="K164"/>
  <c r="M126"/>
  <c r="K76"/>
  <c r="M68"/>
  <c r="M77" i="36"/>
  <c r="Q68"/>
  <c r="M165"/>
  <c r="Q127"/>
  <c r="Q10"/>
  <c r="M16"/>
  <c r="M127" i="34"/>
  <c r="K77"/>
  <c r="M68"/>
  <c r="K16"/>
  <c r="M10"/>
  <c r="L165" i="26"/>
  <c r="J165"/>
  <c r="M168" i="32"/>
  <c r="Q127"/>
  <c r="Q10"/>
  <c r="M16"/>
  <c r="Q68"/>
  <c r="M77"/>
  <c r="M76" i="30"/>
  <c r="Q68"/>
  <c r="M16"/>
  <c r="Q10"/>
  <c r="M167"/>
  <c r="Q126"/>
  <c r="K16" i="28"/>
  <c r="M10"/>
  <c r="K75"/>
  <c r="M68"/>
  <c r="K165"/>
  <c r="M125"/>
  <c r="L75" i="26"/>
  <c r="J75"/>
  <c r="M70"/>
  <c r="Q70" s="1"/>
  <c r="S70" s="1"/>
  <c r="G75"/>
  <c r="Q72"/>
  <c r="S72" s="1"/>
  <c r="Q69"/>
  <c r="S69" s="1"/>
  <c r="K75"/>
  <c r="M68"/>
  <c r="M73"/>
  <c r="K16"/>
  <c r="M10"/>
  <c r="K165"/>
  <c r="M125"/>
  <c r="M71"/>
  <c r="L149" i="24"/>
  <c r="M149" s="1"/>
  <c r="Q149" s="1"/>
  <c r="S149" s="1"/>
  <c r="F163"/>
  <c r="M148"/>
  <c r="Q148" s="1"/>
  <c r="S148" s="1"/>
  <c r="M137"/>
  <c r="Q137" s="1"/>
  <c r="S137" s="1"/>
  <c r="G74"/>
  <c r="M147"/>
  <c r="Q147" s="1"/>
  <c r="S147" s="1"/>
  <c r="M136"/>
  <c r="Q136" s="1"/>
  <c r="S136" s="1"/>
  <c r="M142"/>
  <c r="Q142" s="1"/>
  <c r="S142" s="1"/>
  <c r="M134"/>
  <c r="Q134" s="1"/>
  <c r="S134" s="1"/>
  <c r="I163"/>
  <c r="M139"/>
  <c r="Q139" s="1"/>
  <c r="S139" s="1"/>
  <c r="M138"/>
  <c r="Q138" s="1"/>
  <c r="S138" s="1"/>
  <c r="M144"/>
  <c r="Q144" s="1"/>
  <c r="S144" s="1"/>
  <c r="J74"/>
  <c r="M145"/>
  <c r="Q145" s="1"/>
  <c r="S145" s="1"/>
  <c r="M141"/>
  <c r="Q141" s="1"/>
  <c r="S141" s="1"/>
  <c r="Q70"/>
  <c r="S70" s="1"/>
  <c r="G15"/>
  <c r="Q68"/>
  <c r="S68" s="1"/>
  <c r="Q71"/>
  <c r="S71" s="1"/>
  <c r="Q72"/>
  <c r="S72" s="1"/>
  <c r="Q69"/>
  <c r="S69" s="1"/>
  <c r="L15" i="22"/>
  <c r="H164"/>
  <c r="I164"/>
  <c r="I75"/>
  <c r="H75"/>
  <c r="M148"/>
  <c r="Q148" s="1"/>
  <c r="S148" s="1"/>
  <c r="M156"/>
  <c r="Q156" s="1"/>
  <c r="S156" s="1"/>
  <c r="M157"/>
  <c r="Q157" s="1"/>
  <c r="S157" s="1"/>
  <c r="M140"/>
  <c r="Q140" s="1"/>
  <c r="S140" s="1"/>
  <c r="M71"/>
  <c r="Q71" s="1"/>
  <c r="S71" s="1"/>
  <c r="M13"/>
  <c r="Q13" s="1"/>
  <c r="S13" s="1"/>
  <c r="M143"/>
  <c r="Q143" s="1"/>
  <c r="S143" s="1"/>
  <c r="M151"/>
  <c r="Q151" s="1"/>
  <c r="S151" s="1"/>
  <c r="M133"/>
  <c r="Q133" s="1"/>
  <c r="S133" s="1"/>
  <c r="M141"/>
  <c r="Q141" s="1"/>
  <c r="S141" s="1"/>
  <c r="F15"/>
  <c r="J10"/>
  <c r="M136"/>
  <c r="Q136" s="1"/>
  <c r="S136" s="1"/>
  <c r="J125"/>
  <c r="F164"/>
  <c r="J67"/>
  <c r="F75"/>
  <c r="M152"/>
  <c r="Q152" s="1"/>
  <c r="S152" s="1"/>
  <c r="M153"/>
  <c r="Q153" s="1"/>
  <c r="S153" s="1"/>
  <c r="M129"/>
  <c r="Q129" s="1"/>
  <c r="S129" s="1"/>
  <c r="M138"/>
  <c r="Q138" s="1"/>
  <c r="S138" s="1"/>
  <c r="M11"/>
  <c r="Q11" s="1"/>
  <c r="S11" s="1"/>
  <c r="M12"/>
  <c r="Q12" s="1"/>
  <c r="S12" s="1"/>
  <c r="M154"/>
  <c r="Q154" s="1"/>
  <c r="S154" s="1"/>
  <c r="H15"/>
  <c r="I15"/>
  <c r="K167" i="34" l="1"/>
  <c r="M159" i="22"/>
  <c r="Q159" s="1"/>
  <c r="S159" s="1"/>
  <c r="M133" i="16"/>
  <c r="Q133" s="1"/>
  <c r="S133" s="1"/>
  <c r="J144" i="22"/>
  <c r="M127"/>
  <c r="Q127" s="1"/>
  <c r="S127" s="1"/>
  <c r="M126"/>
  <c r="Q126" s="1"/>
  <c r="S126" s="1"/>
  <c r="M128"/>
  <c r="Q128" s="1"/>
  <c r="S128" s="1"/>
  <c r="M134"/>
  <c r="Q134" s="1"/>
  <c r="S134" s="1"/>
  <c r="M142"/>
  <c r="Q142" s="1"/>
  <c r="S142" s="1"/>
  <c r="M139"/>
  <c r="Q139" s="1"/>
  <c r="S139" s="1"/>
  <c r="M149"/>
  <c r="Q149" s="1"/>
  <c r="S149" s="1"/>
  <c r="M137"/>
  <c r="Q137" s="1"/>
  <c r="S137" s="1"/>
  <c r="M155"/>
  <c r="Q155" s="1"/>
  <c r="S155" s="1"/>
  <c r="M135"/>
  <c r="Q135" s="1"/>
  <c r="S135" s="1"/>
  <c r="M158"/>
  <c r="Q158" s="1"/>
  <c r="S158" s="1"/>
  <c r="M150"/>
  <c r="Q150" s="1"/>
  <c r="S150" s="1"/>
  <c r="M131"/>
  <c r="Q131" s="1"/>
  <c r="S131" s="1"/>
  <c r="M132"/>
  <c r="Q132" s="1"/>
  <c r="S132" s="1"/>
  <c r="L164"/>
  <c r="M130"/>
  <c r="Q130" s="1"/>
  <c r="S130" s="1"/>
  <c r="L75"/>
  <c r="M147"/>
  <c r="Q147" s="1"/>
  <c r="S147" s="1"/>
  <c r="M146"/>
  <c r="Q146" s="1"/>
  <c r="S146" s="1"/>
  <c r="J145"/>
  <c r="M144"/>
  <c r="Q144" s="1"/>
  <c r="S144" s="1"/>
  <c r="M150" i="16"/>
  <c r="Q150" s="1"/>
  <c r="S150" s="1"/>
  <c r="M145"/>
  <c r="Q145" s="1"/>
  <c r="S145" s="1"/>
  <c r="M152"/>
  <c r="Q152" s="1"/>
  <c r="S152" s="1"/>
  <c r="M139"/>
  <c r="Q139" s="1"/>
  <c r="S139" s="1"/>
  <c r="M149"/>
  <c r="Q149" s="1"/>
  <c r="S149" s="1"/>
  <c r="M135"/>
  <c r="Q135" s="1"/>
  <c r="S135" s="1"/>
  <c r="M144"/>
  <c r="Q144" s="1"/>
  <c r="S144" s="1"/>
  <c r="M146"/>
  <c r="Q146" s="1"/>
  <c r="S146" s="1"/>
  <c r="M71"/>
  <c r="Q71" s="1"/>
  <c r="S71" s="1"/>
  <c r="M153"/>
  <c r="Q153" s="1"/>
  <c r="S153" s="1"/>
  <c r="K125"/>
  <c r="G156"/>
  <c r="K67"/>
  <c r="G75"/>
  <c r="K10"/>
  <c r="G15"/>
  <c r="M137"/>
  <c r="Q137" s="1"/>
  <c r="S137" s="1"/>
  <c r="M68"/>
  <c r="Q68" s="1"/>
  <c r="S68" s="1"/>
  <c r="J156"/>
  <c r="M127"/>
  <c r="Q127" s="1"/>
  <c r="S127" s="1"/>
  <c r="M136"/>
  <c r="Q136" s="1"/>
  <c r="S136" s="1"/>
  <c r="M143"/>
  <c r="Q143" s="1"/>
  <c r="S143" s="1"/>
  <c r="L75"/>
  <c r="L15"/>
  <c r="M148"/>
  <c r="Q148" s="1"/>
  <c r="S148" s="1"/>
  <c r="M134"/>
  <c r="Q134" s="1"/>
  <c r="S134" s="1"/>
  <c r="M138"/>
  <c r="Q138" s="1"/>
  <c r="S138" s="1"/>
  <c r="M154"/>
  <c r="Q154" s="1"/>
  <c r="S154" s="1"/>
  <c r="M141"/>
  <c r="Q141" s="1"/>
  <c r="S141" s="1"/>
  <c r="M72"/>
  <c r="Q72" s="1"/>
  <c r="S72" s="1"/>
  <c r="L156"/>
  <c r="M11"/>
  <c r="Q11" s="1"/>
  <c r="S11" s="1"/>
  <c r="J75"/>
  <c r="M76" i="38"/>
  <c r="Q68"/>
  <c r="M164"/>
  <c r="Q126"/>
  <c r="M16"/>
  <c r="Q10"/>
  <c r="S10" i="36"/>
  <c r="S16" s="1"/>
  <c r="Q16"/>
  <c r="Q165"/>
  <c r="S127"/>
  <c r="S165" s="1"/>
  <c r="Q77"/>
  <c r="S68"/>
  <c r="S77" s="1"/>
  <c r="M16" i="34"/>
  <c r="Q10"/>
  <c r="M77"/>
  <c r="Q68"/>
  <c r="M167"/>
  <c r="Q127"/>
  <c r="Q168" i="32"/>
  <c r="S127"/>
  <c r="S168" s="1"/>
  <c r="S68"/>
  <c r="S77" s="1"/>
  <c r="Q77"/>
  <c r="Q16"/>
  <c r="S10"/>
  <c r="S16" s="1"/>
  <c r="Q167" i="30"/>
  <c r="S126"/>
  <c r="S167" s="1"/>
  <c r="Q16"/>
  <c r="S10"/>
  <c r="S16" s="1"/>
  <c r="Q76"/>
  <c r="S68"/>
  <c r="S76" s="1"/>
  <c r="M165" i="28"/>
  <c r="Q125"/>
  <c r="M75"/>
  <c r="Q68"/>
  <c r="M16"/>
  <c r="Q10"/>
  <c r="Q71" i="26"/>
  <c r="S71" s="1"/>
  <c r="M165"/>
  <c r="Q125"/>
  <c r="M16"/>
  <c r="Q10"/>
  <c r="M75"/>
  <c r="Q68"/>
  <c r="Q73"/>
  <c r="S73" s="1"/>
  <c r="O75"/>
  <c r="P75"/>
  <c r="N75"/>
  <c r="L163" i="24"/>
  <c r="G163"/>
  <c r="M67"/>
  <c r="K74"/>
  <c r="J163"/>
  <c r="N74"/>
  <c r="M124"/>
  <c r="K163"/>
  <c r="K15"/>
  <c r="M10"/>
  <c r="P74"/>
  <c r="O74"/>
  <c r="G75" i="22"/>
  <c r="G164"/>
  <c r="G15"/>
  <c r="M68"/>
  <c r="J15"/>
  <c r="J75"/>
  <c r="M73"/>
  <c r="M72"/>
  <c r="M70"/>
  <c r="M69"/>
  <c r="K15" i="16" l="1"/>
  <c r="M10"/>
  <c r="M67"/>
  <c r="K75"/>
  <c r="K156"/>
  <c r="M125"/>
  <c r="Q16" i="38"/>
  <c r="S10"/>
  <c r="S16" s="1"/>
  <c r="Q164"/>
  <c r="S126"/>
  <c r="S164" s="1"/>
  <c r="Q76"/>
  <c r="S68"/>
  <c r="S76" s="1"/>
  <c r="Q167" i="34"/>
  <c r="S127"/>
  <c r="S167" s="1"/>
  <c r="Q77"/>
  <c r="S68"/>
  <c r="S77" s="1"/>
  <c r="Q16"/>
  <c r="S10"/>
  <c r="S16" s="1"/>
  <c r="Q16" i="28"/>
  <c r="S10"/>
  <c r="S16" s="1"/>
  <c r="Q75"/>
  <c r="S68"/>
  <c r="S75" s="1"/>
  <c r="Q165"/>
  <c r="S125"/>
  <c r="S165" s="1"/>
  <c r="S68" i="26"/>
  <c r="S75" s="1"/>
  <c r="Q75"/>
  <c r="Q16"/>
  <c r="S10"/>
  <c r="S16" s="1"/>
  <c r="S125"/>
  <c r="S165" s="1"/>
  <c r="Q165"/>
  <c r="Q124" i="24"/>
  <c r="M163"/>
  <c r="Q67"/>
  <c r="M74"/>
  <c r="Q10"/>
  <c r="M15"/>
  <c r="Q69" i="22"/>
  <c r="S69" s="1"/>
  <c r="P75"/>
  <c r="M67"/>
  <c r="K75"/>
  <c r="O75"/>
  <c r="N75"/>
  <c r="M125"/>
  <c r="K164"/>
  <c r="M10"/>
  <c r="K15"/>
  <c r="Q70"/>
  <c r="S70" s="1"/>
  <c r="Q72"/>
  <c r="S72" s="1"/>
  <c r="Q73"/>
  <c r="S73" s="1"/>
  <c r="Q68"/>
  <c r="S68" s="1"/>
  <c r="Q67" i="16" l="1"/>
  <c r="M75"/>
  <c r="Q125"/>
  <c r="M156"/>
  <c r="M15"/>
  <c r="Q10"/>
  <c r="S10" i="24"/>
  <c r="S15" s="1"/>
  <c r="Q15"/>
  <c r="S67"/>
  <c r="S74" s="1"/>
  <c r="Q74"/>
  <c r="S124"/>
  <c r="S163" s="1"/>
  <c r="Q163"/>
  <c r="Q10" i="22"/>
  <c r="M15"/>
  <c r="Q125"/>
  <c r="M164"/>
  <c r="Q67"/>
  <c r="M75"/>
  <c r="S125" i="16" l="1"/>
  <c r="S156" s="1"/>
  <c r="Q156"/>
  <c r="S67"/>
  <c r="S75" s="1"/>
  <c r="Q75"/>
  <c r="S10"/>
  <c r="S15" s="1"/>
  <c r="Q15"/>
  <c r="Q75" i="22"/>
  <c r="S67"/>
  <c r="S75" s="1"/>
  <c r="Q164"/>
  <c r="S125"/>
  <c r="S164" s="1"/>
  <c r="Q15"/>
  <c r="S10"/>
  <c r="S15" s="1"/>
</calcChain>
</file>

<file path=xl/sharedStrings.xml><?xml version="1.0" encoding="utf-8"?>
<sst xmlns="http://schemas.openxmlformats.org/spreadsheetml/2006/main" count="5435" uniqueCount="207">
  <si>
    <t>Ghi chú</t>
  </si>
  <si>
    <t>Họ và Tên</t>
  </si>
  <si>
    <t>Chức Vụ</t>
  </si>
  <si>
    <t>Mã NV</t>
  </si>
  <si>
    <t>Thu nhập theo ngày công</t>
  </si>
  <si>
    <t>Tổng thu nhập</t>
  </si>
  <si>
    <t>Các Khoản Khấu Trừ</t>
  </si>
  <si>
    <t>Còn Lại</t>
  </si>
  <si>
    <t>Tạm Ứng</t>
  </si>
  <si>
    <t>Thực Lãnh</t>
  </si>
  <si>
    <t>Ký Nhận</t>
  </si>
  <si>
    <t>Ghi Chú</t>
  </si>
  <si>
    <t>BHXH</t>
  </si>
  <si>
    <t>BHYT</t>
  </si>
  <si>
    <t>Lập biểu</t>
  </si>
  <si>
    <t>Cộng (Giờ)</t>
  </si>
  <si>
    <t>BT</t>
  </si>
  <si>
    <t>CN</t>
  </si>
  <si>
    <t>số giờ</t>
  </si>
  <si>
    <t>thành tiền</t>
  </si>
  <si>
    <t>STT</t>
  </si>
  <si>
    <t>MNV</t>
  </si>
  <si>
    <t>Họ và Tên:</t>
  </si>
  <si>
    <t>Giám đốc</t>
  </si>
  <si>
    <t>Tạm ứng</t>
  </si>
  <si>
    <t>Số người phụ thuộc</t>
  </si>
  <si>
    <t>TỔNG CỘNG</t>
  </si>
  <si>
    <t>Thu nhập ngày công</t>
  </si>
  <si>
    <t>Tổng ngày công</t>
  </si>
  <si>
    <t>Stt</t>
  </si>
  <si>
    <t>Chức
vụ</t>
  </si>
  <si>
    <t>Giờ công</t>
  </si>
  <si>
    <t>TC</t>
  </si>
  <si>
    <t>BT,CN</t>
  </si>
  <si>
    <t>Tham gia BH</t>
  </si>
  <si>
    <t>BHTN</t>
  </si>
  <si>
    <t>CẬP NHẬT THÔNG TIN NGƯỜI LAO ĐỘNG  HÀNG THÁNG</t>
  </si>
  <si>
    <t>Phụ cấp</t>
  </si>
  <si>
    <t>Ngày trong tháng</t>
  </si>
  <si>
    <t>Khác</t>
  </si>
  <si>
    <t>Tham gia công đoàn</t>
  </si>
  <si>
    <t>Số ngày</t>
  </si>
  <si>
    <t xml:space="preserve">Tăng ca </t>
  </si>
  <si>
    <t>Ngày lễ</t>
  </si>
  <si>
    <t>Nghỉ việc riêng có lương</t>
  </si>
  <si>
    <t>Nghỉ không lương</t>
  </si>
  <si>
    <t>Nghỉ phép năm</t>
  </si>
  <si>
    <t>Tổng công thực tế</t>
  </si>
  <si>
    <t>Ro: Nghỉ việc riêng không lương</t>
  </si>
  <si>
    <t>F: Phép năm</t>
  </si>
  <si>
    <t>B: Nghỉ bù</t>
  </si>
  <si>
    <t>M: Nghỉ đám cưới</t>
  </si>
  <si>
    <t>TL: Tang lễ</t>
  </si>
  <si>
    <t>TC: Tăng ca</t>
  </si>
  <si>
    <t>O: Nghỉ ốm</t>
  </si>
  <si>
    <t>Co: Nghỉ con ốm</t>
  </si>
  <si>
    <t>L: Nghỉ lễ</t>
  </si>
  <si>
    <t>Long An, Ngày     tháng     năm 2012</t>
  </si>
  <si>
    <t>Lương căn bản</t>
  </si>
  <si>
    <t>Chuyên cần</t>
  </si>
  <si>
    <t>Cơm</t>
  </si>
  <si>
    <t>Ngày công
trong tháng</t>
  </si>
  <si>
    <t>Ngày công hành chính</t>
  </si>
  <si>
    <t>Người lập biểu</t>
  </si>
  <si>
    <t>BP: Quản lý Xưởng</t>
  </si>
  <si>
    <t>Số điện thoại: 072.3850606 - Fax: 072.3850608</t>
  </si>
  <si>
    <t>BP: Quản lý xưởng</t>
  </si>
  <si>
    <t>ALX001</t>
  </si>
  <si>
    <t>ALX002</t>
  </si>
  <si>
    <t>ALX003</t>
  </si>
  <si>
    <t>ALX004</t>
  </si>
  <si>
    <t>ALX005</t>
  </si>
  <si>
    <t>Mai Út Hiền</t>
  </si>
  <si>
    <t>Cơ Điện</t>
  </si>
  <si>
    <t>Nguyễn Thị Xuân Thảo</t>
  </si>
  <si>
    <t>KCS</t>
  </si>
  <si>
    <t>x</t>
  </si>
  <si>
    <t>Võ Thị Út</t>
  </si>
  <si>
    <t>ALVP001</t>
  </si>
  <si>
    <t>Nguyễn Thiện Duy</t>
  </si>
  <si>
    <t>ALVP002</t>
  </si>
  <si>
    <t>Tài xế</t>
  </si>
  <si>
    <t>ALVP003</t>
  </si>
  <si>
    <t>Nguyễn Văn Sẽ</t>
  </si>
  <si>
    <t>Kỹ Thuật</t>
  </si>
  <si>
    <t>ALVP004</t>
  </si>
  <si>
    <t>Võ Uyên Phương</t>
  </si>
  <si>
    <t>LĐ- TL</t>
  </si>
  <si>
    <t>ALVP005</t>
  </si>
  <si>
    <t>ALVP006</t>
  </si>
  <si>
    <t>Lê Nguyễn Huy Cường</t>
  </si>
  <si>
    <t>XNK</t>
  </si>
  <si>
    <t>ALVP007</t>
  </si>
  <si>
    <t>Nguyễn Văn Bé Tư</t>
  </si>
  <si>
    <t>ALVP008</t>
  </si>
  <si>
    <t>Lưu Quốc Phong</t>
  </si>
  <si>
    <t>Nhân sự</t>
  </si>
  <si>
    <t>ALTP001</t>
  </si>
  <si>
    <t>ALTP002</t>
  </si>
  <si>
    <t>ALTP003</t>
  </si>
  <si>
    <t>ALTP004</t>
  </si>
  <si>
    <t>ALTP005</t>
  </si>
  <si>
    <t>ALTP006</t>
  </si>
  <si>
    <t>ALTP007</t>
  </si>
  <si>
    <t>ALTP008</t>
  </si>
  <si>
    <t>ALTP009</t>
  </si>
  <si>
    <t>ALTP010</t>
  </si>
  <si>
    <t>ALTP011</t>
  </si>
  <si>
    <t>ALTP012</t>
  </si>
  <si>
    <t>ALTP013</t>
  </si>
  <si>
    <t>ALTP014</t>
  </si>
  <si>
    <t>ALTP015</t>
  </si>
  <si>
    <t>ALTP016</t>
  </si>
  <si>
    <t>ALTP017</t>
  </si>
  <si>
    <t>ALTP018</t>
  </si>
  <si>
    <t>ALTP019</t>
  </si>
  <si>
    <t>ALTP020</t>
  </si>
  <si>
    <t>ALTP021</t>
  </si>
  <si>
    <t>ALTP022</t>
  </si>
  <si>
    <t>ALTP023</t>
  </si>
  <si>
    <t>ALTP024</t>
  </si>
  <si>
    <t>ALTP025</t>
  </si>
  <si>
    <t>ALTP026</t>
  </si>
  <si>
    <t>ALTP027</t>
  </si>
  <si>
    <t>ALTP028</t>
  </si>
  <si>
    <t>Công nhân</t>
  </si>
  <si>
    <t>BP: Văn phòng</t>
  </si>
  <si>
    <t>ALTN001</t>
  </si>
  <si>
    <t>ALTN002</t>
  </si>
  <si>
    <t>ALTN003</t>
  </si>
  <si>
    <t>ALTN004</t>
  </si>
  <si>
    <t>ALTN005</t>
  </si>
  <si>
    <t>ALTN006</t>
  </si>
  <si>
    <t>ALTN007</t>
  </si>
  <si>
    <t>ALTN008</t>
  </si>
  <si>
    <t>ALTN009</t>
  </si>
  <si>
    <t>ALTN010</t>
  </si>
  <si>
    <t>ALTN011</t>
  </si>
  <si>
    <t>Nguyễn Văn Bé Hai</t>
  </si>
  <si>
    <t>Thạch Tiền</t>
  </si>
  <si>
    <t>Hứa Hậu</t>
  </si>
  <si>
    <t>Sơn Phép</t>
  </si>
  <si>
    <t>Lý La Qui</t>
  </si>
  <si>
    <t>Nguyễn Văn Tâm</t>
  </si>
  <si>
    <t>Sơn Lét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</si>
  <si>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</si>
  <si>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</si>
  <si>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</si>
  <si>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</si>
  <si>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</si>
  <si>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</si>
  <si>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</si>
  <si>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</si>
  <si>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</si>
  <si>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</si>
  <si>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</si>
  <si>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</si>
  <si>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BP: Thành Phẩm &amp; Tiếp Nhận</t>
  </si>
  <si>
    <t>BP: Thành phẩm &amp; Tiếp Nhận</t>
  </si>
  <si>
    <t xml:space="preserve"> Lâm Thị Mộng Kiều </t>
  </si>
  <si>
    <t>Huỳnh Thị Hường</t>
  </si>
  <si>
    <t>Nguyễn Thị Rong</t>
  </si>
  <si>
    <t>Sơn Thị Nil</t>
  </si>
  <si>
    <t>Huỳnh Thị Bé Tha</t>
  </si>
  <si>
    <t>Huỳnh Thị Bé Thi</t>
  </si>
  <si>
    <t>Nguyễn Thị Kim Hồng</t>
  </si>
  <si>
    <t>Nguyễn Thị Lựu</t>
  </si>
  <si>
    <t>Lý Thị Được</t>
  </si>
  <si>
    <t>Lý La Quan</t>
  </si>
  <si>
    <t>Trà Thị Soi</t>
  </si>
  <si>
    <t>Sơn Thị Si Minh</t>
  </si>
  <si>
    <t>Nguyễn Thị Diễm Hương</t>
  </si>
  <si>
    <t>Sơn Thị Muỗi Tron</t>
  </si>
  <si>
    <t>Sơn Thị Thương</t>
  </si>
  <si>
    <t>Thạch Thị Som Ươne</t>
  </si>
  <si>
    <t>Huỳnh Thị Như</t>
  </si>
  <si>
    <t>Sơn Thị Chành Ny</t>
  </si>
  <si>
    <t>Sơn Thị Chành Đa</t>
  </si>
  <si>
    <t>TQL</t>
  </si>
  <si>
    <t>SLĐ</t>
  </si>
  <si>
    <t>TL - Chi</t>
  </si>
  <si>
    <t>Nghỉ bệnh dài hạn</t>
  </si>
  <si>
    <t>Nguyễn Thị Thiết</t>
  </si>
  <si>
    <t>Hoàng Thị Ngọc</t>
  </si>
  <si>
    <t>Kế toán</t>
  </si>
  <si>
    <t>Trần Thị Bích Phượng</t>
  </si>
  <si>
    <t>ALTN012</t>
  </si>
  <si>
    <t>Trần Nhiên</t>
  </si>
  <si>
    <t>Sơn Thị Trường Sa</t>
  </si>
  <si>
    <t>Lâm Thị Sà Mít</t>
  </si>
  <si>
    <t>Nguyễn Văn Phi</t>
  </si>
  <si>
    <t>Trần Thị Toan</t>
  </si>
  <si>
    <t>Nguyễn Hữu Nhơn</t>
  </si>
  <si>
    <t>Huỳnh Minh Hiếu</t>
  </si>
  <si>
    <t>Lý Thị Sà Kha</t>
  </si>
  <si>
    <t>Thạch Giang</t>
  </si>
  <si>
    <t>Thạch Quyền</t>
  </si>
  <si>
    <t>Lâm Lin</t>
  </si>
  <si>
    <t>Lâm Chanh Đa Ra</t>
  </si>
  <si>
    <t>F</t>
  </si>
  <si>
    <t>Nguyễn Trường Giang</t>
  </si>
  <si>
    <t>L</t>
  </si>
  <si>
    <t>Dương Thanh Tuấn</t>
  </si>
  <si>
    <t>Phạm Thành Đô</t>
  </si>
  <si>
    <t>ALVP009</t>
  </si>
  <si>
    <t>Trần Văn Đoạn</t>
  </si>
  <si>
    <t>ALVP008'</t>
  </si>
</sst>
</file>

<file path=xl/styles.xml><?xml version="1.0" encoding="utf-8"?>
<styleSheet xmlns="http://schemas.openxmlformats.org/spreadsheetml/2006/main">
  <numFmts count="79"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3" formatCode="_(* #,##0.00_);_(* \(#,##0.00\);_(* &quot;-&quot;??_);_(@_)"/>
    <numFmt numFmtId="164" formatCode="_-&quot;$&quot;* #,##0_-;\-&quot;$&quot;* #,##0_-;_-&quot;$&quot;* &quot;-&quot;_-;_-@_-"/>
    <numFmt numFmtId="165" formatCode="_-* #,##0_-;\-* #,##0_-;_-* &quot;-&quot;_-;_-@_-"/>
    <numFmt numFmtId="166" formatCode="_-&quot;$&quot;* #,##0.00_-;\-&quot;$&quot;* #,##0.00_-;_-&quot;$&quot;* &quot;-&quot;??_-;_-@_-"/>
    <numFmt numFmtId="167" formatCode="_-* #,##0.00_-;\-* #,##0.00_-;_-* &quot;-&quot;??_-;_-@_-"/>
    <numFmt numFmtId="168" formatCode="_(* #,##0.0_);_(* \(#,##0.0\);_(* &quot;-&quot;??_);_(@_)"/>
    <numFmt numFmtId="169" formatCode="_(* #,##0_);_(* \(#,##0\);_(* &quot;-&quot;??_);_(@_)"/>
    <numFmt numFmtId="170" formatCode="0.000"/>
    <numFmt numFmtId="171" formatCode="_(* #,##0.000_);_(* \(#,##0.000\);_(* &quot;-&quot;??_);_(@_)"/>
    <numFmt numFmtId="172" formatCode="_(* #,##0.0000_);_(* \(#,##0.0000\);_(* &quot;-&quot;??_);_(@_)"/>
    <numFmt numFmtId="173" formatCode="&quot;C&quot;#,##0_);[Red]\(&quot;C&quot;#,##0\)"/>
    <numFmt numFmtId="174" formatCode="0##,###.00"/>
    <numFmt numFmtId="175" formatCode="&quot;\&quot;#,##0;[Red]&quot;\&quot;\-#,##0"/>
    <numFmt numFmtId="176" formatCode="&quot;\&quot;#,##0.00;[Red]&quot;\&quot;\-#,##0.00"/>
    <numFmt numFmtId="177" formatCode="#,##0\ &quot;$&quot;_);[Red]\(#,##0\ &quot;$&quot;\)"/>
    <numFmt numFmtId="178" formatCode="&quot;$&quot;###,0&quot;.&quot;00_);[Red]\(&quot;$&quot;###,0&quot;.&quot;00\)"/>
    <numFmt numFmtId="179" formatCode="_-* #,##0\ _k_r_-;\-* #,##0\ _k_r_-;_-* &quot;-&quot;\ _k_r_-;_-@_-"/>
    <numFmt numFmtId="180" formatCode="m/d"/>
    <numFmt numFmtId="181" formatCode="00.000"/>
    <numFmt numFmtId="182" formatCode="_-&quot;£&quot;* #,##0_-;\-&quot;£&quot;* #,##0_-;_-&quot;£&quot;* &quot;-&quot;_-;_-@_-"/>
    <numFmt numFmtId="183" formatCode="_-&quot;£&quot;* #,##0.00_-;\-&quot;£&quot;* #,##0.00_-;_-&quot;£&quot;* &quot;-&quot;??_-;_-@_-"/>
    <numFmt numFmtId="184" formatCode="#,##0\ &quot;F&quot;;[Red]\-#,##0\ &quot;F&quot;"/>
    <numFmt numFmtId="185" formatCode="#,##0.00\ &quot;F&quot;;\-#,##0.00\ &quot;F&quot;"/>
    <numFmt numFmtId="186" formatCode="#,##0.00\ &quot;F&quot;;[Red]\-#,##0.00\ &quot;F&quot;"/>
    <numFmt numFmtId="187" formatCode="_-* #,##0\ &quot;F&quot;_-;\-* #,##0\ &quot;F&quot;_-;_-* &quot;-&quot;\ &quot;F&quot;_-;_-@_-"/>
    <numFmt numFmtId="188" formatCode="&quot;ß&quot;#,##0;\-&quot;&quot;\ß&quot;&quot;#,##0"/>
    <numFmt numFmtId="189" formatCode="\t0.00%"/>
    <numFmt numFmtId="190" formatCode="\t#\ ??/??"/>
    <numFmt numFmtId="191" formatCode="#,##0;\(#,##0\)"/>
    <numFmt numFmtId="192" formatCode="&quot;?&quot;#,##0;&quot;?&quot;\-#,##0"/>
    <numFmt numFmtId="193" formatCode="##,###.##"/>
    <numFmt numFmtId="194" formatCode="##.##%"/>
    <numFmt numFmtId="195" formatCode="##,##0.##"/>
    <numFmt numFmtId="196" formatCode="#0.##"/>
    <numFmt numFmtId="197" formatCode="##,###.####"/>
    <numFmt numFmtId="198" formatCode="###.###"/>
    <numFmt numFmtId="199" formatCode="###,###"/>
    <numFmt numFmtId="200" formatCode="#,###%"/>
    <numFmt numFmtId="201" formatCode="##,##0%"/>
    <numFmt numFmtId="202" formatCode="##.##"/>
    <numFmt numFmtId="203" formatCode="_-* #,##0\ _F_-;\-* #,##0\ _F_-;_-* &quot;-&quot;\ _F_-;_-@_-"/>
    <numFmt numFmtId="204" formatCode="_-* #,##0.00\ &quot;F&quot;_-;\-* #,##0.00\ &quot;F&quot;_-;_-* &quot;-&quot;??\ &quot;F&quot;_-;_-@_-"/>
    <numFmt numFmtId="205" formatCode="_-* #,##0.00\ _F_-;\-* #,##0.00\ _F_-;_-* &quot;-&quot;??\ _F_-;_-@_-"/>
    <numFmt numFmtId="206" formatCode="_-* #,##0\ _V_N_D_-;\-* #,##0\ _V_N_D_-;_-* &quot;-&quot;\ _V_N_D_-;_-@_-"/>
    <numFmt numFmtId="207" formatCode="_-* #,##0.00\ _V_N_D_-;\-* #,##0.00\ _V_N_D_-;_-* &quot;-&quot;??\ _V_N_D_-;_-@_-"/>
    <numFmt numFmtId="208" formatCode="_ * #,##0_ ;_ * &quot;\&quot;&quot;\&quot;&quot;\&quot;&quot;\&quot;&quot;\&quot;&quot;\&quot;&quot;\&quot;&quot;\&quot;&quot;\&quot;&quot;\&quot;&quot;\&quot;&quot;\&quot;\-#,##0_ ;_ * &quot;-&quot;_ ;_ @_ "/>
    <numFmt numFmtId="209" formatCode="_ &quot;\&quot;* #,##0.00_ ;_ &quot;\&quot;* &quot;\&quot;&quot;\&quot;&quot;\&quot;&quot;\&quot;&quot;\&quot;&quot;\&quot;&quot;\&quot;&quot;\&quot;&quot;\&quot;&quot;\&quot;&quot;\&quot;&quot;\&quot;\-#,##0.00_ ;_ &quot;\&quot;* &quot;-&quot;??_ ;_ @_ "/>
    <numFmt numFmtId="210" formatCode="_ * #,##0.00_ ;_ * &quot;\&quot;&quot;\&quot;&quot;\&quot;&quot;\&quot;&quot;\&quot;&quot;\&quot;&quot;\&quot;&quot;\&quot;&quot;\&quot;&quot;\&quot;&quot;\&quot;&quot;\&quot;\-#,##0.00_ ;_ * &quot;-&quot;??_ ;_ @_ "/>
    <numFmt numFmtId="211" formatCode="&quot;\&quot;#,##0;&quot;\&quot;&quot;\&quot;&quot;\&quot;&quot;\&quot;&quot;\&quot;&quot;\&quot;&quot;\&quot;&quot;\&quot;&quot;\&quot;&quot;\&quot;&quot;\&quot;&quot;\&quot;&quot;\&quot;&quot;\&quot;\-#,##0"/>
    <numFmt numFmtId="212" formatCode="&quot;\&quot;#,##0;[Red]&quot;\&quot;&quot;\&quot;&quot;\&quot;&quot;\&quot;&quot;\&quot;&quot;\&quot;&quot;\&quot;&quot;\&quot;&quot;\&quot;&quot;\&quot;&quot;\&quot;&quot;\&quot;&quot;\&quot;&quot;\&quot;\-#,##0"/>
    <numFmt numFmtId="213" formatCode="&quot;\&quot;#,##0.00;&quot;\&quot;&quot;\&quot;&quot;\&quot;&quot;\&quot;&quot;\&quot;&quot;\&quot;&quot;\&quot;&quot;\&quot;&quot;\&quot;&quot;\&quot;&quot;\&quot;&quot;\&quot;&quot;\&quot;&quot;\&quot;\-#,##0.00"/>
    <numFmt numFmtId="214" formatCode="&quot;\&quot;#,##0.00;[Red]&quot;\&quot;&quot;\&quot;&quot;\&quot;&quot;\&quot;&quot;\&quot;&quot;\&quot;&quot;\&quot;&quot;\&quot;&quot;\&quot;&quot;\&quot;&quot;\&quot;&quot;\&quot;&quot;\&quot;&quot;\&quot;\-#,##0.00"/>
    <numFmt numFmtId="215" formatCode="_ &quot;\&quot;* #,##0_ ;_ &quot;\&quot;* &quot;\&quot;&quot;\&quot;&quot;\&quot;&quot;\&quot;&quot;\&quot;&quot;\&quot;&quot;\&quot;&quot;\&quot;&quot;\&quot;&quot;\&quot;&quot;\&quot;&quot;\&quot;&quot;\&quot;\-#,##0_ ;_ &quot;\&quot;* &quot;-&quot;_ ;_ @_ "/>
    <numFmt numFmtId="216" formatCode="_ &quot;\&quot;* #,##0_ ;_ &quot;\&quot;* &quot;\&quot;&quot;\&quot;&quot;\&quot;&quot;\&quot;&quot;\&quot;&quot;\&quot;&quot;\&quot;&quot;\&quot;&quot;\&quot;&quot;\&quot;&quot;\&quot;&quot;\&quot;&quot;\&quot;&quot;\&quot;\-#,##0_ ;_ &quot;\&quot;* &quot;-&quot;_ ;_ @_ "/>
    <numFmt numFmtId="217" formatCode="m\o\n\th\ \D\,\ \y\y\y\y"/>
    <numFmt numFmtId="218" formatCode="_ * #,##0_ ;_ * \-#,##0_ ;_ * &quot;-&quot;_ ;_ @_ "/>
    <numFmt numFmtId="219" formatCode="_ * #,##0.00_ ;_ * \-#,##0.00_ ;_ * &quot;-&quot;??_ ;_ @_ "/>
    <numFmt numFmtId="220" formatCode="_-* #,##0\ &quot;$&quot;_-;\-* #,##0\ &quot;$&quot;_-;_-* &quot;-&quot;\ &quot;$&quot;_-;_-@_-"/>
    <numFmt numFmtId="221" formatCode="_-* #,##0\ _$_-;\-* #,##0\ _$_-;_-* &quot;-&quot;\ _$_-;_-@_-"/>
    <numFmt numFmtId="222" formatCode="_ &quot;\&quot;* #,##0.00_ ;_ &quot;\&quot;* \-#,##0.00_ ;_ &quot;\&quot;* &quot;-&quot;??_ ;_ @_ "/>
    <numFmt numFmtId="223" formatCode="_(&quot;$&quot;\ * #,##0_);_(&quot;$&quot;\ * \(#,##0\);_(&quot;$&quot;\ * &quot;-&quot;_);_(@_)"/>
    <numFmt numFmtId="224" formatCode="_-* #,##0\ &quot;ñ&quot;_-;\-* #,##0\ &quot;ñ&quot;_-;_-* &quot;-&quot;\ &quot;ñ&quot;_-;_-@_-"/>
    <numFmt numFmtId="225" formatCode="_-* #,##0\ _ñ_-;\-* #,##0\ _ñ_-;_-* &quot;-&quot;\ _ñ_-;_-@_-"/>
    <numFmt numFmtId="226" formatCode="_-* #,##0.00\ _ñ_-;\-* #,##0.00\ _ñ_-;_-* &quot;-&quot;??\ _ñ_-;_-@_-"/>
    <numFmt numFmtId="227" formatCode="_-&quot;ñ&quot;* #,##0_-;\-&quot;ñ&quot;* #,##0_-;_-&quot;ñ&quot;* &quot;-&quot;_-;_-@_-"/>
    <numFmt numFmtId="228" formatCode="&quot;SFr.&quot;\ #,##0.00;[Red]&quot;SFr.&quot;\ \-#,##0.00"/>
    <numFmt numFmtId="229" formatCode="_ &quot;SFr.&quot;\ * #,##0_ ;_ &quot;SFr.&quot;\ * \-#,##0_ ;_ &quot;SFr.&quot;\ * &quot;-&quot;_ ;_ @_ "/>
    <numFmt numFmtId="230" formatCode="_-* #,##0_-;&quot;\&quot;\!\-* #,##0_-;_-* &quot;-&quot;_-;_-@_-"/>
    <numFmt numFmtId="231" formatCode="_-* #,##0.00\ _k_r_._-;\-* #,##0.00\ _k_r_._-;_-* &quot;-&quot;??\ _k_r_._-;_-@_-"/>
    <numFmt numFmtId="232" formatCode="#,##0.00\ \ "/>
    <numFmt numFmtId="233" formatCode="_ * #,##0_ ;_ * \-#,##0_ ;_ * &quot;-&quot;??_ ;_ @_ "/>
    <numFmt numFmtId="234" formatCode="_-* #,##0\ &quot;€&quot;_-;\-* #,##0\ &quot;€&quot;_-;_-* &quot;-&quot;\ &quot;€&quot;_-;_-@_-"/>
    <numFmt numFmtId="235" formatCode="_-* #,##0.00\ &quot;€&quot;_-;\-* #,##0.00\ &quot;€&quot;_-;_-* &quot;-&quot;??\ &quot;€&quot;_-;_-@_-"/>
    <numFmt numFmtId="236" formatCode="dd"/>
    <numFmt numFmtId="237" formatCode="0.0"/>
    <numFmt numFmtId="238" formatCode="#,##0.0_);\(#,##0.0\)"/>
  </numFmts>
  <fonts count="127">
    <font>
      <sz val="10"/>
      <name val="Arial"/>
    </font>
    <font>
      <sz val="10"/>
      <name val="Arial"/>
    </font>
    <font>
      <sz val="10"/>
      <name val=".VnTime"/>
      <family val="2"/>
    </font>
    <font>
      <b/>
      <sz val="10"/>
      <name val="SVNtimes new roman"/>
      <family val="2"/>
    </font>
    <font>
      <sz val="10"/>
      <name val="VNI-Helve-Condense"/>
    </font>
    <font>
      <sz val="11"/>
      <name val="??"/>
      <family val="3"/>
    </font>
    <font>
      <sz val="10"/>
      <name val="VNI-Times"/>
    </font>
    <font>
      <sz val="12"/>
      <name val="???"/>
    </font>
    <font>
      <sz val="12"/>
      <name val="바탕체"/>
      <family val="1"/>
      <charset val="129"/>
    </font>
    <font>
      <sz val="12"/>
      <name val="바탕체"/>
      <family val="1"/>
    </font>
    <font>
      <sz val="10"/>
      <name val=".VnArial"/>
      <family val="2"/>
    </font>
    <font>
      <sz val="12"/>
      <name val="????"/>
      <charset val="136"/>
    </font>
    <font>
      <sz val="11"/>
      <name val="??"/>
      <family val="3"/>
      <charset val="129"/>
    </font>
    <font>
      <sz val="12"/>
      <name val="???"/>
      <family val="1"/>
      <charset val="129"/>
    </font>
    <font>
      <sz val="10"/>
      <name val="Helv"/>
      <family val="2"/>
    </font>
    <font>
      <sz val="12"/>
      <name val="Vni-times"/>
    </font>
    <font>
      <sz val="10"/>
      <name val="Helv"/>
    </font>
    <font>
      <sz val="10"/>
      <name val="Arial"/>
      <family val="2"/>
    </font>
    <font>
      <b/>
      <u/>
      <sz val="14"/>
      <color indexed="8"/>
      <name val=".VnBook-AntiquaH"/>
      <family val="2"/>
    </font>
    <font>
      <sz val="12"/>
      <color indexed="8"/>
      <name val="¹ÙÅÁÃ¼"/>
      <family val="1"/>
      <charset val="129"/>
    </font>
    <font>
      <i/>
      <sz val="12"/>
      <color indexed="8"/>
      <name val=".VnBook-AntiquaH"/>
      <family val="2"/>
    </font>
    <font>
      <sz val="11"/>
      <color indexed="8"/>
      <name val="Calibri"/>
      <family val="2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11"/>
      <color indexed="9"/>
      <name val="Calibri"/>
      <family val="2"/>
    </font>
    <font>
      <sz val="11"/>
      <name val="VNtimes new roman"/>
      <family val="2"/>
    </font>
    <font>
      <sz val="12"/>
      <name val="¹UAAA¼"/>
      <family val="3"/>
      <charset val="129"/>
    </font>
    <font>
      <sz val="12"/>
      <name val="¹ÙÅÁÃ¼"/>
      <charset val="129"/>
    </font>
    <font>
      <sz val="11"/>
      <color indexed="20"/>
      <name val="Calibri"/>
      <family val="2"/>
    </font>
    <font>
      <sz val="12"/>
      <name val="Tms Rmn"/>
    </font>
    <font>
      <sz val="10"/>
      <name val="Times New Roman"/>
      <family val="1"/>
    </font>
    <font>
      <sz val="11"/>
      <name val="µ¸¿ò"/>
      <charset val="129"/>
    </font>
    <font>
      <b/>
      <sz val="11"/>
      <color indexed="52"/>
      <name val="Calibri"/>
      <family val="2"/>
    </font>
    <font>
      <b/>
      <sz val="10"/>
      <name val="Helv"/>
    </font>
    <font>
      <b/>
      <sz val="8"/>
      <color indexed="12"/>
      <name val="Arial"/>
      <family val="2"/>
    </font>
    <font>
      <sz val="8"/>
      <color indexed="8"/>
      <name val="Arial"/>
      <family val="2"/>
    </font>
    <font>
      <sz val="8"/>
      <name val="SVNtimes new roman"/>
      <family val="2"/>
    </font>
    <font>
      <b/>
      <sz val="11"/>
      <color indexed="9"/>
      <name val="Calibri"/>
      <family val="2"/>
    </font>
    <font>
      <sz val="11"/>
      <name val="VNcentury Gothic"/>
    </font>
    <font>
      <b/>
      <sz val="15"/>
      <name val="VNcentury Gothic"/>
    </font>
    <font>
      <sz val="12"/>
      <name val="SVNtimes new roman"/>
      <family val="2"/>
    </font>
    <font>
      <sz val="10"/>
      <name val="VNtimes new roman"/>
      <family val="2"/>
    </font>
    <font>
      <sz val="10"/>
      <name val="SVNtimes new roman"/>
    </font>
    <font>
      <sz val="10"/>
      <color indexed="8"/>
      <name val="Arial"/>
      <family val="2"/>
    </font>
    <font>
      <sz val="1"/>
      <color indexed="8"/>
      <name val="Courier"/>
      <family val="3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Helv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4"/>
      <name val=".VnTimeH"/>
      <family val="2"/>
    </font>
    <font>
      <sz val="12"/>
      <name val="NTTimes/Cyrillic"/>
    </font>
    <font>
      <sz val="11"/>
      <color indexed="62"/>
      <name val="Calibri"/>
      <family val="2"/>
    </font>
    <font>
      <sz val="10"/>
      <name val="VNI-Helve"/>
    </font>
    <font>
      <sz val="12"/>
      <name val=".VnTime"/>
      <family val="2"/>
    </font>
    <font>
      <sz val="10"/>
      <name val="VNI-Avo"/>
    </font>
    <font>
      <sz val="16"/>
      <name val="VNI-Times"/>
    </font>
    <font>
      <sz val="11"/>
      <color indexed="52"/>
      <name val="Calibri"/>
      <family val="2"/>
    </font>
    <font>
      <sz val="10"/>
      <name val="MS Sans Serif"/>
      <family val="2"/>
    </font>
    <font>
      <b/>
      <i/>
      <sz val="12"/>
      <name val=".VnAristote"/>
      <family val="2"/>
    </font>
    <font>
      <b/>
      <sz val="11"/>
      <name val="Helv"/>
    </font>
    <font>
      <sz val="12"/>
      <name val="Arial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sz val="10"/>
      <name val="Courier"/>
      <family val="3"/>
    </font>
    <font>
      <sz val="12"/>
      <name val="VNtimes new roman"/>
      <family val="2"/>
    </font>
    <font>
      <sz val="10"/>
      <name val="Times New Roman"/>
      <family val="1"/>
    </font>
    <font>
      <b/>
      <sz val="11"/>
      <color indexed="63"/>
      <name val="Calibri"/>
      <family val="2"/>
    </font>
    <font>
      <sz val="13"/>
      <name val=".VnTime"/>
      <family val="2"/>
    </font>
    <font>
      <sz val="13"/>
      <name val=".VnTime"/>
      <family val="2"/>
    </font>
    <font>
      <sz val="12"/>
      <name val=".VnTime"/>
      <family val="2"/>
    </font>
    <font>
      <b/>
      <sz val="12"/>
      <name val=".VnTime"/>
      <family val="2"/>
    </font>
    <font>
      <b/>
      <sz val="11"/>
      <name val="Times New Roman"/>
      <family val="1"/>
    </font>
    <font>
      <sz val="10"/>
      <name val=".VnArial Narrow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8"/>
      <name val="VN Helvetica"/>
    </font>
    <font>
      <sz val="11"/>
      <color indexed="10"/>
      <name val="Calibri"/>
      <family val="2"/>
    </font>
    <font>
      <sz val="14"/>
      <name val=".VnArial"/>
      <family val="2"/>
    </font>
    <font>
      <sz val="11"/>
      <name val="NTTimes/Cyrillic"/>
    </font>
    <font>
      <sz val="16"/>
      <name val="AngsanaUPC"/>
      <family val="3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1"/>
      <name val="돋움"/>
      <family val="3"/>
      <charset val="129"/>
    </font>
    <font>
      <sz val="9"/>
      <name val="Arial"/>
      <family val="2"/>
    </font>
    <font>
      <sz val="10"/>
      <name val="굴림체"/>
      <family val="3"/>
      <charset val="129"/>
    </font>
    <font>
      <sz val="10"/>
      <name val=".VnArial"/>
      <family val="1"/>
    </font>
    <font>
      <sz val="12"/>
      <name val="Courier"/>
      <family val="3"/>
    </font>
    <font>
      <sz val="10"/>
      <name val=" "/>
      <family val="1"/>
      <charset val="136"/>
    </font>
    <font>
      <sz val="12"/>
      <name val="Times New Roman"/>
      <family val="1"/>
    </font>
    <font>
      <sz val="11"/>
      <name val="Times New Roman"/>
      <family val="1"/>
    </font>
    <font>
      <sz val="9"/>
      <name val="Times New Roman"/>
      <family val="1"/>
    </font>
    <font>
      <sz val="8"/>
      <name val="Times New Roman"/>
      <family val="1"/>
    </font>
    <font>
      <sz val="7"/>
      <name val="Times New Roman"/>
      <family val="1"/>
    </font>
    <font>
      <b/>
      <sz val="9"/>
      <name val="Times New Roman"/>
      <family val="1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8"/>
      <name val="Times New Roman"/>
      <family val="1"/>
    </font>
    <font>
      <b/>
      <sz val="16"/>
      <name val="Times New Roman"/>
      <family val="1"/>
    </font>
    <font>
      <b/>
      <sz val="22"/>
      <name val="Times New Roman"/>
      <family val="1"/>
    </font>
    <font>
      <b/>
      <sz val="18"/>
      <name val="Times New Roman"/>
      <family val="1"/>
    </font>
    <font>
      <b/>
      <i/>
      <sz val="14"/>
      <name val="Times New Roman"/>
      <family val="1"/>
    </font>
    <font>
      <sz val="10"/>
      <name val=".VnTime"/>
      <family val="2"/>
    </font>
    <font>
      <u/>
      <sz val="10"/>
      <color indexed="12"/>
      <name val="Arial"/>
      <family val="2"/>
    </font>
    <font>
      <sz val="12"/>
      <color indexed="9"/>
      <name val="Times New Roman"/>
      <family val="1"/>
    </font>
    <font>
      <sz val="9"/>
      <color indexed="10"/>
      <name val="Times New Roman"/>
      <family val="1"/>
    </font>
    <font>
      <sz val="22"/>
      <name val="Times New Roman"/>
      <family val="1"/>
    </font>
    <font>
      <sz val="10"/>
      <color indexed="9"/>
      <name val="Times New Roman"/>
      <family val="1"/>
    </font>
    <font>
      <b/>
      <sz val="10"/>
      <color indexed="10"/>
      <name val="Times New Roman"/>
      <family val="1"/>
    </font>
    <font>
      <sz val="10"/>
      <color indexed="10"/>
      <name val="Times New Roman"/>
      <family val="1"/>
    </font>
    <font>
      <sz val="10"/>
      <color rgb="FFFF0000"/>
      <name val="Times New Roman"/>
      <family val="1"/>
    </font>
    <font>
      <sz val="7"/>
      <color indexed="10"/>
      <name val="Times New Roman"/>
      <family val="1"/>
    </font>
    <font>
      <sz val="12"/>
      <color theme="0"/>
      <name val="Times New Roman"/>
      <family val="1"/>
    </font>
    <font>
      <b/>
      <sz val="22"/>
      <color theme="0"/>
      <name val="Times New Roman"/>
      <family val="1"/>
    </font>
    <font>
      <b/>
      <sz val="8"/>
      <color theme="0"/>
      <name val="Times New Roman"/>
      <family val="1"/>
    </font>
    <font>
      <sz val="10"/>
      <color rgb="FF0070C0"/>
      <name val="Times New Roman"/>
      <family val="1"/>
    </font>
    <font>
      <sz val="11"/>
      <color rgb="FFFF0000"/>
      <name val="Times New Roman"/>
      <family val="1"/>
    </font>
    <font>
      <sz val="11"/>
      <color rgb="FF0070C0"/>
      <name val="Times New Roman"/>
      <family val="1"/>
    </font>
    <font>
      <b/>
      <sz val="9"/>
      <color theme="0"/>
      <name val="Times New Roman"/>
      <family val="1"/>
    </font>
    <font>
      <sz val="10"/>
      <color rgb="FF0000FF"/>
      <name val="Times New Roman"/>
      <family val="1"/>
    </font>
    <font>
      <sz val="11"/>
      <color rgb="FF0000FF"/>
      <name val="Times New Roman"/>
      <family val="1"/>
    </font>
  </fonts>
  <fills count="2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hair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0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08">
    <xf numFmtId="0" fontId="0" fillId="0" borderId="0"/>
    <xf numFmtId="227" fontId="15" fillId="0" borderId="0" applyFont="0" applyFill="0" applyBorder="0" applyAlignment="0" applyProtection="0"/>
    <xf numFmtId="194" fontId="3" fillId="0" borderId="1">
      <alignment horizontal="center"/>
      <protection hidden="1"/>
    </xf>
    <xf numFmtId="0" fontId="4" fillId="0" borderId="2" applyNumberFormat="0"/>
    <xf numFmtId="181" fontId="5" fillId="0" borderId="0" applyFont="0" applyFill="0" applyBorder="0" applyAlignment="0" applyProtection="0"/>
    <xf numFmtId="203" fontId="6" fillId="0" borderId="0" applyFont="0" applyFill="0" applyBorder="0" applyAlignment="0" applyProtection="0"/>
    <xf numFmtId="192" fontId="5" fillId="0" borderId="0" applyFont="0" applyFill="0" applyBorder="0" applyAlignment="0" applyProtection="0"/>
    <xf numFmtId="0" fontId="9" fillId="0" borderId="0"/>
    <xf numFmtId="219" fontId="10" fillId="0" borderId="0" applyFont="0" applyFill="0" applyBorder="0" applyAlignment="0" applyProtection="0"/>
    <xf numFmtId="218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187" fontId="1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187" fontId="1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187" fontId="1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6" fillId="0" borderId="0"/>
    <xf numFmtId="220" fontId="6" fillId="0" borderId="0" applyFont="0" applyFill="0" applyBorder="0" applyAlignment="0" applyProtection="0"/>
    <xf numFmtId="187" fontId="15" fillId="0" borderId="0" applyFont="0" applyFill="0" applyBorder="0" applyAlignment="0" applyProtection="0"/>
    <xf numFmtId="42" fontId="6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187" fontId="15" fillId="0" borderId="0" applyFont="0" applyFill="0" applyBorder="0" applyAlignment="0" applyProtection="0"/>
    <xf numFmtId="42" fontId="6" fillId="0" borderId="0" applyFont="0" applyFill="0" applyBorder="0" applyAlignment="0" applyProtection="0"/>
    <xf numFmtId="187" fontId="15" fillId="0" borderId="0" applyFont="0" applyFill="0" applyBorder="0" applyAlignment="0" applyProtection="0"/>
    <xf numFmtId="42" fontId="6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42" fontId="6" fillId="0" borderId="0" applyFont="0" applyFill="0" applyBorder="0" applyAlignment="0" applyProtection="0"/>
    <xf numFmtId="187" fontId="15" fillId="0" borderId="0" applyFont="0" applyFill="0" applyBorder="0" applyAlignment="0" applyProtection="0"/>
    <xf numFmtId="42" fontId="6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42" fontId="6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42" fontId="6" fillId="0" borderId="0" applyFont="0" applyFill="0" applyBorder="0" applyAlignment="0" applyProtection="0"/>
    <xf numFmtId="0" fontId="2" fillId="0" borderId="0" applyNumberFormat="0" applyFill="0" applyBorder="0" applyAlignment="0" applyProtection="0"/>
    <xf numFmtId="42" fontId="6" fillId="0" borderId="0" applyFon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42" fontId="6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22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219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19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26" fontId="6" fillId="0" borderId="0" applyFont="0" applyFill="0" applyBorder="0" applyAlignment="0" applyProtection="0"/>
    <xf numFmtId="165" fontId="15" fillId="0" borderId="0" applyFont="0" applyFill="0" applyBorder="0" applyAlignment="0" applyProtection="0"/>
    <xf numFmtId="42" fontId="6" fillId="0" borderId="0" applyFont="0" applyFill="0" applyBorder="0" applyAlignment="0" applyProtection="0"/>
    <xf numFmtId="187" fontId="15" fillId="0" borderId="0" applyFont="0" applyFill="0" applyBorder="0" applyAlignment="0" applyProtection="0"/>
    <xf numFmtId="220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223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22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219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19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26" fontId="6" fillId="0" borderId="0" applyFont="0" applyFill="0" applyBorder="0" applyAlignment="0" applyProtection="0"/>
    <xf numFmtId="167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218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18" fontId="6" fillId="0" borderId="0" applyFont="0" applyFill="0" applyBorder="0" applyAlignment="0" applyProtection="0"/>
    <xf numFmtId="203" fontId="15" fillId="0" borderId="0" applyFont="0" applyFill="0" applyBorder="0" applyAlignment="0" applyProtection="0"/>
    <xf numFmtId="221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25" fontId="6" fillId="0" borderId="0" applyFont="0" applyFill="0" applyBorder="0" applyAlignment="0" applyProtection="0"/>
    <xf numFmtId="187" fontId="15" fillId="0" borderId="0" applyFont="0" applyFill="0" applyBorder="0" applyAlignment="0" applyProtection="0"/>
    <xf numFmtId="220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223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224" fontId="6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218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18" fontId="6" fillId="0" borderId="0" applyFont="0" applyFill="0" applyBorder="0" applyAlignment="0" applyProtection="0"/>
    <xf numFmtId="203" fontId="15" fillId="0" borderId="0" applyFont="0" applyFill="0" applyBorder="0" applyAlignment="0" applyProtection="0"/>
    <xf numFmtId="221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2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219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19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26" fontId="6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227" fontId="15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187" fontId="6" fillId="0" borderId="0" applyFont="0" applyFill="0" applyBorder="0" applyAlignment="0" applyProtection="0"/>
    <xf numFmtId="223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224" fontId="6" fillId="0" borderId="0" applyFont="0" applyFill="0" applyBorder="0" applyAlignment="0" applyProtection="0"/>
    <xf numFmtId="165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218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18" fontId="6" fillId="0" borderId="0" applyFont="0" applyFill="0" applyBorder="0" applyAlignment="0" applyProtection="0"/>
    <xf numFmtId="203" fontId="15" fillId="0" borderId="0" applyFont="0" applyFill="0" applyBorder="0" applyAlignment="0" applyProtection="0"/>
    <xf numFmtId="221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2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219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19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226" fontId="6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22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42" fontId="6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0" fontId="17" fillId="0" borderId="0"/>
    <xf numFmtId="0" fontId="4" fillId="0" borderId="2"/>
    <xf numFmtId="0" fontId="4" fillId="0" borderId="2"/>
    <xf numFmtId="0" fontId="18" fillId="2" borderId="0"/>
    <xf numFmtId="9" fontId="19" fillId="0" borderId="0" applyBorder="0" applyAlignment="0" applyProtection="0"/>
    <xf numFmtId="0" fontId="20" fillId="2" borderId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2" fillId="2" borderId="0"/>
    <xf numFmtId="0" fontId="23" fillId="0" borderId="0">
      <alignment wrapText="1"/>
    </xf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21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5" fillId="0" borderId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9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20" borderId="0" applyNumberFormat="0" applyBorder="0" applyAlignment="0" applyProtection="0"/>
    <xf numFmtId="228" fontId="1" fillId="0" borderId="0" applyFont="0" applyFill="0" applyBorder="0" applyAlignment="0" applyProtection="0"/>
    <xf numFmtId="0" fontId="26" fillId="0" borderId="0" applyFont="0" applyFill="0" applyBorder="0" applyAlignment="0" applyProtection="0"/>
    <xf numFmtId="229" fontId="1" fillId="0" borderId="0" applyFont="0" applyFill="0" applyBorder="0" applyAlignment="0" applyProtection="0"/>
    <xf numFmtId="0" fontId="26" fillId="0" borderId="0" applyFont="0" applyFill="0" applyBorder="0" applyAlignment="0" applyProtection="0"/>
    <xf numFmtId="222" fontId="27" fillId="0" borderId="0" applyFont="0" applyFill="0" applyBorder="0" applyAlignment="0" applyProtection="0"/>
    <xf numFmtId="218" fontId="27" fillId="0" borderId="0" applyFont="0" applyFill="0" applyBorder="0" applyAlignment="0" applyProtection="0"/>
    <xf numFmtId="0" fontId="26" fillId="0" borderId="0" applyFont="0" applyFill="0" applyBorder="0" applyAlignment="0" applyProtection="0"/>
    <xf numFmtId="218" fontId="27" fillId="0" borderId="0" applyFont="0" applyFill="0" applyBorder="0" applyAlignment="0" applyProtection="0"/>
    <xf numFmtId="219" fontId="27" fillId="0" borderId="0" applyFont="0" applyFill="0" applyBorder="0" applyAlignment="0" applyProtection="0"/>
    <xf numFmtId="0" fontId="26" fillId="0" borderId="0" applyFont="0" applyFill="0" applyBorder="0" applyAlignment="0" applyProtection="0"/>
    <xf numFmtId="219" fontId="27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28" fillId="4" borderId="0" applyNumberFormat="0" applyBorder="0" applyAlignment="0" applyProtection="0"/>
    <xf numFmtId="0" fontId="29" fillId="0" borderId="0" applyNumberFormat="0" applyFill="0" applyBorder="0" applyAlignment="0" applyProtection="0"/>
    <xf numFmtId="0" fontId="26" fillId="0" borderId="0"/>
    <xf numFmtId="0" fontId="30" fillId="0" borderId="0"/>
    <xf numFmtId="0" fontId="26" fillId="0" borderId="0"/>
    <xf numFmtId="0" fontId="31" fillId="0" borderId="0"/>
    <xf numFmtId="208" fontId="1" fillId="0" borderId="0" applyFill="0" applyBorder="0" applyAlignment="0"/>
    <xf numFmtId="209" fontId="1" fillId="0" borderId="0" applyFill="0" applyBorder="0" applyAlignment="0"/>
    <xf numFmtId="210" fontId="1" fillId="0" borderId="0" applyFill="0" applyBorder="0" applyAlignment="0"/>
    <xf numFmtId="211" fontId="1" fillId="0" borderId="0" applyFill="0" applyBorder="0" applyAlignment="0"/>
    <xf numFmtId="212" fontId="1" fillId="0" borderId="0" applyFill="0" applyBorder="0" applyAlignment="0"/>
    <xf numFmtId="208" fontId="1" fillId="0" borderId="0" applyFill="0" applyBorder="0" applyAlignment="0"/>
    <xf numFmtId="213" fontId="1" fillId="0" borderId="0" applyFill="0" applyBorder="0" applyAlignment="0"/>
    <xf numFmtId="209" fontId="1" fillId="0" borderId="0" applyFill="0" applyBorder="0" applyAlignment="0"/>
    <xf numFmtId="0" fontId="32" fillId="21" borderId="3" applyNumberFormat="0" applyAlignment="0" applyProtection="0"/>
    <xf numFmtId="0" fontId="33" fillId="0" borderId="0"/>
    <xf numFmtId="193" fontId="34" fillId="0" borderId="4" applyBorder="0"/>
    <xf numFmtId="193" fontId="35" fillId="0" borderId="2">
      <protection locked="0"/>
    </xf>
    <xf numFmtId="204" fontId="6" fillId="0" borderId="0" applyFont="0" applyFill="0" applyBorder="0" applyAlignment="0" applyProtection="0"/>
    <xf numFmtId="196" fontId="36" fillId="0" borderId="2"/>
    <xf numFmtId="0" fontId="37" fillId="22" borderId="5" applyNumberFormat="0" applyAlignment="0" applyProtection="0"/>
    <xf numFmtId="43" fontId="1" fillId="0" borderId="0" applyFont="0" applyFill="0" applyBorder="0" applyAlignment="0" applyProtection="0"/>
    <xf numFmtId="208" fontId="1" fillId="0" borderId="0" applyFont="0" applyFill="0" applyBorder="0" applyAlignment="0" applyProtection="0"/>
    <xf numFmtId="179" fontId="1" fillId="0" borderId="0" applyFont="0" applyFill="0" applyBorder="0" applyProtection="0"/>
    <xf numFmtId="179" fontId="1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91" fontId="30" fillId="0" borderId="0"/>
    <xf numFmtId="3" fontId="17" fillId="0" borderId="0" applyFont="0" applyFill="0" applyBorder="0" applyAlignment="0" applyProtection="0"/>
    <xf numFmtId="201" fontId="38" fillId="0" borderId="0">
      <protection locked="0"/>
    </xf>
    <xf numFmtId="200" fontId="38" fillId="0" borderId="0">
      <protection locked="0"/>
    </xf>
    <xf numFmtId="202" fontId="39" fillId="0" borderId="6">
      <protection locked="0"/>
    </xf>
    <xf numFmtId="199" fontId="38" fillId="0" borderId="0">
      <protection locked="0"/>
    </xf>
    <xf numFmtId="198" fontId="38" fillId="0" borderId="0">
      <protection locked="0"/>
    </xf>
    <xf numFmtId="199" fontId="38" fillId="0" borderId="0" applyNumberFormat="0">
      <protection locked="0"/>
    </xf>
    <xf numFmtId="199" fontId="38" fillId="0" borderId="0">
      <protection locked="0"/>
    </xf>
    <xf numFmtId="193" fontId="40" fillId="0" borderId="1"/>
    <xf numFmtId="197" fontId="40" fillId="0" borderId="1"/>
    <xf numFmtId="209" fontId="1" fillId="0" borderId="0" applyFont="0" applyFill="0" applyBorder="0" applyAlignment="0" applyProtection="0"/>
    <xf numFmtId="173" fontId="41" fillId="0" borderId="0" applyFont="0" applyFill="0" applyBorder="0" applyAlignment="0" applyProtection="0"/>
    <xf numFmtId="189" fontId="1" fillId="0" borderId="0"/>
    <xf numFmtId="193" fontId="3" fillId="0" borderId="1">
      <alignment horizontal="center"/>
      <protection hidden="1"/>
    </xf>
    <xf numFmtId="218" fontId="7" fillId="0" borderId="0" applyFont="0" applyFill="0" applyBorder="0" applyAlignment="0" applyProtection="0"/>
    <xf numFmtId="218" fontId="8" fillId="0" borderId="0" applyFont="0" applyFill="0" applyBorder="0" applyAlignment="0" applyProtection="0"/>
    <xf numFmtId="195" fontId="42" fillId="0" borderId="1">
      <alignment horizontal="center"/>
      <protection hidden="1"/>
    </xf>
    <xf numFmtId="2" fontId="3" fillId="0" borderId="1">
      <alignment horizontal="center"/>
      <protection hidden="1"/>
    </xf>
    <xf numFmtId="0" fontId="17" fillId="0" borderId="0" applyFont="0" applyFill="0" applyBorder="0" applyAlignment="0" applyProtection="0"/>
    <xf numFmtId="14" fontId="43" fillId="0" borderId="0" applyFill="0" applyBorder="0" applyAlignment="0"/>
    <xf numFmtId="217" fontId="44" fillId="0" borderId="0">
      <protection locked="0"/>
    </xf>
    <xf numFmtId="171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90" fontId="1" fillId="0" borderId="0"/>
    <xf numFmtId="208" fontId="1" fillId="0" borderId="0" applyFill="0" applyBorder="0" applyAlignment="0"/>
    <xf numFmtId="209" fontId="1" fillId="0" borderId="0" applyFill="0" applyBorder="0" applyAlignment="0"/>
    <xf numFmtId="208" fontId="1" fillId="0" borderId="0" applyFill="0" applyBorder="0" applyAlignment="0"/>
    <xf numFmtId="213" fontId="1" fillId="0" borderId="0" applyFill="0" applyBorder="0" applyAlignment="0"/>
    <xf numFmtId="209" fontId="1" fillId="0" borderId="0" applyFill="0" applyBorder="0" applyAlignment="0"/>
    <xf numFmtId="0" fontId="45" fillId="0" borderId="0" applyNumberFormat="0" applyFill="0" applyBorder="0" applyAlignment="0" applyProtection="0"/>
    <xf numFmtId="2" fontId="17" fillId="0" borderId="0" applyFont="0" applyFill="0" applyBorder="0" applyAlignment="0" applyProtection="0"/>
    <xf numFmtId="0" fontId="46" fillId="5" borderId="0" applyNumberFormat="0" applyBorder="0" applyAlignment="0" applyProtection="0"/>
    <xf numFmtId="38" fontId="47" fillId="2" borderId="0" applyNumberFormat="0" applyBorder="0" applyAlignment="0" applyProtection="0"/>
    <xf numFmtId="0" fontId="48" fillId="0" borderId="0">
      <alignment horizontal="left"/>
    </xf>
    <xf numFmtId="0" fontId="49" fillId="0" borderId="7" applyNumberFormat="0" applyAlignment="0" applyProtection="0">
      <alignment horizontal="left" vertical="center"/>
    </xf>
    <xf numFmtId="0" fontId="49" fillId="0" borderId="8">
      <alignment horizontal="left" vertical="center"/>
    </xf>
    <xf numFmtId="0" fontId="50" fillId="0" borderId="9" applyNumberFormat="0" applyFill="0" applyAlignment="0" applyProtection="0"/>
    <xf numFmtId="0" fontId="51" fillId="0" borderId="10" applyNumberFormat="0" applyFill="0" applyAlignment="0" applyProtection="0"/>
    <xf numFmtId="0" fontId="52" fillId="0" borderId="11" applyNumberFormat="0" applyFill="0" applyAlignment="0" applyProtection="0"/>
    <xf numFmtId="0" fontId="52" fillId="0" borderId="0" applyNumberFormat="0" applyFill="0" applyBorder="0" applyAlignment="0" applyProtection="0"/>
    <xf numFmtId="0" fontId="53" fillId="0" borderId="0" applyProtection="0"/>
    <xf numFmtId="0" fontId="54" fillId="0" borderId="0" applyProtection="0"/>
    <xf numFmtId="49" fontId="55" fillId="0" borderId="12">
      <alignment vertical="center"/>
    </xf>
    <xf numFmtId="0" fontId="109" fillId="0" borderId="0" applyNumberFormat="0" applyFill="0" applyBorder="0" applyAlignment="0" applyProtection="0">
      <alignment vertical="top"/>
      <protection locked="0"/>
    </xf>
    <xf numFmtId="225" fontId="6" fillId="0" borderId="0" applyFont="0" applyFill="0" applyBorder="0" applyAlignment="0" applyProtection="0"/>
    <xf numFmtId="0" fontId="56" fillId="0" borderId="0"/>
    <xf numFmtId="0" fontId="57" fillId="8" borderId="3" applyNumberFormat="0" applyAlignment="0" applyProtection="0"/>
    <xf numFmtId="10" fontId="47" fillId="23" borderId="12" applyNumberFormat="0" applyBorder="0" applyAlignment="0" applyProtection="0"/>
    <xf numFmtId="2" fontId="58" fillId="0" borderId="13" applyBorder="0"/>
    <xf numFmtId="0" fontId="59" fillId="0" borderId="0"/>
    <xf numFmtId="2" fontId="60" fillId="0" borderId="14" applyBorder="0"/>
    <xf numFmtId="2" fontId="61" fillId="0" borderId="0" applyNumberFormat="0" applyFill="0">
      <alignment horizontal="center"/>
    </xf>
    <xf numFmtId="208" fontId="1" fillId="0" borderId="0" applyFill="0" applyBorder="0" applyAlignment="0"/>
    <xf numFmtId="209" fontId="1" fillId="0" borderId="0" applyFill="0" applyBorder="0" applyAlignment="0"/>
    <xf numFmtId="208" fontId="1" fillId="0" borderId="0" applyFill="0" applyBorder="0" applyAlignment="0"/>
    <xf numFmtId="213" fontId="1" fillId="0" borderId="0" applyFill="0" applyBorder="0" applyAlignment="0"/>
    <xf numFmtId="209" fontId="1" fillId="0" borderId="0" applyFill="0" applyBorder="0" applyAlignment="0"/>
    <xf numFmtId="0" fontId="62" fillId="0" borderId="15" applyNumberFormat="0" applyFill="0" applyAlignment="0" applyProtection="0"/>
    <xf numFmtId="193" fontId="47" fillId="0" borderId="4" applyFont="0"/>
    <xf numFmtId="3" fontId="1" fillId="0" borderId="16"/>
    <xf numFmtId="38" fontId="63" fillId="0" borderId="0" applyFont="0" applyFill="0" applyBorder="0" applyAlignment="0" applyProtection="0"/>
    <xf numFmtId="40" fontId="63" fillId="0" borderId="0" applyFont="0" applyFill="0" applyBorder="0" applyAlignment="0" applyProtection="0"/>
    <xf numFmtId="0" fontId="64" fillId="0" borderId="2"/>
    <xf numFmtId="0" fontId="65" fillId="0" borderId="17"/>
    <xf numFmtId="177" fontId="63" fillId="0" borderId="0" applyFont="0" applyFill="0" applyBorder="0" applyAlignment="0" applyProtection="0"/>
    <xf numFmtId="178" fontId="63" fillId="0" borderId="0" applyFont="0" applyFill="0" applyBorder="0" applyAlignment="0" applyProtection="0"/>
    <xf numFmtId="180" fontId="1" fillId="0" borderId="0" applyFont="0" applyFill="0" applyBorder="0" applyAlignment="0" applyProtection="0"/>
    <xf numFmtId="188" fontId="1" fillId="0" borderId="0" applyFont="0" applyFill="0" applyBorder="0" applyAlignment="0" applyProtection="0"/>
    <xf numFmtId="0" fontId="66" fillId="0" borderId="0" applyNumberFormat="0" applyFont="0" applyFill="0" applyAlignment="0"/>
    <xf numFmtId="0" fontId="40" fillId="0" borderId="0">
      <alignment horizontal="justify" vertical="top"/>
    </xf>
    <xf numFmtId="0" fontId="67" fillId="24" borderId="0" applyNumberFormat="0" applyBorder="0" applyAlignment="0" applyProtection="0"/>
    <xf numFmtId="0" fontId="30" fillId="0" borderId="0"/>
    <xf numFmtId="37" fontId="68" fillId="0" borderId="0"/>
    <xf numFmtId="0" fontId="69" fillId="0" borderId="0"/>
    <xf numFmtId="174" fontId="70" fillId="0" borderId="0"/>
    <xf numFmtId="0" fontId="17" fillId="0" borderId="0"/>
    <xf numFmtId="0" fontId="17" fillId="0" borderId="0"/>
    <xf numFmtId="0" fontId="17" fillId="0" borderId="0"/>
    <xf numFmtId="0" fontId="59" fillId="0" borderId="0"/>
    <xf numFmtId="0" fontId="17" fillId="25" borderId="18" applyNumberFormat="0" applyFont="0" applyAlignment="0" applyProtection="0"/>
    <xf numFmtId="0" fontId="17" fillId="0" borderId="0" applyFont="0" applyFill="0" applyBorder="0" applyAlignment="0" applyProtection="0"/>
    <xf numFmtId="0" fontId="71" fillId="0" borderId="0"/>
    <xf numFmtId="0" fontId="72" fillId="21" borderId="19" applyNumberFormat="0" applyAlignment="0" applyProtection="0"/>
    <xf numFmtId="212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208" fontId="1" fillId="0" borderId="0" applyFill="0" applyBorder="0" applyAlignment="0"/>
    <xf numFmtId="209" fontId="1" fillId="0" borderId="0" applyFill="0" applyBorder="0" applyAlignment="0"/>
    <xf numFmtId="208" fontId="1" fillId="0" borderId="0" applyFill="0" applyBorder="0" applyAlignment="0"/>
    <xf numFmtId="213" fontId="1" fillId="0" borderId="0" applyFill="0" applyBorder="0" applyAlignment="0"/>
    <xf numFmtId="209" fontId="1" fillId="0" borderId="0" applyFill="0" applyBorder="0" applyAlignment="0"/>
    <xf numFmtId="225" fontId="6" fillId="0" borderId="0" applyFont="0" applyFill="0" applyBorder="0" applyAlignment="0" applyProtection="0"/>
    <xf numFmtId="3" fontId="6" fillId="0" borderId="20">
      <alignment horizontal="right" wrapText="1"/>
    </xf>
    <xf numFmtId="0" fontId="2" fillId="0" borderId="0" applyNumberFormat="0" applyFill="0" applyBorder="0" applyAlignment="0" applyProtection="0"/>
    <xf numFmtId="221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25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218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18" fontId="6" fillId="0" borderId="0" applyFont="0" applyFill="0" applyBorder="0" applyAlignment="0" applyProtection="0"/>
    <xf numFmtId="203" fontId="15" fillId="0" borderId="0" applyFont="0" applyFill="0" applyBorder="0" applyAlignment="0" applyProtection="0"/>
    <xf numFmtId="221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18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25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187" fontId="15" fillId="0" borderId="0" applyFont="0" applyFill="0" applyBorder="0" applyAlignment="0" applyProtection="0"/>
    <xf numFmtId="220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223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224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218" fontId="6" fillId="0" borderId="0" applyFont="0" applyFill="0" applyBorder="0" applyAlignment="0" applyProtection="0"/>
    <xf numFmtId="203" fontId="15" fillId="0" borderId="0" applyFont="0" applyFill="0" applyBorder="0" applyAlignment="0" applyProtection="0"/>
    <xf numFmtId="0" fontId="65" fillId="0" borderId="0"/>
    <xf numFmtId="186" fontId="73" fillId="0" borderId="13">
      <alignment horizontal="right" vertical="center"/>
    </xf>
    <xf numFmtId="232" fontId="6" fillId="0" borderId="13">
      <alignment horizontal="right" vertical="center"/>
    </xf>
    <xf numFmtId="186" fontId="73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233" fontId="1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3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3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3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3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3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3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3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86" fontId="74" fillId="0" borderId="13">
      <alignment horizontal="right" vertical="center"/>
    </xf>
    <xf numFmtId="193" fontId="40" fillId="0" borderId="1">
      <protection hidden="1"/>
    </xf>
    <xf numFmtId="49" fontId="43" fillId="0" borderId="0" applyFill="0" applyBorder="0" applyAlignment="0"/>
    <xf numFmtId="214" fontId="1" fillId="0" borderId="0" applyFill="0" applyBorder="0" applyAlignment="0"/>
    <xf numFmtId="215" fontId="1" fillId="0" borderId="0" applyFill="0" applyBorder="0" applyAlignment="0"/>
    <xf numFmtId="187" fontId="73" fillId="0" borderId="13">
      <alignment horizontal="center"/>
    </xf>
    <xf numFmtId="0" fontId="75" fillId="0" borderId="21"/>
    <xf numFmtId="49" fontId="76" fillId="0" borderId="0">
      <alignment horizontal="justify" vertical="center" wrapText="1"/>
    </xf>
    <xf numFmtId="40" fontId="77" fillId="0" borderId="0"/>
    <xf numFmtId="0" fontId="78" fillId="0" borderId="2"/>
    <xf numFmtId="0" fontId="79" fillId="0" borderId="0" applyNumberFormat="0" applyFill="0" applyBorder="0" applyAlignment="0" applyProtection="0"/>
    <xf numFmtId="0" fontId="80" fillId="0" borderId="22" applyNumberFormat="0" applyFill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84" fontId="73" fillId="0" borderId="0"/>
    <xf numFmtId="185" fontId="73" fillId="0" borderId="12"/>
    <xf numFmtId="0" fontId="81" fillId="0" borderId="23">
      <alignment horizontal="left" vertical="center"/>
    </xf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>
      <alignment horizontal="left" wrapText="1"/>
    </xf>
    <xf numFmtId="234" fontId="85" fillId="0" borderId="0" applyFont="0" applyFill="0" applyBorder="0" applyAlignment="0" applyProtection="0"/>
    <xf numFmtId="235" fontId="85" fillId="0" borderId="0" applyFont="0" applyFill="0" applyBorder="0" applyAlignment="0" applyProtection="0"/>
    <xf numFmtId="0" fontId="85" fillId="0" borderId="0"/>
    <xf numFmtId="40" fontId="86" fillId="0" borderId="0" applyFont="0" applyFill="0" applyBorder="0" applyAlignment="0" applyProtection="0"/>
    <xf numFmtId="38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9" fontId="87" fillId="0" borderId="0" applyFont="0" applyFill="0" applyBorder="0" applyAlignment="0" applyProtection="0"/>
    <xf numFmtId="0" fontId="88" fillId="0" borderId="0"/>
    <xf numFmtId="230" fontId="89" fillId="0" borderId="0" applyFont="0" applyFill="0" applyBorder="0" applyAlignment="0" applyProtection="0"/>
    <xf numFmtId="231" fontId="17" fillId="0" borderId="0" applyFont="0" applyFill="0" applyBorder="0" applyAlignment="0" applyProtection="0"/>
    <xf numFmtId="0" fontId="66" fillId="0" borderId="0"/>
    <xf numFmtId="165" fontId="90" fillId="0" borderId="0" applyFont="0" applyFill="0" applyBorder="0" applyAlignment="0" applyProtection="0"/>
    <xf numFmtId="167" fontId="90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0" fontId="91" fillId="0" borderId="0"/>
    <xf numFmtId="219" fontId="92" fillId="0" borderId="0" applyFont="0" applyFill="0" applyBorder="0" applyAlignment="0" applyProtection="0"/>
    <xf numFmtId="218" fontId="92" fillId="0" borderId="0" applyFont="0" applyFill="0" applyBorder="0" applyAlignment="0" applyProtection="0"/>
    <xf numFmtId="0" fontId="92" fillId="0" borderId="0"/>
    <xf numFmtId="182" fontId="90" fillId="0" borderId="0" applyFont="0" applyFill="0" applyBorder="0" applyAlignment="0" applyProtection="0"/>
    <xf numFmtId="6" fontId="93" fillId="0" borderId="0" applyFont="0" applyFill="0" applyBorder="0" applyAlignment="0" applyProtection="0"/>
    <xf numFmtId="183" fontId="90" fillId="0" borderId="0" applyFont="0" applyFill="0" applyBorder="0" applyAlignment="0" applyProtection="0"/>
    <xf numFmtId="235" fontId="92" fillId="0" borderId="0" applyFont="0" applyFill="0" applyBorder="0" applyAlignment="0" applyProtection="0"/>
    <xf numFmtId="234" fontId="92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>
      <alignment vertical="center"/>
    </xf>
  </cellStyleXfs>
  <cellXfs count="463">
    <xf numFmtId="0" fontId="0" fillId="0" borderId="0" xfId="0"/>
    <xf numFmtId="0" fontId="96" fillId="0" borderId="0" xfId="0" applyFont="1"/>
    <xf numFmtId="0" fontId="30" fillId="0" borderId="0" xfId="0" applyFont="1"/>
    <xf numFmtId="0" fontId="30" fillId="0" borderId="24" xfId="0" applyFont="1" applyFill="1" applyBorder="1" applyAlignment="1">
      <alignment horizontal="center" vertical="center"/>
    </xf>
    <xf numFmtId="0" fontId="98" fillId="0" borderId="0" xfId="0" applyFont="1" applyFill="1" applyAlignment="1">
      <alignment vertical="center"/>
    </xf>
    <xf numFmtId="169" fontId="98" fillId="0" borderId="0" xfId="337" applyNumberFormat="1" applyFont="1" applyFill="1" applyAlignment="1">
      <alignment vertical="center"/>
    </xf>
    <xf numFmtId="0" fontId="98" fillId="0" borderId="0" xfId="0" applyFont="1" applyFill="1" applyAlignment="1">
      <alignment vertical="center" wrapText="1"/>
    </xf>
    <xf numFmtId="169" fontId="98" fillId="0" borderId="0" xfId="0" applyNumberFormat="1" applyFont="1" applyFill="1" applyAlignment="1">
      <alignment vertical="center" wrapText="1"/>
    </xf>
    <xf numFmtId="169" fontId="98" fillId="0" borderId="0" xfId="337" applyNumberFormat="1" applyFont="1" applyFill="1" applyAlignment="1">
      <alignment vertical="center" wrapText="1"/>
    </xf>
    <xf numFmtId="0" fontId="103" fillId="0" borderId="0" xfId="0" applyFont="1" applyFill="1" applyAlignment="1">
      <alignment vertical="center" wrapText="1"/>
    </xf>
    <xf numFmtId="0" fontId="98" fillId="0" borderId="0" xfId="0" applyFont="1" applyFill="1" applyBorder="1" applyAlignment="1">
      <alignment vertical="center" wrapText="1"/>
    </xf>
    <xf numFmtId="0" fontId="98" fillId="0" borderId="25" xfId="0" applyFont="1" applyFill="1" applyBorder="1" applyAlignment="1">
      <alignment vertical="center" wrapText="1"/>
    </xf>
    <xf numFmtId="0" fontId="103" fillId="0" borderId="0" xfId="0" applyFont="1" applyFill="1" applyBorder="1" applyAlignment="1">
      <alignment vertical="center"/>
    </xf>
    <xf numFmtId="0" fontId="103" fillId="0" borderId="0" xfId="0" applyFont="1" applyFill="1" applyBorder="1" applyAlignment="1">
      <alignment horizontal="center" vertical="center"/>
    </xf>
    <xf numFmtId="169" fontId="103" fillId="0" borderId="0" xfId="337" applyNumberFormat="1" applyFont="1" applyFill="1" applyBorder="1" applyAlignment="1">
      <alignment horizontal="center" vertical="center"/>
    </xf>
    <xf numFmtId="0" fontId="98" fillId="0" borderId="0" xfId="0" applyFont="1" applyFill="1" applyBorder="1" applyAlignment="1">
      <alignment vertical="center"/>
    </xf>
    <xf numFmtId="0" fontId="98" fillId="0" borderId="0" xfId="0" applyFont="1" applyFill="1" applyBorder="1" applyAlignment="1">
      <alignment horizontal="center" vertical="center"/>
    </xf>
    <xf numFmtId="169" fontId="98" fillId="0" borderId="0" xfId="337" applyNumberFormat="1" applyFont="1" applyFill="1" applyBorder="1" applyAlignment="1">
      <alignment horizontal="center" vertical="center"/>
    </xf>
    <xf numFmtId="0" fontId="103" fillId="0" borderId="0" xfId="0" applyFont="1" applyFill="1" applyBorder="1" applyAlignment="1">
      <alignment vertical="center" wrapText="1"/>
    </xf>
    <xf numFmtId="0" fontId="103" fillId="0" borderId="0" xfId="0" applyFont="1" applyFill="1" applyBorder="1" applyAlignment="1">
      <alignment horizontal="left" vertical="center"/>
    </xf>
    <xf numFmtId="0" fontId="98" fillId="0" borderId="0" xfId="0" applyFont="1" applyFill="1" applyAlignment="1">
      <alignment horizontal="center" vertical="center" wrapText="1"/>
    </xf>
    <xf numFmtId="169" fontId="98" fillId="0" borderId="0" xfId="337" applyNumberFormat="1" applyFont="1" applyFill="1" applyAlignment="1">
      <alignment horizontal="center" vertical="center" wrapText="1"/>
    </xf>
    <xf numFmtId="0" fontId="98" fillId="26" borderId="0" xfId="0" applyFont="1" applyFill="1" applyAlignment="1">
      <alignment vertical="center" wrapText="1"/>
    </xf>
    <xf numFmtId="0" fontId="30" fillId="0" borderId="2" xfId="0" applyFont="1" applyBorder="1" applyAlignment="1">
      <alignment horizontal="center" vertical="center" wrapText="1"/>
    </xf>
    <xf numFmtId="169" fontId="30" fillId="0" borderId="2" xfId="337" applyNumberFormat="1" applyFont="1" applyBorder="1" applyAlignment="1">
      <alignment horizontal="center" vertical="center" wrapText="1"/>
    </xf>
    <xf numFmtId="0" fontId="30" fillId="0" borderId="0" xfId="0" applyFont="1" applyBorder="1" applyAlignment="1">
      <alignment vertical="center" wrapText="1"/>
    </xf>
    <xf numFmtId="0" fontId="102" fillId="0" borderId="0" xfId="0" applyFont="1" applyFill="1" applyBorder="1" applyAlignment="1">
      <alignment vertical="center"/>
    </xf>
    <xf numFmtId="0" fontId="102" fillId="0" borderId="0" xfId="0" applyFont="1" applyBorder="1" applyAlignment="1">
      <alignment horizontal="center" vertical="center"/>
    </xf>
    <xf numFmtId="169" fontId="102" fillId="0" borderId="0" xfId="337" applyNumberFormat="1" applyFont="1" applyBorder="1" applyAlignment="1">
      <alignment horizontal="center" vertical="center"/>
    </xf>
    <xf numFmtId="169" fontId="30" fillId="0" borderId="0" xfId="337" applyNumberFormat="1" applyFont="1" applyAlignment="1">
      <alignment vertical="center" wrapText="1"/>
    </xf>
    <xf numFmtId="0" fontId="102" fillId="0" borderId="0" xfId="0" applyFont="1" applyBorder="1" applyAlignment="1">
      <alignment vertical="center" wrapText="1"/>
    </xf>
    <xf numFmtId="169" fontId="102" fillId="0" borderId="0" xfId="337" applyNumberFormat="1" applyFont="1" applyAlignment="1">
      <alignment vertical="center" wrapText="1"/>
    </xf>
    <xf numFmtId="169" fontId="100" fillId="0" borderId="12" xfId="337" applyNumberFormat="1" applyFont="1" applyFill="1" applyBorder="1" applyAlignment="1">
      <alignment horizontal="center" vertical="center" wrapText="1"/>
    </xf>
    <xf numFmtId="0" fontId="100" fillId="0" borderId="0" xfId="0" applyFont="1" applyFill="1" applyAlignment="1">
      <alignment horizontal="center" vertical="center" wrapText="1"/>
    </xf>
    <xf numFmtId="169" fontId="100" fillId="0" borderId="0" xfId="337" applyNumberFormat="1" applyFont="1" applyFill="1" applyAlignment="1">
      <alignment horizontal="center" vertical="center" wrapText="1"/>
    </xf>
    <xf numFmtId="0" fontId="102" fillId="0" borderId="0" xfId="0" applyFont="1" applyFill="1" applyBorder="1" applyAlignment="1">
      <alignment horizontal="left" vertical="center"/>
    </xf>
    <xf numFmtId="10" fontId="102" fillId="0" borderId="0" xfId="337" applyNumberFormat="1" applyFont="1" applyBorder="1" applyAlignment="1">
      <alignment horizontal="center" vertical="center"/>
    </xf>
    <xf numFmtId="10" fontId="30" fillId="0" borderId="0" xfId="0" applyNumberFormat="1" applyFont="1"/>
    <xf numFmtId="0" fontId="98" fillId="0" borderId="0" xfId="0" applyFont="1" applyFill="1" applyBorder="1" applyAlignment="1">
      <alignment horizontal="center" vertical="center" wrapText="1"/>
    </xf>
    <xf numFmtId="169" fontId="98" fillId="0" borderId="0" xfId="337" applyNumberFormat="1" applyFont="1" applyFill="1" applyBorder="1" applyAlignment="1">
      <alignment horizontal="center" vertical="center" wrapText="1"/>
    </xf>
    <xf numFmtId="0" fontId="100" fillId="0" borderId="0" xfId="0" applyFont="1" applyFill="1" applyAlignment="1">
      <alignment vertical="center" wrapText="1"/>
    </xf>
    <xf numFmtId="169" fontId="100" fillId="0" borderId="0" xfId="337" applyNumberFormat="1" applyFont="1" applyFill="1" applyAlignment="1">
      <alignment vertical="center" wrapText="1"/>
    </xf>
    <xf numFmtId="0" fontId="77" fillId="26" borderId="14" xfId="0" applyFont="1" applyFill="1" applyBorder="1" applyAlignment="1">
      <alignment horizontal="center" vertical="center" wrapText="1"/>
    </xf>
    <xf numFmtId="169" fontId="77" fillId="26" borderId="14" xfId="337" applyNumberFormat="1" applyFont="1" applyFill="1" applyBorder="1" applyAlignment="1">
      <alignment horizontal="center" vertical="center" wrapText="1"/>
    </xf>
    <xf numFmtId="0" fontId="30" fillId="0" borderId="0" xfId="0" applyFont="1" applyFill="1" applyAlignment="1">
      <alignment vertical="center" wrapText="1"/>
    </xf>
    <xf numFmtId="169" fontId="30" fillId="0" borderId="0" xfId="337" applyNumberFormat="1" applyFont="1" applyFill="1" applyAlignment="1">
      <alignment vertical="center" wrapText="1"/>
    </xf>
    <xf numFmtId="0" fontId="30" fillId="0" borderId="2" xfId="0" applyFont="1" applyFill="1" applyBorder="1" applyAlignment="1">
      <alignment vertical="center" wrapText="1"/>
    </xf>
    <xf numFmtId="169" fontId="30" fillId="0" borderId="2" xfId="337" applyNumberFormat="1" applyFont="1" applyFill="1" applyBorder="1" applyAlignment="1">
      <alignment horizontal="center" vertical="center" wrapText="1"/>
    </xf>
    <xf numFmtId="169" fontId="30" fillId="0" borderId="2" xfId="337" quotePrefix="1" applyNumberFormat="1" applyFont="1" applyFill="1" applyBorder="1" applyAlignment="1">
      <alignment horizontal="center" vertical="center" wrapText="1"/>
    </xf>
    <xf numFmtId="169" fontId="30" fillId="26" borderId="2" xfId="337" quotePrefix="1" applyNumberFormat="1" applyFont="1" applyFill="1" applyBorder="1" applyAlignment="1">
      <alignment horizontal="center" vertical="center" wrapText="1"/>
    </xf>
    <xf numFmtId="0" fontId="30" fillId="0" borderId="24" xfId="0" applyFont="1" applyFill="1" applyBorder="1" applyAlignment="1">
      <alignment vertical="center" wrapText="1"/>
    </xf>
    <xf numFmtId="0" fontId="30" fillId="0" borderId="24" xfId="0" applyFont="1" applyFill="1" applyBorder="1" applyAlignment="1">
      <alignment horizontal="left" vertical="center"/>
    </xf>
    <xf numFmtId="169" fontId="30" fillId="0" borderId="24" xfId="337" applyNumberFormat="1" applyFont="1" applyFill="1" applyBorder="1" applyAlignment="1">
      <alignment horizontal="center" vertical="center" wrapText="1"/>
    </xf>
    <xf numFmtId="43" fontId="30" fillId="0" borderId="24" xfId="337" applyFont="1" applyFill="1" applyBorder="1" applyAlignment="1">
      <alignment horizontal="center" vertical="center" wrapText="1"/>
    </xf>
    <xf numFmtId="169" fontId="30" fillId="26" borderId="24" xfId="337" quotePrefix="1" applyNumberFormat="1" applyFont="1" applyFill="1" applyBorder="1" applyAlignment="1">
      <alignment horizontal="center" vertical="center" wrapText="1"/>
    </xf>
    <xf numFmtId="169" fontId="30" fillId="26" borderId="2" xfId="337" applyNumberFormat="1" applyFont="1" applyFill="1" applyBorder="1" applyAlignment="1">
      <alignment horizontal="center" vertical="center" wrapText="1"/>
    </xf>
    <xf numFmtId="0" fontId="30" fillId="0" borderId="0" xfId="0" applyFont="1" applyBorder="1"/>
    <xf numFmtId="0" fontId="105" fillId="0" borderId="0" xfId="0" applyFont="1" applyFill="1" applyBorder="1" applyAlignment="1">
      <alignment horizontal="center" vertical="center"/>
    </xf>
    <xf numFmtId="169" fontId="30" fillId="0" borderId="0" xfId="337" applyNumberFormat="1" applyFont="1"/>
    <xf numFmtId="169" fontId="102" fillId="0" borderId="0" xfId="337" applyNumberFormat="1" applyFont="1" applyBorder="1" applyAlignment="1">
      <alignment vertical="center"/>
    </xf>
    <xf numFmtId="169" fontId="102" fillId="0" borderId="0" xfId="337" applyNumberFormat="1" applyFont="1" applyBorder="1" applyAlignment="1">
      <alignment horizontal="left" vertical="center"/>
    </xf>
    <xf numFmtId="10" fontId="30" fillId="0" borderId="0" xfId="0" applyNumberFormat="1" applyFont="1" applyBorder="1"/>
    <xf numFmtId="169" fontId="30" fillId="0" borderId="0" xfId="337" applyNumberFormat="1" applyFont="1" applyBorder="1"/>
    <xf numFmtId="0" fontId="30" fillId="0" borderId="2" xfId="0" applyFont="1" applyFill="1" applyBorder="1" applyAlignment="1">
      <alignment horizontal="left" vertical="center" wrapText="1"/>
    </xf>
    <xf numFmtId="0" fontId="103" fillId="0" borderId="0" xfId="0" applyFont="1" applyBorder="1" applyAlignment="1">
      <alignment vertical="center"/>
    </xf>
    <xf numFmtId="0" fontId="104" fillId="0" borderId="0" xfId="0" applyNumberFormat="1" applyFont="1" applyBorder="1" applyAlignment="1">
      <alignment vertical="center" wrapText="1"/>
    </xf>
    <xf numFmtId="0" fontId="104" fillId="0" borderId="0" xfId="0" applyNumberFormat="1" applyFont="1" applyBorder="1" applyAlignment="1">
      <alignment horizontal="center" vertical="center"/>
    </xf>
    <xf numFmtId="0" fontId="97" fillId="0" borderId="0" xfId="0" applyFont="1" applyBorder="1" applyAlignment="1">
      <alignment vertical="center"/>
    </xf>
    <xf numFmtId="0" fontId="103" fillId="0" borderId="0" xfId="0" applyFont="1" applyBorder="1" applyAlignment="1">
      <alignment horizontal="center" vertical="center"/>
    </xf>
    <xf numFmtId="0" fontId="100" fillId="0" borderId="0" xfId="0" applyFont="1" applyBorder="1" applyAlignment="1">
      <alignment vertical="center"/>
    </xf>
    <xf numFmtId="0" fontId="98" fillId="0" borderId="0" xfId="0" applyFont="1" applyBorder="1" applyAlignment="1">
      <alignment vertical="center"/>
    </xf>
    <xf numFmtId="0" fontId="99" fillId="0" borderId="0" xfId="0" applyNumberFormat="1" applyFont="1" applyBorder="1" applyAlignment="1">
      <alignment horizontal="center" vertical="center" wrapText="1"/>
    </xf>
    <xf numFmtId="43" fontId="111" fillId="0" borderId="0" xfId="337" applyFont="1" applyBorder="1" applyAlignment="1">
      <alignment horizontal="left" vertical="center"/>
    </xf>
    <xf numFmtId="0" fontId="101" fillId="0" borderId="26" xfId="0" applyFont="1" applyBorder="1" applyAlignment="1">
      <alignment horizontal="center" vertical="center"/>
    </xf>
    <xf numFmtId="0" fontId="110" fillId="0" borderId="26" xfId="0" applyFont="1" applyBorder="1" applyAlignment="1">
      <alignment horizontal="center"/>
    </xf>
    <xf numFmtId="14" fontId="110" fillId="0" borderId="26" xfId="0" applyNumberFormat="1" applyFont="1" applyBorder="1" applyAlignment="1"/>
    <xf numFmtId="168" fontId="101" fillId="0" borderId="26" xfId="337" applyNumberFormat="1" applyFont="1" applyFill="1" applyBorder="1" applyAlignment="1">
      <alignment horizontal="center" vertical="center"/>
    </xf>
    <xf numFmtId="168" fontId="101" fillId="0" borderId="26" xfId="337" applyNumberFormat="1" applyFont="1" applyBorder="1" applyAlignment="1">
      <alignment horizontal="center" vertical="center"/>
    </xf>
    <xf numFmtId="0" fontId="102" fillId="0" borderId="0" xfId="0" applyFont="1"/>
    <xf numFmtId="0" fontId="98" fillId="0" borderId="29" xfId="422" applyFont="1" applyFill="1" applyBorder="1" applyAlignment="1">
      <alignment horizontal="center" vertical="center"/>
    </xf>
    <xf numFmtId="168" fontId="99" fillId="0" borderId="29" xfId="337" applyNumberFormat="1" applyFont="1" applyFill="1" applyBorder="1" applyAlignment="1">
      <alignment horizontal="center" vertical="center"/>
    </xf>
    <xf numFmtId="0" fontId="98" fillId="0" borderId="24" xfId="422" applyFont="1" applyFill="1" applyBorder="1" applyAlignment="1">
      <alignment horizontal="center" vertical="center"/>
    </xf>
    <xf numFmtId="168" fontId="99" fillId="0" borderId="24" xfId="337" applyNumberFormat="1" applyFont="1" applyFill="1" applyBorder="1" applyAlignment="1">
      <alignment horizontal="center" vertical="center"/>
    </xf>
    <xf numFmtId="0" fontId="30" fillId="0" borderId="0" xfId="0" applyNumberFormat="1" applyFont="1"/>
    <xf numFmtId="0" fontId="98" fillId="0" borderId="0" xfId="0" applyFont="1" applyAlignment="1">
      <alignment horizontal="center"/>
    </xf>
    <xf numFmtId="168" fontId="103" fillId="0" borderId="0" xfId="337" applyNumberFormat="1" applyFont="1" applyFill="1" applyBorder="1" applyAlignment="1">
      <alignment horizontal="center" vertical="center"/>
    </xf>
    <xf numFmtId="0" fontId="98" fillId="0" borderId="0" xfId="0" applyFont="1"/>
    <xf numFmtId="43" fontId="103" fillId="0" borderId="0" xfId="337" applyFont="1" applyFill="1" applyAlignment="1">
      <alignment horizontal="center" vertical="center"/>
    </xf>
    <xf numFmtId="168" fontId="98" fillId="0" borderId="0" xfId="337" applyNumberFormat="1" applyFont="1" applyFill="1" applyAlignment="1">
      <alignment horizontal="center" vertical="center"/>
    </xf>
    <xf numFmtId="43" fontId="98" fillId="0" borderId="0" xfId="337" applyFont="1" applyFill="1" applyAlignment="1">
      <alignment horizontal="center" vertical="center"/>
    </xf>
    <xf numFmtId="0" fontId="103" fillId="0" borderId="0" xfId="0" applyFont="1" applyFill="1" applyAlignment="1">
      <alignment vertical="center"/>
    </xf>
    <xf numFmtId="0" fontId="30" fillId="0" borderId="0" xfId="0" applyFont="1" applyFill="1" applyBorder="1" applyAlignment="1">
      <alignment vertical="center" wrapText="1"/>
    </xf>
    <xf numFmtId="169" fontId="102" fillId="0" borderId="0" xfId="337" applyNumberFormat="1" applyFont="1" applyFill="1" applyBorder="1" applyAlignment="1">
      <alignment horizontal="center" vertical="center"/>
    </xf>
    <xf numFmtId="168" fontId="103" fillId="26" borderId="12" xfId="337" applyNumberFormat="1" applyFont="1" applyFill="1" applyBorder="1" applyAlignment="1">
      <alignment vertical="center"/>
    </xf>
    <xf numFmtId="169" fontId="105" fillId="0" borderId="0" xfId="337" applyNumberFormat="1" applyFont="1" applyFill="1" applyBorder="1" applyAlignment="1">
      <alignment horizontal="center" vertical="center"/>
    </xf>
    <xf numFmtId="43" fontId="105" fillId="0" borderId="0" xfId="337" applyFont="1" applyFill="1" applyBorder="1" applyAlignment="1">
      <alignment horizontal="center" vertical="center"/>
    </xf>
    <xf numFmtId="0" fontId="112" fillId="0" borderId="0" xfId="0" applyFont="1" applyFill="1" applyBorder="1" applyAlignment="1">
      <alignment horizontal="center" vertical="center"/>
    </xf>
    <xf numFmtId="0" fontId="99" fillId="26" borderId="12" xfId="0" applyFont="1" applyFill="1" applyBorder="1" applyAlignment="1">
      <alignment horizontal="center" vertical="center"/>
    </xf>
    <xf numFmtId="0" fontId="99" fillId="0" borderId="0" xfId="0" applyFont="1" applyFill="1" applyAlignment="1">
      <alignment horizontal="center" vertical="center" wrapText="1"/>
    </xf>
    <xf numFmtId="169" fontId="99" fillId="0" borderId="0" xfId="337" applyNumberFormat="1" applyFont="1" applyFill="1" applyAlignment="1">
      <alignment horizontal="center" vertical="center" wrapText="1"/>
    </xf>
    <xf numFmtId="169" fontId="99" fillId="0" borderId="0" xfId="337" applyNumberFormat="1" applyFont="1" applyFill="1" applyAlignment="1">
      <alignment vertical="center"/>
    </xf>
    <xf numFmtId="0" fontId="99" fillId="0" borderId="0" xfId="0" applyFont="1" applyFill="1" applyAlignment="1">
      <alignment vertical="center"/>
    </xf>
    <xf numFmtId="0" fontId="30" fillId="0" borderId="2" xfId="0" applyFont="1" applyFill="1" applyBorder="1" applyAlignment="1">
      <alignment horizontal="left" vertical="center"/>
    </xf>
    <xf numFmtId="169" fontId="30" fillId="0" borderId="2" xfId="337" applyNumberFormat="1" applyFont="1" applyFill="1" applyBorder="1" applyAlignment="1">
      <alignment horizontal="left" vertical="center"/>
    </xf>
    <xf numFmtId="43" fontId="98" fillId="0" borderId="0" xfId="337" applyFont="1" applyFill="1" applyBorder="1" applyAlignment="1">
      <alignment vertical="center" wrapText="1"/>
    </xf>
    <xf numFmtId="43" fontId="98" fillId="0" borderId="0" xfId="337" applyFont="1" applyFill="1" applyAlignment="1">
      <alignment vertical="center" wrapText="1"/>
    </xf>
    <xf numFmtId="0" fontId="103" fillId="0" borderId="0" xfId="0" applyNumberFormat="1" applyFont="1" applyFill="1" applyAlignment="1">
      <alignment horizontal="left" vertical="center"/>
    </xf>
    <xf numFmtId="43" fontId="103" fillId="0" borderId="0" xfId="337" applyFont="1" applyFill="1" applyAlignment="1">
      <alignment vertical="center" wrapText="1"/>
    </xf>
    <xf numFmtId="168" fontId="30" fillId="0" borderId="2" xfId="337" applyNumberFormat="1" applyFont="1" applyFill="1" applyBorder="1" applyAlignment="1">
      <alignment horizontal="left" vertical="center"/>
    </xf>
    <xf numFmtId="43" fontId="30" fillId="0" borderId="2" xfId="337" applyNumberFormat="1" applyFont="1" applyFill="1" applyBorder="1" applyAlignment="1">
      <alignment horizontal="left" vertical="center"/>
    </xf>
    <xf numFmtId="169" fontId="98" fillId="0" borderId="25" xfId="337" applyNumberFormat="1" applyFont="1" applyFill="1" applyBorder="1" applyAlignment="1">
      <alignment vertical="center" wrapText="1"/>
    </xf>
    <xf numFmtId="9" fontId="98" fillId="0" borderId="0" xfId="0" applyNumberFormat="1" applyFont="1" applyFill="1" applyBorder="1" applyAlignment="1">
      <alignment vertical="center" wrapText="1"/>
    </xf>
    <xf numFmtId="0" fontId="103" fillId="26" borderId="12" xfId="0" applyFont="1" applyFill="1" applyBorder="1" applyAlignment="1">
      <alignment horizontal="center" vertical="center"/>
    </xf>
    <xf numFmtId="43" fontId="97" fillId="0" borderId="0" xfId="0" applyNumberFormat="1" applyFont="1" applyBorder="1" applyAlignment="1">
      <alignment vertical="center"/>
    </xf>
    <xf numFmtId="43" fontId="104" fillId="0" borderId="0" xfId="337" applyFont="1" applyBorder="1" applyAlignment="1">
      <alignment horizontal="center" vertical="center" wrapText="1"/>
    </xf>
    <xf numFmtId="43" fontId="101" fillId="0" borderId="26" xfId="337" applyFont="1" applyBorder="1" applyAlignment="1">
      <alignment horizontal="center" vertical="center"/>
    </xf>
    <xf numFmtId="43" fontId="103" fillId="26" borderId="12" xfId="337" applyFont="1" applyFill="1" applyBorder="1" applyAlignment="1">
      <alignment horizontal="center" vertical="center"/>
    </xf>
    <xf numFmtId="43" fontId="98" fillId="0" borderId="0" xfId="337" applyFont="1" applyFill="1" applyAlignment="1">
      <alignment vertical="center"/>
    </xf>
    <xf numFmtId="43" fontId="103" fillId="0" borderId="0" xfId="337" applyFont="1" applyFill="1" applyAlignment="1">
      <alignment vertical="center"/>
    </xf>
    <xf numFmtId="43" fontId="30" fillId="0" borderId="0" xfId="337" applyFont="1"/>
    <xf numFmtId="0" fontId="101" fillId="0" borderId="0" xfId="0" applyFont="1" applyBorder="1" applyAlignment="1">
      <alignment horizontal="center" vertical="center"/>
    </xf>
    <xf numFmtId="169" fontId="98" fillId="0" borderId="25" xfId="0" applyNumberFormat="1" applyFont="1" applyFill="1" applyBorder="1" applyAlignment="1">
      <alignment vertical="center" wrapText="1"/>
    </xf>
    <xf numFmtId="0" fontId="97" fillId="0" borderId="0" xfId="0" applyFont="1" applyBorder="1"/>
    <xf numFmtId="0" fontId="100" fillId="0" borderId="0" xfId="0" applyFont="1" applyFill="1" applyBorder="1" applyAlignment="1">
      <alignment horizontal="center" vertical="center"/>
    </xf>
    <xf numFmtId="0" fontId="97" fillId="0" borderId="0" xfId="0" applyFont="1" applyFill="1" applyAlignment="1">
      <alignment vertical="center"/>
    </xf>
    <xf numFmtId="169" fontId="97" fillId="0" borderId="0" xfId="337" applyNumberFormat="1" applyFont="1" applyFill="1" applyAlignment="1">
      <alignment vertical="center"/>
    </xf>
    <xf numFmtId="169" fontId="96" fillId="0" borderId="0" xfId="337" applyNumberFormat="1" applyFont="1"/>
    <xf numFmtId="0" fontId="30" fillId="0" borderId="0" xfId="0" applyFont="1" applyFill="1" applyBorder="1" applyAlignment="1">
      <alignment horizontal="center" vertical="center"/>
    </xf>
    <xf numFmtId="0" fontId="113" fillId="0" borderId="0" xfId="0" applyFont="1"/>
    <xf numFmtId="0" fontId="30" fillId="26" borderId="12" xfId="0" applyFont="1" applyFill="1" applyBorder="1" applyAlignment="1">
      <alignment horizontal="center" vertical="center"/>
    </xf>
    <xf numFmtId="0" fontId="102" fillId="26" borderId="12" xfId="0" applyFont="1" applyFill="1" applyBorder="1" applyAlignment="1">
      <alignment horizontal="center" vertical="center"/>
    </xf>
    <xf numFmtId="0" fontId="100" fillId="0" borderId="6" xfId="0" applyFont="1" applyFill="1" applyBorder="1" applyAlignment="1">
      <alignment horizontal="center" vertical="center"/>
    </xf>
    <xf numFmtId="0" fontId="98" fillId="0" borderId="0" xfId="0" applyFont="1" applyFill="1" applyAlignment="1">
      <alignment horizontal="center" vertical="center"/>
    </xf>
    <xf numFmtId="0" fontId="103" fillId="0" borderId="0" xfId="0" applyFont="1" applyFill="1" applyAlignment="1">
      <alignment horizontal="center" vertical="center"/>
    </xf>
    <xf numFmtId="0" fontId="30" fillId="0" borderId="0" xfId="0" applyFont="1" applyAlignment="1">
      <alignment horizontal="center"/>
    </xf>
    <xf numFmtId="0" fontId="30" fillId="0" borderId="2" xfId="0" applyFont="1" applyFill="1" applyBorder="1" applyAlignment="1">
      <alignment horizontal="center" vertical="center"/>
    </xf>
    <xf numFmtId="0" fontId="98" fillId="0" borderId="25" xfId="0" applyFont="1" applyFill="1" applyBorder="1" applyAlignment="1">
      <alignment horizontal="center" vertical="center" wrapText="1"/>
    </xf>
    <xf numFmtId="236" fontId="98" fillId="26" borderId="12" xfId="0" applyNumberFormat="1" applyFont="1" applyFill="1" applyBorder="1" applyAlignment="1">
      <alignment horizontal="center" vertical="center"/>
    </xf>
    <xf numFmtId="168" fontId="98" fillId="26" borderId="28" xfId="337" applyNumberFormat="1" applyFont="1" applyFill="1" applyBorder="1" applyAlignment="1">
      <alignment horizontal="center" vertical="center" textRotation="90"/>
    </xf>
    <xf numFmtId="0" fontId="104" fillId="0" borderId="0" xfId="0" applyNumberFormat="1" applyFont="1" applyBorder="1" applyAlignment="1">
      <alignment horizontal="center" vertical="center" wrapText="1"/>
    </xf>
    <xf numFmtId="168" fontId="98" fillId="0" borderId="0" xfId="337" applyNumberFormat="1" applyFont="1" applyFill="1" applyAlignment="1">
      <alignment horizontal="center"/>
    </xf>
    <xf numFmtId="168" fontId="98" fillId="0" borderId="0" xfId="337" applyNumberFormat="1" applyFont="1" applyFill="1" applyBorder="1" applyAlignment="1">
      <alignment horizontal="center" vertical="center"/>
    </xf>
    <xf numFmtId="168" fontId="103" fillId="0" borderId="0" xfId="337" applyNumberFormat="1" applyFont="1" applyFill="1" applyAlignment="1">
      <alignment horizontal="center" vertical="center"/>
    </xf>
    <xf numFmtId="168" fontId="30" fillId="0" borderId="0" xfId="337" applyNumberFormat="1" applyFont="1" applyFill="1" applyAlignment="1">
      <alignment horizontal="center"/>
    </xf>
    <xf numFmtId="168" fontId="30" fillId="0" borderId="0" xfId="337" applyNumberFormat="1" applyFont="1" applyAlignment="1">
      <alignment horizontal="center"/>
    </xf>
    <xf numFmtId="0" fontId="114" fillId="0" borderId="26" xfId="0" applyFont="1" applyBorder="1" applyAlignment="1">
      <alignment vertical="center"/>
    </xf>
    <xf numFmtId="169" fontId="115" fillId="0" borderId="0" xfId="337" applyNumberFormat="1" applyFont="1"/>
    <xf numFmtId="0" fontId="115" fillId="0" borderId="0" xfId="0" applyFont="1"/>
    <xf numFmtId="169" fontId="77" fillId="26" borderId="14" xfId="341" applyNumberFormat="1" applyFont="1" applyFill="1" applyBorder="1" applyAlignment="1">
      <alignment horizontal="center" vertical="center" wrapText="1"/>
    </xf>
    <xf numFmtId="49" fontId="110" fillId="0" borderId="26" xfId="0" applyNumberFormat="1" applyFont="1" applyBorder="1" applyAlignment="1">
      <alignment horizontal="center"/>
    </xf>
    <xf numFmtId="0" fontId="30" fillId="27" borderId="14" xfId="0" applyFont="1" applyFill="1" applyBorder="1" applyAlignment="1">
      <alignment horizontal="center" vertical="center" wrapText="1"/>
    </xf>
    <xf numFmtId="0" fontId="97" fillId="27" borderId="23" xfId="0" applyFont="1" applyFill="1" applyBorder="1" applyAlignment="1">
      <alignment horizontal="center" vertical="center"/>
    </xf>
    <xf numFmtId="0" fontId="98" fillId="26" borderId="12" xfId="0" applyFont="1" applyFill="1" applyBorder="1" applyAlignment="1">
      <alignment vertical="center" wrapText="1"/>
    </xf>
    <xf numFmtId="168" fontId="103" fillId="26" borderId="0" xfId="337" applyNumberFormat="1" applyFont="1" applyFill="1" applyBorder="1" applyAlignment="1">
      <alignment vertical="center"/>
    </xf>
    <xf numFmtId="0" fontId="102" fillId="26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169" fontId="30" fillId="0" borderId="0" xfId="337" applyNumberFormat="1" applyFont="1" applyFill="1" applyBorder="1" applyAlignment="1">
      <alignment vertical="center" wrapText="1"/>
    </xf>
    <xf numFmtId="43" fontId="30" fillId="0" borderId="0" xfId="337" applyFont="1" applyFill="1" applyBorder="1" applyAlignment="1">
      <alignment vertical="center" wrapText="1"/>
    </xf>
    <xf numFmtId="0" fontId="102" fillId="0" borderId="0" xfId="0" applyFont="1" applyFill="1" applyBorder="1" applyAlignment="1">
      <alignment horizontal="center" vertical="center"/>
    </xf>
    <xf numFmtId="0" fontId="30" fillId="0" borderId="0" xfId="0" applyFont="1" applyFill="1" applyAlignment="1">
      <alignment horizontal="center" vertical="center" wrapText="1"/>
    </xf>
    <xf numFmtId="43" fontId="30" fillId="0" borderId="0" xfId="337" applyFont="1" applyFill="1" applyAlignment="1">
      <alignment vertical="center" wrapText="1"/>
    </xf>
    <xf numFmtId="0" fontId="96" fillId="0" borderId="0" xfId="421" applyNumberFormat="1" applyFont="1" applyBorder="1" applyAlignment="1"/>
    <xf numFmtId="169" fontId="100" fillId="0" borderId="12" xfId="0" applyNumberFormat="1" applyFont="1" applyFill="1" applyBorder="1" applyAlignment="1">
      <alignment vertical="center" wrapText="1"/>
    </xf>
    <xf numFmtId="0" fontId="30" fillId="0" borderId="2" xfId="0" applyFont="1" applyFill="1" applyBorder="1" applyAlignment="1">
      <alignment horizontal="center" vertical="center" wrapText="1"/>
    </xf>
    <xf numFmtId="0" fontId="30" fillId="0" borderId="30" xfId="0" applyFont="1" applyBorder="1" applyAlignment="1">
      <alignment horizontal="center" vertical="center" wrapText="1"/>
    </xf>
    <xf numFmtId="0" fontId="103" fillId="0" borderId="0" xfId="420" applyFont="1" applyBorder="1" applyAlignment="1">
      <alignment vertical="center"/>
    </xf>
    <xf numFmtId="0" fontId="103" fillId="0" borderId="0" xfId="420" applyFont="1" applyBorder="1" applyAlignment="1">
      <alignment horizontal="center" vertical="center"/>
    </xf>
    <xf numFmtId="0" fontId="104" fillId="0" borderId="0" xfId="420" applyNumberFormat="1" applyFont="1" applyBorder="1" applyAlignment="1">
      <alignment horizontal="center" vertical="center" wrapText="1"/>
    </xf>
    <xf numFmtId="0" fontId="104" fillId="0" borderId="0" xfId="420" applyNumberFormat="1" applyFont="1" applyBorder="1" applyAlignment="1">
      <alignment horizontal="center" vertical="center"/>
    </xf>
    <xf numFmtId="0" fontId="104" fillId="0" borderId="0" xfId="420" applyNumberFormat="1" applyFont="1" applyBorder="1" applyAlignment="1">
      <alignment vertical="center" wrapText="1"/>
    </xf>
    <xf numFmtId="0" fontId="97" fillId="0" borderId="0" xfId="420" applyFont="1" applyBorder="1" applyAlignment="1">
      <alignment vertical="center"/>
    </xf>
    <xf numFmtId="0" fontId="30" fillId="0" borderId="0" xfId="420" applyFont="1"/>
    <xf numFmtId="43" fontId="104" fillId="0" borderId="0" xfId="341" applyFont="1" applyBorder="1" applyAlignment="1">
      <alignment horizontal="center" vertical="center" wrapText="1"/>
    </xf>
    <xf numFmtId="0" fontId="100" fillId="0" borderId="0" xfId="420" applyFont="1" applyBorder="1" applyAlignment="1">
      <alignment vertical="center"/>
    </xf>
    <xf numFmtId="43" fontId="97" fillId="0" borderId="0" xfId="420" applyNumberFormat="1" applyFont="1" applyBorder="1" applyAlignment="1">
      <alignment vertical="center"/>
    </xf>
    <xf numFmtId="0" fontId="98" fillId="0" borderId="0" xfId="420" applyFont="1" applyBorder="1" applyAlignment="1">
      <alignment vertical="center"/>
    </xf>
    <xf numFmtId="0" fontId="99" fillId="0" borderId="0" xfId="420" applyNumberFormat="1" applyFont="1" applyBorder="1" applyAlignment="1">
      <alignment horizontal="center" vertical="center" wrapText="1"/>
    </xf>
    <xf numFmtId="43" fontId="111" fillId="0" borderId="0" xfId="341" applyFont="1" applyBorder="1" applyAlignment="1">
      <alignment horizontal="left" vertical="center"/>
    </xf>
    <xf numFmtId="0" fontId="101" fillId="0" borderId="26" xfId="420" applyFont="1" applyBorder="1" applyAlignment="1">
      <alignment horizontal="center" vertical="center"/>
    </xf>
    <xf numFmtId="49" fontId="110" fillId="0" borderId="26" xfId="420" applyNumberFormat="1" applyFont="1" applyBorder="1" applyAlignment="1">
      <alignment horizontal="center"/>
    </xf>
    <xf numFmtId="0" fontId="110" fillId="0" borderId="26" xfId="420" applyFont="1" applyBorder="1" applyAlignment="1">
      <alignment horizontal="center"/>
    </xf>
    <xf numFmtId="14" fontId="110" fillId="0" borderId="26" xfId="420" applyNumberFormat="1" applyFont="1" applyBorder="1" applyAlignment="1"/>
    <xf numFmtId="168" fontId="101" fillId="0" borderId="26" xfId="341" applyNumberFormat="1" applyFont="1" applyFill="1" applyBorder="1" applyAlignment="1">
      <alignment horizontal="center" vertical="center"/>
    </xf>
    <xf numFmtId="168" fontId="101" fillId="0" borderId="26" xfId="341" applyNumberFormat="1" applyFont="1" applyBorder="1" applyAlignment="1">
      <alignment horizontal="center" vertical="center"/>
    </xf>
    <xf numFmtId="43" fontId="101" fillId="0" borderId="26" xfId="341" applyFont="1" applyBorder="1" applyAlignment="1">
      <alignment horizontal="center" vertical="center"/>
    </xf>
    <xf numFmtId="0" fontId="101" fillId="0" borderId="0" xfId="420" applyFont="1" applyBorder="1" applyAlignment="1">
      <alignment horizontal="center" vertical="center"/>
    </xf>
    <xf numFmtId="236" fontId="98" fillId="26" borderId="12" xfId="420" applyNumberFormat="1" applyFont="1" applyFill="1" applyBorder="1" applyAlignment="1">
      <alignment horizontal="center" vertical="center"/>
    </xf>
    <xf numFmtId="0" fontId="102" fillId="0" borderId="0" xfId="420" applyFont="1"/>
    <xf numFmtId="168" fontId="98" fillId="26" borderId="28" xfId="341" applyNumberFormat="1" applyFont="1" applyFill="1" applyBorder="1" applyAlignment="1">
      <alignment horizontal="center" vertical="center" textRotation="90"/>
    </xf>
    <xf numFmtId="0" fontId="103" fillId="26" borderId="12" xfId="420" applyFont="1" applyFill="1" applyBorder="1" applyAlignment="1">
      <alignment horizontal="center" vertical="center"/>
    </xf>
    <xf numFmtId="43" fontId="103" fillId="26" borderId="12" xfId="341" applyFont="1" applyFill="1" applyBorder="1" applyAlignment="1">
      <alignment horizontal="center" vertical="center"/>
    </xf>
    <xf numFmtId="0" fontId="97" fillId="27" borderId="23" xfId="420" applyFont="1" applyFill="1" applyBorder="1" applyAlignment="1">
      <alignment horizontal="center" vertical="center"/>
    </xf>
    <xf numFmtId="0" fontId="100" fillId="0" borderId="6" xfId="420" applyFont="1" applyFill="1" applyBorder="1" applyAlignment="1">
      <alignment horizontal="center" vertical="center"/>
    </xf>
    <xf numFmtId="168" fontId="99" fillId="0" borderId="29" xfId="341" applyNumberFormat="1" applyFont="1" applyFill="1" applyBorder="1" applyAlignment="1">
      <alignment horizontal="center" vertical="center"/>
    </xf>
    <xf numFmtId="168" fontId="99" fillId="0" borderId="24" xfId="341" applyNumberFormat="1" applyFont="1" applyFill="1" applyBorder="1" applyAlignment="1">
      <alignment horizontal="center" vertical="center"/>
    </xf>
    <xf numFmtId="0" fontId="103" fillId="0" borderId="0" xfId="420" applyFont="1" applyFill="1" applyBorder="1" applyAlignment="1">
      <alignment horizontal="left" vertical="center"/>
    </xf>
    <xf numFmtId="0" fontId="98" fillId="0" borderId="0" xfId="420" applyFont="1" applyAlignment="1">
      <alignment horizontal="center"/>
    </xf>
    <xf numFmtId="0" fontId="98" fillId="0" borderId="0" xfId="420" applyFont="1" applyFill="1" applyAlignment="1">
      <alignment vertical="center"/>
    </xf>
    <xf numFmtId="0" fontId="98" fillId="0" borderId="0" xfId="420" applyFont="1" applyFill="1" applyAlignment="1">
      <alignment horizontal="center" vertical="center"/>
    </xf>
    <xf numFmtId="168" fontId="98" fillId="0" borderId="0" xfId="341" applyNumberFormat="1" applyFont="1" applyFill="1" applyAlignment="1">
      <alignment horizontal="center" vertical="center"/>
    </xf>
    <xf numFmtId="168" fontId="103" fillId="0" borderId="0" xfId="341" applyNumberFormat="1" applyFont="1" applyFill="1" applyBorder="1" applyAlignment="1">
      <alignment horizontal="center" vertical="center"/>
    </xf>
    <xf numFmtId="168" fontId="98" fillId="0" borderId="0" xfId="341" applyNumberFormat="1" applyFont="1" applyFill="1" applyAlignment="1">
      <alignment horizontal="center"/>
    </xf>
    <xf numFmtId="43" fontId="98" fillId="0" borderId="0" xfId="341" applyFont="1" applyFill="1" applyAlignment="1">
      <alignment vertical="center"/>
    </xf>
    <xf numFmtId="43" fontId="103" fillId="0" borderId="0" xfId="341" applyFont="1" applyFill="1" applyAlignment="1">
      <alignment horizontal="center" vertical="center"/>
    </xf>
    <xf numFmtId="0" fontId="100" fillId="0" borderId="0" xfId="420" applyFont="1" applyFill="1" applyBorder="1" applyAlignment="1">
      <alignment horizontal="center" vertical="center"/>
    </xf>
    <xf numFmtId="0" fontId="30" fillId="0" borderId="0" xfId="420" applyNumberFormat="1" applyFont="1"/>
    <xf numFmtId="0" fontId="103" fillId="0" borderId="0" xfId="420" applyFont="1" applyFill="1" applyBorder="1" applyAlignment="1">
      <alignment horizontal="center" vertical="center"/>
    </xf>
    <xf numFmtId="0" fontId="98" fillId="0" borderId="0" xfId="420" applyFont="1" applyFill="1" applyBorder="1" applyAlignment="1">
      <alignment horizontal="center" vertical="center"/>
    </xf>
    <xf numFmtId="168" fontId="98" fillId="0" borderId="0" xfId="341" applyNumberFormat="1" applyFont="1" applyFill="1" applyBorder="1" applyAlignment="1">
      <alignment horizontal="center" vertical="center"/>
    </xf>
    <xf numFmtId="43" fontId="98" fillId="0" borderId="0" xfId="341" applyFont="1" applyFill="1" applyAlignment="1">
      <alignment horizontal="center" vertical="center"/>
    </xf>
    <xf numFmtId="0" fontId="98" fillId="0" borderId="0" xfId="420" applyFont="1"/>
    <xf numFmtId="0" fontId="103" fillId="0" borderId="0" xfId="420" applyFont="1" applyFill="1" applyAlignment="1">
      <alignment horizontal="center" vertical="center"/>
    </xf>
    <xf numFmtId="0" fontId="103" fillId="0" borderId="0" xfId="420" applyFont="1" applyFill="1" applyAlignment="1">
      <alignment vertical="center"/>
    </xf>
    <xf numFmtId="168" fontId="103" fillId="0" borderId="0" xfId="341" applyNumberFormat="1" applyFont="1" applyFill="1" applyAlignment="1">
      <alignment horizontal="center" vertical="center"/>
    </xf>
    <xf numFmtId="43" fontId="103" fillId="0" borderId="0" xfId="341" applyFont="1" applyFill="1" applyAlignment="1">
      <alignment vertical="center"/>
    </xf>
    <xf numFmtId="0" fontId="30" fillId="0" borderId="0" xfId="420" applyFont="1" applyAlignment="1">
      <alignment horizontal="center"/>
    </xf>
    <xf numFmtId="168" fontId="30" fillId="0" borderId="0" xfId="341" applyNumberFormat="1" applyFont="1" applyFill="1" applyAlignment="1">
      <alignment horizontal="center"/>
    </xf>
    <xf numFmtId="168" fontId="30" fillId="0" borderId="0" xfId="341" applyNumberFormat="1" applyFont="1" applyAlignment="1">
      <alignment horizontal="center"/>
    </xf>
    <xf numFmtId="43" fontId="30" fillId="0" borderId="0" xfId="341" applyFont="1"/>
    <xf numFmtId="0" fontId="105" fillId="0" borderId="0" xfId="420" applyFont="1" applyFill="1" applyBorder="1" applyAlignment="1">
      <alignment horizontal="center" vertical="center"/>
    </xf>
    <xf numFmtId="0" fontId="112" fillId="0" borderId="0" xfId="420" applyFont="1" applyFill="1" applyBorder="1" applyAlignment="1">
      <alignment horizontal="center" vertical="center"/>
    </xf>
    <xf numFmtId="169" fontId="98" fillId="0" borderId="0" xfId="341" applyNumberFormat="1" applyFont="1" applyFill="1" applyAlignment="1">
      <alignment vertical="center"/>
    </xf>
    <xf numFmtId="169" fontId="105" fillId="0" borderId="0" xfId="341" applyNumberFormat="1" applyFont="1" applyFill="1" applyBorder="1" applyAlignment="1">
      <alignment horizontal="center" vertical="center"/>
    </xf>
    <xf numFmtId="43" fontId="105" fillId="0" borderId="0" xfId="341" applyFont="1" applyFill="1" applyBorder="1" applyAlignment="1">
      <alignment horizontal="center" vertical="center"/>
    </xf>
    <xf numFmtId="169" fontId="102" fillId="0" borderId="0" xfId="341" applyNumberFormat="1" applyFont="1" applyFill="1" applyBorder="1" applyAlignment="1">
      <alignment horizontal="center" vertical="center"/>
    </xf>
    <xf numFmtId="169" fontId="103" fillId="0" borderId="0" xfId="341" applyNumberFormat="1" applyFont="1" applyFill="1" applyBorder="1" applyAlignment="1">
      <alignment horizontal="center" vertical="center"/>
    </xf>
    <xf numFmtId="0" fontId="97" fillId="0" borderId="0" xfId="420" applyFont="1" applyBorder="1"/>
    <xf numFmtId="169" fontId="97" fillId="0" borderId="0" xfId="341" applyNumberFormat="1" applyFont="1" applyFill="1" applyAlignment="1">
      <alignment vertical="center"/>
    </xf>
    <xf numFmtId="0" fontId="97" fillId="0" borderId="0" xfId="420" applyFont="1" applyFill="1" applyAlignment="1">
      <alignment vertical="center"/>
    </xf>
    <xf numFmtId="169" fontId="77" fillId="26" borderId="14" xfId="341" applyNumberFormat="1" applyFont="1" applyFill="1" applyBorder="1" applyAlignment="1">
      <alignment horizontal="center" vertical="center" wrapText="1"/>
    </xf>
    <xf numFmtId="169" fontId="100" fillId="0" borderId="0" xfId="341" applyNumberFormat="1" applyFont="1" applyFill="1" applyAlignment="1">
      <alignment horizontal="center" vertical="center" wrapText="1"/>
    </xf>
    <xf numFmtId="0" fontId="100" fillId="0" borderId="0" xfId="420" applyFont="1" applyFill="1" applyAlignment="1">
      <alignment horizontal="center" vertical="center" wrapText="1"/>
    </xf>
    <xf numFmtId="0" fontId="77" fillId="26" borderId="14" xfId="420" applyFont="1" applyFill="1" applyBorder="1" applyAlignment="1">
      <alignment horizontal="center" vertical="center" wrapText="1"/>
    </xf>
    <xf numFmtId="0" fontId="99" fillId="26" borderId="12" xfId="420" applyFont="1" applyFill="1" applyBorder="1" applyAlignment="1">
      <alignment horizontal="center" vertical="center"/>
    </xf>
    <xf numFmtId="169" fontId="99" fillId="0" borderId="0" xfId="341" applyNumberFormat="1" applyFont="1" applyFill="1" applyAlignment="1">
      <alignment horizontal="center" vertical="center" wrapText="1"/>
    </xf>
    <xf numFmtId="169" fontId="99" fillId="0" borderId="0" xfId="341" applyNumberFormat="1" applyFont="1" applyFill="1" applyAlignment="1">
      <alignment vertical="center"/>
    </xf>
    <xf numFmtId="0" fontId="99" fillId="0" borderId="0" xfId="420" applyFont="1" applyFill="1" applyAlignment="1">
      <alignment vertical="center"/>
    </xf>
    <xf numFmtId="0" fontId="99" fillId="0" borderId="0" xfId="420" applyFont="1" applyFill="1" applyAlignment="1">
      <alignment horizontal="center" vertical="center" wrapText="1"/>
    </xf>
    <xf numFmtId="0" fontId="30" fillId="0" borderId="2" xfId="420" applyFont="1" applyFill="1" applyBorder="1" applyAlignment="1">
      <alignment vertical="center" wrapText="1"/>
    </xf>
    <xf numFmtId="0" fontId="30" fillId="0" borderId="2" xfId="420" applyFont="1" applyFill="1" applyBorder="1" applyAlignment="1">
      <alignment horizontal="left" vertical="center"/>
    </xf>
    <xf numFmtId="0" fontId="30" fillId="0" borderId="2" xfId="420" applyFont="1" applyFill="1" applyBorder="1" applyAlignment="1">
      <alignment horizontal="center" vertical="center"/>
    </xf>
    <xf numFmtId="169" fontId="30" fillId="0" borderId="2" xfId="341" applyNumberFormat="1" applyFont="1" applyFill="1" applyBorder="1" applyAlignment="1">
      <alignment horizontal="left" vertical="center"/>
    </xf>
    <xf numFmtId="168" fontId="30" fillId="0" borderId="2" xfId="341" applyNumberFormat="1" applyFont="1" applyFill="1" applyBorder="1" applyAlignment="1">
      <alignment horizontal="left" vertical="center"/>
    </xf>
    <xf numFmtId="169" fontId="30" fillId="0" borderId="2" xfId="341" applyNumberFormat="1" applyFont="1" applyFill="1" applyBorder="1" applyAlignment="1">
      <alignment horizontal="center" vertical="center" wrapText="1"/>
    </xf>
    <xf numFmtId="43" fontId="30" fillId="0" borderId="2" xfId="341" applyNumberFormat="1" applyFont="1" applyFill="1" applyBorder="1" applyAlignment="1">
      <alignment horizontal="left" vertical="center"/>
    </xf>
    <xf numFmtId="169" fontId="30" fillId="0" borderId="2" xfId="341" quotePrefix="1" applyNumberFormat="1" applyFont="1" applyFill="1" applyBorder="1" applyAlignment="1">
      <alignment horizontal="center" vertical="center" wrapText="1"/>
    </xf>
    <xf numFmtId="169" fontId="30" fillId="26" borderId="2" xfId="341" quotePrefix="1" applyNumberFormat="1" applyFont="1" applyFill="1" applyBorder="1" applyAlignment="1">
      <alignment horizontal="center" vertical="center" wrapText="1"/>
    </xf>
    <xf numFmtId="169" fontId="30" fillId="26" borderId="2" xfId="341" applyNumberFormat="1" applyFont="1" applyFill="1" applyBorder="1" applyAlignment="1">
      <alignment horizontal="center" vertical="center" wrapText="1"/>
    </xf>
    <xf numFmtId="169" fontId="30" fillId="0" borderId="0" xfId="341" applyNumberFormat="1" applyFont="1" applyFill="1" applyAlignment="1">
      <alignment vertical="center" wrapText="1"/>
    </xf>
    <xf numFmtId="0" fontId="30" fillId="0" borderId="0" xfId="420" applyFont="1" applyFill="1" applyAlignment="1">
      <alignment vertical="center" wrapText="1"/>
    </xf>
    <xf numFmtId="0" fontId="30" fillId="0" borderId="24" xfId="420" applyFont="1" applyFill="1" applyBorder="1" applyAlignment="1">
      <alignment vertical="center" wrapText="1"/>
    </xf>
    <xf numFmtId="0" fontId="30" fillId="0" borderId="24" xfId="420" applyFont="1" applyFill="1" applyBorder="1" applyAlignment="1">
      <alignment horizontal="left" vertical="center"/>
    </xf>
    <xf numFmtId="0" fontId="30" fillId="0" borderId="24" xfId="420" applyFont="1" applyFill="1" applyBorder="1" applyAlignment="1">
      <alignment horizontal="center" vertical="center"/>
    </xf>
    <xf numFmtId="169" fontId="30" fillId="0" borderId="24" xfId="341" applyNumberFormat="1" applyFont="1" applyFill="1" applyBorder="1" applyAlignment="1">
      <alignment horizontal="center" vertical="center" wrapText="1"/>
    </xf>
    <xf numFmtId="43" fontId="30" fillId="0" borderId="24" xfId="341" applyFont="1" applyFill="1" applyBorder="1" applyAlignment="1">
      <alignment horizontal="center" vertical="center" wrapText="1"/>
    </xf>
    <xf numFmtId="169" fontId="30" fillId="26" borderId="24" xfId="341" quotePrefix="1" applyNumberFormat="1" applyFont="1" applyFill="1" applyBorder="1" applyAlignment="1">
      <alignment horizontal="center" vertical="center" wrapText="1"/>
    </xf>
    <xf numFmtId="169" fontId="100" fillId="0" borderId="12" xfId="420" applyNumberFormat="1" applyFont="1" applyFill="1" applyBorder="1" applyAlignment="1">
      <alignment vertical="center" wrapText="1"/>
    </xf>
    <xf numFmtId="169" fontId="100" fillId="0" borderId="12" xfId="341" applyNumberFormat="1" applyFont="1" applyFill="1" applyBorder="1" applyAlignment="1">
      <alignment horizontal="center" vertical="center" wrapText="1"/>
    </xf>
    <xf numFmtId="169" fontId="100" fillId="0" borderId="0" xfId="341" applyNumberFormat="1" applyFont="1" applyFill="1" applyAlignment="1">
      <alignment vertical="center" wrapText="1"/>
    </xf>
    <xf numFmtId="0" fontId="100" fillId="0" borderId="0" xfId="420" applyFont="1" applyFill="1" applyAlignment="1">
      <alignment vertical="center" wrapText="1"/>
    </xf>
    <xf numFmtId="0" fontId="98" fillId="0" borderId="0" xfId="420" applyFont="1" applyFill="1" applyBorder="1" applyAlignment="1">
      <alignment vertical="center" wrapText="1"/>
    </xf>
    <xf numFmtId="0" fontId="98" fillId="0" borderId="25" xfId="420" applyFont="1" applyFill="1" applyBorder="1" applyAlignment="1">
      <alignment vertical="center" wrapText="1"/>
    </xf>
    <xf numFmtId="0" fontId="98" fillId="0" borderId="25" xfId="420" applyFont="1" applyFill="1" applyBorder="1" applyAlignment="1">
      <alignment horizontal="center" vertical="center" wrapText="1"/>
    </xf>
    <xf numFmtId="169" fontId="98" fillId="0" borderId="25" xfId="341" applyNumberFormat="1" applyFont="1" applyFill="1" applyBorder="1" applyAlignment="1">
      <alignment vertical="center" wrapText="1"/>
    </xf>
    <xf numFmtId="43" fontId="98" fillId="0" borderId="0" xfId="341" applyFont="1" applyFill="1" applyAlignment="1">
      <alignment vertical="center" wrapText="1"/>
    </xf>
    <xf numFmtId="169" fontId="98" fillId="0" borderId="25" xfId="420" applyNumberFormat="1" applyFont="1" applyFill="1" applyBorder="1" applyAlignment="1">
      <alignment vertical="center" wrapText="1"/>
    </xf>
    <xf numFmtId="169" fontId="98" fillId="0" borderId="0" xfId="341" applyNumberFormat="1" applyFont="1" applyFill="1" applyAlignment="1">
      <alignment vertical="center" wrapText="1"/>
    </xf>
    <xf numFmtId="0" fontId="98" fillId="0" borderId="0" xfId="420" applyFont="1" applyFill="1" applyAlignment="1">
      <alignment vertical="center" wrapText="1"/>
    </xf>
    <xf numFmtId="0" fontId="30" fillId="0" borderId="0" xfId="420" applyFont="1" applyFill="1" applyBorder="1" applyAlignment="1">
      <alignment vertical="center" wrapText="1"/>
    </xf>
    <xf numFmtId="0" fontId="30" fillId="0" borderId="0" xfId="420" applyFont="1" applyFill="1" applyBorder="1" applyAlignment="1">
      <alignment horizontal="center" vertical="center" wrapText="1"/>
    </xf>
    <xf numFmtId="169" fontId="30" fillId="0" borderId="0" xfId="341" applyNumberFormat="1" applyFont="1" applyFill="1" applyBorder="1" applyAlignment="1">
      <alignment vertical="center" wrapText="1"/>
    </xf>
    <xf numFmtId="43" fontId="30" fillId="0" borderId="0" xfId="341" applyFont="1" applyFill="1" applyBorder="1" applyAlignment="1">
      <alignment vertical="center" wrapText="1"/>
    </xf>
    <xf numFmtId="0" fontId="30" fillId="0" borderId="0" xfId="420" applyFont="1" applyFill="1" applyBorder="1" applyAlignment="1">
      <alignment horizontal="center" vertical="center"/>
    </xf>
    <xf numFmtId="0" fontId="102" fillId="0" borderId="0" xfId="420" applyFont="1" applyFill="1" applyBorder="1" applyAlignment="1">
      <alignment horizontal="center" vertical="center"/>
    </xf>
    <xf numFmtId="0" fontId="102" fillId="0" borderId="0" xfId="420" applyFont="1" applyFill="1" applyBorder="1" applyAlignment="1">
      <alignment horizontal="left" vertical="center"/>
    </xf>
    <xf numFmtId="0" fontId="30" fillId="0" borderId="0" xfId="420" applyFont="1" applyFill="1" applyAlignment="1">
      <alignment horizontal="center" vertical="center" wrapText="1"/>
    </xf>
    <xf numFmtId="43" fontId="30" fillId="0" borderId="0" xfId="341" applyFont="1" applyFill="1" applyAlignment="1">
      <alignment vertical="center" wrapText="1"/>
    </xf>
    <xf numFmtId="169" fontId="102" fillId="0" borderId="0" xfId="420" applyNumberFormat="1" applyFont="1" applyFill="1" applyBorder="1" applyAlignment="1">
      <alignment horizontal="left" vertical="center"/>
    </xf>
    <xf numFmtId="0" fontId="102" fillId="0" borderId="0" xfId="420" applyFont="1" applyFill="1" applyBorder="1" applyAlignment="1">
      <alignment vertical="center"/>
    </xf>
    <xf numFmtId="0" fontId="98" fillId="0" borderId="0" xfId="420" applyFont="1" applyFill="1" applyAlignment="1">
      <alignment horizontal="center" vertical="center" wrapText="1"/>
    </xf>
    <xf numFmtId="169" fontId="98" fillId="0" borderId="0" xfId="341" applyNumberFormat="1" applyFont="1" applyFill="1" applyBorder="1" applyAlignment="1">
      <alignment horizontal="center" vertical="center"/>
    </xf>
    <xf numFmtId="169" fontId="98" fillId="0" borderId="0" xfId="420" applyNumberFormat="1" applyFont="1" applyFill="1" applyAlignment="1">
      <alignment horizontal="center" vertical="center" wrapText="1"/>
    </xf>
    <xf numFmtId="0" fontId="98" fillId="0" borderId="0" xfId="420" applyFont="1" applyFill="1" applyBorder="1" applyAlignment="1">
      <alignment vertical="center"/>
    </xf>
    <xf numFmtId="169" fontId="77" fillId="26" borderId="12" xfId="337" applyNumberFormat="1" applyFont="1" applyFill="1" applyBorder="1" applyAlignment="1">
      <alignment horizontal="center" vertical="center" wrapText="1"/>
    </xf>
    <xf numFmtId="169" fontId="77" fillId="26" borderId="14" xfId="337" applyNumberFormat="1" applyFont="1" applyFill="1" applyBorder="1" applyAlignment="1">
      <alignment horizontal="center" vertical="center" wrapText="1"/>
    </xf>
    <xf numFmtId="0" fontId="77" fillId="26" borderId="14" xfId="0" applyFont="1" applyFill="1" applyBorder="1" applyAlignment="1">
      <alignment horizontal="center" vertical="center" wrapText="1"/>
    </xf>
    <xf numFmtId="0" fontId="100" fillId="0" borderId="6" xfId="0" applyFont="1" applyFill="1" applyBorder="1" applyAlignment="1">
      <alignment horizontal="center" vertical="center"/>
    </xf>
    <xf numFmtId="0" fontId="100" fillId="0" borderId="6" xfId="420" applyFont="1" applyFill="1" applyBorder="1" applyAlignment="1">
      <alignment horizontal="center" vertical="center"/>
    </xf>
    <xf numFmtId="0" fontId="102" fillId="0" borderId="0" xfId="0" applyFont="1" applyFill="1" applyAlignment="1">
      <alignment horizontal="center" vertical="center" wrapText="1"/>
    </xf>
    <xf numFmtId="0" fontId="105" fillId="0" borderId="0" xfId="0" applyFont="1" applyFill="1" applyBorder="1" applyAlignment="1">
      <alignment horizontal="center" vertical="center"/>
    </xf>
    <xf numFmtId="0" fontId="102" fillId="0" borderId="0" xfId="420" applyFont="1" applyFill="1" applyAlignment="1">
      <alignment horizontal="center" vertical="center" wrapText="1"/>
    </xf>
    <xf numFmtId="0" fontId="77" fillId="26" borderId="14" xfId="420" applyFont="1" applyFill="1" applyBorder="1" applyAlignment="1">
      <alignment horizontal="center" vertical="center" wrapText="1"/>
    </xf>
    <xf numFmtId="169" fontId="77" fillId="26" borderId="14" xfId="341" applyNumberFormat="1" applyFont="1" applyFill="1" applyBorder="1" applyAlignment="1">
      <alignment horizontal="center" vertical="center" wrapText="1"/>
    </xf>
    <xf numFmtId="0" fontId="105" fillId="0" borderId="0" xfId="420" applyFont="1" applyFill="1" applyBorder="1" applyAlignment="1">
      <alignment horizontal="center" vertical="center"/>
    </xf>
    <xf numFmtId="169" fontId="77" fillId="26" borderId="14" xfId="337" applyNumberFormat="1" applyFont="1" applyFill="1" applyBorder="1" applyAlignment="1">
      <alignment horizontal="center" vertical="center" wrapText="1"/>
    </xf>
    <xf numFmtId="0" fontId="77" fillId="26" borderId="14" xfId="0" applyFont="1" applyFill="1" applyBorder="1" applyAlignment="1">
      <alignment horizontal="center" vertical="center" wrapText="1"/>
    </xf>
    <xf numFmtId="0" fontId="100" fillId="0" borderId="6" xfId="420" applyFont="1" applyFill="1" applyBorder="1" applyAlignment="1">
      <alignment horizontal="center" vertical="center"/>
    </xf>
    <xf numFmtId="0" fontId="100" fillId="0" borderId="6" xfId="0" applyFont="1" applyFill="1" applyBorder="1" applyAlignment="1">
      <alignment horizontal="center" vertical="center"/>
    </xf>
    <xf numFmtId="0" fontId="77" fillId="26" borderId="14" xfId="420" applyFont="1" applyFill="1" applyBorder="1" applyAlignment="1">
      <alignment horizontal="center" vertical="center" wrapText="1"/>
    </xf>
    <xf numFmtId="169" fontId="77" fillId="26" borderId="14" xfId="341" applyNumberFormat="1" applyFont="1" applyFill="1" applyBorder="1" applyAlignment="1">
      <alignment horizontal="center" vertical="center" wrapText="1"/>
    </xf>
    <xf numFmtId="0" fontId="105" fillId="0" borderId="0" xfId="420" applyFont="1" applyFill="1" applyBorder="1" applyAlignment="1">
      <alignment horizontal="center" vertical="center"/>
    </xf>
    <xf numFmtId="0" fontId="105" fillId="0" borderId="0" xfId="0" applyFont="1" applyFill="1" applyBorder="1" applyAlignment="1">
      <alignment horizontal="center" vertical="center"/>
    </xf>
    <xf numFmtId="0" fontId="30" fillId="0" borderId="24" xfId="0" applyFont="1" applyFill="1" applyBorder="1" applyAlignment="1">
      <alignment horizontal="center" vertical="center" wrapText="1"/>
    </xf>
    <xf numFmtId="169" fontId="102" fillId="0" borderId="0" xfId="0" applyNumberFormat="1" applyFont="1" applyFill="1" applyBorder="1" applyAlignment="1">
      <alignment horizontal="left" vertical="center"/>
    </xf>
    <xf numFmtId="0" fontId="30" fillId="0" borderId="30" xfId="0" applyFont="1" applyFill="1" applyBorder="1" applyAlignment="1">
      <alignment horizontal="center" vertical="center" wrapText="1"/>
    </xf>
    <xf numFmtId="0" fontId="30" fillId="0" borderId="30" xfId="0" applyFont="1" applyFill="1" applyBorder="1" applyAlignment="1">
      <alignment horizontal="left" vertical="center" wrapText="1"/>
    </xf>
    <xf numFmtId="169" fontId="30" fillId="0" borderId="30" xfId="337" applyNumberFormat="1" applyFont="1" applyBorder="1" applyAlignment="1">
      <alignment horizontal="center" vertical="center" wrapText="1"/>
    </xf>
    <xf numFmtId="169" fontId="30" fillId="0" borderId="12" xfId="337" applyNumberFormat="1" applyFont="1" applyBorder="1" applyAlignment="1">
      <alignment horizontal="center" vertical="center" wrapText="1"/>
    </xf>
    <xf numFmtId="169" fontId="116" fillId="0" borderId="2" xfId="337" applyNumberFormat="1" applyFont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0" fontId="30" fillId="0" borderId="0" xfId="0" applyFont="1" applyAlignment="1"/>
    <xf numFmtId="0" fontId="30" fillId="0" borderId="0" xfId="0" applyFont="1" applyAlignment="1">
      <alignment horizontal="center"/>
    </xf>
    <xf numFmtId="169" fontId="77" fillId="26" borderId="14" xfId="337" applyNumberFormat="1" applyFont="1" applyFill="1" applyBorder="1" applyAlignment="1">
      <alignment horizontal="center" vertical="center" wrapText="1"/>
    </xf>
    <xf numFmtId="0" fontId="77" fillId="26" borderId="14" xfId="0" applyFont="1" applyFill="1" applyBorder="1" applyAlignment="1">
      <alignment horizontal="center" vertical="center" wrapText="1"/>
    </xf>
    <xf numFmtId="0" fontId="100" fillId="0" borderId="6" xfId="0" applyFont="1" applyFill="1" applyBorder="1" applyAlignment="1">
      <alignment horizontal="center" vertical="center"/>
    </xf>
    <xf numFmtId="0" fontId="100" fillId="0" borderId="6" xfId="420" applyFont="1" applyFill="1" applyBorder="1" applyAlignment="1">
      <alignment horizontal="center" vertical="center"/>
    </xf>
    <xf numFmtId="0" fontId="105" fillId="0" borderId="0" xfId="0" applyFont="1" applyFill="1" applyBorder="1" applyAlignment="1">
      <alignment horizontal="center" vertical="center"/>
    </xf>
    <xf numFmtId="0" fontId="105" fillId="0" borderId="0" xfId="420" applyFont="1" applyFill="1" applyBorder="1" applyAlignment="1">
      <alignment horizontal="center" vertical="center"/>
    </xf>
    <xf numFmtId="0" fontId="77" fillId="26" borderId="14" xfId="420" applyFont="1" applyFill="1" applyBorder="1" applyAlignment="1">
      <alignment horizontal="center" vertical="center" wrapText="1"/>
    </xf>
    <xf numFmtId="169" fontId="77" fillId="26" borderId="14" xfId="341" applyNumberFormat="1" applyFont="1" applyFill="1" applyBorder="1" applyAlignment="1">
      <alignment horizontal="center" vertical="center" wrapText="1"/>
    </xf>
    <xf numFmtId="0" fontId="102" fillId="0" borderId="12" xfId="0" applyFont="1" applyBorder="1" applyAlignment="1">
      <alignment vertical="center" wrapText="1"/>
    </xf>
    <xf numFmtId="0" fontId="100" fillId="0" borderId="6" xfId="420" applyFont="1" applyFill="1" applyBorder="1" applyAlignment="1">
      <alignment horizontal="center" vertical="center"/>
    </xf>
    <xf numFmtId="0" fontId="100" fillId="0" borderId="6" xfId="0" applyFont="1" applyFill="1" applyBorder="1" applyAlignment="1">
      <alignment horizontal="center" vertical="center"/>
    </xf>
    <xf numFmtId="168" fontId="117" fillId="0" borderId="29" xfId="337" applyNumberFormat="1" applyFont="1" applyFill="1" applyBorder="1" applyAlignment="1">
      <alignment horizontal="center" vertical="center"/>
    </xf>
    <xf numFmtId="168" fontId="117" fillId="0" borderId="24" xfId="337" applyNumberFormat="1" applyFont="1" applyFill="1" applyBorder="1" applyAlignment="1">
      <alignment horizontal="center" vertical="center"/>
    </xf>
    <xf numFmtId="14" fontId="110" fillId="0" borderId="26" xfId="0" applyNumberFormat="1" applyFont="1" applyBorder="1" applyAlignment="1">
      <alignment horizontal="center"/>
    </xf>
    <xf numFmtId="0" fontId="118" fillId="0" borderId="26" xfId="0" applyNumberFormat="1" applyFont="1" applyBorder="1" applyAlignment="1">
      <alignment horizontal="center"/>
    </xf>
    <xf numFmtId="169" fontId="119" fillId="0" borderId="0" xfId="337" applyNumberFormat="1" applyFont="1" applyFill="1" applyBorder="1" applyAlignment="1">
      <alignment horizontal="center" vertical="center"/>
    </xf>
    <xf numFmtId="169" fontId="120" fillId="0" borderId="0" xfId="337" applyNumberFormat="1" applyFont="1" applyFill="1" applyBorder="1" applyAlignment="1">
      <alignment horizontal="center" vertical="center"/>
    </xf>
    <xf numFmtId="0" fontId="77" fillId="26" borderId="14" xfId="0" applyFont="1" applyFill="1" applyBorder="1" applyAlignment="1">
      <alignment horizontal="center" vertical="center" wrapText="1"/>
    </xf>
    <xf numFmtId="0" fontId="116" fillId="0" borderId="2" xfId="0" applyFont="1" applyBorder="1" applyAlignment="1">
      <alignment horizontal="center" vertical="center" wrapText="1"/>
    </xf>
    <xf numFmtId="0" fontId="121" fillId="0" borderId="2" xfId="0" applyFont="1" applyBorder="1" applyAlignment="1">
      <alignment horizontal="center" vertical="center" wrapText="1"/>
    </xf>
    <xf numFmtId="169" fontId="122" fillId="0" borderId="0" xfId="337" applyNumberFormat="1" applyFont="1"/>
    <xf numFmtId="169" fontId="116" fillId="0" borderId="0" xfId="337" applyNumberFormat="1" applyFont="1"/>
    <xf numFmtId="0" fontId="116" fillId="0" borderId="0" xfId="0" applyFont="1"/>
    <xf numFmtId="0" fontId="116" fillId="0" borderId="2" xfId="0" applyFont="1" applyFill="1" applyBorder="1" applyAlignment="1">
      <alignment horizontal="left" vertical="center" wrapText="1"/>
    </xf>
    <xf numFmtId="0" fontId="121" fillId="0" borderId="2" xfId="0" applyFont="1" applyFill="1" applyBorder="1" applyAlignment="1">
      <alignment horizontal="left" vertical="center" wrapText="1"/>
    </xf>
    <xf numFmtId="169" fontId="121" fillId="0" borderId="2" xfId="337" applyNumberFormat="1" applyFont="1" applyBorder="1" applyAlignment="1">
      <alignment horizontal="center" vertical="center" wrapText="1"/>
    </xf>
    <xf numFmtId="169" fontId="123" fillId="0" borderId="0" xfId="337" applyNumberFormat="1" applyFont="1"/>
    <xf numFmtId="169" fontId="121" fillId="0" borderId="0" xfId="337" applyNumberFormat="1" applyFont="1"/>
    <xf numFmtId="0" fontId="121" fillId="0" borderId="0" xfId="0" applyFont="1"/>
    <xf numFmtId="0" fontId="121" fillId="0" borderId="30" xfId="0" applyFont="1" applyBorder="1" applyAlignment="1">
      <alignment horizontal="center" vertical="center" wrapText="1"/>
    </xf>
    <xf numFmtId="0" fontId="124" fillId="0" borderId="0" xfId="0" applyFont="1" applyFill="1" applyBorder="1" applyAlignment="1">
      <alignment horizontal="center" vertical="center"/>
    </xf>
    <xf numFmtId="0" fontId="125" fillId="0" borderId="2" xfId="0" applyFont="1" applyBorder="1" applyAlignment="1">
      <alignment horizontal="center" vertical="center" wrapText="1"/>
    </xf>
    <xf numFmtId="0" fontId="125" fillId="0" borderId="2" xfId="0" applyFont="1" applyFill="1" applyBorder="1" applyAlignment="1">
      <alignment horizontal="center" vertical="center" wrapText="1"/>
    </xf>
    <xf numFmtId="0" fontId="125" fillId="0" borderId="2" xfId="0" applyFont="1" applyFill="1" applyBorder="1" applyAlignment="1">
      <alignment horizontal="left" vertical="center"/>
    </xf>
    <xf numFmtId="169" fontId="125" fillId="0" borderId="2" xfId="337" applyNumberFormat="1" applyFont="1" applyBorder="1" applyAlignment="1">
      <alignment horizontal="center" vertical="center" wrapText="1"/>
    </xf>
    <xf numFmtId="169" fontId="126" fillId="0" borderId="0" xfId="337" applyNumberFormat="1" applyFont="1"/>
    <xf numFmtId="169" fontId="125" fillId="0" borderId="0" xfId="337" applyNumberFormat="1" applyFont="1"/>
    <xf numFmtId="0" fontId="125" fillId="0" borderId="0" xfId="0" applyFont="1"/>
    <xf numFmtId="43" fontId="98" fillId="0" borderId="14" xfId="337" applyFont="1" applyBorder="1" applyAlignment="1">
      <alignment horizontal="center" vertical="center"/>
    </xf>
    <xf numFmtId="43" fontId="98" fillId="0" borderId="28" xfId="337" applyFont="1" applyBorder="1" applyAlignment="1">
      <alignment horizontal="center" vertical="center"/>
    </xf>
    <xf numFmtId="0" fontId="77" fillId="26" borderId="14" xfId="0" applyFont="1" applyFill="1" applyBorder="1" applyAlignment="1">
      <alignment horizontal="center" vertical="center" wrapText="1"/>
    </xf>
    <xf numFmtId="0" fontId="100" fillId="0" borderId="6" xfId="420" applyFont="1" applyFill="1" applyBorder="1" applyAlignment="1">
      <alignment horizontal="center" vertical="center"/>
    </xf>
    <xf numFmtId="0" fontId="100" fillId="0" borderId="6" xfId="0" applyFont="1" applyFill="1" applyBorder="1" applyAlignment="1">
      <alignment horizontal="center" vertical="center"/>
    </xf>
    <xf numFmtId="0" fontId="77" fillId="26" borderId="14" xfId="0" applyFont="1" applyFill="1" applyBorder="1" applyAlignment="1">
      <alignment horizontal="center" vertical="center" wrapText="1"/>
    </xf>
    <xf numFmtId="169" fontId="30" fillId="0" borderId="14" xfId="337" applyNumberFormat="1" applyFont="1" applyBorder="1" applyAlignment="1">
      <alignment horizontal="center" vertical="center"/>
    </xf>
    <xf numFmtId="169" fontId="30" fillId="0" borderId="28" xfId="337" applyNumberFormat="1" applyFont="1" applyBorder="1" applyAlignment="1">
      <alignment horizontal="center" vertical="center"/>
    </xf>
    <xf numFmtId="0" fontId="98" fillId="0" borderId="14" xfId="422" applyNumberFormat="1" applyFont="1" applyFill="1" applyBorder="1" applyAlignment="1">
      <alignment horizontal="left" vertical="center"/>
    </xf>
    <xf numFmtId="0" fontId="98" fillId="0" borderId="28" xfId="422" applyNumberFormat="1" applyFont="1" applyFill="1" applyBorder="1" applyAlignment="1">
      <alignment horizontal="left" vertical="center"/>
    </xf>
    <xf numFmtId="0" fontId="98" fillId="0" borderId="14" xfId="422" applyNumberFormat="1" applyFont="1" applyFill="1" applyBorder="1" applyAlignment="1">
      <alignment horizontal="center" vertical="center" wrapText="1"/>
    </xf>
    <xf numFmtId="0" fontId="98" fillId="0" borderId="28" xfId="422" applyNumberFormat="1" applyFont="1" applyFill="1" applyBorder="1" applyAlignment="1">
      <alignment horizontal="center" vertical="center" wrapText="1"/>
    </xf>
    <xf numFmtId="237" fontId="99" fillId="28" borderId="14" xfId="0" applyNumberFormat="1" applyFont="1" applyFill="1" applyBorder="1" applyAlignment="1">
      <alignment horizontal="center" vertical="center"/>
    </xf>
    <xf numFmtId="0" fontId="99" fillId="28" borderId="28" xfId="0" applyFont="1" applyFill="1" applyBorder="1" applyAlignment="1">
      <alignment horizontal="center" vertical="center"/>
    </xf>
    <xf numFmtId="238" fontId="99" fillId="28" borderId="14" xfId="337" applyNumberFormat="1" applyFont="1" applyFill="1" applyBorder="1" applyAlignment="1">
      <alignment horizontal="center" vertical="center"/>
    </xf>
    <xf numFmtId="238" fontId="99" fillId="28" borderId="28" xfId="337" applyNumberFormat="1" applyFont="1" applyFill="1" applyBorder="1" applyAlignment="1">
      <alignment horizontal="center" vertical="center"/>
    </xf>
    <xf numFmtId="43" fontId="98" fillId="0" borderId="14" xfId="337" applyFont="1" applyBorder="1" applyAlignment="1">
      <alignment horizontal="center" vertical="center"/>
    </xf>
    <xf numFmtId="43" fontId="98" fillId="0" borderId="28" xfId="337" applyFont="1" applyBorder="1" applyAlignment="1">
      <alignment horizontal="center" vertical="center"/>
    </xf>
    <xf numFmtId="238" fontId="98" fillId="0" borderId="14" xfId="337" applyNumberFormat="1" applyFont="1" applyBorder="1" applyAlignment="1">
      <alignment horizontal="center" vertical="center"/>
    </xf>
    <xf numFmtId="238" fontId="98" fillId="0" borderId="28" xfId="337" applyNumberFormat="1" applyFont="1" applyBorder="1" applyAlignment="1">
      <alignment horizontal="center" vertical="center"/>
    </xf>
    <xf numFmtId="0" fontId="98" fillId="0" borderId="14" xfId="0" applyFont="1" applyFill="1" applyBorder="1" applyAlignment="1">
      <alignment horizontal="center" vertical="center" wrapText="1"/>
    </xf>
    <xf numFmtId="0" fontId="98" fillId="0" borderId="28" xfId="0" applyFont="1" applyFill="1" applyBorder="1" applyAlignment="1">
      <alignment horizontal="center" vertical="center" wrapText="1"/>
    </xf>
    <xf numFmtId="0" fontId="98" fillId="0" borderId="14" xfId="420" applyFont="1" applyFill="1" applyBorder="1" applyAlignment="1">
      <alignment horizontal="center" vertical="center" wrapText="1"/>
    </xf>
    <xf numFmtId="0" fontId="98" fillId="0" borderId="28" xfId="420" applyFont="1" applyFill="1" applyBorder="1" applyAlignment="1">
      <alignment horizontal="center" vertical="center" wrapText="1"/>
    </xf>
    <xf numFmtId="43" fontId="95" fillId="0" borderId="13" xfId="341" applyFont="1" applyBorder="1" applyAlignment="1">
      <alignment horizontal="center" vertical="center" wrapText="1"/>
    </xf>
    <xf numFmtId="43" fontId="95" fillId="0" borderId="8" xfId="341" applyFont="1" applyBorder="1" applyAlignment="1">
      <alignment horizontal="center" vertical="center" wrapText="1"/>
    </xf>
    <xf numFmtId="43" fontId="95" fillId="0" borderId="27" xfId="341" applyFont="1" applyBorder="1" applyAlignment="1">
      <alignment horizontal="center" vertical="center" wrapText="1"/>
    </xf>
    <xf numFmtId="0" fontId="100" fillId="26" borderId="14" xfId="420" applyFont="1" applyFill="1" applyBorder="1" applyAlignment="1">
      <alignment horizontal="center" vertical="center"/>
    </xf>
    <xf numFmtId="0" fontId="100" fillId="26" borderId="23" xfId="420" applyFont="1" applyFill="1" applyBorder="1" applyAlignment="1">
      <alignment horizontal="center" vertical="center"/>
    </xf>
    <xf numFmtId="0" fontId="100" fillId="0" borderId="6" xfId="0" applyFont="1" applyFill="1" applyBorder="1" applyAlignment="1">
      <alignment horizontal="center" vertical="center"/>
    </xf>
    <xf numFmtId="169" fontId="30" fillId="0" borderId="14" xfId="341" applyNumberFormat="1" applyFont="1" applyBorder="1" applyAlignment="1">
      <alignment horizontal="center" vertical="center"/>
    </xf>
    <xf numFmtId="169" fontId="30" fillId="0" borderId="28" xfId="341" applyNumberFormat="1" applyFont="1" applyBorder="1" applyAlignment="1">
      <alignment horizontal="center" vertical="center"/>
    </xf>
    <xf numFmtId="43" fontId="98" fillId="0" borderId="14" xfId="341" applyFont="1" applyBorder="1" applyAlignment="1">
      <alignment horizontal="center" vertical="center"/>
    </xf>
    <xf numFmtId="43" fontId="98" fillId="0" borderId="28" xfId="341" applyFont="1" applyBorder="1" applyAlignment="1">
      <alignment horizontal="center" vertical="center"/>
    </xf>
    <xf numFmtId="43" fontId="100" fillId="26" borderId="14" xfId="337" applyFont="1" applyFill="1" applyBorder="1" applyAlignment="1">
      <alignment horizontal="center" vertical="center" wrapText="1"/>
    </xf>
    <xf numFmtId="43" fontId="100" fillId="26" borderId="23" xfId="337" applyFont="1" applyFill="1" applyBorder="1" applyAlignment="1">
      <alignment horizontal="center" vertical="center"/>
    </xf>
    <xf numFmtId="0" fontId="100" fillId="26" borderId="14" xfId="0" applyFont="1" applyFill="1" applyBorder="1" applyAlignment="1">
      <alignment horizontal="center" vertical="center" wrapText="1"/>
    </xf>
    <xf numFmtId="0" fontId="100" fillId="26" borderId="23" xfId="0" applyFont="1" applyFill="1" applyBorder="1" applyAlignment="1">
      <alignment horizontal="center" vertical="center"/>
    </xf>
    <xf numFmtId="238" fontId="98" fillId="0" borderId="14" xfId="341" applyNumberFormat="1" applyFont="1" applyBorder="1" applyAlignment="1">
      <alignment horizontal="center" vertical="center"/>
    </xf>
    <xf numFmtId="238" fontId="98" fillId="0" borderId="28" xfId="341" applyNumberFormat="1" applyFont="1" applyBorder="1" applyAlignment="1">
      <alignment horizontal="center" vertical="center"/>
    </xf>
    <xf numFmtId="0" fontId="100" fillId="26" borderId="14" xfId="0" applyFont="1" applyFill="1" applyBorder="1" applyAlignment="1">
      <alignment horizontal="center" vertical="center"/>
    </xf>
    <xf numFmtId="0" fontId="100" fillId="26" borderId="28" xfId="0" applyFont="1" applyFill="1" applyBorder="1" applyAlignment="1">
      <alignment horizontal="center" vertical="center"/>
    </xf>
    <xf numFmtId="0" fontId="100" fillId="26" borderId="31" xfId="0" applyFont="1" applyFill="1" applyBorder="1" applyAlignment="1">
      <alignment horizontal="center" vertical="center"/>
    </xf>
    <xf numFmtId="0" fontId="100" fillId="26" borderId="25" xfId="0" applyFont="1" applyFill="1" applyBorder="1" applyAlignment="1">
      <alignment horizontal="center" vertical="center"/>
    </xf>
    <xf numFmtId="0" fontId="100" fillId="26" borderId="32" xfId="0" applyFont="1" applyFill="1" applyBorder="1" applyAlignment="1">
      <alignment horizontal="center" vertical="center"/>
    </xf>
    <xf numFmtId="43" fontId="95" fillId="0" borderId="13" xfId="337" applyFont="1" applyBorder="1" applyAlignment="1">
      <alignment horizontal="center" vertical="center" wrapText="1"/>
    </xf>
    <xf numFmtId="43" fontId="95" fillId="0" borderId="8" xfId="337" applyFont="1" applyBorder="1" applyAlignment="1">
      <alignment horizontal="center" vertical="center" wrapText="1"/>
    </xf>
    <xf numFmtId="43" fontId="95" fillId="0" borderId="27" xfId="337" applyFont="1" applyBorder="1" applyAlignment="1">
      <alignment horizontal="center" vertical="center" wrapText="1"/>
    </xf>
    <xf numFmtId="0" fontId="100" fillId="26" borderId="14" xfId="420" applyFont="1" applyFill="1" applyBorder="1" applyAlignment="1">
      <alignment horizontal="center" vertical="center" wrapText="1"/>
    </xf>
    <xf numFmtId="0" fontId="100" fillId="26" borderId="28" xfId="420" applyFont="1" applyFill="1" applyBorder="1" applyAlignment="1">
      <alignment horizontal="center" vertical="center"/>
    </xf>
    <xf numFmtId="0" fontId="100" fillId="26" borderId="31" xfId="420" applyFont="1" applyFill="1" applyBorder="1" applyAlignment="1">
      <alignment horizontal="center" vertical="center"/>
    </xf>
    <xf numFmtId="0" fontId="100" fillId="26" borderId="25" xfId="420" applyFont="1" applyFill="1" applyBorder="1" applyAlignment="1">
      <alignment horizontal="center" vertical="center"/>
    </xf>
    <xf numFmtId="0" fontId="100" fillId="26" borderId="32" xfId="420" applyFont="1" applyFill="1" applyBorder="1" applyAlignment="1">
      <alignment horizontal="center" vertical="center"/>
    </xf>
    <xf numFmtId="43" fontId="100" fillId="26" borderId="14" xfId="341" applyFont="1" applyFill="1" applyBorder="1" applyAlignment="1">
      <alignment horizontal="center" vertical="center" wrapText="1"/>
    </xf>
    <xf numFmtId="43" fontId="100" fillId="26" borderId="23" xfId="341" applyFont="1" applyFill="1" applyBorder="1" applyAlignment="1">
      <alignment horizontal="center" vertical="center"/>
    </xf>
    <xf numFmtId="0" fontId="100" fillId="0" borderId="6" xfId="420" applyFont="1" applyFill="1" applyBorder="1" applyAlignment="1">
      <alignment horizontal="center" vertical="center"/>
    </xf>
    <xf numFmtId="0" fontId="100" fillId="0" borderId="13" xfId="0" applyFont="1" applyFill="1" applyBorder="1" applyAlignment="1">
      <alignment horizontal="center" vertical="center" wrapText="1"/>
    </xf>
    <xf numFmtId="0" fontId="100" fillId="0" borderId="8" xfId="0" applyFont="1" applyFill="1" applyBorder="1" applyAlignment="1">
      <alignment horizontal="center" vertical="center" wrapText="1"/>
    </xf>
    <xf numFmtId="0" fontId="77" fillId="26" borderId="14" xfId="0" applyFont="1" applyFill="1" applyBorder="1" applyAlignment="1">
      <alignment horizontal="center" vertical="center" wrapText="1"/>
    </xf>
    <xf numFmtId="0" fontId="77" fillId="26" borderId="23" xfId="0" applyFont="1" applyFill="1" applyBorder="1" applyAlignment="1">
      <alignment horizontal="center" vertical="center" wrapText="1"/>
    </xf>
    <xf numFmtId="169" fontId="77" fillId="26" borderId="14" xfId="337" applyNumberFormat="1" applyFont="1" applyFill="1" applyBorder="1" applyAlignment="1">
      <alignment horizontal="center" vertical="center" wrapText="1"/>
    </xf>
    <xf numFmtId="169" fontId="77" fillId="26" borderId="23" xfId="337" applyNumberFormat="1" applyFont="1" applyFill="1" applyBorder="1" applyAlignment="1">
      <alignment horizontal="center" vertical="center" wrapText="1"/>
    </xf>
    <xf numFmtId="0" fontId="77" fillId="26" borderId="13" xfId="0" applyFont="1" applyFill="1" applyBorder="1" applyAlignment="1">
      <alignment horizontal="center" vertical="center" wrapText="1"/>
    </xf>
    <xf numFmtId="0" fontId="77" fillId="26" borderId="27" xfId="0" applyFont="1" applyFill="1" applyBorder="1" applyAlignment="1">
      <alignment horizontal="center" vertical="center" wrapText="1"/>
    </xf>
    <xf numFmtId="0" fontId="77" fillId="26" borderId="8" xfId="0" applyFont="1" applyFill="1" applyBorder="1" applyAlignment="1">
      <alignment horizontal="center" vertical="center" wrapText="1"/>
    </xf>
    <xf numFmtId="43" fontId="77" fillId="26" borderId="14" xfId="337" applyFont="1" applyFill="1" applyBorder="1" applyAlignment="1">
      <alignment horizontal="center" vertical="center" wrapText="1"/>
    </xf>
    <xf numFmtId="43" fontId="77" fillId="26" borderId="23" xfId="337" applyFont="1" applyFill="1" applyBorder="1" applyAlignment="1">
      <alignment horizontal="center" vertical="center" wrapText="1"/>
    </xf>
    <xf numFmtId="0" fontId="77" fillId="26" borderId="31" xfId="0" applyFont="1" applyFill="1" applyBorder="1" applyAlignment="1">
      <alignment horizontal="center" vertical="center" wrapText="1"/>
    </xf>
    <xf numFmtId="0" fontId="77" fillId="26" borderId="6" xfId="0" applyFont="1" applyFill="1" applyBorder="1" applyAlignment="1">
      <alignment horizontal="center" vertical="center" wrapText="1"/>
    </xf>
    <xf numFmtId="0" fontId="77" fillId="26" borderId="28" xfId="0" applyFont="1" applyFill="1" applyBorder="1" applyAlignment="1">
      <alignment horizontal="center" vertical="center" wrapText="1"/>
    </xf>
    <xf numFmtId="0" fontId="77" fillId="26" borderId="12" xfId="0" applyFont="1" applyFill="1" applyBorder="1" applyAlignment="1">
      <alignment horizontal="center" vertical="center" wrapText="1"/>
    </xf>
    <xf numFmtId="0" fontId="77" fillId="26" borderId="14" xfId="0" applyFont="1" applyFill="1" applyBorder="1" applyAlignment="1">
      <alignment horizontal="center" vertical="center"/>
    </xf>
    <xf numFmtId="0" fontId="77" fillId="26" borderId="23" xfId="0" applyFont="1" applyFill="1" applyBorder="1" applyAlignment="1">
      <alignment horizontal="center" vertical="center"/>
    </xf>
    <xf numFmtId="169" fontId="77" fillId="26" borderId="12" xfId="337" applyNumberFormat="1" applyFont="1" applyFill="1" applyBorder="1" applyAlignment="1">
      <alignment horizontal="center" vertical="center" wrapText="1"/>
    </xf>
    <xf numFmtId="0" fontId="105" fillId="0" borderId="0" xfId="0" applyFont="1" applyFill="1" applyBorder="1" applyAlignment="1">
      <alignment horizontal="center" vertical="center"/>
    </xf>
    <xf numFmtId="0" fontId="105" fillId="0" borderId="33" xfId="0" applyFont="1" applyFill="1" applyBorder="1" applyAlignment="1">
      <alignment horizontal="center" vertical="center"/>
    </xf>
    <xf numFmtId="43" fontId="101" fillId="27" borderId="13" xfId="337" applyFont="1" applyFill="1" applyBorder="1" applyAlignment="1">
      <alignment horizontal="center" vertical="center" wrapText="1"/>
    </xf>
    <xf numFmtId="43" fontId="101" fillId="27" borderId="8" xfId="337" applyFont="1" applyFill="1" applyBorder="1" applyAlignment="1">
      <alignment horizontal="center" vertical="center" wrapText="1"/>
    </xf>
    <xf numFmtId="43" fontId="101" fillId="27" borderId="27" xfId="337" applyFont="1" applyFill="1" applyBorder="1" applyAlignment="1">
      <alignment horizontal="center" vertical="center" wrapText="1"/>
    </xf>
    <xf numFmtId="0" fontId="100" fillId="0" borderId="12" xfId="0" applyFont="1" applyFill="1" applyBorder="1" applyAlignment="1">
      <alignment horizontal="center" vertical="center" wrapText="1"/>
    </xf>
    <xf numFmtId="0" fontId="105" fillId="0" borderId="0" xfId="420" applyFont="1" applyFill="1" applyBorder="1" applyAlignment="1">
      <alignment horizontal="center" vertical="center"/>
    </xf>
    <xf numFmtId="0" fontId="105" fillId="0" borderId="33" xfId="420" applyFont="1" applyFill="1" applyBorder="1" applyAlignment="1">
      <alignment horizontal="center" vertical="center"/>
    </xf>
    <xf numFmtId="43" fontId="101" fillId="27" borderId="13" xfId="341" applyFont="1" applyFill="1" applyBorder="1" applyAlignment="1">
      <alignment horizontal="center" vertical="center" wrapText="1"/>
    </xf>
    <xf numFmtId="43" fontId="101" fillId="27" borderId="8" xfId="341" applyFont="1" applyFill="1" applyBorder="1" applyAlignment="1">
      <alignment horizontal="center" vertical="center" wrapText="1"/>
    </xf>
    <xf numFmtId="43" fontId="101" fillId="27" borderId="27" xfId="341" applyFont="1" applyFill="1" applyBorder="1" applyAlignment="1">
      <alignment horizontal="center" vertical="center" wrapText="1"/>
    </xf>
    <xf numFmtId="0" fontId="77" fillId="26" borderId="14" xfId="420" applyFont="1" applyFill="1" applyBorder="1" applyAlignment="1">
      <alignment horizontal="center" vertical="center"/>
    </xf>
    <xf numFmtId="0" fontId="77" fillId="26" borderId="23" xfId="420" applyFont="1" applyFill="1" applyBorder="1" applyAlignment="1">
      <alignment horizontal="center" vertical="center"/>
    </xf>
    <xf numFmtId="0" fontId="77" fillId="26" borderId="12" xfId="420" applyFont="1" applyFill="1" applyBorder="1" applyAlignment="1">
      <alignment horizontal="center" vertical="center" wrapText="1"/>
    </xf>
    <xf numFmtId="0" fontId="77" fillId="26" borderId="14" xfId="420" applyFont="1" applyFill="1" applyBorder="1" applyAlignment="1">
      <alignment horizontal="center" vertical="center" wrapText="1"/>
    </xf>
    <xf numFmtId="169" fontId="77" fillId="26" borderId="12" xfId="341" applyNumberFormat="1" applyFont="1" applyFill="1" applyBorder="1" applyAlignment="1">
      <alignment horizontal="center" vertical="center" wrapText="1"/>
    </xf>
    <xf numFmtId="0" fontId="77" fillId="26" borderId="13" xfId="420" applyFont="1" applyFill="1" applyBorder="1" applyAlignment="1">
      <alignment horizontal="center" vertical="center" wrapText="1"/>
    </xf>
    <xf numFmtId="0" fontId="77" fillId="26" borderId="8" xfId="420" applyFont="1" applyFill="1" applyBorder="1" applyAlignment="1">
      <alignment horizontal="center" vertical="center" wrapText="1"/>
    </xf>
    <xf numFmtId="0" fontId="77" fillId="26" borderId="27" xfId="420" applyFont="1" applyFill="1" applyBorder="1" applyAlignment="1">
      <alignment horizontal="center" vertical="center" wrapText="1"/>
    </xf>
    <xf numFmtId="0" fontId="77" fillId="26" borderId="23" xfId="420" applyFont="1" applyFill="1" applyBorder="1" applyAlignment="1">
      <alignment horizontal="center" vertical="center" wrapText="1"/>
    </xf>
    <xf numFmtId="169" fontId="77" fillId="26" borderId="14" xfId="341" applyNumberFormat="1" applyFont="1" applyFill="1" applyBorder="1" applyAlignment="1">
      <alignment horizontal="center" vertical="center" wrapText="1"/>
    </xf>
    <xf numFmtId="169" fontId="77" fillId="26" borderId="23" xfId="341" applyNumberFormat="1" applyFont="1" applyFill="1" applyBorder="1" applyAlignment="1">
      <alignment horizontal="center" vertical="center" wrapText="1"/>
    </xf>
    <xf numFmtId="0" fontId="100" fillId="0" borderId="13" xfId="420" applyFont="1" applyFill="1" applyBorder="1" applyAlignment="1">
      <alignment horizontal="center" vertical="center" wrapText="1"/>
    </xf>
    <xf numFmtId="0" fontId="100" fillId="0" borderId="8" xfId="420" applyFont="1" applyFill="1" applyBorder="1" applyAlignment="1">
      <alignment horizontal="center" vertical="center" wrapText="1"/>
    </xf>
    <xf numFmtId="43" fontId="77" fillId="26" borderId="14" xfId="341" applyFont="1" applyFill="1" applyBorder="1" applyAlignment="1">
      <alignment horizontal="center" vertical="center" wrapText="1"/>
    </xf>
    <xf numFmtId="43" fontId="77" fillId="26" borderId="23" xfId="341" applyFont="1" applyFill="1" applyBorder="1" applyAlignment="1">
      <alignment horizontal="center" vertical="center" wrapText="1"/>
    </xf>
    <xf numFmtId="0" fontId="77" fillId="26" borderId="31" xfId="420" applyFont="1" applyFill="1" applyBorder="1" applyAlignment="1">
      <alignment horizontal="center" vertical="center" wrapText="1"/>
    </xf>
    <xf numFmtId="0" fontId="77" fillId="26" borderId="6" xfId="42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0" fontId="102" fillId="0" borderId="31" xfId="0" applyFont="1" applyBorder="1" applyAlignment="1">
      <alignment horizontal="center" vertical="center" wrapText="1"/>
    </xf>
    <xf numFmtId="0" fontId="102" fillId="0" borderId="25" xfId="0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2" fillId="0" borderId="0" xfId="0" applyFont="1" applyBorder="1" applyAlignment="1">
      <alignment horizontal="center" vertical="center" wrapText="1"/>
    </xf>
    <xf numFmtId="0" fontId="102" fillId="0" borderId="34" xfId="0" applyFont="1" applyBorder="1" applyAlignment="1">
      <alignment horizontal="center" vertical="center" wrapText="1"/>
    </xf>
    <xf numFmtId="0" fontId="102" fillId="0" borderId="26" xfId="0" applyFont="1" applyBorder="1" applyAlignment="1">
      <alignment horizontal="center" vertical="center" wrapText="1"/>
    </xf>
    <xf numFmtId="0" fontId="106" fillId="0" borderId="0" xfId="0" applyFont="1" applyBorder="1" applyAlignment="1">
      <alignment horizontal="center" vertical="top"/>
    </xf>
    <xf numFmtId="0" fontId="107" fillId="0" borderId="0" xfId="0" applyFont="1" applyBorder="1" applyAlignment="1">
      <alignment horizontal="center" vertical="top"/>
    </xf>
    <xf numFmtId="169" fontId="77" fillId="26" borderId="13" xfId="337" applyNumberFormat="1" applyFont="1" applyFill="1" applyBorder="1" applyAlignment="1">
      <alignment horizontal="center" vertical="center" wrapText="1"/>
    </xf>
    <xf numFmtId="169" fontId="77" fillId="26" borderId="27" xfId="337" applyNumberFormat="1" applyFont="1" applyFill="1" applyBorder="1" applyAlignment="1">
      <alignment horizontal="center" vertical="center" wrapText="1"/>
    </xf>
  </cellXfs>
  <cellStyles count="608">
    <cellStyle name="_x0001_" xfId="1"/>
    <cellStyle name="%" xfId="2"/>
    <cellStyle name="," xfId="3"/>
    <cellStyle name="??" xfId="4"/>
    <cellStyle name="?? [0.00]_List-dwg" xfId="5"/>
    <cellStyle name="?? [0]" xfId="6"/>
    <cellStyle name="??&amp;O?&amp;H?_x0008_??_x0007__x0001__x0001_" xfId="7"/>
    <cellStyle name="???? [0.00]_List-dwg" xfId="8"/>
    <cellStyle name="????_List-dwg" xfId="9"/>
    <cellStyle name="???[0]_Book1" xfId="10"/>
    <cellStyle name="???_???" xfId="11"/>
    <cellStyle name="??_ ??? ???? " xfId="12"/>
    <cellStyle name="_01 DUNGTIEN BIEU SX KINH DOANH" xfId="13"/>
    <cellStyle name="_01 modul tvql 06 08 09" xfId="14"/>
    <cellStyle name="_01 modul tvql 06 08 09_J&amp;J BCC+BL 082011 v2" xfId="15"/>
    <cellStyle name="_01 modul tvql 06 08 09_thaotuan luong 102011 v2" xfId="16"/>
    <cellStyle name="_Book1" xfId="17"/>
    <cellStyle name="_Book1_01 modul tvql 06 08 09" xfId="18"/>
    <cellStyle name="_Book1_1" xfId="19"/>
    <cellStyle name="_Book1_1_01 modul tvql 06 08 09" xfId="20"/>
    <cellStyle name="_Book1_1_CHINH DUC - MTCV GUI ANH HAI 051208" xfId="21"/>
    <cellStyle name="_Book1_1_CHINH DUC - MTCV GUI ANH HAI 051208_J&amp;J BCC+BL 082011 v2" xfId="22"/>
    <cellStyle name="_Book1_1_CHINH DUC - MTCV GUI ANH HAI 051208_thaotuan luong 102011 v2" xfId="23"/>
    <cellStyle name="_Book1_1_DAINAM" xfId="24"/>
    <cellStyle name="_Book1_1_DSKH" xfId="25"/>
    <cellStyle name="_Book1_1_DSKH_J&amp;J BCC+BL 082011 v2" xfId="26"/>
    <cellStyle name="_Book1_1_DSKH_thaotuan luong 102011 v2" xfId="27"/>
    <cellStyle name="_Book1_1_DUNG TIEN MAUKETOAN" xfId="28"/>
    <cellStyle name="_Book1_1_DUNG TIEN MAUKETOAN_J&amp;J BCC+BL 082011 v2" xfId="29"/>
    <cellStyle name="_Book1_1_DUNG TIEN MAUKETOAN_thaotuan luong 102011 v2" xfId="30"/>
    <cellStyle name="_Book1_1_hiep thanh bao gia thang 2008" xfId="31"/>
    <cellStyle name="_Book1_1_KH - HE THONG BM" xfId="32"/>
    <cellStyle name="_Book1_1_KH - Mau gui KH" xfId="33"/>
    <cellStyle name="_Book1_1_nhatkycongviec" xfId="34"/>
    <cellStyle name="_Book1_1_nhatkycongviec_J&amp;J BCC+BL 082011 v2" xfId="35"/>
    <cellStyle name="_Book1_1_nhatkycongviec_thaotuan luong 102011 v2" xfId="36"/>
    <cellStyle name="_Book1_1_NS DANH MUC  CONGVIEC" xfId="37"/>
    <cellStyle name="_Book1_1_viva ky nang mem 1108" xfId="38"/>
    <cellStyle name="_Book1_1_VIVA SO QUY 2009" xfId="39"/>
    <cellStyle name="_Book1_1_VIVA SO QUY 2009_J&amp;J BCC+BL 082011 v2" xfId="40"/>
    <cellStyle name="_Book1_1_VIVA SO QUY 2009_thaotuan luong 102011 v2" xfId="41"/>
    <cellStyle name="_Book1_1_VV - BIEU MAU NOI BO" xfId="42"/>
    <cellStyle name="_Book1_1_VV - BIEU MAU NOI BO_J&amp;J BCC+BL 082011 v2" xfId="43"/>
    <cellStyle name="_Book1_1_VV - BIEU MAU NOI BO_thaotuan luong 102011 v2" xfId="44"/>
    <cellStyle name="_Book1_1_VV - MT SWOT" xfId="45"/>
    <cellStyle name="_Book1_1_vv bao gia dvns 0309" xfId="46"/>
    <cellStyle name="_Book1_1_vv bao gia dvns 0309_J&amp;J BCC+BL 082011 v2" xfId="47"/>
    <cellStyle name="_Book1_1_vv bao gia dvns 0309_thaotuan luong 102011 v2" xfId="48"/>
    <cellStyle name="_Book1_1_vv bao gia mau 0309" xfId="49"/>
    <cellStyle name="_Book1_1_vv bieu mau gui kh" xfId="50"/>
    <cellStyle name="_Book1_1_vv bieu mau gui kh_J&amp;J BCC+BL 082011 v2" xfId="51"/>
    <cellStyle name="_Book1_1_vv bieu mau gui kh_thaotuan luong 102011 v2" xfId="52"/>
    <cellStyle name="_Book1_1_vv de nghi thanh toan" xfId="53"/>
    <cellStyle name="_Book1_1_vv de nghi thanh toan_J&amp;J BCC+BL 082011 v2" xfId="54"/>
    <cellStyle name="_Book1_1_vv de nghi thanh toan_thaotuan luong 102011 v2" xfId="55"/>
    <cellStyle name="_Book1_1_vv memo" xfId="56"/>
    <cellStyle name="_Book1_1_vv memo_J&amp;J BCC+BL 082011 v2" xfId="57"/>
    <cellStyle name="_Book1_1_vv memo_thaotuan luong 102011 v2" xfId="58"/>
    <cellStyle name="_Book1_2" xfId="59"/>
    <cellStyle name="_Book1_BC-QT-WB-dthao" xfId="60"/>
    <cellStyle name="_Book1_CHINH DUC - MTCV GUI ANH HAI 051208" xfId="61"/>
    <cellStyle name="_Book1_DAINAM" xfId="62"/>
    <cellStyle name="_Book1_DSKH" xfId="63"/>
    <cellStyle name="_Book1_DUNG TIEN MAUKETOAN" xfId="64"/>
    <cellStyle name="_Book1_hiep thanh bao gia thang 2008" xfId="65"/>
    <cellStyle name="_Book1_KH - HE THONG BM" xfId="66"/>
    <cellStyle name="_Book1_KH - Mau gui KH" xfId="67"/>
    <cellStyle name="_Book1_nhatkycongviec" xfId="68"/>
    <cellStyle name="_Book1_NS DANH MUC  CONGVIEC" xfId="69"/>
    <cellStyle name="_Book1_phieu yeu cau bo sung thong tin." xfId="70"/>
    <cellStyle name="_Book1_viva ky nang mem 1108" xfId="71"/>
    <cellStyle name="_Book1_VIVA SO QUY 2009" xfId="72"/>
    <cellStyle name="_Book1_VV - BIEU MAU NOI BO" xfId="73"/>
    <cellStyle name="_Book1_VV - MT SWOT" xfId="74"/>
    <cellStyle name="_Book1_vv bao gia dvns 0309" xfId="75"/>
    <cellStyle name="_Book1_vv bao gia mau 0309" xfId="76"/>
    <cellStyle name="_Book1_vv bieu mau gui kh" xfId="77"/>
    <cellStyle name="_Book1_vv de nghi thanh toan" xfId="78"/>
    <cellStyle name="_Book1_vv memo" xfId="79"/>
    <cellStyle name="_CHINH DUC - MTCV GUI ANH HAI 051208" xfId="80"/>
    <cellStyle name="_DAINAM" xfId="81"/>
    <cellStyle name="_DAINAM_J&amp;J BCC+BL 082011 v2" xfId="82"/>
    <cellStyle name="_DAINAM_thaotuan luong 102011 v2" xfId="83"/>
    <cellStyle name="_DSKH" xfId="84"/>
    <cellStyle name="_DUNG TIEN" xfId="85"/>
    <cellStyle name="_DUNG TIEN MAUKETOAN" xfId="86"/>
    <cellStyle name="_DUNG TIEN_J&amp;J BCC+BL 082011 v2" xfId="87"/>
    <cellStyle name="_DUNG TIEN_thaotuan luong 102011 v2" xfId="88"/>
    <cellStyle name="_hiep thanh bao gia thang 2008" xfId="89"/>
    <cellStyle name="_hiep thanh bao gia thang 2008_J&amp;J BCC+BL 082011 v2" xfId="90"/>
    <cellStyle name="_hiep thanh bao gia thang 2008_thaotuan luong 102011 v2" xfId="91"/>
    <cellStyle name="_KH - HE THONG BM" xfId="92"/>
    <cellStyle name="_KH - HE THONG BM_J&amp;J BCC+BL 082011 v2" xfId="93"/>
    <cellStyle name="_KH - HE THONG BM_thaotuan luong 102011 v2" xfId="94"/>
    <cellStyle name="_KH - Mau gui KH" xfId="95"/>
    <cellStyle name="_KH - Mau gui KH_J&amp;J BCC+BL 082011 v2" xfId="96"/>
    <cellStyle name="_KH - Mau gui KH_thaotuan luong 102011 v2" xfId="97"/>
    <cellStyle name="_KT (2)" xfId="98"/>
    <cellStyle name="_KT (2)_1" xfId="99"/>
    <cellStyle name="_KT (2)_1_Lora-tungchau" xfId="100"/>
    <cellStyle name="_KT (2)_1_Qt-HT3PQ1(CauKho)" xfId="101"/>
    <cellStyle name="_KT (2)_2" xfId="102"/>
    <cellStyle name="_KT (2)_2_TG-TH" xfId="103"/>
    <cellStyle name="_KT (2)_2_TG-TH_BAO CAO KLCT PT2000" xfId="104"/>
    <cellStyle name="_KT (2)_2_TG-TH_BAO CAO PT2000" xfId="105"/>
    <cellStyle name="_KT (2)_2_TG-TH_BAO CAO PT2000_Book1" xfId="106"/>
    <cellStyle name="_KT (2)_2_TG-TH_Bao cao XDCB 2001 - T11 KH dieu chinh 20-11-THAI" xfId="107"/>
    <cellStyle name="_KT (2)_2_TG-TH_Book1" xfId="108"/>
    <cellStyle name="_KT (2)_2_TG-TH_Book1_1" xfId="109"/>
    <cellStyle name="_KT (2)_2_TG-TH_Book1_2" xfId="110"/>
    <cellStyle name="_KT (2)_2_TG-TH_DTCDT MR.2N110.HOCMON.TDTOAN.CCUNG" xfId="111"/>
    <cellStyle name="_KT (2)_2_TG-TH_Lora-tungchau" xfId="112"/>
    <cellStyle name="_KT (2)_2_TG-TH_PGIA-phieu tham tra Kho bac" xfId="113"/>
    <cellStyle name="_KT (2)_2_TG-TH_PT02-02" xfId="114"/>
    <cellStyle name="_KT (2)_2_TG-TH_PT02-02_Book1" xfId="115"/>
    <cellStyle name="_KT (2)_2_TG-TH_PT02-03" xfId="116"/>
    <cellStyle name="_KT (2)_2_TG-TH_PT02-03_Book1" xfId="117"/>
    <cellStyle name="_KT (2)_2_TG-TH_Qt-HT3PQ1(CauKho)" xfId="118"/>
    <cellStyle name="_KT (2)_3" xfId="119"/>
    <cellStyle name="_KT (2)_3_TG-TH" xfId="120"/>
    <cellStyle name="_KT (2)_3_TG-TH_Book1" xfId="121"/>
    <cellStyle name="_KT (2)_3_TG-TH_Book1_BC-QT-WB-dthao" xfId="122"/>
    <cellStyle name="_KT (2)_3_TG-TH_Lora-tungchau" xfId="123"/>
    <cellStyle name="_KT (2)_3_TG-TH_PERSONAL" xfId="124"/>
    <cellStyle name="_KT (2)_3_TG-TH_PERSONAL_HTQ.8 GD1" xfId="125"/>
    <cellStyle name="_KT (2)_3_TG-TH_PERSONAL_Tong hop KHCB 2001" xfId="126"/>
    <cellStyle name="_KT (2)_3_TG-TH_Qt-HT3PQ1(CauKho)" xfId="127"/>
    <cellStyle name="_KT (2)_4" xfId="128"/>
    <cellStyle name="_KT (2)_4_BAO CAO KLCT PT2000" xfId="129"/>
    <cellStyle name="_KT (2)_4_BAO CAO PT2000" xfId="130"/>
    <cellStyle name="_KT (2)_4_BAO CAO PT2000_Book1" xfId="131"/>
    <cellStyle name="_KT (2)_4_Bao cao XDCB 2001 - T11 KH dieu chinh 20-11-THAI" xfId="132"/>
    <cellStyle name="_KT (2)_4_Book1" xfId="133"/>
    <cellStyle name="_KT (2)_4_Book1_1" xfId="134"/>
    <cellStyle name="_KT (2)_4_Book1_2" xfId="135"/>
    <cellStyle name="_KT (2)_4_DTCDT MR.2N110.HOCMON.TDTOAN.CCUNG" xfId="136"/>
    <cellStyle name="_KT (2)_4_Lora-tungchau" xfId="137"/>
    <cellStyle name="_KT (2)_4_PGIA-phieu tham tra Kho bac" xfId="138"/>
    <cellStyle name="_KT (2)_4_PT02-02" xfId="139"/>
    <cellStyle name="_KT (2)_4_PT02-02_Book1" xfId="140"/>
    <cellStyle name="_KT (2)_4_PT02-03" xfId="141"/>
    <cellStyle name="_KT (2)_4_PT02-03_Book1" xfId="142"/>
    <cellStyle name="_KT (2)_4_Qt-HT3PQ1(CauKho)" xfId="143"/>
    <cellStyle name="_KT (2)_4_TG-TH" xfId="144"/>
    <cellStyle name="_KT (2)_5" xfId="145"/>
    <cellStyle name="_KT (2)_5_BAO CAO KLCT PT2000" xfId="146"/>
    <cellStyle name="_KT (2)_5_BAO CAO PT2000" xfId="147"/>
    <cellStyle name="_KT (2)_5_BAO CAO PT2000_Book1" xfId="148"/>
    <cellStyle name="_KT (2)_5_Bao cao XDCB 2001 - T11 KH dieu chinh 20-11-THAI" xfId="149"/>
    <cellStyle name="_KT (2)_5_Book1" xfId="150"/>
    <cellStyle name="_KT (2)_5_Book1_1" xfId="151"/>
    <cellStyle name="_KT (2)_5_Book1_2" xfId="152"/>
    <cellStyle name="_KT (2)_5_Book1_BC-QT-WB-dthao" xfId="153"/>
    <cellStyle name="_KT (2)_5_DTCDT MR.2N110.HOCMON.TDTOAN.CCUNG" xfId="154"/>
    <cellStyle name="_KT (2)_5_Lora-tungchau" xfId="155"/>
    <cellStyle name="_KT (2)_5_PGIA-phieu tham tra Kho bac" xfId="156"/>
    <cellStyle name="_KT (2)_5_PT02-02" xfId="157"/>
    <cellStyle name="_KT (2)_5_PT02-02_Book1" xfId="158"/>
    <cellStyle name="_KT (2)_5_PT02-03" xfId="159"/>
    <cellStyle name="_KT (2)_5_PT02-03_Book1" xfId="160"/>
    <cellStyle name="_KT (2)_5_Qt-HT3PQ1(CauKho)" xfId="161"/>
    <cellStyle name="_KT (2)_Book1" xfId="162"/>
    <cellStyle name="_KT (2)_Book1_BC-QT-WB-dthao" xfId="163"/>
    <cellStyle name="_KT (2)_Lora-tungchau" xfId="164"/>
    <cellStyle name="_KT (2)_PERSONAL" xfId="165"/>
    <cellStyle name="_KT (2)_PERSONAL_HTQ.8 GD1" xfId="166"/>
    <cellStyle name="_KT (2)_PERSONAL_Tong hop KHCB 2001" xfId="167"/>
    <cellStyle name="_KT (2)_Qt-HT3PQ1(CauKho)" xfId="168"/>
    <cellStyle name="_KT (2)_TG-TH" xfId="169"/>
    <cellStyle name="_KT_TG" xfId="170"/>
    <cellStyle name="_KT_TG_1" xfId="171"/>
    <cellStyle name="_KT_TG_1_BAO CAO KLCT PT2000" xfId="172"/>
    <cellStyle name="_KT_TG_1_BAO CAO PT2000" xfId="173"/>
    <cellStyle name="_KT_TG_1_BAO CAO PT2000_Book1" xfId="174"/>
    <cellStyle name="_KT_TG_1_Bao cao XDCB 2001 - T11 KH dieu chinh 20-11-THAI" xfId="175"/>
    <cellStyle name="_KT_TG_1_Book1" xfId="176"/>
    <cellStyle name="_KT_TG_1_Book1_1" xfId="177"/>
    <cellStyle name="_KT_TG_1_Book1_2" xfId="178"/>
    <cellStyle name="_KT_TG_1_Book1_BC-QT-WB-dthao" xfId="179"/>
    <cellStyle name="_KT_TG_1_DTCDT MR.2N110.HOCMON.TDTOAN.CCUNG" xfId="180"/>
    <cellStyle name="_KT_TG_1_Lora-tungchau" xfId="181"/>
    <cellStyle name="_KT_TG_1_PGIA-phieu tham tra Kho bac" xfId="182"/>
    <cellStyle name="_KT_TG_1_PT02-02" xfId="183"/>
    <cellStyle name="_KT_TG_1_PT02-02_Book1" xfId="184"/>
    <cellStyle name="_KT_TG_1_PT02-03" xfId="185"/>
    <cellStyle name="_KT_TG_1_PT02-03_Book1" xfId="186"/>
    <cellStyle name="_KT_TG_1_Qt-HT3PQ1(CauKho)" xfId="187"/>
    <cellStyle name="_KT_TG_2" xfId="188"/>
    <cellStyle name="_KT_TG_2_BAO CAO KLCT PT2000" xfId="189"/>
    <cellStyle name="_KT_TG_2_BAO CAO PT2000" xfId="190"/>
    <cellStyle name="_KT_TG_2_BAO CAO PT2000_Book1" xfId="191"/>
    <cellStyle name="_KT_TG_2_Bao cao XDCB 2001 - T11 KH dieu chinh 20-11-THAI" xfId="192"/>
    <cellStyle name="_KT_TG_2_Book1" xfId="193"/>
    <cellStyle name="_KT_TG_2_Book1_1" xfId="194"/>
    <cellStyle name="_KT_TG_2_Book1_2" xfId="195"/>
    <cellStyle name="_KT_TG_2_DTCDT MR.2N110.HOCMON.TDTOAN.CCUNG" xfId="196"/>
    <cellStyle name="_KT_TG_2_Lora-tungchau" xfId="197"/>
    <cellStyle name="_KT_TG_2_PGIA-phieu tham tra Kho bac" xfId="198"/>
    <cellStyle name="_KT_TG_2_PT02-02" xfId="199"/>
    <cellStyle name="_KT_TG_2_PT02-02_Book1" xfId="200"/>
    <cellStyle name="_KT_TG_2_PT02-03" xfId="201"/>
    <cellStyle name="_KT_TG_2_PT02-03_Book1" xfId="202"/>
    <cellStyle name="_KT_TG_2_Qt-HT3PQ1(CauKho)" xfId="203"/>
    <cellStyle name="_KT_TG_3" xfId="204"/>
    <cellStyle name="_KT_TG_4" xfId="205"/>
    <cellStyle name="_KT_TG_4_Lora-tungchau" xfId="206"/>
    <cellStyle name="_KT_TG_4_Qt-HT3PQ1(CauKho)" xfId="207"/>
    <cellStyle name="_Lora-tungchau" xfId="208"/>
    <cellStyle name="_nhatkycongviec" xfId="209"/>
    <cellStyle name="_NS DANH MUC  CONGVIEC" xfId="210"/>
    <cellStyle name="_NS DANH MUC  CONGVIEC_J&amp;J BCC+BL 082011 v2" xfId="211"/>
    <cellStyle name="_NS DANH MUC  CONGVIEC_thaotuan luong 102011 v2" xfId="212"/>
    <cellStyle name="_PERSONAL" xfId="213"/>
    <cellStyle name="_PERSONAL_HTQ.8 GD1" xfId="214"/>
    <cellStyle name="_PERSONAL_Tong hop KHCB 2001" xfId="215"/>
    <cellStyle name="_phieu yeu cau bo sung thong tin." xfId="216"/>
    <cellStyle name="_Qt-HT3PQ1(CauKho)" xfId="217"/>
    <cellStyle name="_TG-TH" xfId="218"/>
    <cellStyle name="_TG-TH_1" xfId="219"/>
    <cellStyle name="_TG-TH_1_BAO CAO KLCT PT2000" xfId="220"/>
    <cellStyle name="_TG-TH_1_BAO CAO PT2000" xfId="221"/>
    <cellStyle name="_TG-TH_1_BAO CAO PT2000_Book1" xfId="222"/>
    <cellStyle name="_TG-TH_1_Bao cao XDCB 2001 - T11 KH dieu chinh 20-11-THAI" xfId="223"/>
    <cellStyle name="_TG-TH_1_Book1" xfId="224"/>
    <cellStyle name="_TG-TH_1_Book1_1" xfId="225"/>
    <cellStyle name="_TG-TH_1_Book1_2" xfId="226"/>
    <cellStyle name="_TG-TH_1_Book1_BC-QT-WB-dthao" xfId="227"/>
    <cellStyle name="_TG-TH_1_DTCDT MR.2N110.HOCMON.TDTOAN.CCUNG" xfId="228"/>
    <cellStyle name="_TG-TH_1_Lora-tungchau" xfId="229"/>
    <cellStyle name="_TG-TH_1_PGIA-phieu tham tra Kho bac" xfId="230"/>
    <cellStyle name="_TG-TH_1_PT02-02" xfId="231"/>
    <cellStyle name="_TG-TH_1_PT02-02_Book1" xfId="232"/>
    <cellStyle name="_TG-TH_1_PT02-03" xfId="233"/>
    <cellStyle name="_TG-TH_1_PT02-03_Book1" xfId="234"/>
    <cellStyle name="_TG-TH_1_Qt-HT3PQ1(CauKho)" xfId="235"/>
    <cellStyle name="_TG-TH_2" xfId="236"/>
    <cellStyle name="_TG-TH_2_BAO CAO KLCT PT2000" xfId="237"/>
    <cellStyle name="_TG-TH_2_BAO CAO PT2000" xfId="238"/>
    <cellStyle name="_TG-TH_2_BAO CAO PT2000_Book1" xfId="239"/>
    <cellStyle name="_TG-TH_2_Bao cao XDCB 2001 - T11 KH dieu chinh 20-11-THAI" xfId="240"/>
    <cellStyle name="_TG-TH_2_Book1" xfId="241"/>
    <cellStyle name="_TG-TH_2_Book1_1" xfId="242"/>
    <cellStyle name="_TG-TH_2_Book1_2" xfId="243"/>
    <cellStyle name="_TG-TH_2_DTCDT MR.2N110.HOCMON.TDTOAN.CCUNG" xfId="244"/>
    <cellStyle name="_TG-TH_2_Lora-tungchau" xfId="245"/>
    <cellStyle name="_TG-TH_2_PGIA-phieu tham tra Kho bac" xfId="246"/>
    <cellStyle name="_TG-TH_2_PT02-02" xfId="247"/>
    <cellStyle name="_TG-TH_2_PT02-02_Book1" xfId="248"/>
    <cellStyle name="_TG-TH_2_PT02-03" xfId="249"/>
    <cellStyle name="_TG-TH_2_PT02-03_Book1" xfId="250"/>
    <cellStyle name="_TG-TH_2_Qt-HT3PQ1(CauKho)" xfId="251"/>
    <cellStyle name="_TG-TH_3" xfId="252"/>
    <cellStyle name="_TG-TH_3_Lora-tungchau" xfId="253"/>
    <cellStyle name="_TG-TH_3_Qt-HT3PQ1(CauKho)" xfId="254"/>
    <cellStyle name="_TG-TH_4" xfId="255"/>
    <cellStyle name="_viva ky nang mem 1108" xfId="256"/>
    <cellStyle name="_viva ky nang mem 1108_J&amp;J BCC+BL 082011 v2" xfId="257"/>
    <cellStyle name="_viva ky nang mem 1108_thaotuan luong 102011 v2" xfId="258"/>
    <cellStyle name="_VIVA SO QUY 2009" xfId="259"/>
    <cellStyle name="_VV - BIEU MAU NOI BO" xfId="260"/>
    <cellStyle name="_VV - MT SWOT" xfId="261"/>
    <cellStyle name="_VV - MT SWOT_J&amp;J BCC+BL 082011 v2" xfId="262"/>
    <cellStyle name="_VV - MT SWOT_thaotuan luong 102011 v2" xfId="263"/>
    <cellStyle name="_vv bao gia dvns 0309" xfId="264"/>
    <cellStyle name="_vv bao gia mau 0309" xfId="265"/>
    <cellStyle name="_vv bao gia mau 0309_J&amp;J BCC+BL 082011 v2" xfId="266"/>
    <cellStyle name="_vv bao gia mau 0309_thaotuan luong 102011 v2" xfId="267"/>
    <cellStyle name="_vv bieu mau gui kh" xfId="268"/>
    <cellStyle name="_vv de nghi thanh toan" xfId="269"/>
    <cellStyle name="_vv memo" xfId="270"/>
    <cellStyle name="•W€_STDFOR" xfId="271"/>
    <cellStyle name="000," xfId="272"/>
    <cellStyle name="000,000" xfId="273"/>
    <cellStyle name="1" xfId="274"/>
    <cellStyle name="¹éºÐÀ²_      " xfId="275"/>
    <cellStyle name="2" xfId="276"/>
    <cellStyle name="20% - Accent1" xfId="277" builtinId="30" customBuiltin="1"/>
    <cellStyle name="20% - Accent2" xfId="278" builtinId="34" customBuiltin="1"/>
    <cellStyle name="20% - Accent3" xfId="279" builtinId="38" customBuiltin="1"/>
    <cellStyle name="20% - Accent4" xfId="280" builtinId="42" customBuiltin="1"/>
    <cellStyle name="20% - Accent5" xfId="281" builtinId="46" customBuiltin="1"/>
    <cellStyle name="20% - Accent6" xfId="282" builtinId="50" customBuiltin="1"/>
    <cellStyle name="3" xfId="283"/>
    <cellStyle name="4" xfId="284"/>
    <cellStyle name="40% - Accent1" xfId="285" builtinId="31" customBuiltin="1"/>
    <cellStyle name="40% - Accent2" xfId="286" builtinId="35" customBuiltin="1"/>
    <cellStyle name="40% - Accent3" xfId="287" builtinId="39" customBuiltin="1"/>
    <cellStyle name="40% - Accent4" xfId="288" builtinId="43" customBuiltin="1"/>
    <cellStyle name="40% - Accent5" xfId="289" builtinId="47" customBuiltin="1"/>
    <cellStyle name="40% - Accent6" xfId="290" builtinId="51" customBuiltin="1"/>
    <cellStyle name="60% - Accent1" xfId="291" builtinId="32" customBuiltin="1"/>
    <cellStyle name="60% - Accent2" xfId="292" builtinId="36" customBuiltin="1"/>
    <cellStyle name="60% - Accent3" xfId="293" builtinId="40" customBuiltin="1"/>
    <cellStyle name="60% - Accent4" xfId="294" builtinId="44" customBuiltin="1"/>
    <cellStyle name="60% - Accent5" xfId="295" builtinId="48" customBuiltin="1"/>
    <cellStyle name="60% - Accent6" xfId="296" builtinId="52" customBuiltin="1"/>
    <cellStyle name="a" xfId="297"/>
    <cellStyle name="Accent1" xfId="298" builtinId="29" customBuiltin="1"/>
    <cellStyle name="Accent2" xfId="299" builtinId="33" customBuiltin="1"/>
    <cellStyle name="Accent3" xfId="300" builtinId="37" customBuiltin="1"/>
    <cellStyle name="Accent4" xfId="301" builtinId="41" customBuiltin="1"/>
    <cellStyle name="Accent5" xfId="302" builtinId="45" customBuiltin="1"/>
    <cellStyle name="Accent6" xfId="303" builtinId="49" customBuiltin="1"/>
    <cellStyle name="ÅëÈ­ [0]_      " xfId="304"/>
    <cellStyle name="AeE­ [0]_INQUIRY ¿?¾÷AßAø " xfId="305"/>
    <cellStyle name="ÅëÈ­_      " xfId="306"/>
    <cellStyle name="AeE­_INQUIRY ¿?¾÷AßAø " xfId="307"/>
    <cellStyle name="ÅëÈ­_L601CPT" xfId="308"/>
    <cellStyle name="ÄÞ¸¶ [0]_      " xfId="309"/>
    <cellStyle name="AÞ¸¶ [0]_INQUIRY ¿?¾÷AßAø" xfId="310"/>
    <cellStyle name="ÄÞ¸¶ [0]_L601CPT" xfId="311"/>
    <cellStyle name="ÄÞ¸¶_      " xfId="312"/>
    <cellStyle name="AÞ¸¶_INQUIRY ¿?¾÷AßAø" xfId="313"/>
    <cellStyle name="ÄÞ¸¶_L601CPT" xfId="314"/>
    <cellStyle name="AutoFormat Options" xfId="315"/>
    <cellStyle name="Bad" xfId="316" builtinId="27" customBuiltin="1"/>
    <cellStyle name="Body" xfId="317"/>
    <cellStyle name="C?AØ_¿?¾÷CoE² " xfId="318"/>
    <cellStyle name="Ç¥ÁØ_      " xfId="319"/>
    <cellStyle name="C￥AØ_¿μ¾÷CoE² " xfId="320"/>
    <cellStyle name="Ç¥ÁØ_±¸¹Ì´ëÃ¥" xfId="321"/>
    <cellStyle name="Calc Currency (0)" xfId="322"/>
    <cellStyle name="Calc Currency (2)" xfId="323"/>
    <cellStyle name="Calc Percent (0)" xfId="324"/>
    <cellStyle name="Calc Percent (1)" xfId="325"/>
    <cellStyle name="Calc Percent (2)" xfId="326"/>
    <cellStyle name="Calc Units (0)" xfId="327"/>
    <cellStyle name="Calc Units (1)" xfId="328"/>
    <cellStyle name="Calc Units (2)" xfId="329"/>
    <cellStyle name="Calculation" xfId="330" builtinId="22" customBuiltin="1"/>
    <cellStyle name="category" xfId="331"/>
    <cellStyle name="CC1" xfId="332"/>
    <cellStyle name="CC2" xfId="333"/>
    <cellStyle name="Cerrency_Sheet2_XANGDAU" xfId="334"/>
    <cellStyle name="chchuyen" xfId="335"/>
    <cellStyle name="Check Cell" xfId="336" builtinId="23" customBuiltin="1"/>
    <cellStyle name="Comma" xfId="337" builtinId="3"/>
    <cellStyle name="Comma [00]" xfId="338"/>
    <cellStyle name="Comma [000,000]" xfId="339"/>
    <cellStyle name="Comma 000,000" xfId="340"/>
    <cellStyle name="Comma 2" xfId="341"/>
    <cellStyle name="Comma 2 2" xfId="342"/>
    <cellStyle name="Comma 3" xfId="343"/>
    <cellStyle name="comma zerodec" xfId="344"/>
    <cellStyle name="Comma0" xfId="345"/>
    <cellStyle name="CT1" xfId="346"/>
    <cellStyle name="CT2" xfId="347"/>
    <cellStyle name="CT4" xfId="348"/>
    <cellStyle name="CT5" xfId="349"/>
    <cellStyle name="ct7" xfId="350"/>
    <cellStyle name="ct8" xfId="351"/>
    <cellStyle name="cth1" xfId="352"/>
    <cellStyle name="Cthuc" xfId="353"/>
    <cellStyle name="Cthuc1" xfId="354"/>
    <cellStyle name="Currency [00]" xfId="355"/>
    <cellStyle name="Currency0" xfId="356"/>
    <cellStyle name="Currency1" xfId="357"/>
    <cellStyle name="d" xfId="358"/>
    <cellStyle name="D$_x0004_P??_x0010__x000b_?_x0015_?$_x0004_?_x000f_?" xfId="359"/>
    <cellStyle name="D$_x0004_P?_x0010__x000b_픲_x0015_딡$_x0004_뗈_x000f_?" xfId="360"/>
    <cellStyle name="d%" xfId="361"/>
    <cellStyle name="d1" xfId="362"/>
    <cellStyle name="Date" xfId="363"/>
    <cellStyle name="Date Short" xfId="364"/>
    <cellStyle name="Date_Book1" xfId="365"/>
    <cellStyle name="Dezimal [0]_UXO VII" xfId="366"/>
    <cellStyle name="Dezimal_UXO VII" xfId="367"/>
    <cellStyle name="Dollar (zero dec)" xfId="368"/>
    <cellStyle name="Enter Currency (0)" xfId="369"/>
    <cellStyle name="Enter Currency (2)" xfId="370"/>
    <cellStyle name="Enter Units (0)" xfId="371"/>
    <cellStyle name="Enter Units (1)" xfId="372"/>
    <cellStyle name="Enter Units (2)" xfId="373"/>
    <cellStyle name="Explanatory Text" xfId="374" builtinId="53" customBuiltin="1"/>
    <cellStyle name="Fixed" xfId="375"/>
    <cellStyle name="Good" xfId="376" builtinId="26" customBuiltin="1"/>
    <cellStyle name="Grey" xfId="377"/>
    <cellStyle name="HEADER" xfId="378"/>
    <cellStyle name="Header1" xfId="379"/>
    <cellStyle name="Header2" xfId="380"/>
    <cellStyle name="Heading 1" xfId="381" builtinId="16" customBuiltin="1"/>
    <cellStyle name="Heading 2" xfId="382" builtinId="17" customBuiltin="1"/>
    <cellStyle name="Heading 3" xfId="383" builtinId="18" customBuiltin="1"/>
    <cellStyle name="Heading 4" xfId="384" builtinId="19" customBuiltin="1"/>
    <cellStyle name="HEADING1" xfId="385"/>
    <cellStyle name="HEADING2" xfId="386"/>
    <cellStyle name="Hoa-Scholl" xfId="387"/>
    <cellStyle name="Hyperlink_BANG CHAM CONG" xfId="388"/>
    <cellStyle name="i·0" xfId="389"/>
    <cellStyle name="Îáû÷íûé_ÏÄÍÃ" xfId="390"/>
    <cellStyle name="Input" xfId="391" builtinId="20" customBuiltin="1"/>
    <cellStyle name="Input [yellow]" xfId="392"/>
    <cellStyle name="k" xfId="393"/>
    <cellStyle name="khanh" xfId="394"/>
    <cellStyle name="khoa2" xfId="395"/>
    <cellStyle name="kien1" xfId="396"/>
    <cellStyle name="Link Currency (0)" xfId="397"/>
    <cellStyle name="Link Currency (2)" xfId="398"/>
    <cellStyle name="Link Units (0)" xfId="399"/>
    <cellStyle name="Link Units (1)" xfId="400"/>
    <cellStyle name="Link Units (2)" xfId="401"/>
    <cellStyle name="Linked Cell" xfId="402" builtinId="24" customBuiltin="1"/>
    <cellStyle name="luc" xfId="403"/>
    <cellStyle name="luc2" xfId="404"/>
    <cellStyle name="Millares [0]_Well Timing" xfId="405"/>
    <cellStyle name="Millares_Well Timing" xfId="406"/>
    <cellStyle name="Môc" xfId="407"/>
    <cellStyle name="Model" xfId="408"/>
    <cellStyle name="Moneda [0]_Well Timing" xfId="409"/>
    <cellStyle name="Moneda_Well Timing" xfId="410"/>
    <cellStyle name="Monétaire [0]_TARIFFS DB" xfId="411"/>
    <cellStyle name="Monétaire_TARIFFS DB" xfId="412"/>
    <cellStyle name="n" xfId="413"/>
    <cellStyle name="n1" xfId="414"/>
    <cellStyle name="Neutral" xfId="415" builtinId="28" customBuiltin="1"/>
    <cellStyle name="New Times Roman" xfId="416"/>
    <cellStyle name="no dec" xfId="417"/>
    <cellStyle name="Non défini" xfId="418"/>
    <cellStyle name="Normal" xfId="0" builtinId="0"/>
    <cellStyle name="Normal - Style1" xfId="419"/>
    <cellStyle name="Normal 2" xfId="420"/>
    <cellStyle name="Normal_Book1" xfId="421"/>
    <cellStyle name="Normal_Sheet1" xfId="422"/>
    <cellStyle name="Normal1" xfId="423"/>
    <cellStyle name="Note" xfId="424" builtinId="10" customBuiltin="1"/>
    <cellStyle name="omma [0]_Mktg Prog" xfId="425"/>
    <cellStyle name="ormal_Sheet1_1" xfId="426"/>
    <cellStyle name="Output" xfId="427" builtinId="21" customBuiltin="1"/>
    <cellStyle name="Percent [0]" xfId="428"/>
    <cellStyle name="Percent [00]" xfId="429"/>
    <cellStyle name="Percent [2]" xfId="430"/>
    <cellStyle name="PrePop Currency (0)" xfId="431"/>
    <cellStyle name="PrePop Currency (2)" xfId="432"/>
    <cellStyle name="PrePop Units (0)" xfId="433"/>
    <cellStyle name="PrePop Units (1)" xfId="434"/>
    <cellStyle name="PrePop Units (2)" xfId="435"/>
    <cellStyle name="S—_x0008_" xfId="436"/>
    <cellStyle name="s1" xfId="437"/>
    <cellStyle name="Style 1" xfId="438"/>
    <cellStyle name="Style 10" xfId="439"/>
    <cellStyle name="Style 11" xfId="440"/>
    <cellStyle name="Style 12" xfId="441"/>
    <cellStyle name="Style 13" xfId="442"/>
    <cellStyle name="Style 14" xfId="443"/>
    <cellStyle name="Style 15" xfId="444"/>
    <cellStyle name="Style 16" xfId="445"/>
    <cellStyle name="Style 17" xfId="446"/>
    <cellStyle name="Style 18" xfId="447"/>
    <cellStyle name="Style 19" xfId="448"/>
    <cellStyle name="Style 2" xfId="449"/>
    <cellStyle name="Style 20" xfId="450"/>
    <cellStyle name="Style 21" xfId="451"/>
    <cellStyle name="Style 22" xfId="452"/>
    <cellStyle name="Style 23" xfId="453"/>
    <cellStyle name="Style 24" xfId="454"/>
    <cellStyle name="Style 25" xfId="455"/>
    <cellStyle name="Style 26" xfId="456"/>
    <cellStyle name="Style 27" xfId="457"/>
    <cellStyle name="Style 28" xfId="458"/>
    <cellStyle name="Style 29" xfId="459"/>
    <cellStyle name="Style 3" xfId="460"/>
    <cellStyle name="Style 30" xfId="461"/>
    <cellStyle name="Style 31" xfId="462"/>
    <cellStyle name="Style 32" xfId="463"/>
    <cellStyle name="Style 33" xfId="464"/>
    <cellStyle name="Style 34" xfId="465"/>
    <cellStyle name="Style 35" xfId="466"/>
    <cellStyle name="Style 36" xfId="467"/>
    <cellStyle name="Style 37" xfId="468"/>
    <cellStyle name="Style 38" xfId="469"/>
    <cellStyle name="Style 39" xfId="470"/>
    <cellStyle name="Style 4" xfId="471"/>
    <cellStyle name="Style 40" xfId="472"/>
    <cellStyle name="Style 41" xfId="473"/>
    <cellStyle name="Style 42" xfId="474"/>
    <cellStyle name="Style 43" xfId="475"/>
    <cellStyle name="Style 5" xfId="476"/>
    <cellStyle name="Style 6" xfId="477"/>
    <cellStyle name="Style 7" xfId="478"/>
    <cellStyle name="Style 8" xfId="479"/>
    <cellStyle name="Style 9" xfId="480"/>
    <cellStyle name="subhead" xfId="481"/>
    <cellStyle name="T" xfId="482"/>
    <cellStyle name="T_01 DUNGTIEN BIEU SX KINH DOANH" xfId="483"/>
    <cellStyle name="T_01 modul tvql 06 08 09" xfId="484"/>
    <cellStyle name="T_01 modul tvql 06 08 09_J&amp;J BCC+BL 082011 v2" xfId="485"/>
    <cellStyle name="T_01 modul tvql 06 08 09_thaotuan luong 102011 v2" xfId="486"/>
    <cellStyle name="T_Book1" xfId="487"/>
    <cellStyle name="T_Book1_01 DUNGTIEN BIEU SX KINH DOANH" xfId="488"/>
    <cellStyle name="T_Book1_01 modul tvql 06 08 09" xfId="489"/>
    <cellStyle name="T_Book1_01 modul tvql 06 08 09_DA - BL 062011 (new)" xfId="490"/>
    <cellStyle name="T_Book1_01 modul tvql 06 08 09_thaotuan luong 102011" xfId="491"/>
    <cellStyle name="T_Book1_01 modul tvql 06 08 09_thaotuan luong 102011 v2" xfId="492"/>
    <cellStyle name="T_Book1_DA - BL 062011 (new)" xfId="493"/>
    <cellStyle name="T_Book1_DAINAM" xfId="494"/>
    <cellStyle name="T_Book1_DAINAM_DA - BL 062011 (new)" xfId="495"/>
    <cellStyle name="T_Book1_DAINAM_thaotuan luong 102011" xfId="496"/>
    <cellStyle name="T_Book1_DAINAM_thaotuan luong 102011 v2" xfId="497"/>
    <cellStyle name="T_Book1_DSKH" xfId="498"/>
    <cellStyle name="T_Book1_DSKH_J&amp;J BCC+BL 082011 v2" xfId="499"/>
    <cellStyle name="T_Book1_DSKH_thaotuan luong 102011 v2" xfId="500"/>
    <cellStyle name="T_Book1_DUNG TIEN" xfId="501"/>
    <cellStyle name="T_Book1_DUNG TIEN MAUKETOAN" xfId="502"/>
    <cellStyle name="T_Book1_DUNG TIEN MAUKETOAN_J&amp;J BCC+BL 082011 v2" xfId="503"/>
    <cellStyle name="T_Book1_DUNG TIEN MAUKETOAN_thaotuan luong 102011 v2" xfId="504"/>
    <cellStyle name="T_Book1_DUNG TIEN_DA - BL 062011 (new)" xfId="505"/>
    <cellStyle name="T_Book1_DUNG TIEN_thaotuan luong 102011" xfId="506"/>
    <cellStyle name="T_Book1_DUNG TIEN_thaotuan luong 102011 v2" xfId="507"/>
    <cellStyle name="T_Book1_hiep thanh bao gia thang 2008" xfId="508"/>
    <cellStyle name="T_Book1_hiep thanh bao gia thang 2008_DA - BL 062011 (new)" xfId="509"/>
    <cellStyle name="T_Book1_hiep thanh bao gia thang 2008_thaotuan luong 102011" xfId="510"/>
    <cellStyle name="T_Book1_hiep thanh bao gia thang 2008_thaotuan luong 102011 v2" xfId="511"/>
    <cellStyle name="T_Book1_NS DANH MUC  CONGVIEC" xfId="512"/>
    <cellStyle name="T_Book1_NS DANH MUC  CONGVIEC_DA - BL 062011 (new)" xfId="513"/>
    <cellStyle name="T_Book1_NS DANH MUC  CONGVIEC_thaotuan luong 102011" xfId="514"/>
    <cellStyle name="T_Book1_NS DANH MUC  CONGVIEC_thaotuan luong 102011 v2" xfId="515"/>
    <cellStyle name="T_Book1_thaotuan luong 102011" xfId="516"/>
    <cellStyle name="T_Book1_thaotuan luong 102011 v2" xfId="517"/>
    <cellStyle name="T_Book1_VIVA SO QUY 2009" xfId="518"/>
    <cellStyle name="T_Book1_VIVA SO QUY 2009_J&amp;J BCC+BL 082011 v2" xfId="519"/>
    <cellStyle name="T_Book1_VIVA SO QUY 2009_thaotuan luong 102011 v2" xfId="520"/>
    <cellStyle name="T_Copy of VT - BHXH-Q.Phu Nhuan" xfId="521"/>
    <cellStyle name="T_Copy of VT - BHXH-Q.Phu Nhuan_DA - BL 062011 (new)" xfId="522"/>
    <cellStyle name="T_Copy of VT - BHXH-Q.Phu Nhuan_thaotuan luong 102011" xfId="523"/>
    <cellStyle name="T_Copy of VT - BHXH-Q.Phu Nhuan_thaotuan luong 102011 v2" xfId="524"/>
    <cellStyle name="T_DAINAM" xfId="525"/>
    <cellStyle name="T_DAINAM_J&amp;J BCC+BL 082011 v2" xfId="526"/>
    <cellStyle name="T_DAINAM_thaotuan luong 102011 v2" xfId="527"/>
    <cellStyle name="T_DSKH" xfId="528"/>
    <cellStyle name="T_DSKH_DA - BL 062011 (new)" xfId="529"/>
    <cellStyle name="T_DSKH_thaotuan luong 102011" xfId="530"/>
    <cellStyle name="T_DSKH_thaotuan luong 102011 v2" xfId="531"/>
    <cellStyle name="T_DUNG TIEN" xfId="532"/>
    <cellStyle name="T_DUNG TIEN MAUKETOAN" xfId="533"/>
    <cellStyle name="T_DUNG TIEN MAUKETOAN_DA - BL 062011 (new)" xfId="534"/>
    <cellStyle name="T_DUNG TIEN MAUKETOAN_thaotuan luong 102011" xfId="535"/>
    <cellStyle name="T_DUNG TIEN MAUKETOAN_thaotuan luong 102011 v2" xfId="536"/>
    <cellStyle name="T_DUNG TIEN_J&amp;J BCC+BL 082011 v2" xfId="537"/>
    <cellStyle name="T_DUNG TIEN_thaotuan luong 102011 v2" xfId="538"/>
    <cellStyle name="T_hiep thanh bao gia thang 2008" xfId="539"/>
    <cellStyle name="T_hiep thanh bao gia thang 2008_J&amp;J BCC+BL 082011 v2" xfId="540"/>
    <cellStyle name="T_hiep thanh bao gia thang 2008_thaotuan luong 102011 v2" xfId="541"/>
    <cellStyle name="T_HNC- BHXH quy 4-07" xfId="542"/>
    <cellStyle name="T_HNC- BHXH quy 4-07_DA - BL 062011 (new)" xfId="543"/>
    <cellStyle name="T_HNC- BHXH quy 4-07_thaotuan luong 102011" xfId="544"/>
    <cellStyle name="T_HNC- BHXH quy 4-07_thaotuan luong 102011 v2" xfId="545"/>
    <cellStyle name="T_J&amp;J BCC+BL 082011 v2" xfId="546"/>
    <cellStyle name="T_NS DANH MUC  CONGVIEC" xfId="547"/>
    <cellStyle name="T_NS DANH MUC  CONGVIEC_J&amp;J BCC+BL 082011 v2" xfId="548"/>
    <cellStyle name="T_NS DANH MUC  CONGVIEC_thaotuan luong 102011 v2" xfId="549"/>
    <cellStyle name="T_thaotuan luong 102011 v2" xfId="550"/>
    <cellStyle name="T_VIVA SO QUY 2009" xfId="551"/>
    <cellStyle name="T_VIVA SO QUY 2009_DA - BL 062011 (new)" xfId="552"/>
    <cellStyle name="T_VIVA SO QUY 2009_thaotuan luong 102011" xfId="553"/>
    <cellStyle name="T_VIVA SO QUY 2009_thaotuan luong 102011 v2" xfId="554"/>
    <cellStyle name="tde" xfId="555"/>
    <cellStyle name="Text Indent A" xfId="556"/>
    <cellStyle name="Text Indent B" xfId="557"/>
    <cellStyle name="Text Indent C" xfId="558"/>
    <cellStyle name="th" xfId="559"/>
    <cellStyle name="þ_x001d_ð¤_x000c_¯þ_x0014__x000d_¨þU_x0001_À_x0004_ _x0015__x000f__x0001__x0001_" xfId="560"/>
    <cellStyle name="Tiªu ®Ì" xfId="561"/>
    <cellStyle name="Times New Roman" xfId="562"/>
    <cellStyle name="TiÓu môc" xfId="563"/>
    <cellStyle name="Title" xfId="564" builtinId="15" customBuiltin="1"/>
    <cellStyle name="Total" xfId="565" builtinId="25" customBuiltin="1"/>
    <cellStyle name="Tusental (0)_pldt" xfId="566"/>
    <cellStyle name="Tusental_pldt" xfId="567"/>
    <cellStyle name="Valuta (0)_pldt" xfId="568"/>
    <cellStyle name="Valuta_pldt" xfId="569"/>
    <cellStyle name="viet" xfId="570"/>
    <cellStyle name="viet2" xfId="571"/>
    <cellStyle name="vntxt2" xfId="572"/>
    <cellStyle name="Währung [0]_UXO VII" xfId="573"/>
    <cellStyle name="Währung_UXO VII" xfId="574"/>
    <cellStyle name="Warning Text" xfId="575" builtinId="11" customBuiltin="1"/>
    <cellStyle name="xuan" xfId="576"/>
    <cellStyle name="Обычный_Elec-12 Fin" xfId="577"/>
    <cellStyle name="เครื่องหมายสกุลเงิน [0]_FTC_OFFER" xfId="578"/>
    <cellStyle name="เครื่องหมายสกุลเงิน_FTC_OFFER" xfId="579"/>
    <cellStyle name="ปกติ_FTC_OFFER" xfId="580"/>
    <cellStyle name=" [0.00]_ Att. 1- Cover" xfId="605"/>
    <cellStyle name="_ Att. 1- Cover" xfId="606"/>
    <cellStyle name="?_ Att. 1- Cover" xfId="607"/>
    <cellStyle name="똿뗦먛귟 [0.00]_PRODUCT DETAIL Q1" xfId="581"/>
    <cellStyle name="똿뗦먛귟_PRODUCT DETAIL Q1" xfId="582"/>
    <cellStyle name="믅됞 [0.00]_PRODUCT DETAIL Q1" xfId="583"/>
    <cellStyle name="믅됞_PRODUCT DETAIL Q1" xfId="584"/>
    <cellStyle name="백분율_95" xfId="585"/>
    <cellStyle name="뷭?_BOOKSHIP" xfId="586"/>
    <cellStyle name="쉼표 [0]_PCS-3~1" xfId="587"/>
    <cellStyle name="쉼표_EQ_ROOM cost" xfId="588"/>
    <cellStyle name="콤마 [0]_ 비목별 월별기술 " xfId="592"/>
    <cellStyle name="콤마_ 비목별 월별기술 " xfId="593"/>
    <cellStyle name="통화 [0]_1202" xfId="594"/>
    <cellStyle name="통화_1202" xfId="595"/>
    <cellStyle name="표준_(정보부문)월별인원계획" xfId="596"/>
    <cellStyle name="一般_00Q3902REV.1" xfId="589"/>
    <cellStyle name="千分位[0]_00Q3902REV.1" xfId="590"/>
    <cellStyle name="千分位_00Q3902REV.1" xfId="591"/>
    <cellStyle name="桁区切り [0.00]_List-dwg瑩畳䵜楡" xfId="597"/>
    <cellStyle name="桁区切り_List-dwgist-" xfId="598"/>
    <cellStyle name="標準_List-dwgis" xfId="599"/>
    <cellStyle name="貨幣 [0]_00Q3902REV.1" xfId="600"/>
    <cellStyle name="貨幣[0]_BRE" xfId="601"/>
    <cellStyle name="貨幣_00Q3902REV.1" xfId="602"/>
    <cellStyle name="通貨 [0.00]_List-dwgwg" xfId="603"/>
    <cellStyle name="通貨_List-dwgis" xfId="604"/>
  </cellStyles>
  <dxfs count="295"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</dxfs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4.NHAN%20SU\01.%20NAM%202013%20-%202014%20-%202015\004.LUONG%20BC\Long%20An\2013\THANG%2001%202013\la%20-%20van%20phong012013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lendar"/>
      <sheetName val="nguon"/>
      <sheetName val="Cap nhat"/>
      <sheetName val="chamcong"/>
      <sheetName val="bangluong"/>
      <sheetName val="PL"/>
    </sheetNames>
    <sheetDataSet>
      <sheetData sheetId="0" refreshError="1"/>
      <sheetData sheetId="1" refreshError="1">
        <row r="1">
          <cell r="A1" t="str">
            <v>Công ty TNHH Hải sản An Lạc</v>
          </cell>
        </row>
        <row r="2">
          <cell r="A2" t="str">
            <v>Địa chỉ: Lô A14, đường 4A, KCN Hải Sơn, Đức Hòa, Long An</v>
          </cell>
        </row>
        <row r="3">
          <cell r="A3" t="str">
            <v>MST: 1100878093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val="000000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val="000000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5" enableFormatConditionsCalculation="0">
    <tabColor rgb="FFC00000"/>
  </sheetPr>
  <dimension ref="A1:CM169"/>
  <sheetViews>
    <sheetView zoomScaleNormal="115" workbookViewId="0">
      <pane xSplit="3" ySplit="6" topLeftCell="D142" activePane="bottomRight" state="frozen"/>
      <selection activeCell="AF27" sqref="AF27"/>
      <selection pane="topRight" activeCell="AF27" sqref="AF27"/>
      <selection pane="bottomLeft" activeCell="AF27" sqref="AF27"/>
      <selection pane="bottomRight" activeCell="AN151" sqref="AN151:AN152"/>
    </sheetView>
  </sheetViews>
  <sheetFormatPr defaultColWidth="3.7109375" defaultRowHeight="15" customHeight="1"/>
  <cols>
    <col min="1" max="1" width="3.7109375" style="2" customWidth="1"/>
    <col min="2" max="2" width="7.7109375" style="2" bestFit="1" customWidth="1"/>
    <col min="3" max="3" width="17.28515625" style="2" customWidth="1"/>
    <col min="4" max="4" width="6.85546875" style="134" customWidth="1"/>
    <col min="5" max="5" width="7.140625" style="2" customWidth="1"/>
    <col min="6" max="33" width="3.42578125" style="143" customWidth="1"/>
    <col min="34" max="36" width="3.42578125" style="144" customWidth="1"/>
    <col min="37" max="38" width="4.42578125" style="2" customWidth="1"/>
    <col min="39" max="39" width="5.5703125" style="119" customWidth="1"/>
    <col min="40" max="40" width="6.140625" style="2" customWidth="1"/>
    <col min="41" max="43" width="5" style="2" hidden="1" customWidth="1"/>
    <col min="44" max="44" width="5" style="2" customWidth="1"/>
    <col min="45" max="45" width="11.7109375" style="2" customWidth="1"/>
    <col min="46" max="46" width="9.85546875" style="2" customWidth="1"/>
    <col min="47" max="47" width="3.7109375" style="2" customWidth="1"/>
    <col min="48" max="48" width="8.5703125" style="2" customWidth="1"/>
    <col min="49" max="16384" width="3.7109375" style="2"/>
  </cols>
  <sheetData>
    <row r="1" spans="1:91" ht="20.25">
      <c r="A1" s="161" t="str">
        <f>TH!A1</f>
        <v>Công ty TNHH Hải sản An Lạc</v>
      </c>
      <c r="B1" s="64"/>
      <c r="C1" s="64"/>
      <c r="D1" s="68"/>
      <c r="E1" s="64"/>
      <c r="F1" s="68"/>
      <c r="G1" s="68"/>
      <c r="H1" s="68"/>
      <c r="I1" s="68"/>
      <c r="J1" s="68"/>
      <c r="K1" s="139"/>
      <c r="L1" s="139"/>
      <c r="M1" s="139"/>
      <c r="N1" s="139"/>
      <c r="O1" s="139"/>
      <c r="P1" s="139"/>
      <c r="Q1" s="139"/>
      <c r="R1" s="139"/>
      <c r="S1" s="66" t="str">
        <f>CONCATENATE("BẢNG CHẤM CÔNG THÁNG ",TEXT($E$4,"mm")," NĂM ",TEXT($E$4,"yyyy"))</f>
        <v>BẢNG CHẤM CÔNG THÁNG 01 NĂM 2014</v>
      </c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65"/>
      <c r="AL1" s="65"/>
      <c r="AM1" s="395" t="s">
        <v>66</v>
      </c>
      <c r="AN1" s="396"/>
      <c r="AO1" s="396"/>
      <c r="AP1" s="396"/>
      <c r="AQ1" s="396"/>
      <c r="AR1" s="396"/>
      <c r="AS1" s="397"/>
      <c r="AT1" s="67"/>
    </row>
    <row r="2" spans="1:91" ht="20.25">
      <c r="A2" s="161" t="str">
        <f>TH!A2</f>
        <v>Địa chỉ: Lô A14, đường 4A, KCN Hải Sơn, Đức Hòa, Long An</v>
      </c>
      <c r="B2" s="68"/>
      <c r="C2" s="68"/>
      <c r="D2" s="68"/>
      <c r="E2" s="68"/>
      <c r="F2" s="68"/>
      <c r="G2" s="68"/>
      <c r="H2" s="68"/>
      <c r="I2" s="68"/>
      <c r="J2" s="68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65"/>
      <c r="AL2" s="65"/>
      <c r="AM2" s="114"/>
      <c r="AN2" s="69"/>
      <c r="AO2" s="69"/>
      <c r="AP2" s="69"/>
      <c r="AQ2" s="69"/>
      <c r="AR2" s="69"/>
      <c r="AS2" s="113"/>
      <c r="AT2" s="113"/>
    </row>
    <row r="3" spans="1:91" ht="21" customHeight="1">
      <c r="A3" s="161" t="str">
        <f>TH!A3</f>
        <v>MST: 1100878093</v>
      </c>
      <c r="B3" s="70"/>
      <c r="C3" s="70"/>
      <c r="D3" s="71"/>
      <c r="E3" s="71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65"/>
      <c r="AL3" s="65"/>
      <c r="AM3" s="114"/>
      <c r="AN3" s="67"/>
      <c r="AO3" s="67"/>
      <c r="AP3" s="67"/>
      <c r="AQ3" s="67"/>
      <c r="AR3" s="67"/>
      <c r="AS3" s="72"/>
      <c r="AT3" s="72"/>
    </row>
    <row r="4" spans="1:91" ht="14.25" customHeight="1">
      <c r="A4" s="73"/>
      <c r="B4" s="73"/>
      <c r="C4" s="326"/>
      <c r="D4" s="325"/>
      <c r="E4" s="75">
        <v>41640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7"/>
      <c r="AI4" s="77"/>
      <c r="AJ4" s="77"/>
      <c r="AK4" s="73"/>
      <c r="AL4" s="73"/>
      <c r="AM4" s="115"/>
      <c r="AN4" s="73"/>
      <c r="AO4" s="73"/>
      <c r="AP4" s="73"/>
      <c r="AQ4" s="73"/>
      <c r="AR4" s="73"/>
      <c r="AS4" s="73"/>
      <c r="AT4" s="120"/>
    </row>
    <row r="5" spans="1:91" s="78" customFormat="1" ht="18.75" customHeight="1">
      <c r="A5" s="390" t="s">
        <v>29</v>
      </c>
      <c r="B5" s="390" t="s">
        <v>3</v>
      </c>
      <c r="C5" s="390" t="s">
        <v>1</v>
      </c>
      <c r="D5" s="386" t="s">
        <v>30</v>
      </c>
      <c r="E5" s="390" t="s">
        <v>31</v>
      </c>
      <c r="F5" s="137">
        <f>+E4</f>
        <v>41640</v>
      </c>
      <c r="G5" s="137">
        <f t="shared" ref="G5:AJ5" si="0">F5+1</f>
        <v>41641</v>
      </c>
      <c r="H5" s="137">
        <f t="shared" si="0"/>
        <v>41642</v>
      </c>
      <c r="I5" s="137">
        <f t="shared" si="0"/>
        <v>41643</v>
      </c>
      <c r="J5" s="137">
        <f t="shared" si="0"/>
        <v>41644</v>
      </c>
      <c r="K5" s="137">
        <f t="shared" si="0"/>
        <v>41645</v>
      </c>
      <c r="L5" s="137">
        <f t="shared" si="0"/>
        <v>41646</v>
      </c>
      <c r="M5" s="137">
        <f t="shared" si="0"/>
        <v>41647</v>
      </c>
      <c r="N5" s="137">
        <f t="shared" si="0"/>
        <v>41648</v>
      </c>
      <c r="O5" s="137">
        <f t="shared" si="0"/>
        <v>41649</v>
      </c>
      <c r="P5" s="137">
        <f t="shared" si="0"/>
        <v>41650</v>
      </c>
      <c r="Q5" s="137">
        <f t="shared" si="0"/>
        <v>41651</v>
      </c>
      <c r="R5" s="137">
        <f t="shared" si="0"/>
        <v>41652</v>
      </c>
      <c r="S5" s="137">
        <f t="shared" si="0"/>
        <v>41653</v>
      </c>
      <c r="T5" s="137">
        <f t="shared" si="0"/>
        <v>41654</v>
      </c>
      <c r="U5" s="137">
        <f t="shared" si="0"/>
        <v>41655</v>
      </c>
      <c r="V5" s="137">
        <f t="shared" si="0"/>
        <v>41656</v>
      </c>
      <c r="W5" s="137">
        <f t="shared" si="0"/>
        <v>41657</v>
      </c>
      <c r="X5" s="137">
        <f t="shared" si="0"/>
        <v>41658</v>
      </c>
      <c r="Y5" s="137">
        <f t="shared" si="0"/>
        <v>41659</v>
      </c>
      <c r="Z5" s="137">
        <f t="shared" si="0"/>
        <v>41660</v>
      </c>
      <c r="AA5" s="137">
        <f t="shared" si="0"/>
        <v>41661</v>
      </c>
      <c r="AB5" s="137">
        <f t="shared" si="0"/>
        <v>41662</v>
      </c>
      <c r="AC5" s="137">
        <f t="shared" si="0"/>
        <v>41663</v>
      </c>
      <c r="AD5" s="137">
        <f t="shared" si="0"/>
        <v>41664</v>
      </c>
      <c r="AE5" s="137">
        <f t="shared" si="0"/>
        <v>41665</v>
      </c>
      <c r="AF5" s="137">
        <f t="shared" si="0"/>
        <v>41666</v>
      </c>
      <c r="AG5" s="137">
        <f t="shared" si="0"/>
        <v>41667</v>
      </c>
      <c r="AH5" s="137">
        <f>AG5+1</f>
        <v>41668</v>
      </c>
      <c r="AI5" s="137">
        <f t="shared" si="0"/>
        <v>41669</v>
      </c>
      <c r="AJ5" s="137">
        <f t="shared" si="0"/>
        <v>41670</v>
      </c>
      <c r="AK5" s="392" t="s">
        <v>15</v>
      </c>
      <c r="AL5" s="393"/>
      <c r="AM5" s="394"/>
      <c r="AN5" s="384" t="s">
        <v>47</v>
      </c>
      <c r="AO5" s="384" t="s">
        <v>43</v>
      </c>
      <c r="AP5" s="384" t="s">
        <v>44</v>
      </c>
      <c r="AQ5" s="384" t="s">
        <v>45</v>
      </c>
      <c r="AR5" s="384" t="s">
        <v>46</v>
      </c>
      <c r="AS5" s="386" t="s">
        <v>0</v>
      </c>
      <c r="AT5" s="379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spans="1:91" s="78" customFormat="1" ht="51.75" customHeight="1">
      <c r="A6" s="387"/>
      <c r="B6" s="387"/>
      <c r="C6" s="387"/>
      <c r="D6" s="387"/>
      <c r="E6" s="391"/>
      <c r="F6" s="138" t="str">
        <f>CHOOSE(WEEKDAY(F5),"C.Nhật","T.Hai","T.Ba","T.Tư","T.Năm","T.Sáu","T.Bảy")</f>
        <v>T.Tư</v>
      </c>
      <c r="G6" s="138" t="str">
        <f t="shared" ref="G6:AJ6" si="1">CHOOSE(WEEKDAY(G5),"C.Nhật","T.Hai","T.Ba","T.Tư","T.Năm","T.Sáu","T.Bảy")</f>
        <v>T.Năm</v>
      </c>
      <c r="H6" s="138" t="str">
        <f t="shared" si="1"/>
        <v>T.Sáu</v>
      </c>
      <c r="I6" s="138" t="str">
        <f t="shared" si="1"/>
        <v>T.Bảy</v>
      </c>
      <c r="J6" s="138" t="str">
        <f t="shared" si="1"/>
        <v>C.Nhật</v>
      </c>
      <c r="K6" s="138" t="str">
        <f t="shared" si="1"/>
        <v>T.Hai</v>
      </c>
      <c r="L6" s="138" t="str">
        <f t="shared" si="1"/>
        <v>T.Ba</v>
      </c>
      <c r="M6" s="138" t="str">
        <f t="shared" si="1"/>
        <v>T.Tư</v>
      </c>
      <c r="N6" s="138" t="str">
        <f t="shared" si="1"/>
        <v>T.Năm</v>
      </c>
      <c r="O6" s="138" t="str">
        <f t="shared" si="1"/>
        <v>T.Sáu</v>
      </c>
      <c r="P6" s="138" t="str">
        <f t="shared" si="1"/>
        <v>T.Bảy</v>
      </c>
      <c r="Q6" s="138" t="str">
        <f t="shared" si="1"/>
        <v>C.Nhật</v>
      </c>
      <c r="R6" s="138" t="str">
        <f t="shared" si="1"/>
        <v>T.Hai</v>
      </c>
      <c r="S6" s="138" t="str">
        <f t="shared" si="1"/>
        <v>T.Ba</v>
      </c>
      <c r="T6" s="138" t="str">
        <f t="shared" si="1"/>
        <v>T.Tư</v>
      </c>
      <c r="U6" s="138" t="str">
        <f t="shared" si="1"/>
        <v>T.Năm</v>
      </c>
      <c r="V6" s="138" t="str">
        <f t="shared" si="1"/>
        <v>T.Sáu</v>
      </c>
      <c r="W6" s="138" t="str">
        <f t="shared" si="1"/>
        <v>T.Bảy</v>
      </c>
      <c r="X6" s="138" t="str">
        <f t="shared" si="1"/>
        <v>C.Nhật</v>
      </c>
      <c r="Y6" s="138" t="str">
        <f t="shared" si="1"/>
        <v>T.Hai</v>
      </c>
      <c r="Z6" s="138" t="str">
        <f t="shared" si="1"/>
        <v>T.Ba</v>
      </c>
      <c r="AA6" s="138" t="str">
        <f t="shared" si="1"/>
        <v>T.Tư</v>
      </c>
      <c r="AB6" s="138" t="str">
        <f t="shared" si="1"/>
        <v>T.Năm</v>
      </c>
      <c r="AC6" s="138" t="str">
        <f t="shared" si="1"/>
        <v>T.Sáu</v>
      </c>
      <c r="AD6" s="138" t="str">
        <f t="shared" si="1"/>
        <v>T.Bảy</v>
      </c>
      <c r="AE6" s="138" t="str">
        <f t="shared" si="1"/>
        <v>C.Nhật</v>
      </c>
      <c r="AF6" s="138" t="str">
        <f t="shared" si="1"/>
        <v>T.Hai</v>
      </c>
      <c r="AG6" s="138" t="str">
        <f t="shared" si="1"/>
        <v>T.Ba</v>
      </c>
      <c r="AH6" s="138" t="str">
        <f t="shared" si="1"/>
        <v>T.Tư</v>
      </c>
      <c r="AI6" s="138" t="str">
        <f t="shared" si="1"/>
        <v>T.Năm</v>
      </c>
      <c r="AJ6" s="138" t="str">
        <f t="shared" si="1"/>
        <v>T.Sáu</v>
      </c>
      <c r="AK6" s="112" t="s">
        <v>16</v>
      </c>
      <c r="AL6" s="112" t="s">
        <v>32</v>
      </c>
      <c r="AM6" s="116" t="s">
        <v>17</v>
      </c>
      <c r="AN6" s="385"/>
      <c r="AO6" s="385"/>
      <c r="AP6" s="385"/>
      <c r="AQ6" s="385"/>
      <c r="AR6" s="385"/>
      <c r="AS6" s="387"/>
      <c r="AT6" s="379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spans="1:91" s="78" customFormat="1" ht="12.75" customHeight="1">
      <c r="A7" s="151">
        <v>1</v>
      </c>
      <c r="B7" s="151">
        <v>2</v>
      </c>
      <c r="C7" s="151">
        <v>3</v>
      </c>
      <c r="D7" s="151">
        <v>4</v>
      </c>
      <c r="E7" s="151">
        <v>5</v>
      </c>
      <c r="F7" s="151">
        <v>6</v>
      </c>
      <c r="G7" s="151">
        <v>7</v>
      </c>
      <c r="H7" s="151">
        <v>8</v>
      </c>
      <c r="I7" s="151">
        <v>9</v>
      </c>
      <c r="J7" s="151">
        <v>10</v>
      </c>
      <c r="K7" s="151">
        <v>11</v>
      </c>
      <c r="L7" s="151">
        <v>12</v>
      </c>
      <c r="M7" s="151">
        <v>13</v>
      </c>
      <c r="N7" s="151">
        <v>14</v>
      </c>
      <c r="O7" s="151">
        <v>15</v>
      </c>
      <c r="P7" s="151">
        <v>16</v>
      </c>
      <c r="Q7" s="151">
        <v>17</v>
      </c>
      <c r="R7" s="151">
        <v>18</v>
      </c>
      <c r="S7" s="151">
        <v>19</v>
      </c>
      <c r="T7" s="151">
        <v>20</v>
      </c>
      <c r="U7" s="151">
        <v>21</v>
      </c>
      <c r="V7" s="151">
        <v>22</v>
      </c>
      <c r="W7" s="151">
        <v>23</v>
      </c>
      <c r="X7" s="151">
        <v>24</v>
      </c>
      <c r="Y7" s="151">
        <v>25</v>
      </c>
      <c r="Z7" s="151">
        <v>26</v>
      </c>
      <c r="AA7" s="151">
        <v>27</v>
      </c>
      <c r="AB7" s="151">
        <v>28</v>
      </c>
      <c r="AC7" s="151">
        <v>29</v>
      </c>
      <c r="AD7" s="151">
        <v>30</v>
      </c>
      <c r="AE7" s="151">
        <v>31</v>
      </c>
      <c r="AF7" s="151">
        <v>32</v>
      </c>
      <c r="AG7" s="151">
        <v>33</v>
      </c>
      <c r="AH7" s="151">
        <v>34</v>
      </c>
      <c r="AI7" s="151">
        <v>35</v>
      </c>
      <c r="AJ7" s="151">
        <v>36</v>
      </c>
      <c r="AK7" s="151">
        <v>37</v>
      </c>
      <c r="AL7" s="151">
        <v>38</v>
      </c>
      <c r="AM7" s="151">
        <v>39</v>
      </c>
      <c r="AN7" s="151">
        <v>40</v>
      </c>
      <c r="AO7" s="151">
        <v>41</v>
      </c>
      <c r="AP7" s="151">
        <v>42</v>
      </c>
      <c r="AQ7" s="151">
        <v>43</v>
      </c>
      <c r="AR7" s="151">
        <v>44</v>
      </c>
      <c r="AS7" s="151">
        <v>45</v>
      </c>
      <c r="AT7" s="131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spans="1:91" s="78" customFormat="1" ht="18" customHeight="1">
      <c r="A8" s="370">
        <v>1</v>
      </c>
      <c r="B8" s="370" t="s">
        <v>67</v>
      </c>
      <c r="C8" s="358" t="str">
        <f>VLOOKUP(B8,DS,2,0)</f>
        <v>Mai Út Hiền</v>
      </c>
      <c r="D8" s="360" t="str">
        <f>VLOOKUP(B8,DS,3,0)</f>
        <v>Cơ Điện</v>
      </c>
      <c r="E8" s="79" t="s">
        <v>33</v>
      </c>
      <c r="F8" s="193"/>
      <c r="G8" s="193">
        <v>8</v>
      </c>
      <c r="H8" s="193">
        <v>8</v>
      </c>
      <c r="I8" s="193">
        <v>8</v>
      </c>
      <c r="J8" s="193"/>
      <c r="K8" s="193">
        <v>8</v>
      </c>
      <c r="L8" s="193">
        <v>8</v>
      </c>
      <c r="M8" s="193">
        <v>8</v>
      </c>
      <c r="N8" s="193">
        <v>8</v>
      </c>
      <c r="O8" s="193">
        <v>8</v>
      </c>
      <c r="P8" s="193">
        <v>8</v>
      </c>
      <c r="Q8" s="193"/>
      <c r="R8" s="193">
        <v>8</v>
      </c>
      <c r="S8" s="193">
        <v>8</v>
      </c>
      <c r="T8" s="193">
        <v>8</v>
      </c>
      <c r="U8" s="193">
        <v>8</v>
      </c>
      <c r="V8" s="193">
        <v>8</v>
      </c>
      <c r="W8" s="193">
        <v>8</v>
      </c>
      <c r="X8" s="193"/>
      <c r="Y8" s="193">
        <v>8</v>
      </c>
      <c r="Z8" s="193">
        <v>8</v>
      </c>
      <c r="AA8" s="193">
        <v>8</v>
      </c>
      <c r="AB8" s="193">
        <v>8</v>
      </c>
      <c r="AC8" s="193">
        <v>8</v>
      </c>
      <c r="AD8" s="193">
        <v>8</v>
      </c>
      <c r="AE8" s="193"/>
      <c r="AF8" s="193">
        <v>8</v>
      </c>
      <c r="AG8" s="193"/>
      <c r="AH8" s="193"/>
      <c r="AI8" s="193"/>
      <c r="AJ8" s="193"/>
      <c r="AK8" s="362">
        <f>((SUM(F8:AJ8))/8)-(SUMIF($F$6:$AJ$6,"C.Nhật",F8:AJ8)/8)</f>
        <v>22</v>
      </c>
      <c r="AL8" s="362">
        <f>SUM(F9:AJ9)/8*1.5</f>
        <v>0</v>
      </c>
      <c r="AM8" s="364">
        <f>SUMIF($F$6:$AJ$6,"C.Nhật",$F8:$AJ9)/8*2</f>
        <v>0</v>
      </c>
      <c r="AN8" s="366">
        <f>SUM(AK8:AM9)</f>
        <v>22</v>
      </c>
      <c r="AO8" s="368">
        <v>0</v>
      </c>
      <c r="AP8" s="366"/>
      <c r="AQ8" s="366"/>
      <c r="AR8" s="366"/>
      <c r="AS8" s="356"/>
      <c r="AT8" s="131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spans="1:91" s="78" customFormat="1" ht="18" customHeight="1">
      <c r="A9" s="371"/>
      <c r="B9" s="371"/>
      <c r="C9" s="359"/>
      <c r="D9" s="361"/>
      <c r="E9" s="81" t="s">
        <v>32</v>
      </c>
      <c r="F9" s="194"/>
      <c r="G9" s="194"/>
      <c r="H9" s="194"/>
      <c r="I9" s="194"/>
      <c r="J9" s="194"/>
      <c r="K9" s="194"/>
      <c r="L9" s="194"/>
      <c r="M9" s="194"/>
      <c r="N9" s="194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4"/>
      <c r="Z9" s="194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363"/>
      <c r="AL9" s="363"/>
      <c r="AM9" s="365"/>
      <c r="AN9" s="367"/>
      <c r="AO9" s="369"/>
      <c r="AP9" s="367"/>
      <c r="AQ9" s="367"/>
      <c r="AR9" s="367"/>
      <c r="AS9" s="357"/>
      <c r="AT9" s="131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spans="1:91" s="78" customFormat="1" ht="18" customHeight="1">
      <c r="A10" s="370">
        <f>A8+1</f>
        <v>2</v>
      </c>
      <c r="B10" s="370" t="s">
        <v>68</v>
      </c>
      <c r="C10" s="358" t="str">
        <f>VLOOKUP(B10,DS,2,0)</f>
        <v>Nguyễn Thị Xuân Thảo</v>
      </c>
      <c r="D10" s="360" t="str">
        <f>VLOOKUP(B10,DS,3,0)</f>
        <v>KCS</v>
      </c>
      <c r="E10" s="79" t="s">
        <v>33</v>
      </c>
      <c r="F10" s="193"/>
      <c r="G10" s="193">
        <v>8</v>
      </c>
      <c r="H10" s="193">
        <v>8</v>
      </c>
      <c r="I10" s="193">
        <v>8</v>
      </c>
      <c r="J10" s="193"/>
      <c r="K10" s="193">
        <v>8</v>
      </c>
      <c r="L10" s="193">
        <v>8</v>
      </c>
      <c r="M10" s="193">
        <v>8</v>
      </c>
      <c r="N10" s="193">
        <v>8</v>
      </c>
      <c r="O10" s="193">
        <v>8</v>
      </c>
      <c r="P10" s="193">
        <v>8</v>
      </c>
      <c r="Q10" s="193"/>
      <c r="R10" s="193">
        <v>8</v>
      </c>
      <c r="S10" s="193">
        <v>8</v>
      </c>
      <c r="T10" s="193">
        <v>8</v>
      </c>
      <c r="U10" s="193">
        <v>8</v>
      </c>
      <c r="V10" s="193">
        <v>8</v>
      </c>
      <c r="W10" s="193">
        <v>8</v>
      </c>
      <c r="X10" s="193"/>
      <c r="Y10" s="193">
        <v>8</v>
      </c>
      <c r="Z10" s="193">
        <v>8</v>
      </c>
      <c r="AA10" s="193">
        <v>8</v>
      </c>
      <c r="AB10" s="193">
        <v>8</v>
      </c>
      <c r="AC10" s="193">
        <v>8</v>
      </c>
      <c r="AD10" s="193">
        <v>8</v>
      </c>
      <c r="AE10" s="193"/>
      <c r="AF10" s="193">
        <v>8</v>
      </c>
      <c r="AG10" s="193"/>
      <c r="AH10" s="193"/>
      <c r="AI10" s="193"/>
      <c r="AJ10" s="193"/>
      <c r="AK10" s="362">
        <f t="shared" ref="AK10" si="2">((SUM(F10:AJ10))/8)-(SUMIF($F$6:$AJ$6,"C.Nhật",F10:AJ10)/8)</f>
        <v>22</v>
      </c>
      <c r="AL10" s="362">
        <f t="shared" ref="AL10" si="3">SUM(F11:AJ11)/8*1.5</f>
        <v>0</v>
      </c>
      <c r="AM10" s="364">
        <f t="shared" ref="AM10" si="4">SUMIF($F$6:$AJ$6,"C.Nhật",$F10:$AJ11)/8*2</f>
        <v>0</v>
      </c>
      <c r="AN10" s="366">
        <f t="shared" ref="AN10" si="5">SUM(AK10:AM11)</f>
        <v>22</v>
      </c>
      <c r="AO10" s="368">
        <v>0</v>
      </c>
      <c r="AP10" s="366"/>
      <c r="AQ10" s="366"/>
      <c r="AR10" s="366"/>
      <c r="AS10" s="356"/>
      <c r="AT10" s="131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spans="1:91" s="78" customFormat="1" ht="18" customHeight="1">
      <c r="A11" s="371"/>
      <c r="B11" s="371"/>
      <c r="C11" s="359"/>
      <c r="D11" s="361"/>
      <c r="E11" s="81" t="s">
        <v>32</v>
      </c>
      <c r="F11" s="194"/>
      <c r="G11" s="194"/>
      <c r="H11" s="194"/>
      <c r="I11" s="194"/>
      <c r="J11" s="194"/>
      <c r="K11" s="194"/>
      <c r="L11" s="194"/>
      <c r="M11" s="194"/>
      <c r="N11" s="194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363"/>
      <c r="AL11" s="363"/>
      <c r="AM11" s="365"/>
      <c r="AN11" s="367"/>
      <c r="AO11" s="369"/>
      <c r="AP11" s="367"/>
      <c r="AQ11" s="367"/>
      <c r="AR11" s="367"/>
      <c r="AS11" s="357"/>
      <c r="AT11" s="131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spans="1:91" s="78" customFormat="1" ht="18" customHeight="1">
      <c r="A12" s="370">
        <f>A10+1</f>
        <v>3</v>
      </c>
      <c r="B12" s="370" t="s">
        <v>69</v>
      </c>
      <c r="C12" s="358" t="str">
        <f>VLOOKUP(B12,DS,2,0)</f>
        <v>Võ Thị Út</v>
      </c>
      <c r="D12" s="360" t="str">
        <f>VLOOKUP(B12,DS,3,0)</f>
        <v>KCS</v>
      </c>
      <c r="E12" s="79" t="s">
        <v>33</v>
      </c>
      <c r="F12" s="193"/>
      <c r="G12" s="193">
        <v>8</v>
      </c>
      <c r="H12" s="193">
        <v>8</v>
      </c>
      <c r="I12" s="193">
        <v>8</v>
      </c>
      <c r="J12" s="193"/>
      <c r="K12" s="193">
        <v>8</v>
      </c>
      <c r="L12" s="193">
        <v>8</v>
      </c>
      <c r="M12" s="193">
        <v>8</v>
      </c>
      <c r="N12" s="193">
        <v>8</v>
      </c>
      <c r="O12" s="193">
        <v>8</v>
      </c>
      <c r="P12" s="193">
        <v>8</v>
      </c>
      <c r="Q12" s="193"/>
      <c r="R12" s="193">
        <v>8</v>
      </c>
      <c r="S12" s="193">
        <v>8</v>
      </c>
      <c r="T12" s="193">
        <v>8</v>
      </c>
      <c r="U12" s="193">
        <v>8</v>
      </c>
      <c r="V12" s="193">
        <v>8</v>
      </c>
      <c r="W12" s="193">
        <v>8</v>
      </c>
      <c r="X12" s="193"/>
      <c r="Y12" s="193">
        <v>8</v>
      </c>
      <c r="Z12" s="193">
        <v>8</v>
      </c>
      <c r="AA12" s="193">
        <v>8</v>
      </c>
      <c r="AB12" s="193">
        <v>8</v>
      </c>
      <c r="AC12" s="193">
        <v>8</v>
      </c>
      <c r="AD12" s="193">
        <v>8</v>
      </c>
      <c r="AE12" s="193"/>
      <c r="AF12" s="193">
        <v>8</v>
      </c>
      <c r="AG12" s="193"/>
      <c r="AH12" s="193"/>
      <c r="AI12" s="193"/>
      <c r="AJ12" s="193"/>
      <c r="AK12" s="362">
        <f t="shared" ref="AK12" si="6">((SUM(F12:AJ12))/8)-(SUMIF($F$6:$AJ$6,"C.Nhật",F12:AJ12)/8)</f>
        <v>22</v>
      </c>
      <c r="AL12" s="362">
        <f t="shared" ref="AL12" si="7">SUM(F13:AJ13)/8*1.5</f>
        <v>0</v>
      </c>
      <c r="AM12" s="364">
        <f t="shared" ref="AM12" si="8">SUMIF($F$6:$AJ$6,"C.Nhật",$F12:$AJ13)/8*2</f>
        <v>0</v>
      </c>
      <c r="AN12" s="366">
        <f t="shared" ref="AN12" si="9">SUM(AK12:AM13)</f>
        <v>22</v>
      </c>
      <c r="AO12" s="368">
        <v>0</v>
      </c>
      <c r="AP12" s="366"/>
      <c r="AQ12" s="366"/>
      <c r="AR12" s="366"/>
      <c r="AS12" s="356"/>
      <c r="AT12" s="131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spans="1:91" s="78" customFormat="1" ht="18" customHeight="1">
      <c r="A13" s="371"/>
      <c r="B13" s="371"/>
      <c r="C13" s="359"/>
      <c r="D13" s="361"/>
      <c r="E13" s="81" t="s">
        <v>32</v>
      </c>
      <c r="F13" s="194"/>
      <c r="G13" s="194"/>
      <c r="H13" s="194"/>
      <c r="I13" s="194"/>
      <c r="J13" s="194"/>
      <c r="K13" s="194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363"/>
      <c r="AL13" s="363"/>
      <c r="AM13" s="365"/>
      <c r="AN13" s="367"/>
      <c r="AO13" s="369"/>
      <c r="AP13" s="367"/>
      <c r="AQ13" s="367"/>
      <c r="AR13" s="367"/>
      <c r="AS13" s="357"/>
      <c r="AT13" s="131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spans="1:91" s="78" customFormat="1" ht="18" customHeight="1">
      <c r="A14" s="370">
        <f>A12+1</f>
        <v>4</v>
      </c>
      <c r="B14" s="370" t="s">
        <v>70</v>
      </c>
      <c r="C14" s="358" t="str">
        <f>VLOOKUP(B14,DS,2,0)</f>
        <v>Nguyễn Thị Thiết</v>
      </c>
      <c r="D14" s="360" t="str">
        <f>VLOOKUP(B14,DS,3,0)</f>
        <v>KCS</v>
      </c>
      <c r="E14" s="79" t="s">
        <v>33</v>
      </c>
      <c r="F14" s="193"/>
      <c r="G14" s="193">
        <v>8</v>
      </c>
      <c r="H14" s="193">
        <v>8</v>
      </c>
      <c r="I14" s="193">
        <v>8</v>
      </c>
      <c r="J14" s="193"/>
      <c r="K14" s="193">
        <v>8</v>
      </c>
      <c r="L14" s="193">
        <v>8</v>
      </c>
      <c r="M14" s="193">
        <v>8</v>
      </c>
      <c r="N14" s="193">
        <v>8</v>
      </c>
      <c r="O14" s="193">
        <v>8</v>
      </c>
      <c r="P14" s="193">
        <v>8</v>
      </c>
      <c r="Q14" s="193"/>
      <c r="R14" s="193">
        <v>8</v>
      </c>
      <c r="S14" s="193">
        <v>8</v>
      </c>
      <c r="T14" s="193">
        <v>8</v>
      </c>
      <c r="U14" s="193">
        <v>8</v>
      </c>
      <c r="V14" s="193">
        <v>8</v>
      </c>
      <c r="W14" s="193">
        <v>8</v>
      </c>
      <c r="X14" s="193"/>
      <c r="Y14" s="193">
        <v>8</v>
      </c>
      <c r="Z14" s="193">
        <v>8</v>
      </c>
      <c r="AA14" s="193">
        <v>8</v>
      </c>
      <c r="AB14" s="193">
        <v>8</v>
      </c>
      <c r="AC14" s="193">
        <v>8</v>
      </c>
      <c r="AD14" s="193">
        <v>8</v>
      </c>
      <c r="AE14" s="193"/>
      <c r="AF14" s="193">
        <v>8</v>
      </c>
      <c r="AG14" s="193"/>
      <c r="AH14" s="193"/>
      <c r="AI14" s="193"/>
      <c r="AJ14" s="193"/>
      <c r="AK14" s="362">
        <f t="shared" ref="AK14" si="10">((SUM(F14:AJ14))/8)-(SUMIF($F$6:$AJ$6,"C.Nhật",F14:AJ14)/8)</f>
        <v>22</v>
      </c>
      <c r="AL14" s="362">
        <f t="shared" ref="AL14" si="11">SUM(F15:AJ15)/8*1.5</f>
        <v>0</v>
      </c>
      <c r="AM14" s="364">
        <f t="shared" ref="AM14" si="12">SUMIF($F$6:$AJ$6,"C.Nhật",$F14:$AJ15)/8*2</f>
        <v>0</v>
      </c>
      <c r="AN14" s="366">
        <f t="shared" ref="AN14" si="13">SUM(AK14:AM15)</f>
        <v>22</v>
      </c>
      <c r="AO14" s="368">
        <v>0</v>
      </c>
      <c r="AP14" s="366"/>
      <c r="AQ14" s="366"/>
      <c r="AR14" s="366"/>
      <c r="AS14" s="356"/>
      <c r="AT14" s="131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spans="1:91" s="78" customFormat="1" ht="18" customHeight="1">
      <c r="A15" s="371"/>
      <c r="B15" s="371"/>
      <c r="C15" s="359"/>
      <c r="D15" s="361"/>
      <c r="E15" s="81" t="s">
        <v>32</v>
      </c>
      <c r="F15" s="194"/>
      <c r="G15" s="194"/>
      <c r="H15" s="194"/>
      <c r="I15" s="194"/>
      <c r="J15" s="194"/>
      <c r="K15" s="194"/>
      <c r="L15" s="194"/>
      <c r="M15" s="194"/>
      <c r="N15" s="194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363"/>
      <c r="AL15" s="363"/>
      <c r="AM15" s="365"/>
      <c r="AN15" s="367"/>
      <c r="AO15" s="369"/>
      <c r="AP15" s="367"/>
      <c r="AQ15" s="367"/>
      <c r="AR15" s="367"/>
      <c r="AS15" s="357"/>
      <c r="AT15" s="131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spans="1:91" s="83" customFormat="1" ht="12.75">
      <c r="A16" s="19"/>
      <c r="B16" s="84"/>
      <c r="C16" s="4"/>
      <c r="D16" s="132"/>
      <c r="E16" s="4"/>
      <c r="F16" s="88"/>
      <c r="G16" s="88"/>
      <c r="H16" s="85"/>
      <c r="I16" s="85"/>
      <c r="J16" s="140"/>
      <c r="K16" s="88"/>
      <c r="L16" s="85"/>
      <c r="M16" s="88"/>
      <c r="N16" s="88"/>
      <c r="O16" s="88"/>
      <c r="P16" s="88"/>
      <c r="Q16" s="85"/>
      <c r="R16" s="88"/>
      <c r="S16" s="88"/>
      <c r="T16" s="140"/>
      <c r="U16" s="88"/>
      <c r="V16" s="88"/>
      <c r="W16" s="88"/>
      <c r="X16" s="84"/>
      <c r="Y16" s="88"/>
      <c r="Z16" s="88"/>
      <c r="AA16" s="88"/>
      <c r="AB16" s="88"/>
      <c r="AC16" s="88"/>
      <c r="AD16" s="85"/>
      <c r="AE16" s="88"/>
      <c r="AF16" s="88"/>
      <c r="AG16" s="88"/>
      <c r="AH16" s="88"/>
      <c r="AI16" s="88"/>
      <c r="AJ16" s="88"/>
      <c r="AK16" s="4"/>
      <c r="AL16" s="4"/>
      <c r="AM16" s="117"/>
      <c r="AN16" s="87"/>
      <c r="AO16" s="87"/>
      <c r="AP16" s="87"/>
      <c r="AQ16" s="87"/>
      <c r="AR16" s="87"/>
      <c r="AS16" s="4"/>
      <c r="AT16" s="123"/>
    </row>
    <row r="17" spans="1:46" s="83" customFormat="1" ht="12.75">
      <c r="A17" s="19"/>
      <c r="B17" s="84"/>
      <c r="C17" s="19" t="s">
        <v>14</v>
      </c>
      <c r="D17" s="132"/>
      <c r="E17" s="4"/>
      <c r="F17" s="88"/>
      <c r="G17" s="88"/>
      <c r="H17" s="85"/>
      <c r="I17" s="85"/>
      <c r="J17" s="140"/>
      <c r="K17" s="88"/>
      <c r="L17" s="85"/>
      <c r="M17" s="88"/>
      <c r="N17" s="88"/>
      <c r="O17" s="88"/>
      <c r="P17" s="88"/>
      <c r="Q17" s="85"/>
      <c r="R17" s="88"/>
      <c r="S17" s="88"/>
      <c r="T17" s="140"/>
      <c r="U17" s="88"/>
      <c r="V17" s="88"/>
      <c r="W17" s="88"/>
      <c r="X17" s="84"/>
      <c r="Y17" s="88"/>
      <c r="Z17" s="88"/>
      <c r="AA17" s="88"/>
      <c r="AB17" s="88"/>
      <c r="AC17" s="88"/>
      <c r="AD17" s="85"/>
      <c r="AE17" s="88"/>
      <c r="AF17" s="88"/>
      <c r="AG17" s="88"/>
      <c r="AH17" s="88"/>
      <c r="AI17" s="88"/>
      <c r="AJ17" s="88"/>
      <c r="AK17" s="4"/>
      <c r="AL17" s="4"/>
      <c r="AM17" s="117"/>
      <c r="AN17" s="87"/>
      <c r="AO17" s="87"/>
      <c r="AP17" s="87"/>
      <c r="AQ17" s="87"/>
      <c r="AR17" s="87"/>
      <c r="AS17" s="4"/>
      <c r="AT17" s="123"/>
    </row>
    <row r="18" spans="1:46" s="83" customFormat="1" ht="12.75">
      <c r="A18" s="16"/>
      <c r="B18" s="16"/>
      <c r="C18" s="4"/>
      <c r="D18" s="132"/>
      <c r="E18" s="4"/>
      <c r="F18" s="88"/>
      <c r="G18" s="88"/>
      <c r="H18" s="141"/>
      <c r="I18" s="141"/>
      <c r="J18" s="141"/>
      <c r="K18" s="88"/>
      <c r="L18" s="141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141"/>
      <c r="AE18" s="88"/>
      <c r="AF18" s="88"/>
      <c r="AG18" s="88"/>
      <c r="AH18" s="88"/>
      <c r="AI18" s="88"/>
      <c r="AJ18" s="88"/>
      <c r="AK18" s="4"/>
      <c r="AL18" s="4"/>
      <c r="AM18" s="117"/>
      <c r="AN18" s="89"/>
      <c r="AO18" s="89"/>
      <c r="AP18" s="89"/>
      <c r="AQ18" s="89"/>
      <c r="AR18" s="89"/>
      <c r="AS18" s="4"/>
      <c r="AT18" s="123"/>
    </row>
    <row r="19" spans="1:46" s="86" customFormat="1" ht="15" customHeight="1">
      <c r="A19" s="16"/>
      <c r="B19" s="16"/>
      <c r="C19" s="4"/>
      <c r="D19" s="132"/>
      <c r="E19" s="4"/>
      <c r="F19" s="88"/>
      <c r="G19" s="88"/>
      <c r="H19" s="141"/>
      <c r="I19" s="141"/>
      <c r="J19" s="141"/>
      <c r="K19" s="88"/>
      <c r="L19" s="141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141"/>
      <c r="AE19" s="88"/>
      <c r="AF19" s="88"/>
      <c r="AG19" s="88"/>
      <c r="AH19" s="88"/>
      <c r="AI19" s="88"/>
      <c r="AJ19" s="88"/>
      <c r="AK19" s="4"/>
      <c r="AL19" s="4"/>
      <c r="AM19" s="117"/>
      <c r="AN19" s="89"/>
      <c r="AO19" s="89"/>
      <c r="AP19" s="89"/>
      <c r="AQ19" s="89"/>
      <c r="AR19" s="89"/>
      <c r="AS19" s="4"/>
      <c r="AT19" s="4"/>
    </row>
    <row r="20" spans="1:46" s="86" customFormat="1" ht="11.25">
      <c r="A20" s="16"/>
      <c r="B20" s="16"/>
      <c r="C20" s="4"/>
      <c r="D20" s="132"/>
      <c r="E20" s="4"/>
      <c r="F20" s="88"/>
      <c r="G20" s="88"/>
      <c r="H20" s="141"/>
      <c r="I20" s="141"/>
      <c r="J20" s="141"/>
      <c r="K20" s="88"/>
      <c r="L20" s="141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141"/>
      <c r="AE20" s="88"/>
      <c r="AF20" s="88"/>
      <c r="AG20" s="88"/>
      <c r="AH20" s="88"/>
      <c r="AI20" s="88"/>
      <c r="AJ20" s="88"/>
      <c r="AK20" s="4"/>
      <c r="AL20" s="4"/>
      <c r="AM20" s="117"/>
      <c r="AN20" s="89"/>
      <c r="AO20" s="89"/>
      <c r="AP20" s="89"/>
      <c r="AQ20" s="89"/>
      <c r="AR20" s="89"/>
      <c r="AS20" s="4"/>
      <c r="AT20" s="4"/>
    </row>
    <row r="21" spans="1:46" s="86" customFormat="1" ht="11.25">
      <c r="A21" s="16"/>
      <c r="B21" s="16"/>
      <c r="C21" s="4"/>
      <c r="D21" s="132"/>
      <c r="E21" s="4"/>
      <c r="F21" s="88"/>
      <c r="G21" s="88"/>
      <c r="H21" s="141"/>
      <c r="I21" s="141"/>
      <c r="J21" s="141"/>
      <c r="K21" s="88"/>
      <c r="L21" s="141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141"/>
      <c r="AE21" s="88"/>
      <c r="AF21" s="88"/>
      <c r="AG21" s="88"/>
      <c r="AH21" s="88"/>
      <c r="AI21" s="88"/>
      <c r="AJ21" s="88"/>
      <c r="AK21" s="4"/>
      <c r="AL21" s="4"/>
      <c r="AM21" s="117"/>
      <c r="AN21" s="89"/>
      <c r="AO21" s="89"/>
      <c r="AP21" s="89"/>
      <c r="AQ21" s="89"/>
      <c r="AR21" s="89"/>
      <c r="AS21" s="4"/>
      <c r="AT21" s="4"/>
    </row>
    <row r="22" spans="1:46" s="86" customFormat="1" ht="11.25">
      <c r="A22" s="13"/>
      <c r="B22" s="13"/>
      <c r="C22" s="19"/>
      <c r="D22" s="133"/>
      <c r="E22" s="90"/>
      <c r="F22" s="140"/>
      <c r="G22" s="142"/>
      <c r="H22" s="85"/>
      <c r="I22" s="85"/>
      <c r="J22" s="85"/>
      <c r="K22" s="142"/>
      <c r="L22" s="85"/>
      <c r="M22" s="142"/>
      <c r="N22" s="142"/>
      <c r="O22" s="142"/>
      <c r="P22" s="142"/>
      <c r="Q22" s="85"/>
      <c r="R22" s="140"/>
      <c r="S22" s="142"/>
      <c r="T22" s="142"/>
      <c r="U22" s="85"/>
      <c r="V22" s="142"/>
      <c r="W22" s="142"/>
      <c r="X22" s="85"/>
      <c r="Y22" s="142"/>
      <c r="Z22" s="142"/>
      <c r="AA22" s="142"/>
      <c r="AB22" s="142"/>
      <c r="AC22" s="142"/>
      <c r="AD22" s="85"/>
      <c r="AE22" s="142"/>
      <c r="AF22" s="142"/>
      <c r="AG22" s="142"/>
      <c r="AH22" s="142"/>
      <c r="AI22" s="142"/>
      <c r="AJ22" s="142"/>
      <c r="AK22" s="90"/>
      <c r="AM22" s="118"/>
      <c r="AN22" s="13"/>
      <c r="AO22" s="13"/>
      <c r="AP22" s="13"/>
      <c r="AQ22" s="13"/>
      <c r="AR22" s="13"/>
      <c r="AS22" s="19"/>
      <c r="AT22" s="4"/>
    </row>
    <row r="23" spans="1:46" s="86" customFormat="1" ht="12.75">
      <c r="A23" s="2"/>
      <c r="B23" s="2" t="s">
        <v>0</v>
      </c>
      <c r="C23" s="2"/>
      <c r="D23" s="134"/>
      <c r="E23" s="2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  <c r="AC23" s="143"/>
      <c r="AD23" s="143"/>
      <c r="AE23" s="143"/>
      <c r="AF23" s="143"/>
      <c r="AG23" s="143"/>
      <c r="AH23" s="144"/>
      <c r="AI23" s="144"/>
      <c r="AJ23" s="144"/>
      <c r="AK23" s="2"/>
      <c r="AL23" s="2"/>
      <c r="AM23" s="119"/>
      <c r="AN23" s="2"/>
      <c r="AO23" s="2"/>
      <c r="AP23" s="2"/>
      <c r="AQ23" s="2"/>
      <c r="AR23" s="2"/>
      <c r="AS23" s="2"/>
      <c r="AT23" s="4"/>
    </row>
    <row r="24" spans="1:46" s="86" customFormat="1" ht="12.75">
      <c r="A24" s="2"/>
      <c r="B24" s="2"/>
      <c r="C24" s="2" t="s">
        <v>48</v>
      </c>
      <c r="D24" s="134"/>
      <c r="E24" s="2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  <c r="AD24" s="143"/>
      <c r="AE24" s="143"/>
      <c r="AF24" s="143"/>
      <c r="AG24" s="143"/>
      <c r="AH24" s="144"/>
      <c r="AI24" s="144"/>
      <c r="AJ24" s="144"/>
      <c r="AK24" s="2"/>
      <c r="AL24" s="2"/>
      <c r="AM24" s="119"/>
      <c r="AN24" s="2"/>
      <c r="AO24" s="2"/>
      <c r="AP24" s="2"/>
      <c r="AQ24" s="2"/>
      <c r="AR24" s="2"/>
      <c r="AS24" s="2"/>
      <c r="AT24" s="19"/>
    </row>
    <row r="25" spans="1:46" ht="15" customHeight="1">
      <c r="C25" s="2" t="s">
        <v>49</v>
      </c>
    </row>
    <row r="26" spans="1:46" ht="15" customHeight="1">
      <c r="C26" s="2" t="s">
        <v>50</v>
      </c>
    </row>
    <row r="27" spans="1:46" ht="15" customHeight="1">
      <c r="C27" s="2" t="s">
        <v>51</v>
      </c>
    </row>
    <row r="28" spans="1:46" ht="15" customHeight="1">
      <c r="C28" s="2" t="s">
        <v>52</v>
      </c>
    </row>
    <row r="29" spans="1:46" ht="15" customHeight="1">
      <c r="C29" s="2" t="s">
        <v>53</v>
      </c>
    </row>
    <row r="30" spans="1:46" ht="15" customHeight="1">
      <c r="C30" s="2" t="s">
        <v>54</v>
      </c>
    </row>
    <row r="31" spans="1:46" ht="15" customHeight="1">
      <c r="C31" s="2" t="s">
        <v>55</v>
      </c>
    </row>
    <row r="32" spans="1:46" ht="15" customHeight="1">
      <c r="C32" s="2" t="s">
        <v>56</v>
      </c>
    </row>
    <row r="43" spans="1:91" s="171" customFormat="1" ht="20.25">
      <c r="A43" s="161" t="str">
        <f>$A$1</f>
        <v>Công ty TNHH Hải sản An Lạc</v>
      </c>
      <c r="B43" s="165"/>
      <c r="C43" s="165"/>
      <c r="D43" s="166"/>
      <c r="E43" s="165"/>
      <c r="F43" s="166"/>
      <c r="G43" s="166"/>
      <c r="H43" s="166"/>
      <c r="I43" s="166"/>
      <c r="J43" s="166"/>
      <c r="K43" s="167"/>
      <c r="L43" s="167"/>
      <c r="M43" s="167"/>
      <c r="N43" s="167"/>
      <c r="O43" s="167"/>
      <c r="P43" s="167"/>
      <c r="Q43" s="167"/>
      <c r="R43" s="167"/>
      <c r="S43" s="168" t="str">
        <f>S1</f>
        <v>BẢNG CHẤM CÔNG THÁNG 01 NĂM 2014</v>
      </c>
      <c r="T43" s="167"/>
      <c r="U43" s="167"/>
      <c r="V43" s="167"/>
      <c r="W43" s="167"/>
      <c r="X43" s="167"/>
      <c r="Y43" s="167"/>
      <c r="Z43" s="167"/>
      <c r="AA43" s="167"/>
      <c r="AB43" s="167"/>
      <c r="AC43" s="167"/>
      <c r="AD43" s="167"/>
      <c r="AE43" s="167"/>
      <c r="AF43" s="167"/>
      <c r="AG43" s="167"/>
      <c r="AH43" s="167"/>
      <c r="AI43" s="167"/>
      <c r="AJ43" s="167"/>
      <c r="AK43" s="169"/>
      <c r="AL43" s="169"/>
      <c r="AM43" s="374" t="s">
        <v>126</v>
      </c>
      <c r="AN43" s="375"/>
      <c r="AO43" s="375"/>
      <c r="AP43" s="375"/>
      <c r="AQ43" s="375"/>
      <c r="AR43" s="375"/>
      <c r="AS43" s="376"/>
      <c r="AT43" s="170"/>
    </row>
    <row r="44" spans="1:91" s="171" customFormat="1" ht="20.25">
      <c r="A44" s="161" t="str">
        <f>$A$2</f>
        <v>Địa chỉ: Lô A14, đường 4A, KCN Hải Sơn, Đức Hòa, Long An</v>
      </c>
      <c r="B44" s="166"/>
      <c r="C44" s="166"/>
      <c r="D44" s="166"/>
      <c r="E44" s="166"/>
      <c r="F44" s="166"/>
      <c r="G44" s="166"/>
      <c r="H44" s="166"/>
      <c r="I44" s="166"/>
      <c r="J44" s="166"/>
      <c r="K44" s="167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  <c r="AC44" s="167"/>
      <c r="AD44" s="167"/>
      <c r="AE44" s="167"/>
      <c r="AF44" s="167"/>
      <c r="AG44" s="167"/>
      <c r="AH44" s="167"/>
      <c r="AI44" s="167"/>
      <c r="AJ44" s="167"/>
      <c r="AK44" s="169"/>
      <c r="AL44" s="169"/>
      <c r="AM44" s="172"/>
      <c r="AN44" s="173"/>
      <c r="AO44" s="173"/>
      <c r="AP44" s="173"/>
      <c r="AQ44" s="173"/>
      <c r="AR44" s="173"/>
      <c r="AS44" s="174"/>
      <c r="AT44" s="174"/>
    </row>
    <row r="45" spans="1:91" s="171" customFormat="1" ht="21" customHeight="1">
      <c r="A45" s="161" t="str">
        <f>$A$3</f>
        <v>MST: 1100878093</v>
      </c>
      <c r="B45" s="175"/>
      <c r="C45" s="175"/>
      <c r="D45" s="176"/>
      <c r="E45" s="176"/>
      <c r="F45" s="167"/>
      <c r="G45" s="167"/>
      <c r="H45" s="167"/>
      <c r="I45" s="167"/>
      <c r="J45" s="167"/>
      <c r="K45" s="167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7"/>
      <c r="AI45" s="167"/>
      <c r="AJ45" s="167"/>
      <c r="AK45" s="169"/>
      <c r="AL45" s="169"/>
      <c r="AM45" s="172"/>
      <c r="AN45" s="170"/>
      <c r="AO45" s="170"/>
      <c r="AP45" s="170"/>
      <c r="AQ45" s="170"/>
      <c r="AR45" s="170"/>
      <c r="AS45" s="177"/>
      <c r="AT45" s="177"/>
    </row>
    <row r="46" spans="1:91" s="171" customFormat="1" ht="14.25" customHeight="1">
      <c r="A46" s="178"/>
      <c r="B46" s="178"/>
      <c r="C46" s="179"/>
      <c r="D46" s="180"/>
      <c r="E46" s="181">
        <f>E4</f>
        <v>41640</v>
      </c>
      <c r="F46" s="182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3"/>
      <c r="AI46" s="183"/>
      <c r="AJ46" s="183"/>
      <c r="AK46" s="178"/>
      <c r="AL46" s="178"/>
      <c r="AM46" s="184"/>
      <c r="AN46" s="178"/>
      <c r="AO46" s="178"/>
      <c r="AP46" s="178"/>
      <c r="AQ46" s="178"/>
      <c r="AR46" s="178"/>
      <c r="AS46" s="178"/>
      <c r="AT46" s="185"/>
    </row>
    <row r="47" spans="1:91" s="187" customFormat="1" ht="18.75" customHeight="1">
      <c r="A47" s="377" t="s">
        <v>29</v>
      </c>
      <c r="B47" s="377" t="s">
        <v>3</v>
      </c>
      <c r="C47" s="377" t="s">
        <v>1</v>
      </c>
      <c r="D47" s="398" t="s">
        <v>30</v>
      </c>
      <c r="E47" s="377" t="s">
        <v>31</v>
      </c>
      <c r="F47" s="186">
        <f>+E46</f>
        <v>41640</v>
      </c>
      <c r="G47" s="186">
        <f t="shared" ref="G47:AJ47" si="14">F47+1</f>
        <v>41641</v>
      </c>
      <c r="H47" s="186">
        <f t="shared" si="14"/>
        <v>41642</v>
      </c>
      <c r="I47" s="186">
        <f t="shared" si="14"/>
        <v>41643</v>
      </c>
      <c r="J47" s="186">
        <f t="shared" si="14"/>
        <v>41644</v>
      </c>
      <c r="K47" s="186">
        <f t="shared" si="14"/>
        <v>41645</v>
      </c>
      <c r="L47" s="186">
        <f t="shared" si="14"/>
        <v>41646</v>
      </c>
      <c r="M47" s="186">
        <f t="shared" si="14"/>
        <v>41647</v>
      </c>
      <c r="N47" s="186">
        <f t="shared" si="14"/>
        <v>41648</v>
      </c>
      <c r="O47" s="186">
        <f t="shared" si="14"/>
        <v>41649</v>
      </c>
      <c r="P47" s="186">
        <f t="shared" si="14"/>
        <v>41650</v>
      </c>
      <c r="Q47" s="186">
        <f t="shared" si="14"/>
        <v>41651</v>
      </c>
      <c r="R47" s="186">
        <f t="shared" si="14"/>
        <v>41652</v>
      </c>
      <c r="S47" s="186">
        <f t="shared" si="14"/>
        <v>41653</v>
      </c>
      <c r="T47" s="186">
        <f t="shared" si="14"/>
        <v>41654</v>
      </c>
      <c r="U47" s="186">
        <f t="shared" si="14"/>
        <v>41655</v>
      </c>
      <c r="V47" s="186">
        <f t="shared" si="14"/>
        <v>41656</v>
      </c>
      <c r="W47" s="186">
        <f t="shared" si="14"/>
        <v>41657</v>
      </c>
      <c r="X47" s="186">
        <f t="shared" si="14"/>
        <v>41658</v>
      </c>
      <c r="Y47" s="186">
        <f t="shared" si="14"/>
        <v>41659</v>
      </c>
      <c r="Z47" s="186">
        <f t="shared" si="14"/>
        <v>41660</v>
      </c>
      <c r="AA47" s="186">
        <f t="shared" si="14"/>
        <v>41661</v>
      </c>
      <c r="AB47" s="186">
        <f t="shared" si="14"/>
        <v>41662</v>
      </c>
      <c r="AC47" s="186">
        <f t="shared" si="14"/>
        <v>41663</v>
      </c>
      <c r="AD47" s="186">
        <f t="shared" si="14"/>
        <v>41664</v>
      </c>
      <c r="AE47" s="186">
        <f t="shared" si="14"/>
        <v>41665</v>
      </c>
      <c r="AF47" s="186">
        <f t="shared" si="14"/>
        <v>41666</v>
      </c>
      <c r="AG47" s="186">
        <f t="shared" si="14"/>
        <v>41667</v>
      </c>
      <c r="AH47" s="186">
        <f>AG47+1</f>
        <v>41668</v>
      </c>
      <c r="AI47" s="186">
        <f t="shared" si="14"/>
        <v>41669</v>
      </c>
      <c r="AJ47" s="186">
        <f t="shared" si="14"/>
        <v>41670</v>
      </c>
      <c r="AK47" s="400" t="s">
        <v>15</v>
      </c>
      <c r="AL47" s="401"/>
      <c r="AM47" s="402"/>
      <c r="AN47" s="403" t="s">
        <v>47</v>
      </c>
      <c r="AO47" s="403" t="s">
        <v>43</v>
      </c>
      <c r="AP47" s="403" t="s">
        <v>44</v>
      </c>
      <c r="AQ47" s="403" t="s">
        <v>45</v>
      </c>
      <c r="AR47" s="403" t="s">
        <v>46</v>
      </c>
      <c r="AS47" s="398" t="s">
        <v>0</v>
      </c>
      <c r="AT47" s="405"/>
      <c r="AV47" s="171"/>
      <c r="AW47" s="171"/>
      <c r="AX47" s="171"/>
      <c r="AY47" s="171"/>
      <c r="AZ47" s="171"/>
      <c r="BA47" s="171"/>
      <c r="BB47" s="171"/>
      <c r="BC47" s="171"/>
      <c r="BD47" s="171"/>
      <c r="BE47" s="171"/>
      <c r="BF47" s="171"/>
      <c r="BG47" s="171"/>
      <c r="BH47" s="171"/>
      <c r="BI47" s="171"/>
      <c r="BJ47" s="171"/>
      <c r="BK47" s="171"/>
      <c r="BL47" s="171"/>
      <c r="BM47" s="171"/>
      <c r="BN47" s="171"/>
      <c r="BO47" s="171"/>
      <c r="BP47" s="171"/>
      <c r="BQ47" s="171"/>
      <c r="BR47" s="171"/>
      <c r="BS47" s="171"/>
      <c r="BT47" s="171"/>
      <c r="BU47" s="171"/>
      <c r="BV47" s="171"/>
      <c r="BW47" s="171"/>
      <c r="BX47" s="171"/>
      <c r="BY47" s="171"/>
      <c r="BZ47" s="171"/>
      <c r="CA47" s="171"/>
      <c r="CB47" s="171"/>
      <c r="CC47" s="171"/>
      <c r="CD47" s="171"/>
      <c r="CE47" s="171"/>
      <c r="CF47" s="171"/>
      <c r="CG47" s="171"/>
      <c r="CH47" s="171"/>
      <c r="CI47" s="171"/>
      <c r="CJ47" s="171"/>
      <c r="CK47" s="171"/>
      <c r="CL47" s="171"/>
      <c r="CM47" s="171"/>
    </row>
    <row r="48" spans="1:91" s="187" customFormat="1" ht="57.75" customHeight="1">
      <c r="A48" s="378"/>
      <c r="B48" s="378"/>
      <c r="C48" s="378"/>
      <c r="D48" s="378"/>
      <c r="E48" s="399"/>
      <c r="F48" s="188" t="str">
        <f>CHOOSE(WEEKDAY(F47),"C.Nhật","T.Hai","T.Ba","T.Tư","T.Năm","T.Sáu","T.Bảy")</f>
        <v>T.Tư</v>
      </c>
      <c r="G48" s="188" t="str">
        <f t="shared" ref="G48:AJ48" si="15">CHOOSE(WEEKDAY(G47),"C.Nhật","T.Hai","T.Ba","T.Tư","T.Năm","T.Sáu","T.Bảy")</f>
        <v>T.Năm</v>
      </c>
      <c r="H48" s="188" t="str">
        <f t="shared" si="15"/>
        <v>T.Sáu</v>
      </c>
      <c r="I48" s="188" t="str">
        <f t="shared" si="15"/>
        <v>T.Bảy</v>
      </c>
      <c r="J48" s="188" t="str">
        <f t="shared" si="15"/>
        <v>C.Nhật</v>
      </c>
      <c r="K48" s="188" t="str">
        <f t="shared" si="15"/>
        <v>T.Hai</v>
      </c>
      <c r="L48" s="188" t="str">
        <f t="shared" si="15"/>
        <v>T.Ba</v>
      </c>
      <c r="M48" s="188" t="str">
        <f t="shared" si="15"/>
        <v>T.Tư</v>
      </c>
      <c r="N48" s="188" t="str">
        <f t="shared" si="15"/>
        <v>T.Năm</v>
      </c>
      <c r="O48" s="188" t="str">
        <f t="shared" si="15"/>
        <v>T.Sáu</v>
      </c>
      <c r="P48" s="188" t="str">
        <f t="shared" si="15"/>
        <v>T.Bảy</v>
      </c>
      <c r="Q48" s="188" t="str">
        <f t="shared" si="15"/>
        <v>C.Nhật</v>
      </c>
      <c r="R48" s="188" t="str">
        <f t="shared" si="15"/>
        <v>T.Hai</v>
      </c>
      <c r="S48" s="188" t="str">
        <f t="shared" si="15"/>
        <v>T.Ba</v>
      </c>
      <c r="T48" s="188" t="str">
        <f t="shared" si="15"/>
        <v>T.Tư</v>
      </c>
      <c r="U48" s="188" t="str">
        <f t="shared" si="15"/>
        <v>T.Năm</v>
      </c>
      <c r="V48" s="188" t="str">
        <f t="shared" si="15"/>
        <v>T.Sáu</v>
      </c>
      <c r="W48" s="188" t="str">
        <f t="shared" si="15"/>
        <v>T.Bảy</v>
      </c>
      <c r="X48" s="188" t="str">
        <f t="shared" si="15"/>
        <v>C.Nhật</v>
      </c>
      <c r="Y48" s="188" t="str">
        <f t="shared" si="15"/>
        <v>T.Hai</v>
      </c>
      <c r="Z48" s="188" t="str">
        <f t="shared" si="15"/>
        <v>T.Ba</v>
      </c>
      <c r="AA48" s="188" t="str">
        <f t="shared" si="15"/>
        <v>T.Tư</v>
      </c>
      <c r="AB48" s="188" t="str">
        <f t="shared" si="15"/>
        <v>T.Năm</v>
      </c>
      <c r="AC48" s="188" t="str">
        <f t="shared" si="15"/>
        <v>T.Sáu</v>
      </c>
      <c r="AD48" s="188" t="str">
        <f t="shared" si="15"/>
        <v>T.Bảy</v>
      </c>
      <c r="AE48" s="188" t="str">
        <f t="shared" si="15"/>
        <v>C.Nhật</v>
      </c>
      <c r="AF48" s="188" t="str">
        <f t="shared" si="15"/>
        <v>T.Hai</v>
      </c>
      <c r="AG48" s="188" t="str">
        <f t="shared" si="15"/>
        <v>T.Ba</v>
      </c>
      <c r="AH48" s="188" t="str">
        <f t="shared" si="15"/>
        <v>T.Tư</v>
      </c>
      <c r="AI48" s="188" t="str">
        <f t="shared" si="15"/>
        <v>T.Năm</v>
      </c>
      <c r="AJ48" s="188" t="str">
        <f t="shared" si="15"/>
        <v>T.Sáu</v>
      </c>
      <c r="AK48" s="189" t="s">
        <v>16</v>
      </c>
      <c r="AL48" s="189" t="s">
        <v>32</v>
      </c>
      <c r="AM48" s="190" t="s">
        <v>17</v>
      </c>
      <c r="AN48" s="404"/>
      <c r="AO48" s="404"/>
      <c r="AP48" s="404"/>
      <c r="AQ48" s="404"/>
      <c r="AR48" s="404"/>
      <c r="AS48" s="378"/>
      <c r="AT48" s="405"/>
      <c r="AV48" s="171"/>
      <c r="AW48" s="171"/>
      <c r="AX48" s="171"/>
      <c r="AY48" s="171"/>
      <c r="AZ48" s="171"/>
      <c r="BA48" s="171"/>
      <c r="BB48" s="171"/>
      <c r="BC48" s="171"/>
      <c r="BD48" s="171"/>
      <c r="BE48" s="171"/>
      <c r="BF48" s="171"/>
      <c r="BG48" s="171"/>
      <c r="BH48" s="171"/>
      <c r="BI48" s="171"/>
      <c r="BJ48" s="171"/>
      <c r="BK48" s="171"/>
      <c r="BL48" s="171"/>
      <c r="BM48" s="171"/>
      <c r="BN48" s="171"/>
      <c r="BO48" s="171"/>
      <c r="BP48" s="171"/>
      <c r="BQ48" s="171"/>
      <c r="BR48" s="171"/>
      <c r="BS48" s="171"/>
      <c r="BT48" s="171"/>
      <c r="BU48" s="171"/>
      <c r="BV48" s="171"/>
      <c r="BW48" s="171"/>
      <c r="BX48" s="171"/>
      <c r="BY48" s="171"/>
      <c r="BZ48" s="171"/>
      <c r="CA48" s="171"/>
      <c r="CB48" s="171"/>
      <c r="CC48" s="171"/>
      <c r="CD48" s="171"/>
      <c r="CE48" s="171"/>
      <c r="CF48" s="171"/>
      <c r="CG48" s="171"/>
      <c r="CH48" s="171"/>
      <c r="CI48" s="171"/>
      <c r="CJ48" s="171"/>
      <c r="CK48" s="171"/>
      <c r="CL48" s="171"/>
      <c r="CM48" s="171"/>
    </row>
    <row r="49" spans="1:91" s="187" customFormat="1" ht="12.75" customHeight="1">
      <c r="A49" s="191">
        <v>1</v>
      </c>
      <c r="B49" s="191">
        <v>2</v>
      </c>
      <c r="C49" s="191">
        <v>3</v>
      </c>
      <c r="D49" s="191">
        <v>4</v>
      </c>
      <c r="E49" s="191">
        <v>5</v>
      </c>
      <c r="F49" s="191">
        <v>6</v>
      </c>
      <c r="G49" s="191">
        <v>7</v>
      </c>
      <c r="H49" s="191">
        <v>8</v>
      </c>
      <c r="I49" s="191">
        <v>9</v>
      </c>
      <c r="J49" s="191">
        <v>10</v>
      </c>
      <c r="K49" s="191">
        <v>11</v>
      </c>
      <c r="L49" s="191">
        <v>12</v>
      </c>
      <c r="M49" s="191">
        <v>13</v>
      </c>
      <c r="N49" s="191">
        <v>14</v>
      </c>
      <c r="O49" s="191">
        <v>15</v>
      </c>
      <c r="P49" s="191">
        <v>16</v>
      </c>
      <c r="Q49" s="191">
        <v>17</v>
      </c>
      <c r="R49" s="191">
        <v>18</v>
      </c>
      <c r="S49" s="191">
        <v>19</v>
      </c>
      <c r="T49" s="191">
        <v>20</v>
      </c>
      <c r="U49" s="191">
        <v>21</v>
      </c>
      <c r="V49" s="191">
        <v>22</v>
      </c>
      <c r="W49" s="191">
        <v>23</v>
      </c>
      <c r="X49" s="191">
        <v>24</v>
      </c>
      <c r="Y49" s="191">
        <v>25</v>
      </c>
      <c r="Z49" s="191">
        <v>26</v>
      </c>
      <c r="AA49" s="191">
        <v>27</v>
      </c>
      <c r="AB49" s="191">
        <v>28</v>
      </c>
      <c r="AC49" s="191">
        <v>29</v>
      </c>
      <c r="AD49" s="191">
        <v>30</v>
      </c>
      <c r="AE49" s="191">
        <v>31</v>
      </c>
      <c r="AF49" s="191">
        <v>32</v>
      </c>
      <c r="AG49" s="191">
        <v>33</v>
      </c>
      <c r="AH49" s="191">
        <v>34</v>
      </c>
      <c r="AI49" s="191">
        <v>35</v>
      </c>
      <c r="AJ49" s="191">
        <v>36</v>
      </c>
      <c r="AK49" s="191">
        <v>37</v>
      </c>
      <c r="AL49" s="191">
        <v>38</v>
      </c>
      <c r="AM49" s="191">
        <v>39</v>
      </c>
      <c r="AN49" s="191">
        <v>40</v>
      </c>
      <c r="AO49" s="191">
        <v>41</v>
      </c>
      <c r="AP49" s="191">
        <v>42</v>
      </c>
      <c r="AQ49" s="191">
        <v>43</v>
      </c>
      <c r="AR49" s="191">
        <v>44</v>
      </c>
      <c r="AS49" s="191">
        <v>45</v>
      </c>
      <c r="AT49" s="192"/>
      <c r="AV49" s="171"/>
      <c r="AW49" s="171"/>
      <c r="AX49" s="171"/>
      <c r="AY49" s="171"/>
      <c r="AZ49" s="171"/>
      <c r="BA49" s="171"/>
      <c r="BB49" s="171"/>
      <c r="BC49" s="171"/>
      <c r="BD49" s="171"/>
      <c r="BE49" s="171"/>
      <c r="BF49" s="171"/>
      <c r="BG49" s="171"/>
      <c r="BH49" s="171"/>
      <c r="BI49" s="171"/>
      <c r="BJ49" s="171"/>
      <c r="BK49" s="171"/>
      <c r="BL49" s="171"/>
      <c r="BM49" s="171"/>
      <c r="BN49" s="171"/>
      <c r="BO49" s="171"/>
      <c r="BP49" s="171"/>
      <c r="BQ49" s="171"/>
      <c r="BR49" s="171"/>
      <c r="BS49" s="171"/>
      <c r="BT49" s="171"/>
      <c r="BU49" s="171"/>
      <c r="BV49" s="171"/>
      <c r="BW49" s="171"/>
      <c r="BX49" s="171"/>
      <c r="BY49" s="171"/>
      <c r="BZ49" s="171"/>
      <c r="CA49" s="171"/>
      <c r="CB49" s="171"/>
      <c r="CC49" s="171"/>
      <c r="CD49" s="171"/>
      <c r="CE49" s="171"/>
      <c r="CF49" s="171"/>
      <c r="CG49" s="171"/>
      <c r="CH49" s="171"/>
      <c r="CI49" s="171"/>
      <c r="CJ49" s="171"/>
      <c r="CK49" s="171"/>
      <c r="CL49" s="171"/>
      <c r="CM49" s="171"/>
    </row>
    <row r="50" spans="1:91" s="187" customFormat="1" ht="18" customHeight="1">
      <c r="A50" s="372">
        <v>1</v>
      </c>
      <c r="B50" s="372" t="s">
        <v>78</v>
      </c>
      <c r="C50" s="358" t="str">
        <f>VLOOKUP(B50,DS,2,0)</f>
        <v>Nguyễn Thiện Duy</v>
      </c>
      <c r="D50" s="360" t="str">
        <f>VLOOKUP(B50,DS,3,0)</f>
        <v>Giám đốc</v>
      </c>
      <c r="E50" s="79" t="s">
        <v>33</v>
      </c>
      <c r="F50" s="193"/>
      <c r="G50" s="193">
        <v>8</v>
      </c>
      <c r="H50" s="193">
        <v>8</v>
      </c>
      <c r="I50" s="193">
        <v>8</v>
      </c>
      <c r="J50" s="193"/>
      <c r="K50" s="193">
        <v>8</v>
      </c>
      <c r="L50" s="193">
        <v>8</v>
      </c>
      <c r="M50" s="193">
        <v>8</v>
      </c>
      <c r="N50" s="193">
        <v>8</v>
      </c>
      <c r="O50" s="193"/>
      <c r="P50" s="193">
        <v>8</v>
      </c>
      <c r="Q50" s="193"/>
      <c r="R50" s="193">
        <v>8</v>
      </c>
      <c r="S50" s="193">
        <v>8</v>
      </c>
      <c r="T50" s="193">
        <v>8</v>
      </c>
      <c r="U50" s="193">
        <v>8</v>
      </c>
      <c r="V50" s="193">
        <v>8</v>
      </c>
      <c r="W50" s="193">
        <v>8</v>
      </c>
      <c r="X50" s="193"/>
      <c r="Y50" s="193">
        <v>8</v>
      </c>
      <c r="Z50" s="193">
        <v>8</v>
      </c>
      <c r="AA50" s="193">
        <v>8</v>
      </c>
      <c r="AB50" s="193">
        <v>8</v>
      </c>
      <c r="AC50" s="193">
        <v>8</v>
      </c>
      <c r="AD50" s="193">
        <v>8</v>
      </c>
      <c r="AE50" s="193"/>
      <c r="AF50" s="193">
        <v>8</v>
      </c>
      <c r="AG50" s="193"/>
      <c r="AH50" s="193"/>
      <c r="AI50" s="193"/>
      <c r="AJ50" s="193"/>
      <c r="AK50" s="362">
        <f t="shared" ref="AK50" si="16">((SUM(F50:AJ50))/8)-(SUMIF($F$6:$AJ$6,"C.Nhật",F50:AJ50)/8)</f>
        <v>21</v>
      </c>
      <c r="AL50" s="362">
        <f t="shared" ref="AL50" si="17">SUM(F51:AJ51)/8*1.5</f>
        <v>0</v>
      </c>
      <c r="AM50" s="364">
        <f t="shared" ref="AM50" si="18">SUMIF($F$6:$AJ$6,"C.Nhật",$F50:$AJ51)/8*2</f>
        <v>0</v>
      </c>
      <c r="AN50" s="366">
        <f>SUM(AK50:AM51)</f>
        <v>21</v>
      </c>
      <c r="AO50" s="388">
        <v>0</v>
      </c>
      <c r="AP50" s="382"/>
      <c r="AQ50" s="382"/>
      <c r="AR50" s="382"/>
      <c r="AS50" s="380"/>
      <c r="AT50" s="192"/>
      <c r="AV50" s="171"/>
      <c r="AW50" s="171"/>
      <c r="AX50" s="171"/>
      <c r="AY50" s="171"/>
      <c r="AZ50" s="171"/>
      <c r="BA50" s="171"/>
      <c r="BB50" s="171"/>
      <c r="BC50" s="171"/>
      <c r="BD50" s="171"/>
      <c r="BE50" s="171"/>
      <c r="BF50" s="171"/>
      <c r="BG50" s="171"/>
      <c r="BH50" s="171"/>
      <c r="BI50" s="171"/>
      <c r="BJ50" s="171"/>
      <c r="BK50" s="171"/>
      <c r="BL50" s="171"/>
      <c r="BM50" s="171"/>
      <c r="BN50" s="171"/>
      <c r="BO50" s="171"/>
      <c r="BP50" s="171"/>
      <c r="BQ50" s="171"/>
      <c r="BR50" s="171"/>
      <c r="BS50" s="171"/>
      <c r="BT50" s="171"/>
      <c r="BU50" s="171"/>
      <c r="BV50" s="171"/>
      <c r="BW50" s="171"/>
      <c r="BX50" s="171"/>
      <c r="BY50" s="171"/>
      <c r="BZ50" s="171"/>
      <c r="CA50" s="171"/>
      <c r="CB50" s="171"/>
      <c r="CC50" s="171"/>
      <c r="CD50" s="171"/>
      <c r="CE50" s="171"/>
      <c r="CF50" s="171"/>
      <c r="CG50" s="171"/>
      <c r="CH50" s="171"/>
      <c r="CI50" s="171"/>
      <c r="CJ50" s="171"/>
      <c r="CK50" s="171"/>
      <c r="CL50" s="171"/>
      <c r="CM50" s="171"/>
    </row>
    <row r="51" spans="1:91" s="187" customFormat="1" ht="18" customHeight="1">
      <c r="A51" s="373"/>
      <c r="B51" s="373"/>
      <c r="C51" s="359"/>
      <c r="D51" s="361"/>
      <c r="E51" s="81" t="s">
        <v>32</v>
      </c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363"/>
      <c r="AL51" s="363"/>
      <c r="AM51" s="365"/>
      <c r="AN51" s="367"/>
      <c r="AO51" s="389"/>
      <c r="AP51" s="383"/>
      <c r="AQ51" s="383"/>
      <c r="AR51" s="383"/>
      <c r="AS51" s="381"/>
      <c r="AT51" s="192"/>
      <c r="AV51" s="171"/>
      <c r="AW51" s="171"/>
      <c r="AX51" s="171"/>
      <c r="AY51" s="171"/>
      <c r="AZ51" s="171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1"/>
      <c r="BN51" s="171"/>
      <c r="BO51" s="171"/>
      <c r="BP51" s="171"/>
      <c r="BQ51" s="171"/>
      <c r="BR51" s="171"/>
      <c r="BS51" s="171"/>
      <c r="BT51" s="171"/>
      <c r="BU51" s="171"/>
      <c r="BV51" s="171"/>
      <c r="BW51" s="171"/>
      <c r="BX51" s="171"/>
      <c r="BY51" s="171"/>
      <c r="BZ51" s="171"/>
      <c r="CA51" s="171"/>
      <c r="CB51" s="171"/>
      <c r="CC51" s="171"/>
      <c r="CD51" s="171"/>
      <c r="CE51" s="171"/>
      <c r="CF51" s="171"/>
      <c r="CG51" s="171"/>
      <c r="CH51" s="171"/>
      <c r="CI51" s="171"/>
      <c r="CJ51" s="171"/>
      <c r="CK51" s="171"/>
      <c r="CL51" s="171"/>
      <c r="CM51" s="171"/>
    </row>
    <row r="52" spans="1:91" s="187" customFormat="1" ht="18" customHeight="1">
      <c r="A52" s="372">
        <f>A50+1</f>
        <v>2</v>
      </c>
      <c r="B52" s="372" t="s">
        <v>80</v>
      </c>
      <c r="C52" s="358" t="str">
        <f>VLOOKUP(B52,DS,2,0)</f>
        <v>Nguyễn Văn Sẽ</v>
      </c>
      <c r="D52" s="360" t="str">
        <f>VLOOKUP(B52,DS,3,0)</f>
        <v>Kỹ Thuật</v>
      </c>
      <c r="E52" s="79" t="s">
        <v>33</v>
      </c>
      <c r="F52" s="193"/>
      <c r="G52" s="193">
        <v>8</v>
      </c>
      <c r="H52" s="193">
        <v>8</v>
      </c>
      <c r="I52" s="193">
        <v>8</v>
      </c>
      <c r="J52" s="193"/>
      <c r="K52" s="193">
        <v>8</v>
      </c>
      <c r="L52" s="193">
        <v>8</v>
      </c>
      <c r="M52" s="193">
        <v>8</v>
      </c>
      <c r="N52" s="193">
        <v>8</v>
      </c>
      <c r="O52" s="193">
        <v>8</v>
      </c>
      <c r="P52" s="193">
        <v>8</v>
      </c>
      <c r="Q52" s="193"/>
      <c r="R52" s="193">
        <v>8</v>
      </c>
      <c r="S52" s="193">
        <v>8</v>
      </c>
      <c r="T52" s="193">
        <v>8</v>
      </c>
      <c r="U52" s="193">
        <v>8</v>
      </c>
      <c r="V52" s="193">
        <v>8</v>
      </c>
      <c r="W52" s="193">
        <v>8</v>
      </c>
      <c r="X52" s="193"/>
      <c r="Y52" s="193">
        <v>8</v>
      </c>
      <c r="Z52" s="193">
        <v>8</v>
      </c>
      <c r="AA52" s="193">
        <v>8</v>
      </c>
      <c r="AB52" s="193">
        <v>8</v>
      </c>
      <c r="AC52" s="193">
        <v>8</v>
      </c>
      <c r="AD52" s="193">
        <v>8</v>
      </c>
      <c r="AE52" s="193"/>
      <c r="AF52" s="193">
        <v>8</v>
      </c>
      <c r="AG52" s="193"/>
      <c r="AH52" s="193"/>
      <c r="AI52" s="193"/>
      <c r="AJ52" s="193"/>
      <c r="AK52" s="362">
        <f t="shared" ref="AK52" si="19">((SUM(F52:AJ52))/8)-(SUMIF($F$6:$AJ$6,"C.Nhật",F52:AJ52)/8)</f>
        <v>22</v>
      </c>
      <c r="AL52" s="362">
        <f t="shared" ref="AL52" si="20">SUM(F53:AJ53)/8*1.5</f>
        <v>0</v>
      </c>
      <c r="AM52" s="364">
        <f t="shared" ref="AM52" si="21">SUMIF($F$6:$AJ$6,"C.Nhật",$F52:$AJ53)/8*2</f>
        <v>0</v>
      </c>
      <c r="AN52" s="366">
        <f t="shared" ref="AN52" si="22">SUM(AK52:AM53)</f>
        <v>22</v>
      </c>
      <c r="AO52" s="388">
        <v>0</v>
      </c>
      <c r="AP52" s="382"/>
      <c r="AQ52" s="382"/>
      <c r="AR52" s="382"/>
      <c r="AS52" s="380"/>
      <c r="AT52" s="192"/>
      <c r="AV52" s="171"/>
      <c r="AW52" s="171"/>
      <c r="AX52" s="171"/>
      <c r="AY52" s="171"/>
      <c r="AZ52" s="171"/>
      <c r="BA52" s="171"/>
      <c r="BB52" s="171"/>
      <c r="BC52" s="171"/>
      <c r="BD52" s="171"/>
      <c r="BE52" s="171"/>
      <c r="BF52" s="171"/>
      <c r="BG52" s="171"/>
      <c r="BH52" s="171"/>
      <c r="BI52" s="171"/>
      <c r="BJ52" s="171"/>
      <c r="BK52" s="171"/>
      <c r="BL52" s="171"/>
      <c r="BM52" s="171"/>
      <c r="BN52" s="171"/>
      <c r="BO52" s="171"/>
      <c r="BP52" s="171"/>
      <c r="BQ52" s="171"/>
      <c r="BR52" s="171"/>
      <c r="BS52" s="171"/>
      <c r="BT52" s="171"/>
      <c r="BU52" s="171"/>
      <c r="BV52" s="171"/>
      <c r="BW52" s="171"/>
      <c r="BX52" s="171"/>
      <c r="BY52" s="171"/>
      <c r="BZ52" s="171"/>
      <c r="CA52" s="171"/>
      <c r="CB52" s="171"/>
      <c r="CC52" s="171"/>
      <c r="CD52" s="171"/>
      <c r="CE52" s="171"/>
      <c r="CF52" s="171"/>
      <c r="CG52" s="171"/>
      <c r="CH52" s="171"/>
      <c r="CI52" s="171"/>
      <c r="CJ52" s="171"/>
      <c r="CK52" s="171"/>
      <c r="CL52" s="171"/>
      <c r="CM52" s="171"/>
    </row>
    <row r="53" spans="1:91" s="187" customFormat="1" ht="18" customHeight="1">
      <c r="A53" s="373"/>
      <c r="B53" s="373"/>
      <c r="C53" s="359"/>
      <c r="D53" s="361"/>
      <c r="E53" s="81" t="s">
        <v>32</v>
      </c>
      <c r="F53" s="194"/>
      <c r="G53" s="194"/>
      <c r="H53" s="194"/>
      <c r="I53" s="194"/>
      <c r="J53" s="194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363"/>
      <c r="AL53" s="363"/>
      <c r="AM53" s="365"/>
      <c r="AN53" s="367"/>
      <c r="AO53" s="389"/>
      <c r="AP53" s="383"/>
      <c r="AQ53" s="383"/>
      <c r="AR53" s="383"/>
      <c r="AS53" s="381"/>
      <c r="AT53" s="192"/>
      <c r="AV53" s="171"/>
      <c r="AW53" s="171"/>
      <c r="AX53" s="171"/>
      <c r="AY53" s="171"/>
      <c r="AZ53" s="171"/>
      <c r="BA53" s="171"/>
      <c r="BB53" s="171"/>
      <c r="BC53" s="171"/>
      <c r="BD53" s="171"/>
      <c r="BE53" s="171"/>
      <c r="BF53" s="171"/>
      <c r="BG53" s="171"/>
      <c r="BH53" s="171"/>
      <c r="BI53" s="171"/>
      <c r="BJ53" s="171"/>
      <c r="BK53" s="171"/>
      <c r="BL53" s="171"/>
      <c r="BM53" s="171"/>
      <c r="BN53" s="171"/>
      <c r="BO53" s="171"/>
      <c r="BP53" s="171"/>
      <c r="BQ53" s="171"/>
      <c r="BR53" s="171"/>
      <c r="BS53" s="171"/>
      <c r="BT53" s="171"/>
      <c r="BU53" s="171"/>
      <c r="BV53" s="171"/>
      <c r="BW53" s="171"/>
      <c r="BX53" s="171"/>
      <c r="BY53" s="171"/>
      <c r="BZ53" s="171"/>
      <c r="CA53" s="171"/>
      <c r="CB53" s="171"/>
      <c r="CC53" s="171"/>
      <c r="CD53" s="171"/>
      <c r="CE53" s="171"/>
      <c r="CF53" s="171"/>
      <c r="CG53" s="171"/>
      <c r="CH53" s="171"/>
      <c r="CI53" s="171"/>
      <c r="CJ53" s="171"/>
      <c r="CK53" s="171"/>
      <c r="CL53" s="171"/>
      <c r="CM53" s="171"/>
    </row>
    <row r="54" spans="1:91" s="187" customFormat="1" ht="18" customHeight="1">
      <c r="A54" s="372">
        <f>A52+1</f>
        <v>3</v>
      </c>
      <c r="B54" s="372" t="s">
        <v>82</v>
      </c>
      <c r="C54" s="358" t="str">
        <f>VLOOKUP(B54,DS,2,0)</f>
        <v>Võ Uyên Phương</v>
      </c>
      <c r="D54" s="360" t="str">
        <f>VLOOKUP(B54,DS,3,0)</f>
        <v>LĐ- TL</v>
      </c>
      <c r="E54" s="79" t="s">
        <v>33</v>
      </c>
      <c r="F54" s="193"/>
      <c r="G54" s="193">
        <v>8</v>
      </c>
      <c r="H54" s="193">
        <v>8</v>
      </c>
      <c r="I54" s="193">
        <v>8</v>
      </c>
      <c r="J54" s="193"/>
      <c r="K54" s="193">
        <v>8</v>
      </c>
      <c r="L54" s="193">
        <v>8</v>
      </c>
      <c r="M54" s="193">
        <v>8</v>
      </c>
      <c r="N54" s="193">
        <v>8</v>
      </c>
      <c r="O54" s="193">
        <v>8</v>
      </c>
      <c r="P54" s="193">
        <v>8</v>
      </c>
      <c r="Q54" s="193"/>
      <c r="R54" s="193">
        <v>8</v>
      </c>
      <c r="S54" s="193">
        <v>8</v>
      </c>
      <c r="T54" s="193">
        <v>8</v>
      </c>
      <c r="U54" s="193">
        <v>8</v>
      </c>
      <c r="V54" s="193">
        <v>8</v>
      </c>
      <c r="W54" s="193">
        <v>8</v>
      </c>
      <c r="X54" s="193"/>
      <c r="Y54" s="193">
        <v>8</v>
      </c>
      <c r="Z54" s="193">
        <v>8</v>
      </c>
      <c r="AA54" s="193">
        <v>8</v>
      </c>
      <c r="AB54" s="193">
        <v>8</v>
      </c>
      <c r="AC54" s="193">
        <v>8</v>
      </c>
      <c r="AD54" s="193">
        <v>8</v>
      </c>
      <c r="AE54" s="193"/>
      <c r="AF54" s="193">
        <v>8</v>
      </c>
      <c r="AG54" s="193"/>
      <c r="AH54" s="193"/>
      <c r="AI54" s="193"/>
      <c r="AJ54" s="193"/>
      <c r="AK54" s="362">
        <f t="shared" ref="AK54" si="23">((SUM(F54:AJ54))/8)-(SUMIF($F$6:$AJ$6,"C.Nhật",F54:AJ54)/8)</f>
        <v>22</v>
      </c>
      <c r="AL54" s="362">
        <f t="shared" ref="AL54" si="24">SUM(F55:AJ55)/8*1.5</f>
        <v>0</v>
      </c>
      <c r="AM54" s="364">
        <f t="shared" ref="AM54" si="25">SUMIF($F$6:$AJ$6,"C.Nhật",$F54:$AJ55)/8*2</f>
        <v>0</v>
      </c>
      <c r="AN54" s="366">
        <f t="shared" ref="AN54" si="26">SUM(AK54:AM55)</f>
        <v>22</v>
      </c>
      <c r="AO54" s="388">
        <v>0</v>
      </c>
      <c r="AP54" s="382"/>
      <c r="AQ54" s="382"/>
      <c r="AR54" s="382"/>
      <c r="AS54" s="380"/>
      <c r="AT54" s="192"/>
      <c r="AV54" s="171"/>
      <c r="AW54" s="171"/>
      <c r="AX54" s="171"/>
      <c r="AY54" s="171"/>
      <c r="AZ54" s="171"/>
      <c r="BA54" s="171"/>
      <c r="BB54" s="171"/>
      <c r="BC54" s="171"/>
      <c r="BD54" s="171"/>
      <c r="BE54" s="171"/>
      <c r="BF54" s="171"/>
      <c r="BG54" s="171"/>
      <c r="BH54" s="171"/>
      <c r="BI54" s="171"/>
      <c r="BJ54" s="171"/>
      <c r="BK54" s="171"/>
      <c r="BL54" s="171"/>
      <c r="BM54" s="171"/>
      <c r="BN54" s="171"/>
      <c r="BO54" s="171"/>
      <c r="BP54" s="171"/>
      <c r="BQ54" s="171"/>
      <c r="BR54" s="171"/>
      <c r="BS54" s="171"/>
      <c r="BT54" s="171"/>
      <c r="BU54" s="171"/>
      <c r="BV54" s="171"/>
      <c r="BW54" s="171"/>
      <c r="BX54" s="171"/>
      <c r="BY54" s="171"/>
      <c r="BZ54" s="171"/>
      <c r="CA54" s="171"/>
      <c r="CB54" s="171"/>
      <c r="CC54" s="171"/>
      <c r="CD54" s="171"/>
      <c r="CE54" s="171"/>
      <c r="CF54" s="171"/>
      <c r="CG54" s="171"/>
      <c r="CH54" s="171"/>
      <c r="CI54" s="171"/>
      <c r="CJ54" s="171"/>
      <c r="CK54" s="171"/>
      <c r="CL54" s="171"/>
      <c r="CM54" s="171"/>
    </row>
    <row r="55" spans="1:91" s="187" customFormat="1" ht="18" customHeight="1">
      <c r="A55" s="373"/>
      <c r="B55" s="373"/>
      <c r="C55" s="359"/>
      <c r="D55" s="361"/>
      <c r="E55" s="81" t="s">
        <v>32</v>
      </c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363"/>
      <c r="AL55" s="363"/>
      <c r="AM55" s="365"/>
      <c r="AN55" s="367"/>
      <c r="AO55" s="389"/>
      <c r="AP55" s="383"/>
      <c r="AQ55" s="383"/>
      <c r="AR55" s="383"/>
      <c r="AS55" s="381"/>
      <c r="AT55" s="192"/>
      <c r="AV55" s="171"/>
      <c r="AW55" s="171"/>
      <c r="AX55" s="171"/>
      <c r="AY55" s="171"/>
      <c r="AZ55" s="171"/>
      <c r="BA55" s="171"/>
      <c r="BB55" s="171"/>
      <c r="BC55" s="171"/>
      <c r="BD55" s="171"/>
      <c r="BE55" s="171"/>
      <c r="BF55" s="171"/>
      <c r="BG55" s="171"/>
      <c r="BH55" s="171"/>
      <c r="BI55" s="171"/>
      <c r="BJ55" s="171"/>
      <c r="BK55" s="171"/>
      <c r="BL55" s="171"/>
      <c r="BM55" s="171"/>
      <c r="BN55" s="171"/>
      <c r="BO55" s="171"/>
      <c r="BP55" s="171"/>
      <c r="BQ55" s="171"/>
      <c r="BR55" s="171"/>
      <c r="BS55" s="171"/>
      <c r="BT55" s="171"/>
      <c r="BU55" s="171"/>
      <c r="BV55" s="171"/>
      <c r="BW55" s="171"/>
      <c r="BX55" s="171"/>
      <c r="BY55" s="171"/>
      <c r="BZ55" s="171"/>
      <c r="CA55" s="171"/>
      <c r="CB55" s="171"/>
      <c r="CC55" s="171"/>
      <c r="CD55" s="171"/>
      <c r="CE55" s="171"/>
      <c r="CF55" s="171"/>
      <c r="CG55" s="171"/>
      <c r="CH55" s="171"/>
      <c r="CI55" s="171"/>
      <c r="CJ55" s="171"/>
      <c r="CK55" s="171"/>
      <c r="CL55" s="171"/>
      <c r="CM55" s="171"/>
    </row>
    <row r="56" spans="1:91" s="187" customFormat="1" ht="18" customHeight="1">
      <c r="A56" s="372">
        <f>A54+1</f>
        <v>4</v>
      </c>
      <c r="B56" s="372" t="s">
        <v>85</v>
      </c>
      <c r="C56" s="358" t="str">
        <f>VLOOKUP(B56,DS,2,0)</f>
        <v>Lê Nguyễn Huy Cường</v>
      </c>
      <c r="D56" s="360" t="str">
        <f>VLOOKUP(B56,DS,3,0)</f>
        <v>XNK</v>
      </c>
      <c r="E56" s="79" t="s">
        <v>33</v>
      </c>
      <c r="F56" s="193"/>
      <c r="G56" s="193">
        <v>8</v>
      </c>
      <c r="H56" s="193">
        <v>8</v>
      </c>
      <c r="I56" s="193">
        <v>8</v>
      </c>
      <c r="J56" s="193"/>
      <c r="K56" s="193">
        <v>8</v>
      </c>
      <c r="L56" s="193">
        <v>8</v>
      </c>
      <c r="M56" s="193">
        <v>8</v>
      </c>
      <c r="N56" s="193">
        <v>8</v>
      </c>
      <c r="O56" s="193">
        <v>8</v>
      </c>
      <c r="P56" s="193">
        <v>8</v>
      </c>
      <c r="Q56" s="193"/>
      <c r="R56" s="193">
        <v>8</v>
      </c>
      <c r="S56" s="193">
        <v>8</v>
      </c>
      <c r="T56" s="193">
        <v>8</v>
      </c>
      <c r="U56" s="193">
        <v>8</v>
      </c>
      <c r="V56" s="193">
        <v>8</v>
      </c>
      <c r="W56" s="193">
        <v>8</v>
      </c>
      <c r="X56" s="193"/>
      <c r="Y56" s="193">
        <v>8</v>
      </c>
      <c r="Z56" s="193">
        <v>8</v>
      </c>
      <c r="AA56" s="193">
        <v>8</v>
      </c>
      <c r="AB56" s="193">
        <v>8</v>
      </c>
      <c r="AC56" s="193">
        <v>8</v>
      </c>
      <c r="AD56" s="193">
        <v>8</v>
      </c>
      <c r="AE56" s="193"/>
      <c r="AF56" s="193">
        <v>8</v>
      </c>
      <c r="AG56" s="193"/>
      <c r="AH56" s="193"/>
      <c r="AI56" s="193"/>
      <c r="AJ56" s="193"/>
      <c r="AK56" s="362">
        <f t="shared" ref="AK56" si="27">((SUM(F56:AJ56))/8)-(SUMIF($F$6:$AJ$6,"C.Nhật",F56:AJ56)/8)</f>
        <v>22</v>
      </c>
      <c r="AL56" s="362">
        <f t="shared" ref="AL56" si="28">SUM(F57:AJ57)/8*1.5</f>
        <v>0</v>
      </c>
      <c r="AM56" s="364">
        <f t="shared" ref="AM56" si="29">SUMIF($F$6:$AJ$6,"C.Nhật",$F56:$AJ57)/8*2</f>
        <v>0</v>
      </c>
      <c r="AN56" s="366">
        <f t="shared" ref="AN56" si="30">SUM(AK56:AM57)</f>
        <v>22</v>
      </c>
      <c r="AO56" s="388">
        <v>0</v>
      </c>
      <c r="AP56" s="382"/>
      <c r="AQ56" s="382"/>
      <c r="AR56" s="382"/>
      <c r="AS56" s="380"/>
      <c r="AT56" s="192"/>
      <c r="AV56" s="171"/>
      <c r="AW56" s="171"/>
      <c r="AX56" s="171"/>
      <c r="AY56" s="171"/>
      <c r="AZ56" s="171"/>
      <c r="BA56" s="171"/>
      <c r="BB56" s="171"/>
      <c r="BC56" s="171"/>
      <c r="BD56" s="171"/>
      <c r="BE56" s="171"/>
      <c r="BF56" s="171"/>
      <c r="BG56" s="171"/>
      <c r="BH56" s="171"/>
      <c r="BI56" s="171"/>
      <c r="BJ56" s="171"/>
      <c r="BK56" s="171"/>
      <c r="BL56" s="171"/>
      <c r="BM56" s="171"/>
      <c r="BN56" s="171"/>
      <c r="BO56" s="171"/>
      <c r="BP56" s="171"/>
      <c r="BQ56" s="171"/>
      <c r="BR56" s="171"/>
      <c r="BS56" s="171"/>
      <c r="BT56" s="171"/>
      <c r="BU56" s="171"/>
      <c r="BV56" s="171"/>
      <c r="BW56" s="171"/>
      <c r="BX56" s="171"/>
      <c r="BY56" s="171"/>
      <c r="BZ56" s="171"/>
      <c r="CA56" s="171"/>
      <c r="CB56" s="171"/>
      <c r="CC56" s="171"/>
      <c r="CD56" s="171"/>
      <c r="CE56" s="171"/>
      <c r="CF56" s="171"/>
      <c r="CG56" s="171"/>
      <c r="CH56" s="171"/>
      <c r="CI56" s="171"/>
      <c r="CJ56" s="171"/>
      <c r="CK56" s="171"/>
      <c r="CL56" s="171"/>
      <c r="CM56" s="171"/>
    </row>
    <row r="57" spans="1:91" s="187" customFormat="1" ht="18" customHeight="1">
      <c r="A57" s="373"/>
      <c r="B57" s="373"/>
      <c r="C57" s="359"/>
      <c r="D57" s="361"/>
      <c r="E57" s="81" t="s">
        <v>32</v>
      </c>
      <c r="F57" s="194"/>
      <c r="G57" s="194"/>
      <c r="H57" s="194"/>
      <c r="I57" s="194"/>
      <c r="J57" s="194"/>
      <c r="K57" s="194"/>
      <c r="L57" s="194"/>
      <c r="M57" s="194"/>
      <c r="N57" s="194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4"/>
      <c r="Z57" s="194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363"/>
      <c r="AL57" s="363"/>
      <c r="AM57" s="365"/>
      <c r="AN57" s="367"/>
      <c r="AO57" s="389"/>
      <c r="AP57" s="383"/>
      <c r="AQ57" s="383"/>
      <c r="AR57" s="383"/>
      <c r="AS57" s="381"/>
      <c r="AT57" s="192"/>
      <c r="AV57" s="171"/>
      <c r="AW57" s="171"/>
      <c r="AX57" s="171"/>
      <c r="AY57" s="171"/>
      <c r="AZ57" s="171"/>
      <c r="BA57" s="171"/>
      <c r="BB57" s="171"/>
      <c r="BC57" s="171"/>
      <c r="BD57" s="171"/>
      <c r="BE57" s="171"/>
      <c r="BF57" s="171"/>
      <c r="BG57" s="171"/>
      <c r="BH57" s="171"/>
      <c r="BI57" s="171"/>
      <c r="BJ57" s="171"/>
      <c r="BK57" s="171"/>
      <c r="BL57" s="171"/>
      <c r="BM57" s="171"/>
      <c r="BN57" s="171"/>
      <c r="BO57" s="171"/>
      <c r="BP57" s="171"/>
      <c r="BQ57" s="171"/>
      <c r="BR57" s="171"/>
      <c r="BS57" s="171"/>
      <c r="BT57" s="171"/>
      <c r="BU57" s="171"/>
      <c r="BV57" s="171"/>
      <c r="BW57" s="171"/>
      <c r="BX57" s="171"/>
      <c r="BY57" s="171"/>
      <c r="BZ57" s="171"/>
      <c r="CA57" s="171"/>
      <c r="CB57" s="171"/>
      <c r="CC57" s="171"/>
      <c r="CD57" s="171"/>
      <c r="CE57" s="171"/>
      <c r="CF57" s="171"/>
      <c r="CG57" s="171"/>
      <c r="CH57" s="171"/>
      <c r="CI57" s="171"/>
      <c r="CJ57" s="171"/>
      <c r="CK57" s="171"/>
      <c r="CL57" s="171"/>
      <c r="CM57" s="171"/>
    </row>
    <row r="58" spans="1:91" s="187" customFormat="1" ht="18" customHeight="1">
      <c r="A58" s="372">
        <f>A56+1</f>
        <v>5</v>
      </c>
      <c r="B58" s="372" t="s">
        <v>88</v>
      </c>
      <c r="C58" s="358" t="str">
        <f>VLOOKUP(B58,DS,2,0)</f>
        <v>Nguyễn Văn Bé Tư</v>
      </c>
      <c r="D58" s="360" t="str">
        <f>VLOOKUP(B58,DS,3,0)</f>
        <v>Tài xế</v>
      </c>
      <c r="E58" s="79" t="s">
        <v>33</v>
      </c>
      <c r="F58" s="193"/>
      <c r="G58" s="193">
        <v>8</v>
      </c>
      <c r="H58" s="193">
        <v>8</v>
      </c>
      <c r="I58" s="193">
        <v>8</v>
      </c>
      <c r="J58" s="193"/>
      <c r="K58" s="193">
        <v>8</v>
      </c>
      <c r="L58" s="193">
        <v>8</v>
      </c>
      <c r="M58" s="193">
        <v>8</v>
      </c>
      <c r="N58" s="193">
        <v>8</v>
      </c>
      <c r="O58" s="193">
        <v>8</v>
      </c>
      <c r="P58" s="193">
        <v>8</v>
      </c>
      <c r="Q58" s="193"/>
      <c r="R58" s="193">
        <v>8</v>
      </c>
      <c r="S58" s="193">
        <v>8</v>
      </c>
      <c r="T58" s="193">
        <v>8</v>
      </c>
      <c r="U58" s="193">
        <v>8</v>
      </c>
      <c r="V58" s="193">
        <v>8</v>
      </c>
      <c r="W58" s="193">
        <v>8</v>
      </c>
      <c r="X58" s="193"/>
      <c r="Y58" s="193">
        <v>8</v>
      </c>
      <c r="Z58" s="193">
        <v>8</v>
      </c>
      <c r="AA58" s="193">
        <v>8</v>
      </c>
      <c r="AB58" s="193">
        <v>8</v>
      </c>
      <c r="AC58" s="193">
        <v>8</v>
      </c>
      <c r="AD58" s="193">
        <v>8</v>
      </c>
      <c r="AE58" s="193"/>
      <c r="AF58" s="193">
        <v>8</v>
      </c>
      <c r="AG58" s="193"/>
      <c r="AH58" s="193"/>
      <c r="AI58" s="193"/>
      <c r="AJ58" s="193"/>
      <c r="AK58" s="362">
        <f t="shared" ref="AK58" si="31">((SUM(F58:AJ58))/8)-(SUMIF($F$6:$AJ$6,"C.Nhật",F58:AJ58)/8)</f>
        <v>22</v>
      </c>
      <c r="AL58" s="362">
        <f t="shared" ref="AL58" si="32">SUM(F59:AJ59)/8*1.5</f>
        <v>0</v>
      </c>
      <c r="AM58" s="364">
        <f t="shared" ref="AM58" si="33">SUMIF($F$6:$AJ$6,"C.Nhật",$F58:$AJ59)/8*2</f>
        <v>0</v>
      </c>
      <c r="AN58" s="366">
        <f t="shared" ref="AN58" si="34">SUM(AK58:AM59)</f>
        <v>22</v>
      </c>
      <c r="AO58" s="388">
        <v>0</v>
      </c>
      <c r="AP58" s="382"/>
      <c r="AQ58" s="382"/>
      <c r="AR58" s="382"/>
      <c r="AS58" s="380"/>
      <c r="AT58" s="192"/>
      <c r="AV58" s="171"/>
      <c r="AW58" s="171"/>
      <c r="AX58" s="171"/>
      <c r="AY58" s="171"/>
      <c r="AZ58" s="171"/>
      <c r="BA58" s="171"/>
      <c r="BB58" s="171"/>
      <c r="BC58" s="171"/>
      <c r="BD58" s="171"/>
      <c r="BE58" s="171"/>
      <c r="BF58" s="171"/>
      <c r="BG58" s="171"/>
      <c r="BH58" s="171"/>
      <c r="BI58" s="171"/>
      <c r="BJ58" s="171"/>
      <c r="BK58" s="171"/>
      <c r="BL58" s="171"/>
      <c r="BM58" s="171"/>
      <c r="BN58" s="171"/>
      <c r="BO58" s="171"/>
      <c r="BP58" s="171"/>
      <c r="BQ58" s="171"/>
      <c r="BR58" s="171"/>
      <c r="BS58" s="171"/>
      <c r="BT58" s="171"/>
      <c r="BU58" s="171"/>
      <c r="BV58" s="171"/>
      <c r="BW58" s="171"/>
      <c r="BX58" s="171"/>
      <c r="BY58" s="171"/>
      <c r="BZ58" s="171"/>
      <c r="CA58" s="171"/>
      <c r="CB58" s="171"/>
      <c r="CC58" s="171"/>
      <c r="CD58" s="171"/>
      <c r="CE58" s="171"/>
      <c r="CF58" s="171"/>
      <c r="CG58" s="171"/>
      <c r="CH58" s="171"/>
      <c r="CI58" s="171"/>
      <c r="CJ58" s="171"/>
      <c r="CK58" s="171"/>
      <c r="CL58" s="171"/>
      <c r="CM58" s="171"/>
    </row>
    <row r="59" spans="1:91" s="187" customFormat="1" ht="18" customHeight="1">
      <c r="A59" s="373"/>
      <c r="B59" s="373"/>
      <c r="C59" s="359"/>
      <c r="D59" s="361"/>
      <c r="E59" s="81" t="s">
        <v>32</v>
      </c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4"/>
      <c r="Z59" s="194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363"/>
      <c r="AL59" s="363"/>
      <c r="AM59" s="365"/>
      <c r="AN59" s="367"/>
      <c r="AO59" s="389"/>
      <c r="AP59" s="383"/>
      <c r="AQ59" s="383"/>
      <c r="AR59" s="383"/>
      <c r="AS59" s="381"/>
      <c r="AT59" s="192"/>
      <c r="AV59" s="171"/>
      <c r="AW59" s="171"/>
      <c r="AX59" s="171"/>
      <c r="AY59" s="171"/>
      <c r="AZ59" s="171"/>
      <c r="BA59" s="171"/>
      <c r="BB59" s="171"/>
      <c r="BC59" s="171"/>
      <c r="BD59" s="171"/>
      <c r="BE59" s="171"/>
      <c r="BF59" s="171"/>
      <c r="BG59" s="171"/>
      <c r="BH59" s="171"/>
      <c r="BI59" s="171"/>
      <c r="BJ59" s="171"/>
      <c r="BK59" s="171"/>
      <c r="BL59" s="171"/>
      <c r="BM59" s="171"/>
      <c r="BN59" s="171"/>
      <c r="BO59" s="171"/>
      <c r="BP59" s="171"/>
      <c r="BQ59" s="171"/>
      <c r="BR59" s="171"/>
      <c r="BS59" s="171"/>
      <c r="BT59" s="171"/>
      <c r="BU59" s="171"/>
      <c r="BV59" s="171"/>
      <c r="BW59" s="171"/>
      <c r="BX59" s="171"/>
      <c r="BY59" s="171"/>
      <c r="BZ59" s="171"/>
      <c r="CA59" s="171"/>
      <c r="CB59" s="171"/>
      <c r="CC59" s="171"/>
      <c r="CD59" s="171"/>
      <c r="CE59" s="171"/>
      <c r="CF59" s="171"/>
      <c r="CG59" s="171"/>
      <c r="CH59" s="171"/>
      <c r="CI59" s="171"/>
      <c r="CJ59" s="171"/>
      <c r="CK59" s="171"/>
      <c r="CL59" s="171"/>
      <c r="CM59" s="171"/>
    </row>
    <row r="60" spans="1:91" s="187" customFormat="1" ht="18" customHeight="1">
      <c r="A60" s="372">
        <f>A58+1</f>
        <v>6</v>
      </c>
      <c r="B60" s="372" t="s">
        <v>89</v>
      </c>
      <c r="C60" s="358" t="str">
        <f>VLOOKUP(B60,DS,2,0)</f>
        <v>Lưu Quốc Phong</v>
      </c>
      <c r="D60" s="360" t="str">
        <f>VLOOKUP(B60,DS,3,0)</f>
        <v>Nhân sự</v>
      </c>
      <c r="E60" s="79" t="s">
        <v>33</v>
      </c>
      <c r="F60" s="193"/>
      <c r="G60" s="193">
        <v>8</v>
      </c>
      <c r="H60" s="193">
        <v>8</v>
      </c>
      <c r="I60" s="193">
        <v>8</v>
      </c>
      <c r="J60" s="193"/>
      <c r="K60" s="193">
        <v>8</v>
      </c>
      <c r="L60" s="193">
        <v>8</v>
      </c>
      <c r="M60" s="193">
        <v>8</v>
      </c>
      <c r="N60" s="193">
        <v>8</v>
      </c>
      <c r="O60" s="193">
        <v>8</v>
      </c>
      <c r="P60" s="193">
        <v>8</v>
      </c>
      <c r="Q60" s="193"/>
      <c r="R60" s="193">
        <v>8</v>
      </c>
      <c r="S60" s="193">
        <v>8</v>
      </c>
      <c r="T60" s="193">
        <v>8</v>
      </c>
      <c r="U60" s="193">
        <v>8</v>
      </c>
      <c r="V60" s="193">
        <v>8</v>
      </c>
      <c r="W60" s="193">
        <v>8</v>
      </c>
      <c r="X60" s="193"/>
      <c r="Y60" s="193">
        <v>8</v>
      </c>
      <c r="Z60" s="193">
        <v>8</v>
      </c>
      <c r="AA60" s="193">
        <v>8</v>
      </c>
      <c r="AB60" s="193">
        <v>8</v>
      </c>
      <c r="AC60" s="193">
        <v>8</v>
      </c>
      <c r="AD60" s="193">
        <v>8</v>
      </c>
      <c r="AE60" s="193"/>
      <c r="AF60" s="193">
        <v>8</v>
      </c>
      <c r="AG60" s="193"/>
      <c r="AH60" s="193"/>
      <c r="AI60" s="193"/>
      <c r="AJ60" s="193"/>
      <c r="AK60" s="362">
        <f t="shared" ref="AK60" si="35">((SUM(F60:AJ60))/8)-(SUMIF($F$6:$AJ$6,"C.Nhật",F60:AJ60)/8)</f>
        <v>22</v>
      </c>
      <c r="AL60" s="362">
        <f t="shared" ref="AL60" si="36">SUM(F61:AJ61)/8*1.5</f>
        <v>0</v>
      </c>
      <c r="AM60" s="364">
        <f t="shared" ref="AM60" si="37">SUMIF($F$6:$AJ$6,"C.Nhật",$F60:$AJ61)/8*2</f>
        <v>0</v>
      </c>
      <c r="AN60" s="366">
        <f t="shared" ref="AN60" si="38">SUM(AK60:AM61)</f>
        <v>22</v>
      </c>
      <c r="AO60" s="388">
        <v>0</v>
      </c>
      <c r="AP60" s="382"/>
      <c r="AQ60" s="382"/>
      <c r="AR60" s="382"/>
      <c r="AS60" s="380"/>
      <c r="AT60" s="192"/>
      <c r="AV60" s="171"/>
      <c r="AW60" s="171"/>
      <c r="AX60" s="171"/>
      <c r="AY60" s="171"/>
      <c r="AZ60" s="171"/>
      <c r="BA60" s="171"/>
      <c r="BB60" s="171"/>
      <c r="BC60" s="171"/>
      <c r="BD60" s="171"/>
      <c r="BE60" s="171"/>
      <c r="BF60" s="171"/>
      <c r="BG60" s="171"/>
      <c r="BH60" s="171"/>
      <c r="BI60" s="171"/>
      <c r="BJ60" s="171"/>
      <c r="BK60" s="171"/>
      <c r="BL60" s="171"/>
      <c r="BM60" s="171"/>
      <c r="BN60" s="171"/>
      <c r="BO60" s="171"/>
      <c r="BP60" s="171"/>
      <c r="BQ60" s="171"/>
      <c r="BR60" s="171"/>
      <c r="BS60" s="171"/>
      <c r="BT60" s="171"/>
      <c r="BU60" s="171"/>
      <c r="BV60" s="171"/>
      <c r="BW60" s="171"/>
      <c r="BX60" s="171"/>
      <c r="BY60" s="171"/>
      <c r="BZ60" s="171"/>
      <c r="CA60" s="171"/>
      <c r="CB60" s="171"/>
      <c r="CC60" s="171"/>
      <c r="CD60" s="171"/>
      <c r="CE60" s="171"/>
      <c r="CF60" s="171"/>
      <c r="CG60" s="171"/>
      <c r="CH60" s="171"/>
      <c r="CI60" s="171"/>
      <c r="CJ60" s="171"/>
      <c r="CK60" s="171"/>
      <c r="CL60" s="171"/>
      <c r="CM60" s="171"/>
    </row>
    <row r="61" spans="1:91" s="187" customFormat="1" ht="18" customHeight="1">
      <c r="A61" s="373"/>
      <c r="B61" s="373"/>
      <c r="C61" s="359"/>
      <c r="D61" s="361"/>
      <c r="E61" s="81" t="s">
        <v>32</v>
      </c>
      <c r="F61" s="194"/>
      <c r="G61" s="194"/>
      <c r="H61" s="194"/>
      <c r="I61" s="194"/>
      <c r="J61" s="194"/>
      <c r="K61" s="194"/>
      <c r="L61" s="194"/>
      <c r="M61" s="194"/>
      <c r="N61" s="194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363"/>
      <c r="AL61" s="363"/>
      <c r="AM61" s="365"/>
      <c r="AN61" s="367"/>
      <c r="AO61" s="389"/>
      <c r="AP61" s="383"/>
      <c r="AQ61" s="383"/>
      <c r="AR61" s="383"/>
      <c r="AS61" s="381"/>
      <c r="AT61" s="192"/>
      <c r="AV61" s="171"/>
      <c r="AW61" s="171"/>
      <c r="AX61" s="171"/>
      <c r="AY61" s="171"/>
      <c r="AZ61" s="171"/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1"/>
      <c r="BQ61" s="171"/>
      <c r="BR61" s="171"/>
      <c r="BS61" s="171"/>
      <c r="BT61" s="171"/>
      <c r="BU61" s="171"/>
      <c r="BV61" s="171"/>
      <c r="BW61" s="171"/>
      <c r="BX61" s="171"/>
      <c r="BY61" s="171"/>
      <c r="BZ61" s="171"/>
      <c r="CA61" s="171"/>
      <c r="CB61" s="171"/>
      <c r="CC61" s="171"/>
      <c r="CD61" s="171"/>
      <c r="CE61" s="171"/>
      <c r="CF61" s="171"/>
      <c r="CG61" s="171"/>
      <c r="CH61" s="171"/>
      <c r="CI61" s="171"/>
      <c r="CJ61" s="171"/>
      <c r="CK61" s="171"/>
      <c r="CL61" s="171"/>
      <c r="CM61" s="171"/>
    </row>
    <row r="62" spans="1:91" s="187" customFormat="1" ht="18" customHeight="1">
      <c r="A62" s="372">
        <f>A60+1</f>
        <v>7</v>
      </c>
      <c r="B62" s="372" t="s">
        <v>92</v>
      </c>
      <c r="C62" s="358" t="str">
        <f>VLOOKUP(B62,DS,2,0)</f>
        <v>Hoàng Thị Ngọc</v>
      </c>
      <c r="D62" s="360" t="str">
        <f>VLOOKUP(B62,DS,3,0)</f>
        <v>Kế toán</v>
      </c>
      <c r="E62" s="79" t="s">
        <v>33</v>
      </c>
      <c r="F62" s="193"/>
      <c r="G62" s="193">
        <v>8</v>
      </c>
      <c r="H62" s="193">
        <v>8</v>
      </c>
      <c r="I62" s="193">
        <v>8</v>
      </c>
      <c r="J62" s="193"/>
      <c r="K62" s="193">
        <v>8</v>
      </c>
      <c r="L62" s="193">
        <v>8</v>
      </c>
      <c r="M62" s="193">
        <v>8</v>
      </c>
      <c r="N62" s="193">
        <v>8</v>
      </c>
      <c r="O62" s="193">
        <v>8</v>
      </c>
      <c r="P62" s="193">
        <v>8</v>
      </c>
      <c r="Q62" s="193"/>
      <c r="R62" s="193">
        <v>8</v>
      </c>
      <c r="S62" s="193">
        <v>8</v>
      </c>
      <c r="T62" s="193">
        <v>8</v>
      </c>
      <c r="U62" s="193">
        <v>8</v>
      </c>
      <c r="V62" s="193">
        <v>8</v>
      </c>
      <c r="W62" s="193">
        <v>8</v>
      </c>
      <c r="X62" s="193"/>
      <c r="Y62" s="193">
        <v>8</v>
      </c>
      <c r="Z62" s="193">
        <v>8</v>
      </c>
      <c r="AA62" s="193">
        <v>8</v>
      </c>
      <c r="AB62" s="193">
        <v>8</v>
      </c>
      <c r="AC62" s="193">
        <v>8</v>
      </c>
      <c r="AD62" s="193">
        <v>8</v>
      </c>
      <c r="AE62" s="193"/>
      <c r="AF62" s="193">
        <v>8</v>
      </c>
      <c r="AG62" s="193"/>
      <c r="AH62" s="193"/>
      <c r="AI62" s="193"/>
      <c r="AJ62" s="193"/>
      <c r="AK62" s="362">
        <f t="shared" ref="AK62" si="39">((SUM(F62:AJ62))/8)-(SUMIF($F$6:$AJ$6,"C.Nhật",F62:AJ62)/8)</f>
        <v>22</v>
      </c>
      <c r="AL62" s="362">
        <f t="shared" ref="AL62" si="40">SUM(F63:AJ63)/8*1.5</f>
        <v>0</v>
      </c>
      <c r="AM62" s="364">
        <f t="shared" ref="AM62" si="41">SUMIF($F$6:$AJ$6,"C.Nhật",$F62:$AJ63)/8*2</f>
        <v>0</v>
      </c>
      <c r="AN62" s="366">
        <f t="shared" ref="AN62" si="42">SUM(AK62:AM63)</f>
        <v>22</v>
      </c>
      <c r="AO62" s="388">
        <v>0</v>
      </c>
      <c r="AP62" s="382"/>
      <c r="AQ62" s="382"/>
      <c r="AR62" s="382"/>
      <c r="AS62" s="380"/>
      <c r="AT62" s="192"/>
      <c r="AV62" s="171"/>
      <c r="AW62" s="171"/>
      <c r="AX62" s="171"/>
      <c r="AY62" s="171"/>
      <c r="AZ62" s="171"/>
      <c r="BA62" s="171"/>
      <c r="BB62" s="171"/>
      <c r="BC62" s="171"/>
      <c r="BD62" s="171"/>
      <c r="BE62" s="171"/>
      <c r="BF62" s="171"/>
      <c r="BG62" s="171"/>
      <c r="BH62" s="171"/>
      <c r="BI62" s="171"/>
      <c r="BJ62" s="171"/>
      <c r="BK62" s="171"/>
      <c r="BL62" s="171"/>
      <c r="BM62" s="171"/>
      <c r="BN62" s="171"/>
      <c r="BO62" s="171"/>
      <c r="BP62" s="171"/>
      <c r="BQ62" s="171"/>
      <c r="BR62" s="171"/>
      <c r="BS62" s="171"/>
      <c r="BT62" s="171"/>
      <c r="BU62" s="171"/>
      <c r="BV62" s="171"/>
      <c r="BW62" s="171"/>
      <c r="BX62" s="171"/>
      <c r="BY62" s="171"/>
      <c r="BZ62" s="171"/>
      <c r="CA62" s="171"/>
      <c r="CB62" s="171"/>
      <c r="CC62" s="171"/>
      <c r="CD62" s="171"/>
      <c r="CE62" s="171"/>
      <c r="CF62" s="171"/>
      <c r="CG62" s="171"/>
      <c r="CH62" s="171"/>
      <c r="CI62" s="171"/>
      <c r="CJ62" s="171"/>
      <c r="CK62" s="171"/>
      <c r="CL62" s="171"/>
      <c r="CM62" s="171"/>
    </row>
    <row r="63" spans="1:91" s="187" customFormat="1" ht="18" customHeight="1">
      <c r="A63" s="373"/>
      <c r="B63" s="373"/>
      <c r="C63" s="359"/>
      <c r="D63" s="361"/>
      <c r="E63" s="81" t="s">
        <v>32</v>
      </c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4"/>
      <c r="Z63" s="194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363"/>
      <c r="AL63" s="363"/>
      <c r="AM63" s="365"/>
      <c r="AN63" s="367"/>
      <c r="AO63" s="389"/>
      <c r="AP63" s="383"/>
      <c r="AQ63" s="383"/>
      <c r="AR63" s="383"/>
      <c r="AS63" s="381"/>
      <c r="AT63" s="192"/>
      <c r="AV63" s="171"/>
      <c r="AW63" s="171"/>
      <c r="AX63" s="171"/>
      <c r="AY63" s="171"/>
      <c r="AZ63" s="171"/>
      <c r="BA63" s="171"/>
      <c r="BB63" s="171"/>
      <c r="BC63" s="171"/>
      <c r="BD63" s="171"/>
      <c r="BE63" s="171"/>
      <c r="BF63" s="171"/>
      <c r="BG63" s="171"/>
      <c r="BH63" s="171"/>
      <c r="BI63" s="171"/>
      <c r="BJ63" s="171"/>
      <c r="BK63" s="171"/>
      <c r="BL63" s="171"/>
      <c r="BM63" s="171"/>
      <c r="BN63" s="171"/>
      <c r="BO63" s="171"/>
      <c r="BP63" s="171"/>
      <c r="BQ63" s="171"/>
      <c r="BR63" s="171"/>
      <c r="BS63" s="171"/>
      <c r="BT63" s="171"/>
      <c r="BU63" s="171"/>
      <c r="BV63" s="171"/>
      <c r="BW63" s="171"/>
      <c r="BX63" s="171"/>
      <c r="BY63" s="171"/>
      <c r="BZ63" s="171"/>
      <c r="CA63" s="171"/>
      <c r="CB63" s="171"/>
      <c r="CC63" s="171"/>
      <c r="CD63" s="171"/>
      <c r="CE63" s="171"/>
      <c r="CF63" s="171"/>
      <c r="CG63" s="171"/>
      <c r="CH63" s="171"/>
      <c r="CI63" s="171"/>
      <c r="CJ63" s="171"/>
      <c r="CK63" s="171"/>
      <c r="CL63" s="171"/>
      <c r="CM63" s="171"/>
    </row>
    <row r="64" spans="1:91" s="205" customFormat="1" ht="12.75">
      <c r="A64" s="195"/>
      <c r="B64" s="196"/>
      <c r="C64" s="197"/>
      <c r="D64" s="198"/>
      <c r="E64" s="197"/>
      <c r="F64" s="199"/>
      <c r="G64" s="199"/>
      <c r="H64" s="200"/>
      <c r="I64" s="200"/>
      <c r="J64" s="201"/>
      <c r="K64" s="199"/>
      <c r="L64" s="200"/>
      <c r="M64" s="199"/>
      <c r="N64" s="199"/>
      <c r="O64" s="199"/>
      <c r="P64" s="199"/>
      <c r="Q64" s="200"/>
      <c r="R64" s="199"/>
      <c r="S64" s="199"/>
      <c r="T64" s="201"/>
      <c r="U64" s="199"/>
      <c r="V64" s="199"/>
      <c r="W64" s="199"/>
      <c r="X64" s="196"/>
      <c r="Y64" s="199"/>
      <c r="Z64" s="199"/>
      <c r="AA64" s="199"/>
      <c r="AB64" s="199"/>
      <c r="AC64" s="199"/>
      <c r="AD64" s="200"/>
      <c r="AE64" s="199"/>
      <c r="AF64" s="199"/>
      <c r="AG64" s="199"/>
      <c r="AH64" s="199"/>
      <c r="AI64" s="199"/>
      <c r="AJ64" s="199"/>
      <c r="AK64" s="197"/>
      <c r="AL64" s="197"/>
      <c r="AM64" s="202"/>
      <c r="AN64" s="203"/>
      <c r="AO64" s="203"/>
      <c r="AP64" s="203"/>
      <c r="AQ64" s="203"/>
      <c r="AR64" s="203"/>
      <c r="AS64" s="197"/>
      <c r="AT64" s="204"/>
    </row>
    <row r="65" spans="1:46" s="205" customFormat="1" ht="12.75">
      <c r="A65" s="195"/>
      <c r="B65" s="196"/>
      <c r="C65" s="206" t="s">
        <v>14</v>
      </c>
      <c r="D65" s="198"/>
      <c r="E65" s="197"/>
      <c r="F65" s="199"/>
      <c r="G65" s="199"/>
      <c r="H65" s="200"/>
      <c r="I65" s="200"/>
      <c r="J65" s="201"/>
      <c r="K65" s="199"/>
      <c r="L65" s="200"/>
      <c r="M65" s="199"/>
      <c r="N65" s="199"/>
      <c r="O65" s="199"/>
      <c r="P65" s="199"/>
      <c r="Q65" s="200"/>
      <c r="R65" s="199"/>
      <c r="S65" s="199"/>
      <c r="T65" s="201"/>
      <c r="U65" s="199"/>
      <c r="V65" s="199"/>
      <c r="W65" s="199"/>
      <c r="X65" s="196"/>
      <c r="Y65" s="199"/>
      <c r="Z65" s="199"/>
      <c r="AA65" s="199"/>
      <c r="AB65" s="199"/>
      <c r="AC65" s="199"/>
      <c r="AD65" s="200"/>
      <c r="AE65" s="199"/>
      <c r="AF65" s="199"/>
      <c r="AG65" s="199"/>
      <c r="AH65" s="199"/>
      <c r="AI65" s="199"/>
      <c r="AJ65" s="199"/>
      <c r="AK65" s="197"/>
      <c r="AL65" s="197"/>
      <c r="AM65" s="202"/>
      <c r="AN65" s="203"/>
      <c r="AO65" s="203"/>
      <c r="AP65" s="203"/>
      <c r="AQ65" s="203"/>
      <c r="AR65" s="203"/>
      <c r="AS65" s="197"/>
      <c r="AT65" s="204"/>
    </row>
    <row r="66" spans="1:46" s="205" customFormat="1" ht="12.75">
      <c r="A66" s="207"/>
      <c r="B66" s="207"/>
      <c r="C66" s="197"/>
      <c r="D66" s="198"/>
      <c r="E66" s="197"/>
      <c r="F66" s="199"/>
      <c r="G66" s="199"/>
      <c r="H66" s="208"/>
      <c r="I66" s="208"/>
      <c r="J66" s="208"/>
      <c r="K66" s="199"/>
      <c r="L66" s="208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208"/>
      <c r="AE66" s="199"/>
      <c r="AF66" s="199"/>
      <c r="AG66" s="199"/>
      <c r="AH66" s="199"/>
      <c r="AI66" s="199"/>
      <c r="AJ66" s="199"/>
      <c r="AK66" s="197"/>
      <c r="AL66" s="197"/>
      <c r="AM66" s="202"/>
      <c r="AN66" s="209"/>
      <c r="AO66" s="209"/>
      <c r="AP66" s="209"/>
      <c r="AQ66" s="209"/>
      <c r="AR66" s="209"/>
      <c r="AS66" s="197"/>
      <c r="AT66" s="204"/>
    </row>
    <row r="67" spans="1:46" s="210" customFormat="1" ht="15" customHeight="1">
      <c r="A67" s="207"/>
      <c r="B67" s="207"/>
      <c r="C67" s="197"/>
      <c r="D67" s="198"/>
      <c r="E67" s="197"/>
      <c r="F67" s="199"/>
      <c r="G67" s="199"/>
      <c r="H67" s="208"/>
      <c r="I67" s="208"/>
      <c r="J67" s="208"/>
      <c r="K67" s="199"/>
      <c r="L67" s="208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208"/>
      <c r="AE67" s="199"/>
      <c r="AF67" s="199"/>
      <c r="AG67" s="199"/>
      <c r="AH67" s="199"/>
      <c r="AI67" s="199"/>
      <c r="AJ67" s="199"/>
      <c r="AK67" s="197"/>
      <c r="AL67" s="197"/>
      <c r="AM67" s="202"/>
      <c r="AN67" s="209"/>
      <c r="AO67" s="209"/>
      <c r="AP67" s="209"/>
      <c r="AQ67" s="209"/>
      <c r="AR67" s="209"/>
      <c r="AS67" s="197"/>
      <c r="AT67" s="197"/>
    </row>
    <row r="68" spans="1:46" s="210" customFormat="1" ht="11.25">
      <c r="A68" s="207"/>
      <c r="B68" s="207"/>
      <c r="C68" s="197"/>
      <c r="D68" s="198"/>
      <c r="E68" s="197"/>
      <c r="F68" s="199"/>
      <c r="G68" s="199"/>
      <c r="H68" s="208"/>
      <c r="I68" s="208"/>
      <c r="J68" s="208"/>
      <c r="K68" s="199"/>
      <c r="L68" s="208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208"/>
      <c r="AE68" s="199"/>
      <c r="AF68" s="199"/>
      <c r="AG68" s="199"/>
      <c r="AH68" s="199"/>
      <c r="AI68" s="199"/>
      <c r="AJ68" s="199"/>
      <c r="AK68" s="197"/>
      <c r="AL68" s="197"/>
      <c r="AM68" s="202"/>
      <c r="AN68" s="209"/>
      <c r="AO68" s="209"/>
      <c r="AP68" s="209"/>
      <c r="AQ68" s="209"/>
      <c r="AR68" s="209"/>
      <c r="AS68" s="197"/>
      <c r="AT68" s="197"/>
    </row>
    <row r="69" spans="1:46" s="210" customFormat="1" ht="11.25">
      <c r="A69" s="207"/>
      <c r="B69" s="207"/>
      <c r="C69" s="197"/>
      <c r="D69" s="198"/>
      <c r="E69" s="197"/>
      <c r="F69" s="199"/>
      <c r="G69" s="199"/>
      <c r="H69" s="208"/>
      <c r="I69" s="208"/>
      <c r="J69" s="208"/>
      <c r="K69" s="199"/>
      <c r="L69" s="208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208"/>
      <c r="AE69" s="199"/>
      <c r="AF69" s="199"/>
      <c r="AG69" s="199"/>
      <c r="AH69" s="199"/>
      <c r="AI69" s="199"/>
      <c r="AJ69" s="199"/>
      <c r="AK69" s="197"/>
      <c r="AL69" s="197"/>
      <c r="AM69" s="202"/>
      <c r="AN69" s="209"/>
      <c r="AO69" s="209"/>
      <c r="AP69" s="209"/>
      <c r="AQ69" s="209"/>
      <c r="AR69" s="209"/>
      <c r="AS69" s="197"/>
      <c r="AT69" s="197"/>
    </row>
    <row r="70" spans="1:46" s="210" customFormat="1" ht="11.25">
      <c r="A70" s="206"/>
      <c r="B70" s="206"/>
      <c r="C70" s="195"/>
      <c r="D70" s="211"/>
      <c r="E70" s="212"/>
      <c r="F70" s="201"/>
      <c r="G70" s="213"/>
      <c r="H70" s="200"/>
      <c r="I70" s="200"/>
      <c r="J70" s="200"/>
      <c r="K70" s="213"/>
      <c r="L70" s="200"/>
      <c r="M70" s="213"/>
      <c r="N70" s="213"/>
      <c r="O70" s="213"/>
      <c r="P70" s="213"/>
      <c r="Q70" s="200"/>
      <c r="R70" s="201"/>
      <c r="S70" s="213"/>
      <c r="T70" s="213"/>
      <c r="U70" s="200"/>
      <c r="V70" s="213"/>
      <c r="W70" s="213"/>
      <c r="X70" s="200"/>
      <c r="Y70" s="213"/>
      <c r="Z70" s="213"/>
      <c r="AA70" s="213"/>
      <c r="AB70" s="213"/>
      <c r="AC70" s="213"/>
      <c r="AD70" s="200"/>
      <c r="AE70" s="213"/>
      <c r="AF70" s="213"/>
      <c r="AG70" s="213"/>
      <c r="AH70" s="213"/>
      <c r="AI70" s="213"/>
      <c r="AJ70" s="213"/>
      <c r="AK70" s="212"/>
      <c r="AM70" s="214"/>
      <c r="AN70" s="206"/>
      <c r="AO70" s="206"/>
      <c r="AP70" s="206"/>
      <c r="AQ70" s="206"/>
      <c r="AR70" s="206"/>
      <c r="AS70" s="195"/>
      <c r="AT70" s="197"/>
    </row>
    <row r="71" spans="1:46" s="210" customFormat="1" ht="12.75">
      <c r="A71" s="171"/>
      <c r="B71" s="171" t="s">
        <v>0</v>
      </c>
      <c r="C71" s="171"/>
      <c r="D71" s="215"/>
      <c r="E71" s="171"/>
      <c r="F71" s="216"/>
      <c r="G71" s="216"/>
      <c r="H71" s="216"/>
      <c r="I71" s="216"/>
      <c r="J71" s="216"/>
      <c r="K71" s="216"/>
      <c r="L71" s="216"/>
      <c r="M71" s="216"/>
      <c r="N71" s="216"/>
      <c r="O71" s="216"/>
      <c r="P71" s="216"/>
      <c r="Q71" s="216"/>
      <c r="R71" s="216"/>
      <c r="S71" s="216"/>
      <c r="T71" s="216"/>
      <c r="U71" s="216"/>
      <c r="V71" s="216"/>
      <c r="W71" s="216"/>
      <c r="X71" s="216"/>
      <c r="Y71" s="216"/>
      <c r="Z71" s="216"/>
      <c r="AA71" s="216"/>
      <c r="AB71" s="216"/>
      <c r="AC71" s="216"/>
      <c r="AD71" s="216"/>
      <c r="AE71" s="216"/>
      <c r="AF71" s="216"/>
      <c r="AG71" s="216"/>
      <c r="AH71" s="217"/>
      <c r="AI71" s="217"/>
      <c r="AJ71" s="217"/>
      <c r="AK71" s="171"/>
      <c r="AL71" s="171"/>
      <c r="AM71" s="218"/>
      <c r="AN71" s="171"/>
      <c r="AO71" s="171"/>
      <c r="AP71" s="171"/>
      <c r="AQ71" s="171"/>
      <c r="AR71" s="171"/>
      <c r="AS71" s="171"/>
      <c r="AT71" s="197"/>
    </row>
    <row r="72" spans="1:46" s="210" customFormat="1" ht="12.75">
      <c r="A72" s="171"/>
      <c r="B72" s="171"/>
      <c r="C72" s="171" t="s">
        <v>48</v>
      </c>
      <c r="D72" s="215"/>
      <c r="E72" s="171"/>
      <c r="F72" s="216"/>
      <c r="G72" s="216"/>
      <c r="H72" s="216"/>
      <c r="I72" s="216"/>
      <c r="J72" s="216"/>
      <c r="K72" s="216"/>
      <c r="L72" s="216"/>
      <c r="M72" s="216"/>
      <c r="N72" s="216"/>
      <c r="O72" s="216"/>
      <c r="P72" s="216"/>
      <c r="Q72" s="216"/>
      <c r="R72" s="216"/>
      <c r="S72" s="216"/>
      <c r="T72" s="216"/>
      <c r="U72" s="216"/>
      <c r="V72" s="216"/>
      <c r="W72" s="216"/>
      <c r="X72" s="216"/>
      <c r="Y72" s="216"/>
      <c r="Z72" s="216"/>
      <c r="AA72" s="216"/>
      <c r="AB72" s="216"/>
      <c r="AC72" s="216"/>
      <c r="AD72" s="216"/>
      <c r="AE72" s="216"/>
      <c r="AF72" s="216"/>
      <c r="AG72" s="216"/>
      <c r="AH72" s="217"/>
      <c r="AI72" s="217"/>
      <c r="AJ72" s="217"/>
      <c r="AK72" s="171"/>
      <c r="AL72" s="171"/>
      <c r="AM72" s="218"/>
      <c r="AN72" s="171"/>
      <c r="AO72" s="171"/>
      <c r="AP72" s="171"/>
      <c r="AQ72" s="171"/>
      <c r="AR72" s="171"/>
      <c r="AS72" s="171"/>
      <c r="AT72" s="195"/>
    </row>
    <row r="73" spans="1:46" s="171" customFormat="1" ht="15" customHeight="1">
      <c r="C73" s="171" t="s">
        <v>49</v>
      </c>
      <c r="D73" s="215"/>
      <c r="F73" s="216"/>
      <c r="G73" s="216"/>
      <c r="H73" s="216"/>
      <c r="I73" s="216"/>
      <c r="J73" s="216"/>
      <c r="K73" s="216"/>
      <c r="L73" s="216"/>
      <c r="M73" s="216"/>
      <c r="N73" s="216"/>
      <c r="O73" s="216"/>
      <c r="P73" s="216"/>
      <c r="Q73" s="216"/>
      <c r="R73" s="216"/>
      <c r="S73" s="216"/>
      <c r="T73" s="216"/>
      <c r="U73" s="216"/>
      <c r="V73" s="216"/>
      <c r="W73" s="216"/>
      <c r="X73" s="216"/>
      <c r="Y73" s="216"/>
      <c r="Z73" s="216"/>
      <c r="AA73" s="216"/>
      <c r="AB73" s="216"/>
      <c r="AC73" s="216"/>
      <c r="AD73" s="216"/>
      <c r="AE73" s="216"/>
      <c r="AF73" s="216"/>
      <c r="AG73" s="216"/>
      <c r="AH73" s="217"/>
      <c r="AI73" s="217"/>
      <c r="AJ73" s="217"/>
      <c r="AM73" s="218"/>
    </row>
    <row r="74" spans="1:46" s="171" customFormat="1" ht="15" customHeight="1">
      <c r="C74" s="171" t="s">
        <v>50</v>
      </c>
      <c r="D74" s="215"/>
      <c r="F74" s="216"/>
      <c r="G74" s="216"/>
      <c r="H74" s="216"/>
      <c r="I74" s="216"/>
      <c r="J74" s="216"/>
      <c r="K74" s="216"/>
      <c r="L74" s="216"/>
      <c r="M74" s="216"/>
      <c r="N74" s="216"/>
      <c r="O74" s="216"/>
      <c r="P74" s="216"/>
      <c r="Q74" s="216"/>
      <c r="R74" s="216"/>
      <c r="S74" s="216"/>
      <c r="T74" s="216"/>
      <c r="U74" s="216"/>
      <c r="V74" s="216"/>
      <c r="W74" s="216"/>
      <c r="X74" s="216"/>
      <c r="Y74" s="216"/>
      <c r="Z74" s="216"/>
      <c r="AA74" s="216"/>
      <c r="AB74" s="216"/>
      <c r="AC74" s="216"/>
      <c r="AD74" s="216"/>
      <c r="AE74" s="216"/>
      <c r="AF74" s="216"/>
      <c r="AG74" s="216"/>
      <c r="AH74" s="217"/>
      <c r="AI74" s="217"/>
      <c r="AJ74" s="217"/>
      <c r="AM74" s="218"/>
    </row>
    <row r="75" spans="1:46" s="171" customFormat="1" ht="15" customHeight="1">
      <c r="C75" s="171" t="s">
        <v>51</v>
      </c>
      <c r="D75" s="215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7"/>
      <c r="AI75" s="217"/>
      <c r="AJ75" s="217"/>
      <c r="AM75" s="218"/>
    </row>
    <row r="76" spans="1:46" s="171" customFormat="1" ht="15" customHeight="1">
      <c r="C76" s="171" t="s">
        <v>52</v>
      </c>
      <c r="D76" s="215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  <c r="AG76" s="216"/>
      <c r="AH76" s="217"/>
      <c r="AI76" s="217"/>
      <c r="AJ76" s="217"/>
      <c r="AM76" s="218"/>
    </row>
    <row r="77" spans="1:46" s="171" customFormat="1" ht="15" customHeight="1">
      <c r="C77" s="171" t="s">
        <v>53</v>
      </c>
      <c r="D77" s="215"/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216"/>
      <c r="Q77" s="216"/>
      <c r="R77" s="216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  <c r="AG77" s="216"/>
      <c r="AH77" s="217"/>
      <c r="AI77" s="217"/>
      <c r="AJ77" s="217"/>
      <c r="AM77" s="218"/>
    </row>
    <row r="78" spans="1:46" s="171" customFormat="1" ht="15" customHeight="1">
      <c r="C78" s="171" t="s">
        <v>54</v>
      </c>
      <c r="D78" s="215"/>
      <c r="F78" s="216"/>
      <c r="G78" s="216"/>
      <c r="H78" s="216"/>
      <c r="I78" s="216"/>
      <c r="J78" s="216"/>
      <c r="K78" s="216"/>
      <c r="L78" s="216"/>
      <c r="M78" s="216"/>
      <c r="N78" s="216"/>
      <c r="O78" s="216"/>
      <c r="P78" s="216"/>
      <c r="Q78" s="216"/>
      <c r="R78" s="216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  <c r="AG78" s="216"/>
      <c r="AH78" s="217"/>
      <c r="AI78" s="217"/>
      <c r="AJ78" s="217"/>
      <c r="AM78" s="218"/>
    </row>
    <row r="79" spans="1:46" s="171" customFormat="1" ht="15" customHeight="1">
      <c r="C79" s="171" t="s">
        <v>55</v>
      </c>
      <c r="D79" s="215"/>
      <c r="F79" s="216"/>
      <c r="G79" s="216"/>
      <c r="H79" s="216"/>
      <c r="I79" s="216"/>
      <c r="J79" s="216"/>
      <c r="K79" s="216"/>
      <c r="L79" s="216"/>
      <c r="M79" s="216"/>
      <c r="N79" s="216"/>
      <c r="O79" s="216"/>
      <c r="P79" s="216"/>
      <c r="Q79" s="216"/>
      <c r="R79" s="216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  <c r="AG79" s="216"/>
      <c r="AH79" s="217"/>
      <c r="AI79" s="217"/>
      <c r="AJ79" s="217"/>
      <c r="AM79" s="218"/>
    </row>
    <row r="80" spans="1:46" s="171" customFormat="1" ht="15" customHeight="1">
      <c r="C80" s="171" t="s">
        <v>56</v>
      </c>
      <c r="D80" s="215"/>
      <c r="F80" s="216"/>
      <c r="G80" s="216"/>
      <c r="H80" s="216"/>
      <c r="I80" s="216"/>
      <c r="J80" s="216"/>
      <c r="K80" s="216"/>
      <c r="L80" s="216"/>
      <c r="M80" s="216"/>
      <c r="N80" s="216"/>
      <c r="O80" s="216"/>
      <c r="P80" s="216"/>
      <c r="Q80" s="216"/>
      <c r="R80" s="216"/>
      <c r="S80" s="216"/>
      <c r="T80" s="216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217"/>
      <c r="AI80" s="217"/>
      <c r="AJ80" s="217"/>
      <c r="AM80" s="218"/>
    </row>
    <row r="86" spans="1:90" ht="20.25">
      <c r="A86" s="161" t="str">
        <f>$A$1</f>
        <v>Công ty TNHH Hải sản An Lạc</v>
      </c>
      <c r="B86" s="64"/>
      <c r="C86" s="64"/>
      <c r="D86" s="68"/>
      <c r="E86" s="64"/>
      <c r="F86" s="68"/>
      <c r="G86" s="68"/>
      <c r="H86" s="68"/>
      <c r="I86" s="68"/>
      <c r="J86" s="68"/>
      <c r="K86" s="139"/>
      <c r="L86" s="139"/>
      <c r="M86" s="139"/>
      <c r="N86" s="139"/>
      <c r="O86" s="139"/>
      <c r="P86" s="139"/>
      <c r="Q86" s="139"/>
      <c r="R86" s="139"/>
      <c r="S86" s="66" t="str">
        <f>S1</f>
        <v>BẢNG CHẤM CÔNG THÁNG 01 NĂM 2014</v>
      </c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65"/>
      <c r="AL86" s="65"/>
      <c r="AM86" s="395" t="s">
        <v>157</v>
      </c>
      <c r="AN86" s="396"/>
      <c r="AO86" s="396"/>
      <c r="AP86" s="396"/>
      <c r="AQ86" s="396"/>
      <c r="AR86" s="396"/>
      <c r="AS86" s="397"/>
      <c r="AT86" s="67"/>
    </row>
    <row r="87" spans="1:90" ht="20.25">
      <c r="A87" s="161" t="str">
        <f>$A$2</f>
        <v>Địa chỉ: Lô A14, đường 4A, KCN Hải Sơn, Đức Hòa, Long An</v>
      </c>
      <c r="B87" s="68"/>
      <c r="C87" s="68"/>
      <c r="D87" s="68"/>
      <c r="E87" s="68"/>
      <c r="F87" s="68"/>
      <c r="G87" s="68"/>
      <c r="H87" s="68"/>
      <c r="I87" s="68"/>
      <c r="J87" s="68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65"/>
      <c r="AL87" s="65"/>
      <c r="AM87" s="114"/>
      <c r="AN87" s="69"/>
      <c r="AO87" s="69"/>
      <c r="AP87" s="69"/>
      <c r="AQ87" s="69"/>
      <c r="AR87" s="69"/>
      <c r="AS87" s="113"/>
      <c r="AT87" s="113"/>
    </row>
    <row r="88" spans="1:90" ht="21" customHeight="1">
      <c r="A88" s="161" t="str">
        <f>$A$3</f>
        <v>MST: 1100878093</v>
      </c>
      <c r="B88" s="70"/>
      <c r="C88" s="70"/>
      <c r="D88" s="71"/>
      <c r="E88" s="71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65"/>
      <c r="AL88" s="65"/>
      <c r="AM88" s="114"/>
      <c r="AN88" s="67"/>
      <c r="AO88" s="67"/>
      <c r="AP88" s="67"/>
      <c r="AQ88" s="67"/>
      <c r="AR88" s="67"/>
      <c r="AS88" s="72"/>
      <c r="AT88" s="72"/>
    </row>
    <row r="89" spans="1:90" ht="14.25" customHeight="1">
      <c r="A89" s="73"/>
      <c r="B89" s="73"/>
      <c r="C89" s="149"/>
      <c r="D89" s="74"/>
      <c r="E89" s="75">
        <f>E4</f>
        <v>41640</v>
      </c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7"/>
      <c r="AI89" s="77"/>
      <c r="AJ89" s="77"/>
      <c r="AK89" s="73"/>
      <c r="AL89" s="73"/>
      <c r="AM89" s="115"/>
      <c r="AN89" s="73"/>
      <c r="AO89" s="73"/>
      <c r="AP89" s="73"/>
      <c r="AQ89" s="73"/>
      <c r="AR89" s="73"/>
      <c r="AS89" s="73"/>
      <c r="AT89" s="120"/>
    </row>
    <row r="90" spans="1:90" s="78" customFormat="1" ht="18.75" customHeight="1">
      <c r="A90" s="390" t="s">
        <v>29</v>
      </c>
      <c r="B90" s="390" t="s">
        <v>3</v>
      </c>
      <c r="C90" s="390" t="s">
        <v>1</v>
      </c>
      <c r="D90" s="386" t="s">
        <v>30</v>
      </c>
      <c r="E90" s="390" t="s">
        <v>31</v>
      </c>
      <c r="F90" s="137">
        <f>+E89</f>
        <v>41640</v>
      </c>
      <c r="G90" s="137">
        <f t="shared" ref="G90:AJ90" si="43">F90+1</f>
        <v>41641</v>
      </c>
      <c r="H90" s="137">
        <f t="shared" si="43"/>
        <v>41642</v>
      </c>
      <c r="I90" s="137">
        <f t="shared" si="43"/>
        <v>41643</v>
      </c>
      <c r="J90" s="137">
        <f t="shared" si="43"/>
        <v>41644</v>
      </c>
      <c r="K90" s="137">
        <f t="shared" si="43"/>
        <v>41645</v>
      </c>
      <c r="L90" s="137">
        <f t="shared" si="43"/>
        <v>41646</v>
      </c>
      <c r="M90" s="137">
        <f t="shared" si="43"/>
        <v>41647</v>
      </c>
      <c r="N90" s="137">
        <f t="shared" si="43"/>
        <v>41648</v>
      </c>
      <c r="O90" s="137">
        <f t="shared" si="43"/>
        <v>41649</v>
      </c>
      <c r="P90" s="137">
        <f t="shared" si="43"/>
        <v>41650</v>
      </c>
      <c r="Q90" s="137">
        <f t="shared" si="43"/>
        <v>41651</v>
      </c>
      <c r="R90" s="137">
        <f t="shared" si="43"/>
        <v>41652</v>
      </c>
      <c r="S90" s="137">
        <f t="shared" si="43"/>
        <v>41653</v>
      </c>
      <c r="T90" s="137">
        <f t="shared" si="43"/>
        <v>41654</v>
      </c>
      <c r="U90" s="137">
        <f t="shared" si="43"/>
        <v>41655</v>
      </c>
      <c r="V90" s="137">
        <f t="shared" si="43"/>
        <v>41656</v>
      </c>
      <c r="W90" s="137">
        <f t="shared" si="43"/>
        <v>41657</v>
      </c>
      <c r="X90" s="137">
        <f t="shared" si="43"/>
        <v>41658</v>
      </c>
      <c r="Y90" s="137">
        <f t="shared" si="43"/>
        <v>41659</v>
      </c>
      <c r="Z90" s="137">
        <f t="shared" si="43"/>
        <v>41660</v>
      </c>
      <c r="AA90" s="137">
        <f t="shared" si="43"/>
        <v>41661</v>
      </c>
      <c r="AB90" s="137">
        <f t="shared" si="43"/>
        <v>41662</v>
      </c>
      <c r="AC90" s="137">
        <f t="shared" si="43"/>
        <v>41663</v>
      </c>
      <c r="AD90" s="137">
        <f t="shared" si="43"/>
        <v>41664</v>
      </c>
      <c r="AE90" s="137">
        <f t="shared" si="43"/>
        <v>41665</v>
      </c>
      <c r="AF90" s="137">
        <f t="shared" si="43"/>
        <v>41666</v>
      </c>
      <c r="AG90" s="137">
        <f t="shared" si="43"/>
        <v>41667</v>
      </c>
      <c r="AH90" s="137">
        <f>AG90+1</f>
        <v>41668</v>
      </c>
      <c r="AI90" s="137">
        <f t="shared" si="43"/>
        <v>41669</v>
      </c>
      <c r="AJ90" s="137">
        <f t="shared" si="43"/>
        <v>41670</v>
      </c>
      <c r="AK90" s="392" t="s">
        <v>15</v>
      </c>
      <c r="AL90" s="393"/>
      <c r="AM90" s="394"/>
      <c r="AN90" s="384" t="s">
        <v>47</v>
      </c>
      <c r="AO90" s="384" t="s">
        <v>43</v>
      </c>
      <c r="AP90" s="384" t="s">
        <v>44</v>
      </c>
      <c r="AQ90" s="384" t="s">
        <v>45</v>
      </c>
      <c r="AR90" s="384" t="s">
        <v>46</v>
      </c>
      <c r="AS90" s="386" t="s">
        <v>11</v>
      </c>
      <c r="AT90" s="379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</row>
    <row r="91" spans="1:90" s="78" customFormat="1" ht="47.25" customHeight="1">
      <c r="A91" s="387"/>
      <c r="B91" s="387"/>
      <c r="C91" s="387"/>
      <c r="D91" s="387"/>
      <c r="E91" s="391"/>
      <c r="F91" s="138" t="str">
        <f>CHOOSE(WEEKDAY(F90),"C.Nhật","T.Hai","T.Ba","T.Tư","T.Năm","T.Sáu","T.Bảy")</f>
        <v>T.Tư</v>
      </c>
      <c r="G91" s="138" t="str">
        <f t="shared" ref="G91:AJ91" si="44">CHOOSE(WEEKDAY(G90),"C.Nhật","T.Hai","T.Ba","T.Tư","T.Năm","T.Sáu","T.Bảy")</f>
        <v>T.Năm</v>
      </c>
      <c r="H91" s="138" t="str">
        <f t="shared" si="44"/>
        <v>T.Sáu</v>
      </c>
      <c r="I91" s="138" t="str">
        <f t="shared" si="44"/>
        <v>T.Bảy</v>
      </c>
      <c r="J91" s="138" t="str">
        <f t="shared" si="44"/>
        <v>C.Nhật</v>
      </c>
      <c r="K91" s="138" t="str">
        <f t="shared" si="44"/>
        <v>T.Hai</v>
      </c>
      <c r="L91" s="138" t="str">
        <f t="shared" si="44"/>
        <v>T.Ba</v>
      </c>
      <c r="M91" s="138" t="str">
        <f t="shared" si="44"/>
        <v>T.Tư</v>
      </c>
      <c r="N91" s="138" t="str">
        <f t="shared" si="44"/>
        <v>T.Năm</v>
      </c>
      <c r="O91" s="138" t="str">
        <f t="shared" si="44"/>
        <v>T.Sáu</v>
      </c>
      <c r="P91" s="138" t="str">
        <f t="shared" si="44"/>
        <v>T.Bảy</v>
      </c>
      <c r="Q91" s="138" t="str">
        <f t="shared" si="44"/>
        <v>C.Nhật</v>
      </c>
      <c r="R91" s="138" t="str">
        <f t="shared" si="44"/>
        <v>T.Hai</v>
      </c>
      <c r="S91" s="138" t="str">
        <f t="shared" si="44"/>
        <v>T.Ba</v>
      </c>
      <c r="T91" s="138" t="str">
        <f t="shared" si="44"/>
        <v>T.Tư</v>
      </c>
      <c r="U91" s="138" t="str">
        <f t="shared" si="44"/>
        <v>T.Năm</v>
      </c>
      <c r="V91" s="138" t="str">
        <f t="shared" si="44"/>
        <v>T.Sáu</v>
      </c>
      <c r="W91" s="138" t="str">
        <f t="shared" si="44"/>
        <v>T.Bảy</v>
      </c>
      <c r="X91" s="138" t="str">
        <f t="shared" si="44"/>
        <v>C.Nhật</v>
      </c>
      <c r="Y91" s="138" t="str">
        <f t="shared" si="44"/>
        <v>T.Hai</v>
      </c>
      <c r="Z91" s="138" t="str">
        <f t="shared" si="44"/>
        <v>T.Ba</v>
      </c>
      <c r="AA91" s="138" t="str">
        <f t="shared" si="44"/>
        <v>T.Tư</v>
      </c>
      <c r="AB91" s="138" t="str">
        <f t="shared" si="44"/>
        <v>T.Năm</v>
      </c>
      <c r="AC91" s="138" t="str">
        <f t="shared" si="44"/>
        <v>T.Sáu</v>
      </c>
      <c r="AD91" s="138" t="str">
        <f t="shared" si="44"/>
        <v>T.Bảy</v>
      </c>
      <c r="AE91" s="138" t="str">
        <f t="shared" si="44"/>
        <v>C.Nhật</v>
      </c>
      <c r="AF91" s="138" t="str">
        <f t="shared" si="44"/>
        <v>T.Hai</v>
      </c>
      <c r="AG91" s="138" t="str">
        <f t="shared" si="44"/>
        <v>T.Ba</v>
      </c>
      <c r="AH91" s="138" t="str">
        <f t="shared" si="44"/>
        <v>T.Tư</v>
      </c>
      <c r="AI91" s="138" t="str">
        <f t="shared" si="44"/>
        <v>T.Năm</v>
      </c>
      <c r="AJ91" s="138" t="str">
        <f t="shared" si="44"/>
        <v>T.Sáu</v>
      </c>
      <c r="AK91" s="112" t="s">
        <v>16</v>
      </c>
      <c r="AL91" s="112" t="s">
        <v>32</v>
      </c>
      <c r="AM91" s="116" t="s">
        <v>17</v>
      </c>
      <c r="AN91" s="385"/>
      <c r="AO91" s="385"/>
      <c r="AP91" s="385"/>
      <c r="AQ91" s="385"/>
      <c r="AR91" s="385"/>
      <c r="AS91" s="387"/>
      <c r="AT91" s="379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</row>
    <row r="92" spans="1:90" s="78" customFormat="1" ht="12.75" customHeight="1">
      <c r="A92" s="151">
        <v>1</v>
      </c>
      <c r="B92" s="151">
        <v>2</v>
      </c>
      <c r="C92" s="151">
        <v>3</v>
      </c>
      <c r="D92" s="151">
        <v>4</v>
      </c>
      <c r="E92" s="151">
        <v>5</v>
      </c>
      <c r="F92" s="151">
        <v>6</v>
      </c>
      <c r="G92" s="151">
        <v>7</v>
      </c>
      <c r="H92" s="151">
        <v>8</v>
      </c>
      <c r="I92" s="151">
        <v>9</v>
      </c>
      <c r="J92" s="151">
        <v>10</v>
      </c>
      <c r="K92" s="151">
        <v>11</v>
      </c>
      <c r="L92" s="151">
        <v>12</v>
      </c>
      <c r="M92" s="151">
        <v>13</v>
      </c>
      <c r="N92" s="151">
        <v>14</v>
      </c>
      <c r="O92" s="151">
        <v>15</v>
      </c>
      <c r="P92" s="151">
        <v>16</v>
      </c>
      <c r="Q92" s="151">
        <v>17</v>
      </c>
      <c r="R92" s="151">
        <v>18</v>
      </c>
      <c r="S92" s="151">
        <v>19</v>
      </c>
      <c r="T92" s="151">
        <v>20</v>
      </c>
      <c r="U92" s="151">
        <v>21</v>
      </c>
      <c r="V92" s="151">
        <v>22</v>
      </c>
      <c r="W92" s="151">
        <v>23</v>
      </c>
      <c r="X92" s="151">
        <v>24</v>
      </c>
      <c r="Y92" s="151">
        <v>25</v>
      </c>
      <c r="Z92" s="151">
        <v>26</v>
      </c>
      <c r="AA92" s="151">
        <v>27</v>
      </c>
      <c r="AB92" s="151">
        <v>28</v>
      </c>
      <c r="AC92" s="151">
        <v>29</v>
      </c>
      <c r="AD92" s="151">
        <v>30</v>
      </c>
      <c r="AE92" s="151">
        <v>31</v>
      </c>
      <c r="AF92" s="151">
        <v>32</v>
      </c>
      <c r="AG92" s="151">
        <v>33</v>
      </c>
      <c r="AH92" s="151">
        <v>34</v>
      </c>
      <c r="AI92" s="151">
        <v>35</v>
      </c>
      <c r="AJ92" s="151">
        <v>36</v>
      </c>
      <c r="AK92" s="151">
        <v>37</v>
      </c>
      <c r="AL92" s="151">
        <v>38</v>
      </c>
      <c r="AM92" s="151">
        <v>39</v>
      </c>
      <c r="AN92" s="151">
        <v>40</v>
      </c>
      <c r="AO92" s="151">
        <v>41</v>
      </c>
      <c r="AP92" s="151">
        <v>42</v>
      </c>
      <c r="AQ92" s="151">
        <v>43</v>
      </c>
      <c r="AR92" s="151">
        <v>44</v>
      </c>
      <c r="AS92" s="151">
        <v>45</v>
      </c>
      <c r="AT92" s="286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</row>
    <row r="93" spans="1:90" s="78" customFormat="1" ht="18" customHeight="1">
      <c r="A93" s="370">
        <v>1</v>
      </c>
      <c r="B93" s="370" t="s">
        <v>97</v>
      </c>
      <c r="C93" s="358" t="str">
        <f>VLOOKUP(B93,DS,2,0)</f>
        <v xml:space="preserve"> Lâm Thị Mộng Kiều </v>
      </c>
      <c r="D93" s="360" t="str">
        <f>VLOOKUP(B93,DS,3,0)</f>
        <v>Công nhân</v>
      </c>
      <c r="E93" s="79" t="s">
        <v>33</v>
      </c>
      <c r="F93" s="193"/>
      <c r="G93" s="193">
        <v>8</v>
      </c>
      <c r="H93" s="193">
        <v>8</v>
      </c>
      <c r="I93" s="193">
        <v>8</v>
      </c>
      <c r="J93" s="193"/>
      <c r="K93" s="193">
        <v>8</v>
      </c>
      <c r="L93" s="193">
        <v>8</v>
      </c>
      <c r="M93" s="193">
        <v>8</v>
      </c>
      <c r="N93" s="193">
        <v>8</v>
      </c>
      <c r="O93" s="193">
        <v>8</v>
      </c>
      <c r="P93" s="193">
        <v>8</v>
      </c>
      <c r="Q93" s="193"/>
      <c r="R93" s="193">
        <v>8</v>
      </c>
      <c r="S93" s="193">
        <v>8</v>
      </c>
      <c r="T93" s="193">
        <v>8</v>
      </c>
      <c r="U93" s="193">
        <v>8</v>
      </c>
      <c r="V93" s="193">
        <v>8</v>
      </c>
      <c r="W93" s="193">
        <v>8</v>
      </c>
      <c r="X93" s="193"/>
      <c r="Y93" s="193">
        <v>8</v>
      </c>
      <c r="Z93" s="193">
        <v>8</v>
      </c>
      <c r="AA93" s="193">
        <v>8</v>
      </c>
      <c r="AB93" s="193">
        <v>8</v>
      </c>
      <c r="AC93" s="193">
        <v>8</v>
      </c>
      <c r="AD93" s="193">
        <v>8</v>
      </c>
      <c r="AE93" s="193"/>
      <c r="AF93" s="193">
        <v>8</v>
      </c>
      <c r="AG93" s="193"/>
      <c r="AH93" s="193"/>
      <c r="AI93" s="193"/>
      <c r="AJ93" s="193"/>
      <c r="AK93" s="362">
        <f t="shared" ref="AK93" si="45">((SUM(F93:AJ93))/8)-(SUMIF($F$6:$AJ$6,"C.Nhật",F93:AJ93)/8)</f>
        <v>22</v>
      </c>
      <c r="AL93" s="362">
        <f t="shared" ref="AL93" si="46">SUM(F94:AJ94)/8*1.5</f>
        <v>0</v>
      </c>
      <c r="AM93" s="364">
        <f t="shared" ref="AM93" si="47">SUMIF($F$6:$AJ$6,"C.Nhật",$F93:$AJ94)/8*2</f>
        <v>0</v>
      </c>
      <c r="AN93" s="366">
        <f>SUM(AK93:AM94)</f>
        <v>22</v>
      </c>
      <c r="AO93" s="368">
        <v>0</v>
      </c>
      <c r="AP93" s="366"/>
      <c r="AQ93" s="366"/>
      <c r="AR93" s="366"/>
      <c r="AS93" s="356"/>
      <c r="AT93" s="286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</row>
    <row r="94" spans="1:90" s="78" customFormat="1" ht="18" customHeight="1">
      <c r="A94" s="371"/>
      <c r="B94" s="371"/>
      <c r="C94" s="359"/>
      <c r="D94" s="361"/>
      <c r="E94" s="81" t="s">
        <v>32</v>
      </c>
      <c r="F94" s="194"/>
      <c r="G94" s="194"/>
      <c r="H94" s="194"/>
      <c r="I94" s="194"/>
      <c r="J94" s="194"/>
      <c r="K94" s="194"/>
      <c r="L94" s="194"/>
      <c r="M94" s="194"/>
      <c r="N94" s="194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4"/>
      <c r="Z94" s="194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363"/>
      <c r="AL94" s="363"/>
      <c r="AM94" s="365"/>
      <c r="AN94" s="367"/>
      <c r="AO94" s="369"/>
      <c r="AP94" s="367"/>
      <c r="AQ94" s="367"/>
      <c r="AR94" s="367"/>
      <c r="AS94" s="357"/>
      <c r="AT94" s="286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</row>
    <row r="95" spans="1:90" s="78" customFormat="1" ht="18" customHeight="1">
      <c r="A95" s="370">
        <f>A93+1</f>
        <v>2</v>
      </c>
      <c r="B95" s="370" t="s">
        <v>98</v>
      </c>
      <c r="C95" s="358" t="str">
        <f>VLOOKUP(B95,DS,2,0)</f>
        <v>Huỳnh Thị Hường</v>
      </c>
      <c r="D95" s="360" t="str">
        <f>VLOOKUP(B95,DS,3,0)</f>
        <v>Công nhân</v>
      </c>
      <c r="E95" s="79" t="s">
        <v>33</v>
      </c>
      <c r="F95" s="193"/>
      <c r="G95" s="193">
        <v>8</v>
      </c>
      <c r="H95" s="193">
        <v>8</v>
      </c>
      <c r="I95" s="193">
        <v>8</v>
      </c>
      <c r="J95" s="193"/>
      <c r="K95" s="193">
        <v>8</v>
      </c>
      <c r="L95" s="193">
        <v>8</v>
      </c>
      <c r="M95" s="193">
        <v>8</v>
      </c>
      <c r="N95" s="193">
        <v>8</v>
      </c>
      <c r="O95" s="193">
        <v>8</v>
      </c>
      <c r="P95" s="193">
        <v>8</v>
      </c>
      <c r="Q95" s="193"/>
      <c r="R95" s="193">
        <v>8</v>
      </c>
      <c r="S95" s="193">
        <v>8</v>
      </c>
      <c r="T95" s="193">
        <v>8</v>
      </c>
      <c r="U95" s="193">
        <v>8</v>
      </c>
      <c r="V95" s="193">
        <v>8</v>
      </c>
      <c r="W95" s="193">
        <v>8</v>
      </c>
      <c r="X95" s="193"/>
      <c r="Y95" s="193">
        <v>8</v>
      </c>
      <c r="Z95" s="193">
        <v>8</v>
      </c>
      <c r="AA95" s="193">
        <v>8</v>
      </c>
      <c r="AB95" s="193">
        <v>8</v>
      </c>
      <c r="AC95" s="193">
        <v>8</v>
      </c>
      <c r="AD95" s="193">
        <v>8</v>
      </c>
      <c r="AE95" s="193"/>
      <c r="AF95" s="193">
        <v>8</v>
      </c>
      <c r="AG95" s="193"/>
      <c r="AH95" s="193"/>
      <c r="AI95" s="193"/>
      <c r="AJ95" s="193"/>
      <c r="AK95" s="362">
        <f t="shared" ref="AK95" si="48">((SUM(F95:AJ95))/8)-(SUMIF($F$6:$AJ$6,"C.Nhật",F95:AJ95)/8)</f>
        <v>22</v>
      </c>
      <c r="AL95" s="362">
        <f t="shared" ref="AL95" si="49">SUM(F96:AJ96)/8*1.5</f>
        <v>0</v>
      </c>
      <c r="AM95" s="364">
        <f t="shared" ref="AM95" si="50">SUMIF($F$6:$AJ$6,"C.Nhật",$F95:$AJ96)/8*2</f>
        <v>0</v>
      </c>
      <c r="AN95" s="366">
        <f t="shared" ref="AN95" si="51">SUM(AK95:AM96)</f>
        <v>22</v>
      </c>
      <c r="AO95" s="368">
        <v>0</v>
      </c>
      <c r="AP95" s="366"/>
      <c r="AQ95" s="366"/>
      <c r="AR95" s="366"/>
      <c r="AS95" s="356"/>
      <c r="AT95" s="286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</row>
    <row r="96" spans="1:90" s="78" customFormat="1" ht="18" customHeight="1">
      <c r="A96" s="371"/>
      <c r="B96" s="371"/>
      <c r="C96" s="359"/>
      <c r="D96" s="361"/>
      <c r="E96" s="81" t="s">
        <v>32</v>
      </c>
      <c r="F96" s="194"/>
      <c r="G96" s="194"/>
      <c r="H96" s="194"/>
      <c r="I96" s="194"/>
      <c r="J96" s="194"/>
      <c r="K96" s="194"/>
      <c r="L96" s="194"/>
      <c r="M96" s="194"/>
      <c r="N96" s="194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4"/>
      <c r="Z96" s="194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363"/>
      <c r="AL96" s="363"/>
      <c r="AM96" s="365"/>
      <c r="AN96" s="367"/>
      <c r="AO96" s="369"/>
      <c r="AP96" s="367"/>
      <c r="AQ96" s="367"/>
      <c r="AR96" s="367"/>
      <c r="AS96" s="357"/>
      <c r="AT96" s="286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</row>
    <row r="97" spans="1:90" s="78" customFormat="1" ht="18" customHeight="1">
      <c r="A97" s="370">
        <f>A95+1</f>
        <v>3</v>
      </c>
      <c r="B97" s="370" t="s">
        <v>99</v>
      </c>
      <c r="C97" s="358" t="str">
        <f>VLOOKUP(B97,DS,2,0)</f>
        <v>Nguyễn Thị Rong</v>
      </c>
      <c r="D97" s="360" t="str">
        <f>VLOOKUP(B97,DS,3,0)</f>
        <v>Công nhân</v>
      </c>
      <c r="E97" s="79" t="s">
        <v>33</v>
      </c>
      <c r="F97" s="193"/>
      <c r="G97" s="193">
        <v>8</v>
      </c>
      <c r="H97" s="193">
        <v>8</v>
      </c>
      <c r="I97" s="193">
        <v>8</v>
      </c>
      <c r="J97" s="193"/>
      <c r="K97" s="193">
        <v>8</v>
      </c>
      <c r="L97" s="193">
        <v>8</v>
      </c>
      <c r="M97" s="193">
        <v>8</v>
      </c>
      <c r="N97" s="193">
        <v>8</v>
      </c>
      <c r="O97" s="193">
        <v>8</v>
      </c>
      <c r="P97" s="193">
        <v>8</v>
      </c>
      <c r="Q97" s="193"/>
      <c r="R97" s="193">
        <v>8</v>
      </c>
      <c r="S97" s="193">
        <v>8</v>
      </c>
      <c r="T97" s="193">
        <v>8</v>
      </c>
      <c r="U97" s="193">
        <v>8</v>
      </c>
      <c r="V97" s="193">
        <v>8</v>
      </c>
      <c r="W97" s="193">
        <v>8</v>
      </c>
      <c r="X97" s="193"/>
      <c r="Y97" s="193">
        <v>8</v>
      </c>
      <c r="Z97" s="193">
        <v>8</v>
      </c>
      <c r="AA97" s="193">
        <v>8</v>
      </c>
      <c r="AB97" s="193">
        <v>8</v>
      </c>
      <c r="AC97" s="193">
        <v>8</v>
      </c>
      <c r="AD97" s="193">
        <v>8</v>
      </c>
      <c r="AE97" s="193"/>
      <c r="AF97" s="193">
        <v>8</v>
      </c>
      <c r="AG97" s="193"/>
      <c r="AH97" s="193"/>
      <c r="AI97" s="193"/>
      <c r="AJ97" s="193"/>
      <c r="AK97" s="362">
        <f t="shared" ref="AK97" si="52">((SUM(F97:AJ97))/8)-(SUMIF($F$6:$AJ$6,"C.Nhật",F97:AJ97)/8)</f>
        <v>22</v>
      </c>
      <c r="AL97" s="362">
        <f t="shared" ref="AL97" si="53">SUM(F98:AJ98)/8*1.5</f>
        <v>0</v>
      </c>
      <c r="AM97" s="364">
        <f t="shared" ref="AM97" si="54">SUMIF($F$6:$AJ$6,"C.Nhật",$F97:$AJ98)/8*2</f>
        <v>0</v>
      </c>
      <c r="AN97" s="366">
        <f t="shared" ref="AN97" si="55">SUM(AK97:AM98)</f>
        <v>22</v>
      </c>
      <c r="AO97" s="368">
        <v>0</v>
      </c>
      <c r="AP97" s="366"/>
      <c r="AQ97" s="366"/>
      <c r="AR97" s="366"/>
      <c r="AS97" s="356"/>
      <c r="AT97" s="286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</row>
    <row r="98" spans="1:90" s="78" customFormat="1" ht="18" customHeight="1">
      <c r="A98" s="371"/>
      <c r="B98" s="371"/>
      <c r="C98" s="359"/>
      <c r="D98" s="361"/>
      <c r="E98" s="81" t="s">
        <v>32</v>
      </c>
      <c r="F98" s="194"/>
      <c r="G98" s="194"/>
      <c r="H98" s="194"/>
      <c r="I98" s="194"/>
      <c r="J98" s="194"/>
      <c r="K98" s="194"/>
      <c r="L98" s="194"/>
      <c r="M98" s="194"/>
      <c r="N98" s="194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4"/>
      <c r="Z98" s="194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363"/>
      <c r="AL98" s="363"/>
      <c r="AM98" s="365"/>
      <c r="AN98" s="367"/>
      <c r="AO98" s="369"/>
      <c r="AP98" s="367"/>
      <c r="AQ98" s="367"/>
      <c r="AR98" s="367"/>
      <c r="AS98" s="357"/>
      <c r="AT98" s="286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</row>
    <row r="99" spans="1:90" s="78" customFormat="1" ht="18" customHeight="1">
      <c r="A99" s="370">
        <f>A97+1</f>
        <v>4</v>
      </c>
      <c r="B99" s="370" t="s">
        <v>100</v>
      </c>
      <c r="C99" s="358" t="str">
        <f>VLOOKUP(B99,DS,2,0)</f>
        <v>Sơn Thị Nil</v>
      </c>
      <c r="D99" s="360" t="str">
        <f>VLOOKUP(B99,DS,3,0)</f>
        <v>Công nhân</v>
      </c>
      <c r="E99" s="79" t="s">
        <v>33</v>
      </c>
      <c r="F99" s="193"/>
      <c r="G99" s="193">
        <v>8</v>
      </c>
      <c r="H99" s="193">
        <v>8</v>
      </c>
      <c r="I99" s="193">
        <v>8</v>
      </c>
      <c r="J99" s="193"/>
      <c r="K99" s="193">
        <v>8</v>
      </c>
      <c r="L99" s="193">
        <v>8</v>
      </c>
      <c r="M99" s="193">
        <v>8</v>
      </c>
      <c r="N99" s="193">
        <v>8</v>
      </c>
      <c r="O99" s="193">
        <v>8</v>
      </c>
      <c r="P99" s="193">
        <v>8</v>
      </c>
      <c r="Q99" s="193"/>
      <c r="R99" s="193">
        <v>8</v>
      </c>
      <c r="S99" s="193">
        <v>8</v>
      </c>
      <c r="T99" s="193">
        <v>8</v>
      </c>
      <c r="U99" s="193">
        <v>8</v>
      </c>
      <c r="V99" s="193">
        <v>8</v>
      </c>
      <c r="W99" s="193">
        <v>8</v>
      </c>
      <c r="X99" s="193"/>
      <c r="Y99" s="193">
        <v>8</v>
      </c>
      <c r="Z99" s="193">
        <v>8</v>
      </c>
      <c r="AA99" s="193">
        <v>8</v>
      </c>
      <c r="AB99" s="193">
        <v>8</v>
      </c>
      <c r="AC99" s="193">
        <v>8</v>
      </c>
      <c r="AD99" s="193">
        <v>8</v>
      </c>
      <c r="AE99" s="193"/>
      <c r="AF99" s="193">
        <v>8</v>
      </c>
      <c r="AG99" s="193"/>
      <c r="AH99" s="193"/>
      <c r="AI99" s="193"/>
      <c r="AJ99" s="193"/>
      <c r="AK99" s="362">
        <f t="shared" ref="AK99" si="56">((SUM(F99:AJ99))/8)-(SUMIF($F$6:$AJ$6,"C.Nhật",F99:AJ99)/8)</f>
        <v>22</v>
      </c>
      <c r="AL99" s="362">
        <f t="shared" ref="AL99" si="57">SUM(F100:AJ100)/8*1.5</f>
        <v>0</v>
      </c>
      <c r="AM99" s="364">
        <f t="shared" ref="AM99" si="58">SUMIF($F$6:$AJ$6,"C.Nhật",$F99:$AJ100)/8*2</f>
        <v>0</v>
      </c>
      <c r="AN99" s="366">
        <f t="shared" ref="AN99" si="59">SUM(AK99:AM100)</f>
        <v>22</v>
      </c>
      <c r="AO99" s="368">
        <v>0</v>
      </c>
      <c r="AP99" s="366"/>
      <c r="AQ99" s="366"/>
      <c r="AR99" s="366"/>
      <c r="AS99" s="356"/>
      <c r="AT99" s="286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</row>
    <row r="100" spans="1:90" s="78" customFormat="1" ht="18" customHeight="1">
      <c r="A100" s="371"/>
      <c r="B100" s="371"/>
      <c r="C100" s="359"/>
      <c r="D100" s="361"/>
      <c r="E100" s="81" t="s">
        <v>32</v>
      </c>
      <c r="F100" s="194"/>
      <c r="G100" s="194"/>
      <c r="H100" s="194"/>
      <c r="I100" s="194"/>
      <c r="J100" s="194"/>
      <c r="K100" s="194"/>
      <c r="L100" s="194"/>
      <c r="M100" s="194"/>
      <c r="N100" s="194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4"/>
      <c r="Z100" s="194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363"/>
      <c r="AL100" s="363"/>
      <c r="AM100" s="365"/>
      <c r="AN100" s="367"/>
      <c r="AO100" s="369"/>
      <c r="AP100" s="367"/>
      <c r="AQ100" s="367"/>
      <c r="AR100" s="367"/>
      <c r="AS100" s="357"/>
      <c r="AT100" s="286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</row>
    <row r="101" spans="1:90" s="78" customFormat="1" ht="18" customHeight="1">
      <c r="A101" s="370">
        <f>A99+1</f>
        <v>5</v>
      </c>
      <c r="B101" s="370" t="s">
        <v>101</v>
      </c>
      <c r="C101" s="358" t="str">
        <f>VLOOKUP(B101,DS,2,0)</f>
        <v>Huỳnh Thị Bé Tha</v>
      </c>
      <c r="D101" s="360" t="str">
        <f>VLOOKUP(B101,DS,3,0)</f>
        <v>Công nhân</v>
      </c>
      <c r="E101" s="79" t="s">
        <v>33</v>
      </c>
      <c r="F101" s="193"/>
      <c r="G101" s="193">
        <v>8</v>
      </c>
      <c r="H101" s="193">
        <v>8</v>
      </c>
      <c r="I101" s="193">
        <v>8</v>
      </c>
      <c r="J101" s="193"/>
      <c r="K101" s="193">
        <v>8</v>
      </c>
      <c r="L101" s="193">
        <v>8</v>
      </c>
      <c r="M101" s="193">
        <v>8</v>
      </c>
      <c r="N101" s="193">
        <v>8</v>
      </c>
      <c r="O101" s="193">
        <v>8</v>
      </c>
      <c r="P101" s="193">
        <v>8</v>
      </c>
      <c r="Q101" s="193"/>
      <c r="R101" s="193">
        <v>8</v>
      </c>
      <c r="S101" s="193">
        <v>8</v>
      </c>
      <c r="T101" s="193">
        <v>8</v>
      </c>
      <c r="U101" s="193">
        <v>8</v>
      </c>
      <c r="V101" s="193">
        <v>8</v>
      </c>
      <c r="W101" s="193">
        <v>8</v>
      </c>
      <c r="X101" s="193"/>
      <c r="Y101" s="193">
        <v>8</v>
      </c>
      <c r="Z101" s="193">
        <v>8</v>
      </c>
      <c r="AA101" s="193">
        <v>8</v>
      </c>
      <c r="AB101" s="193">
        <v>8</v>
      </c>
      <c r="AC101" s="193">
        <v>8</v>
      </c>
      <c r="AD101" s="193">
        <v>8</v>
      </c>
      <c r="AE101" s="193"/>
      <c r="AF101" s="193">
        <v>8</v>
      </c>
      <c r="AG101" s="193"/>
      <c r="AH101" s="193"/>
      <c r="AI101" s="193"/>
      <c r="AJ101" s="193"/>
      <c r="AK101" s="362">
        <f t="shared" ref="AK101" si="60">((SUM(F101:AJ101))/8)-(SUMIF($F$6:$AJ$6,"C.Nhật",F101:AJ101)/8)</f>
        <v>22</v>
      </c>
      <c r="AL101" s="362">
        <f t="shared" ref="AL101" si="61">SUM(F102:AJ102)/8*1.5</f>
        <v>0</v>
      </c>
      <c r="AM101" s="364">
        <f t="shared" ref="AM101" si="62">SUMIF($F$6:$AJ$6,"C.Nhật",$F101:$AJ102)/8*2</f>
        <v>0</v>
      </c>
      <c r="AN101" s="366">
        <f t="shared" ref="AN101" si="63">SUM(AK101:AM102)</f>
        <v>22</v>
      </c>
      <c r="AO101" s="368">
        <v>0</v>
      </c>
      <c r="AP101" s="366"/>
      <c r="AQ101" s="366"/>
      <c r="AR101" s="366"/>
      <c r="AS101" s="356"/>
      <c r="AT101" s="286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</row>
    <row r="102" spans="1:90" s="78" customFormat="1" ht="18" customHeight="1">
      <c r="A102" s="371"/>
      <c r="B102" s="371"/>
      <c r="C102" s="359"/>
      <c r="D102" s="361"/>
      <c r="E102" s="81" t="s">
        <v>32</v>
      </c>
      <c r="F102" s="194"/>
      <c r="G102" s="194"/>
      <c r="H102" s="194"/>
      <c r="I102" s="194"/>
      <c r="J102" s="194"/>
      <c r="K102" s="194"/>
      <c r="L102" s="194"/>
      <c r="M102" s="194"/>
      <c r="N102" s="194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4"/>
      <c r="Z102" s="194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363"/>
      <c r="AL102" s="363"/>
      <c r="AM102" s="365"/>
      <c r="AN102" s="367"/>
      <c r="AO102" s="369"/>
      <c r="AP102" s="367"/>
      <c r="AQ102" s="367"/>
      <c r="AR102" s="367"/>
      <c r="AS102" s="357"/>
      <c r="AT102" s="286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</row>
    <row r="103" spans="1:90" s="78" customFormat="1" ht="18" customHeight="1">
      <c r="A103" s="370">
        <f>A101+1</f>
        <v>6</v>
      </c>
      <c r="B103" s="370" t="s">
        <v>102</v>
      </c>
      <c r="C103" s="358" t="str">
        <f>VLOOKUP(B103,DS,2,0)</f>
        <v>Huỳnh Thị Bé Thi</v>
      </c>
      <c r="D103" s="360" t="str">
        <f>VLOOKUP(B103,DS,3,0)</f>
        <v>Công nhân</v>
      </c>
      <c r="E103" s="79" t="s">
        <v>33</v>
      </c>
      <c r="F103" s="193"/>
      <c r="G103" s="193">
        <v>8</v>
      </c>
      <c r="H103" s="193">
        <v>8</v>
      </c>
      <c r="I103" s="193">
        <v>8</v>
      </c>
      <c r="J103" s="193"/>
      <c r="K103" s="193">
        <v>8</v>
      </c>
      <c r="L103" s="193">
        <v>8</v>
      </c>
      <c r="M103" s="193">
        <v>8</v>
      </c>
      <c r="N103" s="193">
        <v>8</v>
      </c>
      <c r="O103" s="193">
        <v>8</v>
      </c>
      <c r="P103" s="193">
        <v>8</v>
      </c>
      <c r="Q103" s="193"/>
      <c r="R103" s="193">
        <v>8</v>
      </c>
      <c r="S103" s="193">
        <v>8</v>
      </c>
      <c r="T103" s="193">
        <v>8</v>
      </c>
      <c r="U103" s="193">
        <v>8</v>
      </c>
      <c r="V103" s="193">
        <v>8</v>
      </c>
      <c r="W103" s="193">
        <v>8</v>
      </c>
      <c r="X103" s="193"/>
      <c r="Y103" s="193">
        <v>8</v>
      </c>
      <c r="Z103" s="193">
        <v>8</v>
      </c>
      <c r="AA103" s="193">
        <v>8</v>
      </c>
      <c r="AB103" s="193">
        <v>8</v>
      </c>
      <c r="AC103" s="193">
        <v>8</v>
      </c>
      <c r="AD103" s="193">
        <v>8</v>
      </c>
      <c r="AE103" s="193"/>
      <c r="AF103" s="193">
        <v>8</v>
      </c>
      <c r="AG103" s="193"/>
      <c r="AH103" s="193"/>
      <c r="AI103" s="193"/>
      <c r="AJ103" s="193"/>
      <c r="AK103" s="362">
        <f t="shared" ref="AK103" si="64">((SUM(F103:AJ103))/8)-(SUMIF($F$6:$AJ$6,"C.Nhật",F103:AJ103)/8)</f>
        <v>22</v>
      </c>
      <c r="AL103" s="362">
        <f t="shared" ref="AL103" si="65">SUM(F104:AJ104)/8*1.5</f>
        <v>0</v>
      </c>
      <c r="AM103" s="364">
        <f t="shared" ref="AM103" si="66">SUMIF($F$6:$AJ$6,"C.Nhật",$F103:$AJ104)/8*2</f>
        <v>0</v>
      </c>
      <c r="AN103" s="366">
        <f t="shared" ref="AN103" si="67">SUM(AK103:AM104)</f>
        <v>22</v>
      </c>
      <c r="AO103" s="368">
        <v>0</v>
      </c>
      <c r="AP103" s="366"/>
      <c r="AQ103" s="366"/>
      <c r="AR103" s="366"/>
      <c r="AS103" s="356"/>
      <c r="AT103" s="286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</row>
    <row r="104" spans="1:90" s="78" customFormat="1" ht="18" customHeight="1">
      <c r="A104" s="371"/>
      <c r="B104" s="371"/>
      <c r="C104" s="359"/>
      <c r="D104" s="361"/>
      <c r="E104" s="81" t="s">
        <v>32</v>
      </c>
      <c r="F104" s="194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363"/>
      <c r="AL104" s="363"/>
      <c r="AM104" s="365"/>
      <c r="AN104" s="367"/>
      <c r="AO104" s="369"/>
      <c r="AP104" s="367"/>
      <c r="AQ104" s="367"/>
      <c r="AR104" s="367"/>
      <c r="AS104" s="357"/>
      <c r="AT104" s="286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</row>
    <row r="105" spans="1:90" s="78" customFormat="1" ht="18" customHeight="1">
      <c r="A105" s="370">
        <f>A103+1</f>
        <v>7</v>
      </c>
      <c r="B105" s="370" t="s">
        <v>103</v>
      </c>
      <c r="C105" s="358" t="str">
        <f>VLOOKUP(B105,DS,2,0)</f>
        <v>Nguyễn Thị Kim Hồng</v>
      </c>
      <c r="D105" s="360" t="str">
        <f>VLOOKUP(B105,DS,3,0)</f>
        <v>Công nhân</v>
      </c>
      <c r="E105" s="79" t="s">
        <v>33</v>
      </c>
      <c r="F105" s="193"/>
      <c r="G105" s="193">
        <v>8</v>
      </c>
      <c r="H105" s="193">
        <v>8</v>
      </c>
      <c r="I105" s="193">
        <v>8</v>
      </c>
      <c r="J105" s="193"/>
      <c r="K105" s="193">
        <v>8</v>
      </c>
      <c r="L105" s="193">
        <v>8</v>
      </c>
      <c r="M105" s="193">
        <v>8</v>
      </c>
      <c r="N105" s="193">
        <v>8</v>
      </c>
      <c r="O105" s="193">
        <v>8</v>
      </c>
      <c r="P105" s="193">
        <v>8</v>
      </c>
      <c r="Q105" s="193"/>
      <c r="R105" s="193">
        <v>8</v>
      </c>
      <c r="S105" s="193">
        <v>8</v>
      </c>
      <c r="T105" s="193">
        <v>8</v>
      </c>
      <c r="U105" s="193">
        <v>8</v>
      </c>
      <c r="V105" s="193">
        <v>8</v>
      </c>
      <c r="W105" s="193">
        <v>8</v>
      </c>
      <c r="X105" s="193"/>
      <c r="Y105" s="193">
        <v>8</v>
      </c>
      <c r="Z105" s="193">
        <v>8</v>
      </c>
      <c r="AA105" s="193">
        <v>8</v>
      </c>
      <c r="AB105" s="193">
        <v>8</v>
      </c>
      <c r="AC105" s="193">
        <v>8</v>
      </c>
      <c r="AD105" s="193">
        <v>8</v>
      </c>
      <c r="AE105" s="193"/>
      <c r="AF105" s="193">
        <v>8</v>
      </c>
      <c r="AG105" s="193"/>
      <c r="AH105" s="193"/>
      <c r="AI105" s="193"/>
      <c r="AJ105" s="193"/>
      <c r="AK105" s="362">
        <f t="shared" ref="AK105" si="68">((SUM(F105:AJ105))/8)-(SUMIF($F$6:$AJ$6,"C.Nhật",F105:AJ105)/8)</f>
        <v>22</v>
      </c>
      <c r="AL105" s="362">
        <f t="shared" ref="AL105" si="69">SUM(F106:AJ106)/8*1.5</f>
        <v>0</v>
      </c>
      <c r="AM105" s="364">
        <f t="shared" ref="AM105" si="70">SUMIF($F$6:$AJ$6,"C.Nhật",$F105:$AJ106)/8*2</f>
        <v>0</v>
      </c>
      <c r="AN105" s="366">
        <f t="shared" ref="AN105" si="71">SUM(AK105:AM106)</f>
        <v>22</v>
      </c>
      <c r="AO105" s="368">
        <v>0</v>
      </c>
      <c r="AP105" s="366"/>
      <c r="AQ105" s="366"/>
      <c r="AR105" s="366"/>
      <c r="AS105" s="356"/>
      <c r="AT105" s="286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</row>
    <row r="106" spans="1:90" s="78" customFormat="1" ht="18" customHeight="1">
      <c r="A106" s="371"/>
      <c r="B106" s="371"/>
      <c r="C106" s="359"/>
      <c r="D106" s="361"/>
      <c r="E106" s="81" t="s">
        <v>32</v>
      </c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363"/>
      <c r="AL106" s="363"/>
      <c r="AM106" s="365"/>
      <c r="AN106" s="367"/>
      <c r="AO106" s="369"/>
      <c r="AP106" s="367"/>
      <c r="AQ106" s="367"/>
      <c r="AR106" s="367"/>
      <c r="AS106" s="357"/>
      <c r="AT106" s="286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</row>
    <row r="107" spans="1:90" s="78" customFormat="1" ht="18" customHeight="1">
      <c r="A107" s="370">
        <v>8</v>
      </c>
      <c r="B107" s="370" t="s">
        <v>104</v>
      </c>
      <c r="C107" s="358" t="str">
        <f>VLOOKUP(B107,DS,2,0)</f>
        <v>Nguyễn Thị Lựu</v>
      </c>
      <c r="D107" s="360" t="str">
        <f>VLOOKUP(B107,DS,3,0)</f>
        <v>Công nhân</v>
      </c>
      <c r="E107" s="79" t="s">
        <v>33</v>
      </c>
      <c r="F107" s="193"/>
      <c r="G107" s="193">
        <v>8</v>
      </c>
      <c r="H107" s="193">
        <v>8</v>
      </c>
      <c r="I107" s="193">
        <v>8</v>
      </c>
      <c r="J107" s="193"/>
      <c r="K107" s="193">
        <v>8</v>
      </c>
      <c r="L107" s="193">
        <v>8</v>
      </c>
      <c r="M107" s="193">
        <v>8</v>
      </c>
      <c r="N107" s="193">
        <v>8</v>
      </c>
      <c r="O107" s="193">
        <v>8</v>
      </c>
      <c r="P107" s="193">
        <v>8</v>
      </c>
      <c r="Q107" s="193"/>
      <c r="R107" s="193">
        <v>8</v>
      </c>
      <c r="S107" s="193">
        <v>8</v>
      </c>
      <c r="T107" s="193">
        <v>8</v>
      </c>
      <c r="U107" s="193">
        <v>8</v>
      </c>
      <c r="V107" s="193">
        <v>8</v>
      </c>
      <c r="W107" s="193">
        <v>8</v>
      </c>
      <c r="X107" s="193"/>
      <c r="Y107" s="193">
        <v>8</v>
      </c>
      <c r="Z107" s="193">
        <v>8</v>
      </c>
      <c r="AA107" s="193">
        <v>8</v>
      </c>
      <c r="AB107" s="193">
        <v>8</v>
      </c>
      <c r="AC107" s="193">
        <v>8</v>
      </c>
      <c r="AD107" s="193">
        <v>8</v>
      </c>
      <c r="AE107" s="193"/>
      <c r="AF107" s="193">
        <v>8</v>
      </c>
      <c r="AG107" s="193"/>
      <c r="AH107" s="193"/>
      <c r="AI107" s="193"/>
      <c r="AJ107" s="193"/>
      <c r="AK107" s="362">
        <f t="shared" ref="AK107" si="72">((SUM(F107:AJ107))/8)-(SUMIF($F$6:$AJ$6,"C.Nhật",F107:AJ107)/8)</f>
        <v>22</v>
      </c>
      <c r="AL107" s="362">
        <f t="shared" ref="AL107" si="73">SUM(F108:AJ108)/8*1.5</f>
        <v>0</v>
      </c>
      <c r="AM107" s="364">
        <f t="shared" ref="AM107" si="74">SUMIF($F$6:$AJ$6,"C.Nhật",$F107:$AJ108)/8*2</f>
        <v>0</v>
      </c>
      <c r="AN107" s="366">
        <f t="shared" ref="AN107" si="75">SUM(AK107:AM108)</f>
        <v>22</v>
      </c>
      <c r="AO107" s="368">
        <v>0</v>
      </c>
      <c r="AP107" s="366"/>
      <c r="AQ107" s="366"/>
      <c r="AR107" s="366"/>
      <c r="AS107" s="356"/>
      <c r="AT107" s="286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</row>
    <row r="108" spans="1:90" s="78" customFormat="1" ht="18" customHeight="1">
      <c r="A108" s="371"/>
      <c r="B108" s="371"/>
      <c r="C108" s="359"/>
      <c r="D108" s="361"/>
      <c r="E108" s="81" t="s">
        <v>32</v>
      </c>
      <c r="F108" s="194"/>
      <c r="G108" s="194"/>
      <c r="H108" s="194"/>
      <c r="I108" s="194"/>
      <c r="J108" s="194"/>
      <c r="K108" s="194"/>
      <c r="L108" s="194"/>
      <c r="M108" s="194"/>
      <c r="N108" s="194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4"/>
      <c r="Z108" s="194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363"/>
      <c r="AL108" s="363"/>
      <c r="AM108" s="365"/>
      <c r="AN108" s="367"/>
      <c r="AO108" s="369"/>
      <c r="AP108" s="367"/>
      <c r="AQ108" s="367"/>
      <c r="AR108" s="367"/>
      <c r="AS108" s="357"/>
      <c r="AT108" s="286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</row>
    <row r="109" spans="1:90" s="78" customFormat="1" ht="18" customHeight="1">
      <c r="A109" s="370">
        <v>9</v>
      </c>
      <c r="B109" s="370" t="s">
        <v>105</v>
      </c>
      <c r="C109" s="358" t="str">
        <f>VLOOKUP(B109,DS,2,0)</f>
        <v>Lý Thị Được</v>
      </c>
      <c r="D109" s="360" t="str">
        <f>VLOOKUP(B109,DS,3,0)</f>
        <v>Công nhân</v>
      </c>
      <c r="E109" s="79" t="s">
        <v>33</v>
      </c>
      <c r="F109" s="193"/>
      <c r="G109" s="193">
        <v>8</v>
      </c>
      <c r="H109" s="193">
        <v>8</v>
      </c>
      <c r="I109" s="193">
        <v>8</v>
      </c>
      <c r="J109" s="193"/>
      <c r="K109" s="193">
        <v>8</v>
      </c>
      <c r="L109" s="193">
        <v>8</v>
      </c>
      <c r="M109" s="193">
        <v>8</v>
      </c>
      <c r="N109" s="193">
        <v>8</v>
      </c>
      <c r="O109" s="193">
        <v>8</v>
      </c>
      <c r="P109" s="193">
        <v>8</v>
      </c>
      <c r="Q109" s="193"/>
      <c r="R109" s="193">
        <v>8</v>
      </c>
      <c r="S109" s="193">
        <v>8</v>
      </c>
      <c r="T109" s="193">
        <v>8</v>
      </c>
      <c r="U109" s="193">
        <v>8</v>
      </c>
      <c r="V109" s="193">
        <v>8</v>
      </c>
      <c r="W109" s="193">
        <v>8</v>
      </c>
      <c r="X109" s="193"/>
      <c r="Y109" s="193">
        <v>8</v>
      </c>
      <c r="Z109" s="193">
        <v>8</v>
      </c>
      <c r="AA109" s="193">
        <v>8</v>
      </c>
      <c r="AB109" s="193">
        <v>8</v>
      </c>
      <c r="AC109" s="193">
        <v>8</v>
      </c>
      <c r="AD109" s="193">
        <v>8</v>
      </c>
      <c r="AE109" s="193"/>
      <c r="AF109" s="193">
        <v>8</v>
      </c>
      <c r="AG109" s="193"/>
      <c r="AH109" s="193"/>
      <c r="AI109" s="193"/>
      <c r="AJ109" s="193"/>
      <c r="AK109" s="362">
        <f t="shared" ref="AK109" si="76">((SUM(F109:AJ109))/8)-(SUMIF($F$6:$AJ$6,"C.Nhật",F109:AJ109)/8)</f>
        <v>22</v>
      </c>
      <c r="AL109" s="362">
        <f t="shared" ref="AL109" si="77">SUM(F110:AJ110)/8*1.5</f>
        <v>0</v>
      </c>
      <c r="AM109" s="364">
        <f t="shared" ref="AM109" si="78">SUMIF($F$6:$AJ$6,"C.Nhật",$F109:$AJ110)/8*2</f>
        <v>0</v>
      </c>
      <c r="AN109" s="366">
        <f t="shared" ref="AN109" si="79">SUM(AK109:AM110)</f>
        <v>22</v>
      </c>
      <c r="AO109" s="368">
        <v>0</v>
      </c>
      <c r="AP109" s="366"/>
      <c r="AQ109" s="366"/>
      <c r="AR109" s="366"/>
      <c r="AS109" s="356"/>
      <c r="AT109" s="286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</row>
    <row r="110" spans="1:90" s="78" customFormat="1" ht="18" customHeight="1">
      <c r="A110" s="371"/>
      <c r="B110" s="371"/>
      <c r="C110" s="359"/>
      <c r="D110" s="361"/>
      <c r="E110" s="81" t="s">
        <v>32</v>
      </c>
      <c r="F110" s="194"/>
      <c r="G110" s="194"/>
      <c r="H110" s="194"/>
      <c r="I110" s="194"/>
      <c r="J110" s="194"/>
      <c r="K110" s="194"/>
      <c r="L110" s="194"/>
      <c r="M110" s="194"/>
      <c r="N110" s="194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363"/>
      <c r="AL110" s="363"/>
      <c r="AM110" s="365"/>
      <c r="AN110" s="367"/>
      <c r="AO110" s="369"/>
      <c r="AP110" s="367"/>
      <c r="AQ110" s="367"/>
      <c r="AR110" s="367"/>
      <c r="AS110" s="357"/>
      <c r="AT110" s="286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</row>
    <row r="111" spans="1:90" s="78" customFormat="1" ht="18" customHeight="1">
      <c r="A111" s="370">
        <f>A109+1</f>
        <v>10</v>
      </c>
      <c r="B111" s="370" t="s">
        <v>106</v>
      </c>
      <c r="C111" s="358" t="str">
        <f>VLOOKUP(B111,DS,2,0)</f>
        <v>Lý La Quan</v>
      </c>
      <c r="D111" s="360" t="str">
        <f>VLOOKUP(B111,DS,3,0)</f>
        <v>Công nhân</v>
      </c>
      <c r="E111" s="79" t="s">
        <v>33</v>
      </c>
      <c r="F111" s="193"/>
      <c r="G111" s="193">
        <v>8</v>
      </c>
      <c r="H111" s="193">
        <v>8</v>
      </c>
      <c r="I111" s="193">
        <v>8</v>
      </c>
      <c r="J111" s="193"/>
      <c r="K111" s="193">
        <v>8</v>
      </c>
      <c r="L111" s="193">
        <v>8</v>
      </c>
      <c r="M111" s="193">
        <v>8</v>
      </c>
      <c r="N111" s="193">
        <v>8</v>
      </c>
      <c r="O111" s="193">
        <v>8</v>
      </c>
      <c r="P111" s="193">
        <v>8</v>
      </c>
      <c r="Q111" s="193"/>
      <c r="R111" s="193">
        <v>8</v>
      </c>
      <c r="S111" s="193">
        <v>8</v>
      </c>
      <c r="T111" s="193">
        <v>8</v>
      </c>
      <c r="U111" s="193">
        <v>8</v>
      </c>
      <c r="V111" s="193">
        <v>8</v>
      </c>
      <c r="W111" s="193">
        <v>8</v>
      </c>
      <c r="X111" s="193"/>
      <c r="Y111" s="193">
        <v>8</v>
      </c>
      <c r="Z111" s="193">
        <v>8</v>
      </c>
      <c r="AA111" s="193">
        <v>8</v>
      </c>
      <c r="AB111" s="193">
        <v>8</v>
      </c>
      <c r="AC111" s="193">
        <v>8</v>
      </c>
      <c r="AD111" s="193">
        <v>8</v>
      </c>
      <c r="AE111" s="193"/>
      <c r="AF111" s="193">
        <v>8</v>
      </c>
      <c r="AG111" s="193"/>
      <c r="AH111" s="193"/>
      <c r="AI111" s="193"/>
      <c r="AJ111" s="193"/>
      <c r="AK111" s="362">
        <f t="shared" ref="AK111" si="80">((SUM(F111:AJ111))/8)-(SUMIF($F$6:$AJ$6,"C.Nhật",F111:AJ111)/8)</f>
        <v>22</v>
      </c>
      <c r="AL111" s="362">
        <f t="shared" ref="AL111" si="81">SUM(F112:AJ112)/8*1.5</f>
        <v>0</v>
      </c>
      <c r="AM111" s="364">
        <f t="shared" ref="AM111" si="82">SUMIF($F$6:$AJ$6,"C.Nhật",$F111:$AJ112)/8*2</f>
        <v>0</v>
      </c>
      <c r="AN111" s="366">
        <f t="shared" ref="AN111" si="83">SUM(AK111:AM112)</f>
        <v>22</v>
      </c>
      <c r="AO111" s="368">
        <v>0</v>
      </c>
      <c r="AP111" s="366"/>
      <c r="AQ111" s="366"/>
      <c r="AR111" s="366"/>
      <c r="AS111" s="356"/>
      <c r="AT111" s="286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</row>
    <row r="112" spans="1:90" s="78" customFormat="1" ht="18" customHeight="1">
      <c r="A112" s="371"/>
      <c r="B112" s="371"/>
      <c r="C112" s="359"/>
      <c r="D112" s="361"/>
      <c r="E112" s="81" t="s">
        <v>32</v>
      </c>
      <c r="F112" s="194"/>
      <c r="G112" s="194"/>
      <c r="H112" s="194"/>
      <c r="I112" s="194"/>
      <c r="J112" s="194"/>
      <c r="K112" s="194"/>
      <c r="L112" s="194"/>
      <c r="M112" s="194"/>
      <c r="N112" s="194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363"/>
      <c r="AL112" s="363"/>
      <c r="AM112" s="365"/>
      <c r="AN112" s="367"/>
      <c r="AO112" s="369"/>
      <c r="AP112" s="367"/>
      <c r="AQ112" s="367"/>
      <c r="AR112" s="367"/>
      <c r="AS112" s="357"/>
      <c r="AT112" s="286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</row>
    <row r="113" spans="1:90" s="78" customFormat="1" ht="18" customHeight="1">
      <c r="A113" s="370">
        <f>A111+1</f>
        <v>11</v>
      </c>
      <c r="B113" s="370" t="s">
        <v>107</v>
      </c>
      <c r="C113" s="358" t="str">
        <f>VLOOKUP(B113,DS,2,0)</f>
        <v>Trà Thị Soi</v>
      </c>
      <c r="D113" s="360" t="str">
        <f>VLOOKUP(B113,DS,3,0)</f>
        <v>Công nhân</v>
      </c>
      <c r="E113" s="79" t="s">
        <v>33</v>
      </c>
      <c r="F113" s="193"/>
      <c r="G113" s="193">
        <v>8</v>
      </c>
      <c r="H113" s="193">
        <v>8</v>
      </c>
      <c r="I113" s="193">
        <v>8</v>
      </c>
      <c r="J113" s="193"/>
      <c r="K113" s="193">
        <v>8</v>
      </c>
      <c r="L113" s="193">
        <v>8</v>
      </c>
      <c r="M113" s="193">
        <v>8</v>
      </c>
      <c r="N113" s="193">
        <v>8</v>
      </c>
      <c r="O113" s="193">
        <v>8</v>
      </c>
      <c r="P113" s="193">
        <v>8</v>
      </c>
      <c r="Q113" s="193"/>
      <c r="R113" s="193">
        <v>8</v>
      </c>
      <c r="S113" s="193">
        <v>8</v>
      </c>
      <c r="T113" s="193">
        <v>8</v>
      </c>
      <c r="U113" s="193">
        <v>8</v>
      </c>
      <c r="V113" s="193">
        <v>8</v>
      </c>
      <c r="W113" s="193">
        <v>8</v>
      </c>
      <c r="X113" s="193"/>
      <c r="Y113" s="193">
        <v>8</v>
      </c>
      <c r="Z113" s="193">
        <v>8</v>
      </c>
      <c r="AA113" s="193">
        <v>8</v>
      </c>
      <c r="AB113" s="193">
        <v>8</v>
      </c>
      <c r="AC113" s="193">
        <v>8</v>
      </c>
      <c r="AD113" s="193">
        <v>8</v>
      </c>
      <c r="AE113" s="193"/>
      <c r="AF113" s="193">
        <v>8</v>
      </c>
      <c r="AG113" s="193"/>
      <c r="AH113" s="193"/>
      <c r="AI113" s="193"/>
      <c r="AJ113" s="193"/>
      <c r="AK113" s="362">
        <f t="shared" ref="AK113" si="84">((SUM(F113:AJ113))/8)-(SUMIF($F$6:$AJ$6,"C.Nhật",F113:AJ113)/8)</f>
        <v>22</v>
      </c>
      <c r="AL113" s="362">
        <f t="shared" ref="AL113" si="85">SUM(F114:AJ114)/8*1.5</f>
        <v>0</v>
      </c>
      <c r="AM113" s="364">
        <f t="shared" ref="AM113" si="86">SUMIF($F$6:$AJ$6,"C.Nhật",$F113:$AJ114)/8*2</f>
        <v>0</v>
      </c>
      <c r="AN113" s="366">
        <f t="shared" ref="AN113" si="87">SUM(AK113:AM114)</f>
        <v>22</v>
      </c>
      <c r="AO113" s="368">
        <v>0</v>
      </c>
      <c r="AP113" s="366"/>
      <c r="AQ113" s="366"/>
      <c r="AR113" s="366"/>
      <c r="AS113" s="356"/>
      <c r="AT113" s="286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</row>
    <row r="114" spans="1:90" s="78" customFormat="1" ht="18" customHeight="1">
      <c r="A114" s="371"/>
      <c r="B114" s="371"/>
      <c r="C114" s="359"/>
      <c r="D114" s="361"/>
      <c r="E114" s="81" t="s">
        <v>32</v>
      </c>
      <c r="F114" s="194"/>
      <c r="G114" s="194"/>
      <c r="H114" s="194"/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4"/>
      <c r="Z114" s="194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363"/>
      <c r="AL114" s="363"/>
      <c r="AM114" s="365"/>
      <c r="AN114" s="367"/>
      <c r="AO114" s="369"/>
      <c r="AP114" s="367"/>
      <c r="AQ114" s="367"/>
      <c r="AR114" s="367"/>
      <c r="AS114" s="357"/>
      <c r="AT114" s="286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</row>
    <row r="115" spans="1:90" s="78" customFormat="1" ht="18" customHeight="1">
      <c r="A115" s="370">
        <f>A113+1</f>
        <v>12</v>
      </c>
      <c r="B115" s="370" t="s">
        <v>108</v>
      </c>
      <c r="C115" s="358" t="str">
        <f>VLOOKUP(B115,DS,2,0)</f>
        <v>Nguyễn Thị Diễm Hương</v>
      </c>
      <c r="D115" s="360" t="str">
        <f>VLOOKUP(B115,DS,3,0)</f>
        <v>Công nhân</v>
      </c>
      <c r="E115" s="79" t="s">
        <v>33</v>
      </c>
      <c r="F115" s="193"/>
      <c r="G115" s="193">
        <v>8</v>
      </c>
      <c r="H115" s="193">
        <v>8</v>
      </c>
      <c r="I115" s="193">
        <v>8</v>
      </c>
      <c r="J115" s="193"/>
      <c r="K115" s="193">
        <v>8</v>
      </c>
      <c r="L115" s="193">
        <v>8</v>
      </c>
      <c r="M115" s="193">
        <v>8</v>
      </c>
      <c r="N115" s="193">
        <v>8</v>
      </c>
      <c r="O115" s="193">
        <v>8</v>
      </c>
      <c r="P115" s="193">
        <v>8</v>
      </c>
      <c r="Q115" s="193"/>
      <c r="R115" s="193">
        <v>8</v>
      </c>
      <c r="S115" s="193">
        <v>8</v>
      </c>
      <c r="T115" s="193">
        <v>8</v>
      </c>
      <c r="U115" s="193">
        <v>8</v>
      </c>
      <c r="V115" s="193">
        <v>8</v>
      </c>
      <c r="W115" s="193">
        <v>8</v>
      </c>
      <c r="X115" s="193"/>
      <c r="Y115" s="193">
        <v>8</v>
      </c>
      <c r="Z115" s="193">
        <v>8</v>
      </c>
      <c r="AA115" s="193">
        <v>8</v>
      </c>
      <c r="AB115" s="193">
        <v>8</v>
      </c>
      <c r="AC115" s="193">
        <v>8</v>
      </c>
      <c r="AD115" s="193">
        <v>8</v>
      </c>
      <c r="AE115" s="193"/>
      <c r="AF115" s="193">
        <v>8</v>
      </c>
      <c r="AG115" s="193"/>
      <c r="AH115" s="193"/>
      <c r="AI115" s="193"/>
      <c r="AJ115" s="193"/>
      <c r="AK115" s="362">
        <f t="shared" ref="AK115" si="88">((SUM(F115:AJ115))/8)-(SUMIF($F$6:$AJ$6,"C.Nhật",F115:AJ115)/8)</f>
        <v>22</v>
      </c>
      <c r="AL115" s="362">
        <f t="shared" ref="AL115" si="89">SUM(F116:AJ116)/8*1.5</f>
        <v>0</v>
      </c>
      <c r="AM115" s="364">
        <f t="shared" ref="AM115" si="90">SUMIF($F$6:$AJ$6,"C.Nhật",$F115:$AJ116)/8*2</f>
        <v>0</v>
      </c>
      <c r="AN115" s="366">
        <f t="shared" ref="AN115" si="91">SUM(AK115:AM116)</f>
        <v>22</v>
      </c>
      <c r="AO115" s="368">
        <v>0</v>
      </c>
      <c r="AP115" s="366"/>
      <c r="AQ115" s="366"/>
      <c r="AR115" s="366"/>
      <c r="AS115" s="356"/>
      <c r="AT115" s="286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</row>
    <row r="116" spans="1:90" s="78" customFormat="1" ht="18" customHeight="1">
      <c r="A116" s="371"/>
      <c r="B116" s="371"/>
      <c r="C116" s="359"/>
      <c r="D116" s="361"/>
      <c r="E116" s="81" t="s">
        <v>32</v>
      </c>
      <c r="F116" s="194"/>
      <c r="G116" s="194"/>
      <c r="H116" s="194"/>
      <c r="I116" s="194"/>
      <c r="J116" s="194"/>
      <c r="K116" s="194"/>
      <c r="L116" s="194"/>
      <c r="M116" s="194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363"/>
      <c r="AL116" s="363"/>
      <c r="AM116" s="365"/>
      <c r="AN116" s="367"/>
      <c r="AO116" s="369"/>
      <c r="AP116" s="367"/>
      <c r="AQ116" s="367"/>
      <c r="AR116" s="367"/>
      <c r="AS116" s="357"/>
      <c r="AT116" s="286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</row>
    <row r="117" spans="1:90" s="78" customFormat="1" ht="18" customHeight="1">
      <c r="A117" s="370">
        <f>A115+1</f>
        <v>13</v>
      </c>
      <c r="B117" s="370" t="s">
        <v>109</v>
      </c>
      <c r="C117" s="358" t="str">
        <f>VLOOKUP(B117,DS,2,0)</f>
        <v>Sơn Thị Muỗi Tron</v>
      </c>
      <c r="D117" s="360" t="str">
        <f>VLOOKUP(B117,DS,3,0)</f>
        <v>Công nhân</v>
      </c>
      <c r="E117" s="79" t="s">
        <v>33</v>
      </c>
      <c r="F117" s="193"/>
      <c r="G117" s="193">
        <v>8</v>
      </c>
      <c r="H117" s="193">
        <v>8</v>
      </c>
      <c r="I117" s="193">
        <v>8</v>
      </c>
      <c r="J117" s="193"/>
      <c r="K117" s="193">
        <v>8</v>
      </c>
      <c r="L117" s="193">
        <v>8</v>
      </c>
      <c r="M117" s="193">
        <v>8</v>
      </c>
      <c r="N117" s="193">
        <v>8</v>
      </c>
      <c r="O117" s="193">
        <v>8</v>
      </c>
      <c r="P117" s="193">
        <v>8</v>
      </c>
      <c r="Q117" s="193"/>
      <c r="R117" s="193">
        <v>8</v>
      </c>
      <c r="S117" s="193">
        <v>8</v>
      </c>
      <c r="T117" s="193">
        <v>8</v>
      </c>
      <c r="U117" s="193">
        <v>8</v>
      </c>
      <c r="V117" s="193">
        <v>8</v>
      </c>
      <c r="W117" s="193">
        <v>8</v>
      </c>
      <c r="X117" s="193"/>
      <c r="Y117" s="193">
        <v>8</v>
      </c>
      <c r="Z117" s="193">
        <v>8</v>
      </c>
      <c r="AA117" s="193">
        <v>8</v>
      </c>
      <c r="AB117" s="193">
        <v>8</v>
      </c>
      <c r="AC117" s="193">
        <v>8</v>
      </c>
      <c r="AD117" s="193">
        <v>8</v>
      </c>
      <c r="AE117" s="193"/>
      <c r="AF117" s="193">
        <v>8</v>
      </c>
      <c r="AG117" s="193"/>
      <c r="AH117" s="193"/>
      <c r="AI117" s="193"/>
      <c r="AJ117" s="193"/>
      <c r="AK117" s="362">
        <f t="shared" ref="AK117" si="92">((SUM(F117:AJ117))/8)-(SUMIF($F$6:$AJ$6,"C.Nhật",F117:AJ117)/8)</f>
        <v>22</v>
      </c>
      <c r="AL117" s="362">
        <f t="shared" ref="AL117" si="93">SUM(F118:AJ118)/8*1.5</f>
        <v>0</v>
      </c>
      <c r="AM117" s="364">
        <f t="shared" ref="AM117" si="94">SUMIF($F$6:$AJ$6,"C.Nhật",$F117:$AJ118)/8*2</f>
        <v>0</v>
      </c>
      <c r="AN117" s="366">
        <f t="shared" ref="AN117" si="95">SUM(AK117:AM118)</f>
        <v>22</v>
      </c>
      <c r="AO117" s="368">
        <v>0</v>
      </c>
      <c r="AP117" s="366"/>
      <c r="AQ117" s="366"/>
      <c r="AR117" s="366"/>
      <c r="AS117" s="356"/>
      <c r="AT117" s="286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</row>
    <row r="118" spans="1:90" s="78" customFormat="1" ht="18" customHeight="1">
      <c r="A118" s="371"/>
      <c r="B118" s="371"/>
      <c r="C118" s="359"/>
      <c r="D118" s="361"/>
      <c r="E118" s="81" t="s">
        <v>32</v>
      </c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363"/>
      <c r="AL118" s="363"/>
      <c r="AM118" s="365"/>
      <c r="AN118" s="367"/>
      <c r="AO118" s="369"/>
      <c r="AP118" s="367"/>
      <c r="AQ118" s="367"/>
      <c r="AR118" s="367"/>
      <c r="AS118" s="357"/>
      <c r="AT118" s="286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</row>
    <row r="119" spans="1:90" s="78" customFormat="1" ht="18" customHeight="1">
      <c r="A119" s="370">
        <f>A117+1</f>
        <v>14</v>
      </c>
      <c r="B119" s="370" t="s">
        <v>110</v>
      </c>
      <c r="C119" s="358" t="str">
        <f>VLOOKUP(B119,DS,2,0)</f>
        <v>Sơn Thị Thương</v>
      </c>
      <c r="D119" s="360" t="str">
        <f>VLOOKUP(B119,DS,3,0)</f>
        <v>Công nhân</v>
      </c>
      <c r="E119" s="79" t="s">
        <v>33</v>
      </c>
      <c r="F119" s="193"/>
      <c r="G119" s="193">
        <v>8</v>
      </c>
      <c r="H119" s="193">
        <v>8</v>
      </c>
      <c r="I119" s="193">
        <v>8</v>
      </c>
      <c r="J119" s="193"/>
      <c r="K119" s="193">
        <v>8</v>
      </c>
      <c r="L119" s="193">
        <v>8</v>
      </c>
      <c r="M119" s="193">
        <v>8</v>
      </c>
      <c r="N119" s="193">
        <v>8</v>
      </c>
      <c r="O119" s="193">
        <v>8</v>
      </c>
      <c r="P119" s="193">
        <v>8</v>
      </c>
      <c r="Q119" s="193"/>
      <c r="R119" s="193">
        <v>8</v>
      </c>
      <c r="S119" s="193">
        <v>8</v>
      </c>
      <c r="T119" s="193">
        <v>8</v>
      </c>
      <c r="U119" s="193">
        <v>8</v>
      </c>
      <c r="V119" s="193">
        <v>8</v>
      </c>
      <c r="W119" s="193">
        <v>8</v>
      </c>
      <c r="X119" s="193"/>
      <c r="Y119" s="193">
        <v>8</v>
      </c>
      <c r="Z119" s="193">
        <v>8</v>
      </c>
      <c r="AA119" s="193">
        <v>8</v>
      </c>
      <c r="AB119" s="193">
        <v>8</v>
      </c>
      <c r="AC119" s="193">
        <v>8</v>
      </c>
      <c r="AD119" s="193">
        <v>8</v>
      </c>
      <c r="AE119" s="193"/>
      <c r="AF119" s="193">
        <v>8</v>
      </c>
      <c r="AG119" s="193"/>
      <c r="AH119" s="193"/>
      <c r="AI119" s="193"/>
      <c r="AJ119" s="193"/>
      <c r="AK119" s="362">
        <f t="shared" ref="AK119" si="96">((SUM(F119:AJ119))/8)-(SUMIF($F$6:$AJ$6,"C.Nhật",F119:AJ119)/8)</f>
        <v>22</v>
      </c>
      <c r="AL119" s="362">
        <f t="shared" ref="AL119" si="97">SUM(F120:AJ120)/8*1.5</f>
        <v>0</v>
      </c>
      <c r="AM119" s="364">
        <f t="shared" ref="AM119" si="98">SUMIF($F$6:$AJ$6,"C.Nhật",$F119:$AJ120)/8*2</f>
        <v>0</v>
      </c>
      <c r="AN119" s="366">
        <f t="shared" ref="AN119" si="99">SUM(AK119:AM120)</f>
        <v>22</v>
      </c>
      <c r="AO119" s="368">
        <v>0</v>
      </c>
      <c r="AP119" s="366"/>
      <c r="AQ119" s="366"/>
      <c r="AR119" s="366"/>
      <c r="AS119" s="356"/>
      <c r="AT119" s="286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</row>
    <row r="120" spans="1:90" s="78" customFormat="1" ht="18" customHeight="1">
      <c r="A120" s="371"/>
      <c r="B120" s="371"/>
      <c r="C120" s="359"/>
      <c r="D120" s="361"/>
      <c r="E120" s="81" t="s">
        <v>32</v>
      </c>
      <c r="F120" s="194"/>
      <c r="G120" s="194"/>
      <c r="H120" s="194"/>
      <c r="I120" s="194"/>
      <c r="J120" s="194"/>
      <c r="K120" s="194"/>
      <c r="L120" s="194"/>
      <c r="M120" s="194"/>
      <c r="N120" s="194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4"/>
      <c r="Z120" s="194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363"/>
      <c r="AL120" s="363"/>
      <c r="AM120" s="365"/>
      <c r="AN120" s="367"/>
      <c r="AO120" s="369"/>
      <c r="AP120" s="367"/>
      <c r="AQ120" s="367"/>
      <c r="AR120" s="367"/>
      <c r="AS120" s="357"/>
      <c r="AT120" s="286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</row>
    <row r="121" spans="1:90" s="78" customFormat="1" ht="18" customHeight="1">
      <c r="A121" s="370">
        <f>A119+1</f>
        <v>15</v>
      </c>
      <c r="B121" s="370" t="s">
        <v>111</v>
      </c>
      <c r="C121" s="358" t="str">
        <f>VLOOKUP(B121,DS,2,0)</f>
        <v>Thạch Thị Som Ươne</v>
      </c>
      <c r="D121" s="360" t="str">
        <f>VLOOKUP(B121,DS,3,0)</f>
        <v>Công nhân</v>
      </c>
      <c r="E121" s="79" t="s">
        <v>33</v>
      </c>
      <c r="F121" s="193"/>
      <c r="G121" s="193">
        <v>8</v>
      </c>
      <c r="H121" s="193">
        <v>8</v>
      </c>
      <c r="I121" s="193">
        <v>8</v>
      </c>
      <c r="J121" s="193"/>
      <c r="K121" s="193">
        <v>8</v>
      </c>
      <c r="L121" s="193">
        <v>8</v>
      </c>
      <c r="M121" s="193">
        <v>8</v>
      </c>
      <c r="N121" s="193">
        <v>8</v>
      </c>
      <c r="O121" s="193">
        <v>8</v>
      </c>
      <c r="P121" s="193">
        <v>8</v>
      </c>
      <c r="Q121" s="193"/>
      <c r="R121" s="193">
        <v>8</v>
      </c>
      <c r="S121" s="193">
        <v>8</v>
      </c>
      <c r="T121" s="193">
        <v>8</v>
      </c>
      <c r="U121" s="193">
        <v>8</v>
      </c>
      <c r="V121" s="193">
        <v>8</v>
      </c>
      <c r="W121" s="193">
        <v>8</v>
      </c>
      <c r="X121" s="193"/>
      <c r="Y121" s="193">
        <v>8</v>
      </c>
      <c r="Z121" s="193">
        <v>8</v>
      </c>
      <c r="AA121" s="193">
        <v>8</v>
      </c>
      <c r="AB121" s="193">
        <v>8</v>
      </c>
      <c r="AC121" s="193">
        <v>8</v>
      </c>
      <c r="AD121" s="193">
        <v>8</v>
      </c>
      <c r="AE121" s="193"/>
      <c r="AF121" s="193">
        <v>8</v>
      </c>
      <c r="AG121" s="193"/>
      <c r="AH121" s="193"/>
      <c r="AI121" s="193"/>
      <c r="AJ121" s="193"/>
      <c r="AK121" s="362">
        <f t="shared" ref="AK121" si="100">((SUM(F121:AJ121))/8)-(SUMIF($F$6:$AJ$6,"C.Nhật",F121:AJ121)/8)</f>
        <v>22</v>
      </c>
      <c r="AL121" s="362">
        <f t="shared" ref="AL121" si="101">SUM(F122:AJ122)/8*1.5</f>
        <v>0</v>
      </c>
      <c r="AM121" s="364">
        <f t="shared" ref="AM121" si="102">SUMIF($F$6:$AJ$6,"C.Nhật",$F121:$AJ122)/8*2</f>
        <v>0</v>
      </c>
      <c r="AN121" s="366">
        <f t="shared" ref="AN121" si="103">SUM(AK121:AM122)</f>
        <v>22</v>
      </c>
      <c r="AO121" s="368">
        <v>0</v>
      </c>
      <c r="AP121" s="366"/>
      <c r="AQ121" s="366"/>
      <c r="AR121" s="366"/>
      <c r="AS121" s="356"/>
      <c r="AT121" s="286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</row>
    <row r="122" spans="1:90" s="78" customFormat="1" ht="18" customHeight="1">
      <c r="A122" s="371"/>
      <c r="B122" s="371"/>
      <c r="C122" s="359"/>
      <c r="D122" s="361"/>
      <c r="E122" s="81" t="s">
        <v>32</v>
      </c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4"/>
      <c r="Z122" s="194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363"/>
      <c r="AL122" s="363"/>
      <c r="AM122" s="365"/>
      <c r="AN122" s="367"/>
      <c r="AO122" s="369"/>
      <c r="AP122" s="367"/>
      <c r="AQ122" s="367"/>
      <c r="AR122" s="367"/>
      <c r="AS122" s="357"/>
      <c r="AT122" s="286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</row>
    <row r="123" spans="1:90" s="78" customFormat="1" ht="18" customHeight="1">
      <c r="A123" s="370">
        <f>A121+1</f>
        <v>16</v>
      </c>
      <c r="B123" s="370" t="s">
        <v>112</v>
      </c>
      <c r="C123" s="358" t="str">
        <f>VLOOKUP(B123,DS,2,0)</f>
        <v>Huỳnh Thị Như</v>
      </c>
      <c r="D123" s="360" t="str">
        <f>VLOOKUP(B123,DS,3,0)</f>
        <v>Công nhân</v>
      </c>
      <c r="E123" s="79" t="s">
        <v>33</v>
      </c>
      <c r="F123" s="193"/>
      <c r="G123" s="193">
        <v>8</v>
      </c>
      <c r="H123" s="193">
        <v>8</v>
      </c>
      <c r="I123" s="193">
        <v>8</v>
      </c>
      <c r="J123" s="193"/>
      <c r="K123" s="193">
        <v>8</v>
      </c>
      <c r="L123" s="193">
        <v>8</v>
      </c>
      <c r="M123" s="193">
        <v>8</v>
      </c>
      <c r="N123" s="193">
        <v>8</v>
      </c>
      <c r="O123" s="193">
        <v>8</v>
      </c>
      <c r="P123" s="193">
        <v>8</v>
      </c>
      <c r="Q123" s="193"/>
      <c r="R123" s="193">
        <v>8</v>
      </c>
      <c r="S123" s="193">
        <v>8</v>
      </c>
      <c r="T123" s="193">
        <v>8</v>
      </c>
      <c r="U123" s="193">
        <v>8</v>
      </c>
      <c r="V123" s="193">
        <v>8</v>
      </c>
      <c r="W123" s="193">
        <v>8</v>
      </c>
      <c r="X123" s="193"/>
      <c r="Y123" s="193">
        <v>8</v>
      </c>
      <c r="Z123" s="193">
        <v>8</v>
      </c>
      <c r="AA123" s="193">
        <v>8</v>
      </c>
      <c r="AB123" s="193">
        <v>8</v>
      </c>
      <c r="AC123" s="193">
        <v>8</v>
      </c>
      <c r="AD123" s="193">
        <v>8</v>
      </c>
      <c r="AE123" s="193"/>
      <c r="AF123" s="193">
        <v>8</v>
      </c>
      <c r="AG123" s="193"/>
      <c r="AH123" s="193"/>
      <c r="AI123" s="193"/>
      <c r="AJ123" s="193"/>
      <c r="AK123" s="362">
        <f t="shared" ref="AK123" si="104">((SUM(F123:AJ123))/8)-(SUMIF($F$6:$AJ$6,"C.Nhật",F123:AJ123)/8)</f>
        <v>22</v>
      </c>
      <c r="AL123" s="362">
        <f t="shared" ref="AL123" si="105">SUM(F124:AJ124)/8*1.5</f>
        <v>0</v>
      </c>
      <c r="AM123" s="364">
        <f t="shared" ref="AM123" si="106">SUMIF($F$6:$AJ$6,"C.Nhật",$F123:$AJ124)/8*2</f>
        <v>0</v>
      </c>
      <c r="AN123" s="366">
        <f t="shared" ref="AN123" si="107">SUM(AK123:AM124)</f>
        <v>22</v>
      </c>
      <c r="AO123" s="368">
        <v>0</v>
      </c>
      <c r="AP123" s="366"/>
      <c r="AQ123" s="366"/>
      <c r="AR123" s="366"/>
      <c r="AS123" s="356"/>
      <c r="AT123" s="286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</row>
    <row r="124" spans="1:90" s="78" customFormat="1" ht="18" customHeight="1">
      <c r="A124" s="371"/>
      <c r="B124" s="371"/>
      <c r="C124" s="359"/>
      <c r="D124" s="361"/>
      <c r="E124" s="81" t="s">
        <v>32</v>
      </c>
      <c r="F124" s="194"/>
      <c r="G124" s="194"/>
      <c r="H124" s="194"/>
      <c r="I124" s="194"/>
      <c r="J124" s="194"/>
      <c r="K124" s="194"/>
      <c r="L124" s="194"/>
      <c r="M124" s="194"/>
      <c r="N124" s="194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4"/>
      <c r="Z124" s="194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363"/>
      <c r="AL124" s="363"/>
      <c r="AM124" s="365"/>
      <c r="AN124" s="367"/>
      <c r="AO124" s="369"/>
      <c r="AP124" s="367"/>
      <c r="AQ124" s="367"/>
      <c r="AR124" s="367"/>
      <c r="AS124" s="357"/>
      <c r="AT124" s="286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</row>
    <row r="125" spans="1:90" s="78" customFormat="1" ht="18" customHeight="1">
      <c r="A125" s="370">
        <f>A123+1</f>
        <v>17</v>
      </c>
      <c r="B125" s="370" t="s">
        <v>113</v>
      </c>
      <c r="C125" s="358" t="str">
        <f>VLOOKUP(B125,DS,2,0)</f>
        <v>Sơn Thị Chành Ny</v>
      </c>
      <c r="D125" s="360" t="str">
        <f>VLOOKUP(B125,DS,3,0)</f>
        <v>Công nhân</v>
      </c>
      <c r="E125" s="79" t="s">
        <v>33</v>
      </c>
      <c r="F125" s="193"/>
      <c r="G125" s="193">
        <v>8</v>
      </c>
      <c r="H125" s="193">
        <v>8</v>
      </c>
      <c r="I125" s="193">
        <v>8</v>
      </c>
      <c r="J125" s="193"/>
      <c r="K125" s="193">
        <v>8</v>
      </c>
      <c r="L125" s="193">
        <v>8</v>
      </c>
      <c r="M125" s="193">
        <v>8</v>
      </c>
      <c r="N125" s="193">
        <v>8</v>
      </c>
      <c r="O125" s="193">
        <v>8</v>
      </c>
      <c r="P125" s="193">
        <v>8</v>
      </c>
      <c r="Q125" s="193"/>
      <c r="R125" s="193">
        <v>8</v>
      </c>
      <c r="S125" s="193">
        <v>8</v>
      </c>
      <c r="T125" s="193">
        <v>8</v>
      </c>
      <c r="U125" s="193">
        <v>8</v>
      </c>
      <c r="V125" s="193">
        <v>8</v>
      </c>
      <c r="W125" s="193">
        <v>8</v>
      </c>
      <c r="X125" s="193"/>
      <c r="Y125" s="193">
        <v>8</v>
      </c>
      <c r="Z125" s="193">
        <v>8</v>
      </c>
      <c r="AA125" s="193">
        <v>8</v>
      </c>
      <c r="AB125" s="193">
        <v>8</v>
      </c>
      <c r="AC125" s="193">
        <v>8</v>
      </c>
      <c r="AD125" s="193">
        <v>8</v>
      </c>
      <c r="AE125" s="193"/>
      <c r="AF125" s="193">
        <v>8</v>
      </c>
      <c r="AG125" s="193"/>
      <c r="AH125" s="193"/>
      <c r="AI125" s="193"/>
      <c r="AJ125" s="193"/>
      <c r="AK125" s="362">
        <f t="shared" ref="AK125" si="108">((SUM(F125:AJ125))/8)-(SUMIF($F$6:$AJ$6,"C.Nhật",F125:AJ125)/8)</f>
        <v>22</v>
      </c>
      <c r="AL125" s="362">
        <f t="shared" ref="AL125" si="109">SUM(F126:AJ126)/8*1.5</f>
        <v>0</v>
      </c>
      <c r="AM125" s="364">
        <f t="shared" ref="AM125" si="110">SUMIF($F$6:$AJ$6,"C.Nhật",$F125:$AJ126)/8*2</f>
        <v>0</v>
      </c>
      <c r="AN125" s="366">
        <f t="shared" ref="AN125" si="111">SUM(AK125:AM126)</f>
        <v>22</v>
      </c>
      <c r="AO125" s="368">
        <v>0</v>
      </c>
      <c r="AP125" s="366"/>
      <c r="AQ125" s="366"/>
      <c r="AR125" s="366"/>
      <c r="AS125" s="356"/>
      <c r="AT125" s="286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</row>
    <row r="126" spans="1:90" s="78" customFormat="1" ht="18" customHeight="1">
      <c r="A126" s="371"/>
      <c r="B126" s="371"/>
      <c r="C126" s="359"/>
      <c r="D126" s="361"/>
      <c r="E126" s="81" t="s">
        <v>32</v>
      </c>
      <c r="F126" s="194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4"/>
      <c r="Z126" s="194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363"/>
      <c r="AL126" s="363"/>
      <c r="AM126" s="365"/>
      <c r="AN126" s="367"/>
      <c r="AO126" s="369"/>
      <c r="AP126" s="367"/>
      <c r="AQ126" s="367"/>
      <c r="AR126" s="367"/>
      <c r="AS126" s="357"/>
      <c r="AT126" s="286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</row>
    <row r="127" spans="1:90" s="78" customFormat="1" ht="18" customHeight="1">
      <c r="A127" s="370">
        <f>A125+1</f>
        <v>18</v>
      </c>
      <c r="B127" s="370" t="s">
        <v>114</v>
      </c>
      <c r="C127" s="358" t="str">
        <f>VLOOKUP(B127,DS,2,0)</f>
        <v>Sơn Thị Chành Đa</v>
      </c>
      <c r="D127" s="360" t="str">
        <f>VLOOKUP(B127,DS,3,0)</f>
        <v>Công nhân</v>
      </c>
      <c r="E127" s="79" t="s">
        <v>33</v>
      </c>
      <c r="F127" s="193"/>
      <c r="G127" s="193">
        <v>8</v>
      </c>
      <c r="H127" s="193">
        <v>8</v>
      </c>
      <c r="I127" s="193">
        <v>8</v>
      </c>
      <c r="J127" s="193"/>
      <c r="K127" s="193">
        <v>8</v>
      </c>
      <c r="L127" s="193">
        <v>8</v>
      </c>
      <c r="M127" s="193">
        <v>8</v>
      </c>
      <c r="N127" s="193">
        <v>8</v>
      </c>
      <c r="O127" s="193">
        <v>8</v>
      </c>
      <c r="P127" s="193">
        <v>8</v>
      </c>
      <c r="Q127" s="193"/>
      <c r="R127" s="193">
        <v>8</v>
      </c>
      <c r="S127" s="193">
        <v>8</v>
      </c>
      <c r="T127" s="193">
        <v>8</v>
      </c>
      <c r="U127" s="193">
        <v>8</v>
      </c>
      <c r="V127" s="193">
        <v>8</v>
      </c>
      <c r="W127" s="193">
        <v>8</v>
      </c>
      <c r="X127" s="193"/>
      <c r="Y127" s="193">
        <v>8</v>
      </c>
      <c r="Z127" s="193">
        <v>8</v>
      </c>
      <c r="AA127" s="193">
        <v>8</v>
      </c>
      <c r="AB127" s="193">
        <v>8</v>
      </c>
      <c r="AC127" s="193">
        <v>8</v>
      </c>
      <c r="AD127" s="193">
        <v>8</v>
      </c>
      <c r="AE127" s="193"/>
      <c r="AF127" s="193">
        <v>8</v>
      </c>
      <c r="AG127" s="193"/>
      <c r="AH127" s="193"/>
      <c r="AI127" s="193"/>
      <c r="AJ127" s="193"/>
      <c r="AK127" s="362">
        <f t="shared" ref="AK127" si="112">((SUM(F127:AJ127))/8)-(SUMIF($F$6:$AJ$6,"C.Nhật",F127:AJ127)/8)</f>
        <v>22</v>
      </c>
      <c r="AL127" s="362">
        <f t="shared" ref="AL127" si="113">SUM(F128:AJ128)/8*1.5</f>
        <v>0</v>
      </c>
      <c r="AM127" s="364">
        <f t="shared" ref="AM127" si="114">SUMIF($F$6:$AJ$6,"C.Nhật",$F127:$AJ128)/8*2</f>
        <v>0</v>
      </c>
      <c r="AN127" s="366">
        <f t="shared" ref="AN127" si="115">SUM(AK127:AM128)</f>
        <v>22</v>
      </c>
      <c r="AO127" s="368">
        <v>0</v>
      </c>
      <c r="AP127" s="366"/>
      <c r="AQ127" s="366"/>
      <c r="AR127" s="366"/>
      <c r="AS127" s="356"/>
      <c r="AT127" s="286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</row>
    <row r="128" spans="1:90" s="78" customFormat="1" ht="18" customHeight="1">
      <c r="A128" s="371"/>
      <c r="B128" s="371"/>
      <c r="C128" s="359"/>
      <c r="D128" s="361"/>
      <c r="E128" s="81" t="s">
        <v>32</v>
      </c>
      <c r="F128" s="194"/>
      <c r="G128" s="194"/>
      <c r="H128" s="194"/>
      <c r="I128" s="194"/>
      <c r="J128" s="194"/>
      <c r="K128" s="194"/>
      <c r="L128" s="194"/>
      <c r="M128" s="194"/>
      <c r="N128" s="194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4"/>
      <c r="Z128" s="194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363"/>
      <c r="AL128" s="363"/>
      <c r="AM128" s="365"/>
      <c r="AN128" s="367"/>
      <c r="AO128" s="369"/>
      <c r="AP128" s="367"/>
      <c r="AQ128" s="367"/>
      <c r="AR128" s="367"/>
      <c r="AS128" s="357"/>
      <c r="AT128" s="286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</row>
    <row r="129" spans="1:90" s="78" customFormat="1" ht="18" customHeight="1">
      <c r="A129" s="370">
        <f>A127+1</f>
        <v>19</v>
      </c>
      <c r="B129" s="370" t="s">
        <v>115</v>
      </c>
      <c r="C129" s="358" t="str">
        <f>VLOOKUP(B129,DS,2,0)</f>
        <v>Trần Thị Bích Phượng</v>
      </c>
      <c r="D129" s="360" t="str">
        <f>VLOOKUP(B129,DS,3,0)</f>
        <v>Công nhân</v>
      </c>
      <c r="E129" s="79" t="s">
        <v>33</v>
      </c>
      <c r="F129" s="193"/>
      <c r="G129" s="193">
        <v>8</v>
      </c>
      <c r="H129" s="193">
        <v>8</v>
      </c>
      <c r="I129" s="193">
        <v>8</v>
      </c>
      <c r="J129" s="193"/>
      <c r="K129" s="193">
        <v>8</v>
      </c>
      <c r="L129" s="193">
        <v>8</v>
      </c>
      <c r="M129" s="193">
        <v>8</v>
      </c>
      <c r="N129" s="193">
        <v>8</v>
      </c>
      <c r="O129" s="193">
        <v>8</v>
      </c>
      <c r="P129" s="193">
        <v>8</v>
      </c>
      <c r="Q129" s="193"/>
      <c r="R129" s="193">
        <v>8</v>
      </c>
      <c r="S129" s="193">
        <v>8</v>
      </c>
      <c r="T129" s="193">
        <v>8</v>
      </c>
      <c r="U129" s="193">
        <v>8</v>
      </c>
      <c r="V129" s="193">
        <v>8</v>
      </c>
      <c r="W129" s="193">
        <v>8</v>
      </c>
      <c r="X129" s="193"/>
      <c r="Y129" s="193">
        <v>8</v>
      </c>
      <c r="Z129" s="193">
        <v>8</v>
      </c>
      <c r="AA129" s="193">
        <v>8</v>
      </c>
      <c r="AB129" s="193">
        <v>8</v>
      </c>
      <c r="AC129" s="193">
        <v>8</v>
      </c>
      <c r="AD129" s="193">
        <v>8</v>
      </c>
      <c r="AE129" s="193"/>
      <c r="AF129" s="193">
        <v>8</v>
      </c>
      <c r="AG129" s="193"/>
      <c r="AH129" s="193"/>
      <c r="AI129" s="193"/>
      <c r="AJ129" s="193"/>
      <c r="AK129" s="362">
        <f t="shared" ref="AK129" si="116">((SUM(F129:AJ129))/8)-(SUMIF($F$6:$AJ$6,"C.Nhật",F129:AJ129)/8)</f>
        <v>22</v>
      </c>
      <c r="AL129" s="362">
        <f t="shared" ref="AL129" si="117">SUM(F130:AJ130)/8*1.5</f>
        <v>0</v>
      </c>
      <c r="AM129" s="364">
        <f t="shared" ref="AM129" si="118">SUMIF($F$6:$AJ$6,"C.Nhật",$F129:$AJ130)/8*2</f>
        <v>0</v>
      </c>
      <c r="AN129" s="366">
        <f t="shared" ref="AN129" si="119">SUM(AK129:AM130)</f>
        <v>22</v>
      </c>
      <c r="AO129" s="368">
        <v>0</v>
      </c>
      <c r="AP129" s="366"/>
      <c r="AQ129" s="366"/>
      <c r="AR129" s="366"/>
      <c r="AS129" s="356"/>
      <c r="AT129" s="286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</row>
    <row r="130" spans="1:90" s="78" customFormat="1" ht="18" customHeight="1">
      <c r="A130" s="371"/>
      <c r="B130" s="371"/>
      <c r="C130" s="359"/>
      <c r="D130" s="361"/>
      <c r="E130" s="81" t="s">
        <v>32</v>
      </c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4"/>
      <c r="Z130" s="194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363"/>
      <c r="AL130" s="363"/>
      <c r="AM130" s="365"/>
      <c r="AN130" s="367"/>
      <c r="AO130" s="369"/>
      <c r="AP130" s="367"/>
      <c r="AQ130" s="367"/>
      <c r="AR130" s="367"/>
      <c r="AS130" s="357"/>
      <c r="AT130" s="286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</row>
    <row r="131" spans="1:90" s="78" customFormat="1" ht="18" customHeight="1">
      <c r="A131" s="370">
        <f>A129+1</f>
        <v>20</v>
      </c>
      <c r="B131" s="370" t="s">
        <v>116</v>
      </c>
      <c r="C131" s="358" t="str">
        <f>VLOOKUP(B131,DS,2,0)</f>
        <v>Sơn Thị Trường Sa</v>
      </c>
      <c r="D131" s="360" t="str">
        <f>VLOOKUP(B131,DS,3,0)</f>
        <v>Công nhân</v>
      </c>
      <c r="E131" s="79" t="s">
        <v>33</v>
      </c>
      <c r="F131" s="193"/>
      <c r="G131" s="193">
        <v>8</v>
      </c>
      <c r="H131" s="193">
        <v>8</v>
      </c>
      <c r="I131" s="193">
        <v>8</v>
      </c>
      <c r="J131" s="193"/>
      <c r="K131" s="193">
        <v>8</v>
      </c>
      <c r="L131" s="193">
        <v>8</v>
      </c>
      <c r="M131" s="193">
        <v>8</v>
      </c>
      <c r="N131" s="193">
        <v>8</v>
      </c>
      <c r="O131" s="193">
        <v>8</v>
      </c>
      <c r="P131" s="193">
        <v>8</v>
      </c>
      <c r="Q131" s="193"/>
      <c r="R131" s="193">
        <v>8</v>
      </c>
      <c r="S131" s="193">
        <v>8</v>
      </c>
      <c r="T131" s="193">
        <v>8</v>
      </c>
      <c r="U131" s="193">
        <v>8</v>
      </c>
      <c r="V131" s="193">
        <v>8</v>
      </c>
      <c r="W131" s="193">
        <v>8</v>
      </c>
      <c r="X131" s="193"/>
      <c r="Y131" s="193">
        <v>8</v>
      </c>
      <c r="Z131" s="193">
        <v>8</v>
      </c>
      <c r="AA131" s="193">
        <v>8</v>
      </c>
      <c r="AB131" s="193">
        <v>8</v>
      </c>
      <c r="AC131" s="193">
        <v>8</v>
      </c>
      <c r="AD131" s="193">
        <v>8</v>
      </c>
      <c r="AE131" s="193"/>
      <c r="AF131" s="193">
        <v>8</v>
      </c>
      <c r="AG131" s="193"/>
      <c r="AH131" s="193"/>
      <c r="AI131" s="193"/>
      <c r="AJ131" s="193"/>
      <c r="AK131" s="362">
        <f t="shared" ref="AK131" si="120">((SUM(F131:AJ131))/8)-(SUMIF($F$6:$AJ$6,"C.Nhật",F131:AJ131)/8)</f>
        <v>22</v>
      </c>
      <c r="AL131" s="362">
        <f t="shared" ref="AL131" si="121">SUM(F132:AJ132)/8*1.5</f>
        <v>0</v>
      </c>
      <c r="AM131" s="364">
        <f t="shared" ref="AM131" si="122">SUMIF($F$6:$AJ$6,"C.Nhật",$F131:$AJ132)/8*2</f>
        <v>0</v>
      </c>
      <c r="AN131" s="366">
        <f t="shared" ref="AN131" si="123">SUM(AK131:AM132)</f>
        <v>22</v>
      </c>
      <c r="AO131" s="368">
        <v>0</v>
      </c>
      <c r="AP131" s="366"/>
      <c r="AQ131" s="366"/>
      <c r="AR131" s="366"/>
      <c r="AS131" s="356"/>
      <c r="AT131" s="286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</row>
    <row r="132" spans="1:90" s="78" customFormat="1" ht="18" customHeight="1">
      <c r="A132" s="371"/>
      <c r="B132" s="371"/>
      <c r="C132" s="359"/>
      <c r="D132" s="361"/>
      <c r="E132" s="81" t="s">
        <v>32</v>
      </c>
      <c r="F132" s="194"/>
      <c r="G132" s="194"/>
      <c r="H132" s="194"/>
      <c r="I132" s="194"/>
      <c r="J132" s="194"/>
      <c r="K132" s="194"/>
      <c r="L132" s="194"/>
      <c r="M132" s="194"/>
      <c r="N132" s="194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4"/>
      <c r="Z132" s="194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363"/>
      <c r="AL132" s="363"/>
      <c r="AM132" s="365"/>
      <c r="AN132" s="367"/>
      <c r="AO132" s="369"/>
      <c r="AP132" s="367"/>
      <c r="AQ132" s="367"/>
      <c r="AR132" s="367"/>
      <c r="AS132" s="357"/>
      <c r="AT132" s="286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</row>
    <row r="133" spans="1:90" s="78" customFormat="1" ht="18" customHeight="1">
      <c r="A133" s="370">
        <f>A131+1</f>
        <v>21</v>
      </c>
      <c r="B133" s="370" t="s">
        <v>117</v>
      </c>
      <c r="C133" s="358" t="str">
        <f>VLOOKUP(B133,DS,2,0)</f>
        <v>Lâm Thị Sà Mít</v>
      </c>
      <c r="D133" s="360" t="str">
        <f>VLOOKUP(B133,DS,3,0)</f>
        <v>Công nhân</v>
      </c>
      <c r="E133" s="79" t="s">
        <v>33</v>
      </c>
      <c r="F133" s="193"/>
      <c r="G133" s="193">
        <v>8</v>
      </c>
      <c r="H133" s="193">
        <v>8</v>
      </c>
      <c r="I133" s="193">
        <v>8</v>
      </c>
      <c r="J133" s="193"/>
      <c r="K133" s="193">
        <v>8</v>
      </c>
      <c r="L133" s="193">
        <v>8</v>
      </c>
      <c r="M133" s="193">
        <v>8</v>
      </c>
      <c r="N133" s="193">
        <v>8</v>
      </c>
      <c r="O133" s="193">
        <v>8</v>
      </c>
      <c r="P133" s="193">
        <v>8</v>
      </c>
      <c r="Q133" s="193"/>
      <c r="R133" s="193">
        <v>8</v>
      </c>
      <c r="S133" s="193">
        <v>8</v>
      </c>
      <c r="T133" s="193">
        <v>8</v>
      </c>
      <c r="U133" s="193">
        <v>8</v>
      </c>
      <c r="V133" s="193">
        <v>8</v>
      </c>
      <c r="W133" s="193">
        <v>8</v>
      </c>
      <c r="X133" s="193"/>
      <c r="Y133" s="193">
        <v>8</v>
      </c>
      <c r="Z133" s="193">
        <v>8</v>
      </c>
      <c r="AA133" s="193">
        <v>8</v>
      </c>
      <c r="AB133" s="193">
        <v>8</v>
      </c>
      <c r="AC133" s="193">
        <v>8</v>
      </c>
      <c r="AD133" s="193">
        <v>8</v>
      </c>
      <c r="AE133" s="193"/>
      <c r="AF133" s="193">
        <v>8</v>
      </c>
      <c r="AG133" s="193"/>
      <c r="AH133" s="193"/>
      <c r="AI133" s="193"/>
      <c r="AJ133" s="193"/>
      <c r="AK133" s="362">
        <f t="shared" ref="AK133" si="124">((SUM(F133:AJ133))/8)-(SUMIF($F$6:$AJ$6,"C.Nhật",F133:AJ133)/8)</f>
        <v>22</v>
      </c>
      <c r="AL133" s="362">
        <f t="shared" ref="AL133" si="125">SUM(F134:AJ134)/8*1.5</f>
        <v>0</v>
      </c>
      <c r="AM133" s="364">
        <f t="shared" ref="AM133" si="126">SUMIF($F$6:$AJ$6,"C.Nhật",$F133:$AJ134)/8*2</f>
        <v>0</v>
      </c>
      <c r="AN133" s="366">
        <f t="shared" ref="AN133" si="127">SUM(AK133:AM134)</f>
        <v>22</v>
      </c>
      <c r="AO133" s="368">
        <v>0</v>
      </c>
      <c r="AP133" s="366"/>
      <c r="AQ133" s="366"/>
      <c r="AR133" s="366"/>
      <c r="AS133" s="356"/>
      <c r="AT133" s="286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</row>
    <row r="134" spans="1:90" s="78" customFormat="1" ht="18" customHeight="1">
      <c r="A134" s="371"/>
      <c r="B134" s="371"/>
      <c r="C134" s="359"/>
      <c r="D134" s="361"/>
      <c r="E134" s="81" t="s">
        <v>32</v>
      </c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4"/>
      <c r="Z134" s="194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363"/>
      <c r="AL134" s="363"/>
      <c r="AM134" s="365"/>
      <c r="AN134" s="367"/>
      <c r="AO134" s="369"/>
      <c r="AP134" s="367"/>
      <c r="AQ134" s="367"/>
      <c r="AR134" s="367"/>
      <c r="AS134" s="357"/>
      <c r="AT134" s="286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</row>
    <row r="135" spans="1:90" s="78" customFormat="1" ht="18" customHeight="1">
      <c r="A135" s="370">
        <f t="shared" ref="A135" si="128">A133+1</f>
        <v>22</v>
      </c>
      <c r="B135" s="370" t="s">
        <v>118</v>
      </c>
      <c r="C135" s="358" t="str">
        <f>VLOOKUP(B135,DS,2,0)</f>
        <v>Nguyễn Văn Phi</v>
      </c>
      <c r="D135" s="360" t="str">
        <f>VLOOKUP(B135,DS,3,0)</f>
        <v>Công nhân</v>
      </c>
      <c r="E135" s="79" t="s">
        <v>33</v>
      </c>
      <c r="F135" s="193"/>
      <c r="G135" s="193">
        <v>8</v>
      </c>
      <c r="H135" s="193">
        <v>8</v>
      </c>
      <c r="I135" s="193">
        <v>8</v>
      </c>
      <c r="J135" s="193"/>
      <c r="K135" s="193">
        <v>8</v>
      </c>
      <c r="L135" s="193">
        <v>8</v>
      </c>
      <c r="M135" s="193">
        <v>8</v>
      </c>
      <c r="N135" s="193">
        <v>8</v>
      </c>
      <c r="O135" s="193">
        <v>8</v>
      </c>
      <c r="P135" s="193">
        <v>8</v>
      </c>
      <c r="Q135" s="193"/>
      <c r="R135" s="193">
        <v>8</v>
      </c>
      <c r="S135" s="193">
        <v>8</v>
      </c>
      <c r="T135" s="193">
        <v>8</v>
      </c>
      <c r="U135" s="193">
        <v>8</v>
      </c>
      <c r="V135" s="193">
        <v>8</v>
      </c>
      <c r="W135" s="193">
        <v>8</v>
      </c>
      <c r="X135" s="193"/>
      <c r="Y135" s="193">
        <v>8</v>
      </c>
      <c r="Z135" s="193">
        <v>8</v>
      </c>
      <c r="AA135" s="193">
        <v>8</v>
      </c>
      <c r="AB135" s="193">
        <v>8</v>
      </c>
      <c r="AC135" s="193">
        <v>8</v>
      </c>
      <c r="AD135" s="193">
        <v>8</v>
      </c>
      <c r="AE135" s="193"/>
      <c r="AF135" s="193">
        <v>8</v>
      </c>
      <c r="AG135" s="193"/>
      <c r="AH135" s="193"/>
      <c r="AI135" s="193"/>
      <c r="AJ135" s="193"/>
      <c r="AK135" s="362">
        <f t="shared" ref="AK135" si="129">((SUM(F135:AJ135))/8)-(SUMIF($F$6:$AJ$6,"C.Nhật",F135:AJ135)/8)</f>
        <v>22</v>
      </c>
      <c r="AL135" s="362">
        <f t="shared" ref="AL135" si="130">SUM(F136:AJ136)/8*1.5</f>
        <v>0</v>
      </c>
      <c r="AM135" s="364">
        <f t="shared" ref="AM135" si="131">SUMIF($F$6:$AJ$6,"C.Nhật",$F135:$AJ136)/8*2</f>
        <v>0</v>
      </c>
      <c r="AN135" s="366">
        <f t="shared" ref="AN135" si="132">SUM(AK135:AM136)</f>
        <v>22</v>
      </c>
      <c r="AO135" s="368">
        <v>0</v>
      </c>
      <c r="AP135" s="366"/>
      <c r="AQ135" s="366"/>
      <c r="AR135" s="366"/>
      <c r="AS135" s="356"/>
      <c r="AT135" s="286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</row>
    <row r="136" spans="1:90" s="78" customFormat="1" ht="18" customHeight="1">
      <c r="A136" s="371"/>
      <c r="B136" s="371"/>
      <c r="C136" s="359"/>
      <c r="D136" s="361"/>
      <c r="E136" s="81" t="s">
        <v>32</v>
      </c>
      <c r="F136" s="194"/>
      <c r="G136" s="194"/>
      <c r="H136" s="194"/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4"/>
      <c r="Z136" s="194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363"/>
      <c r="AL136" s="363"/>
      <c r="AM136" s="365"/>
      <c r="AN136" s="367"/>
      <c r="AO136" s="369"/>
      <c r="AP136" s="367"/>
      <c r="AQ136" s="367"/>
      <c r="AR136" s="367"/>
      <c r="AS136" s="357"/>
      <c r="AT136" s="286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</row>
    <row r="137" spans="1:90" s="78" customFormat="1" ht="18" customHeight="1">
      <c r="A137" s="370">
        <f t="shared" ref="A137" si="133">A135+1</f>
        <v>23</v>
      </c>
      <c r="B137" s="370" t="s">
        <v>127</v>
      </c>
      <c r="C137" s="358" t="str">
        <f>VLOOKUP(B137,DS,2,0)</f>
        <v>Nguyễn Văn Bé Hai</v>
      </c>
      <c r="D137" s="360" t="str">
        <f>VLOOKUP(B137,DS,3,0)</f>
        <v>Công nhân</v>
      </c>
      <c r="E137" s="79" t="s">
        <v>33</v>
      </c>
      <c r="F137" s="193"/>
      <c r="G137" s="193">
        <v>8</v>
      </c>
      <c r="H137" s="193">
        <v>8</v>
      </c>
      <c r="I137" s="193">
        <v>8</v>
      </c>
      <c r="J137" s="193"/>
      <c r="K137" s="193">
        <v>8</v>
      </c>
      <c r="L137" s="193">
        <v>8</v>
      </c>
      <c r="M137" s="193">
        <v>8</v>
      </c>
      <c r="N137" s="193">
        <v>8</v>
      </c>
      <c r="O137" s="193">
        <v>8</v>
      </c>
      <c r="P137" s="193">
        <v>8</v>
      </c>
      <c r="Q137" s="193"/>
      <c r="R137" s="193">
        <v>8</v>
      </c>
      <c r="S137" s="193">
        <v>8</v>
      </c>
      <c r="T137" s="193">
        <v>8</v>
      </c>
      <c r="U137" s="193">
        <v>8</v>
      </c>
      <c r="V137" s="193">
        <v>8</v>
      </c>
      <c r="W137" s="193">
        <v>8</v>
      </c>
      <c r="X137" s="193"/>
      <c r="Y137" s="193">
        <v>8</v>
      </c>
      <c r="Z137" s="193">
        <v>8</v>
      </c>
      <c r="AA137" s="193">
        <v>8</v>
      </c>
      <c r="AB137" s="193">
        <v>8</v>
      </c>
      <c r="AC137" s="193">
        <v>8</v>
      </c>
      <c r="AD137" s="193">
        <v>8</v>
      </c>
      <c r="AE137" s="193"/>
      <c r="AF137" s="193">
        <v>8</v>
      </c>
      <c r="AG137" s="193"/>
      <c r="AH137" s="193"/>
      <c r="AI137" s="193"/>
      <c r="AJ137" s="193"/>
      <c r="AK137" s="362">
        <f t="shared" ref="AK137" si="134">((SUM(F137:AJ137))/8)-(SUMIF($F$6:$AJ$6,"C.Nhật",F137:AJ137)/8)</f>
        <v>22</v>
      </c>
      <c r="AL137" s="362">
        <f t="shared" ref="AL137" si="135">SUM(F138:AJ138)/8*1.5</f>
        <v>0</v>
      </c>
      <c r="AM137" s="364">
        <f t="shared" ref="AM137" si="136">SUMIF($F$6:$AJ$6,"C.Nhật",$F137:$AJ138)/8*2</f>
        <v>0</v>
      </c>
      <c r="AN137" s="366">
        <f t="shared" ref="AN137" si="137">SUM(AK137:AM138)</f>
        <v>22</v>
      </c>
      <c r="AO137" s="368">
        <v>0</v>
      </c>
      <c r="AP137" s="366"/>
      <c r="AQ137" s="366"/>
      <c r="AR137" s="366"/>
      <c r="AS137" s="356"/>
      <c r="AT137" s="286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</row>
    <row r="138" spans="1:90" s="78" customFormat="1" ht="18" customHeight="1">
      <c r="A138" s="371"/>
      <c r="B138" s="371"/>
      <c r="C138" s="359"/>
      <c r="D138" s="361"/>
      <c r="E138" s="81" t="s">
        <v>32</v>
      </c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4"/>
      <c r="Z138" s="194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363"/>
      <c r="AL138" s="363"/>
      <c r="AM138" s="365"/>
      <c r="AN138" s="367"/>
      <c r="AO138" s="369"/>
      <c r="AP138" s="367"/>
      <c r="AQ138" s="367"/>
      <c r="AR138" s="367"/>
      <c r="AS138" s="357"/>
      <c r="AT138" s="286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</row>
    <row r="139" spans="1:90" s="78" customFormat="1" ht="18" customHeight="1">
      <c r="A139" s="370">
        <f t="shared" ref="A139" si="138">A137+1</f>
        <v>24</v>
      </c>
      <c r="B139" s="370" t="s">
        <v>128</v>
      </c>
      <c r="C139" s="358" t="str">
        <f>VLOOKUP(B139,DS,2,0)</f>
        <v>Thạch Tiền</v>
      </c>
      <c r="D139" s="360" t="str">
        <f>VLOOKUP(B139,DS,3,0)</f>
        <v>Công nhân</v>
      </c>
      <c r="E139" s="79" t="s">
        <v>33</v>
      </c>
      <c r="F139" s="193"/>
      <c r="G139" s="193">
        <v>8</v>
      </c>
      <c r="H139" s="193">
        <v>8</v>
      </c>
      <c r="I139" s="193">
        <v>8</v>
      </c>
      <c r="J139" s="193"/>
      <c r="K139" s="193">
        <v>8</v>
      </c>
      <c r="L139" s="193">
        <v>8</v>
      </c>
      <c r="M139" s="193">
        <v>8</v>
      </c>
      <c r="N139" s="193">
        <v>8</v>
      </c>
      <c r="O139" s="193">
        <v>8</v>
      </c>
      <c r="P139" s="193">
        <v>8</v>
      </c>
      <c r="Q139" s="193"/>
      <c r="R139" s="193">
        <v>8</v>
      </c>
      <c r="S139" s="193">
        <v>8</v>
      </c>
      <c r="T139" s="193">
        <v>8</v>
      </c>
      <c r="U139" s="193">
        <v>8</v>
      </c>
      <c r="V139" s="193">
        <v>8</v>
      </c>
      <c r="W139" s="193">
        <v>8</v>
      </c>
      <c r="X139" s="193"/>
      <c r="Y139" s="193">
        <v>8</v>
      </c>
      <c r="Z139" s="193">
        <v>8</v>
      </c>
      <c r="AA139" s="193">
        <v>8</v>
      </c>
      <c r="AB139" s="193">
        <v>8</v>
      </c>
      <c r="AC139" s="193">
        <v>8</v>
      </c>
      <c r="AD139" s="193">
        <v>8</v>
      </c>
      <c r="AE139" s="193"/>
      <c r="AF139" s="193">
        <v>8</v>
      </c>
      <c r="AG139" s="193"/>
      <c r="AH139" s="193"/>
      <c r="AI139" s="193"/>
      <c r="AJ139" s="193"/>
      <c r="AK139" s="362">
        <f t="shared" ref="AK139" si="139">((SUM(F139:AJ139))/8)-(SUMIF($F$6:$AJ$6,"C.Nhật",F139:AJ139)/8)</f>
        <v>22</v>
      </c>
      <c r="AL139" s="362">
        <f t="shared" ref="AL139" si="140">SUM(F140:AJ140)/8*1.5</f>
        <v>0</v>
      </c>
      <c r="AM139" s="364">
        <f t="shared" ref="AM139" si="141">SUMIF($F$6:$AJ$6,"C.Nhật",$F139:$AJ140)/8*2</f>
        <v>0</v>
      </c>
      <c r="AN139" s="366">
        <f t="shared" ref="AN139" si="142">SUM(AK139:AM140)</f>
        <v>22</v>
      </c>
      <c r="AO139" s="368">
        <v>0</v>
      </c>
      <c r="AP139" s="366"/>
      <c r="AQ139" s="366"/>
      <c r="AR139" s="366"/>
      <c r="AS139" s="356"/>
      <c r="AT139" s="286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</row>
    <row r="140" spans="1:90" s="78" customFormat="1" ht="18" customHeight="1">
      <c r="A140" s="371"/>
      <c r="B140" s="371"/>
      <c r="C140" s="359"/>
      <c r="D140" s="361"/>
      <c r="E140" s="81" t="s">
        <v>32</v>
      </c>
      <c r="F140" s="194"/>
      <c r="G140" s="194"/>
      <c r="H140" s="194"/>
      <c r="I140" s="194"/>
      <c r="J140" s="194"/>
      <c r="K140" s="194"/>
      <c r="L140" s="194"/>
      <c r="M140" s="194"/>
      <c r="N140" s="194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4"/>
      <c r="Z140" s="194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363"/>
      <c r="AL140" s="363"/>
      <c r="AM140" s="365"/>
      <c r="AN140" s="367"/>
      <c r="AO140" s="369"/>
      <c r="AP140" s="367"/>
      <c r="AQ140" s="367"/>
      <c r="AR140" s="367"/>
      <c r="AS140" s="357"/>
      <c r="AT140" s="286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</row>
    <row r="141" spans="1:90" s="78" customFormat="1" ht="18" customHeight="1">
      <c r="A141" s="370">
        <f t="shared" ref="A141" si="143">A139+1</f>
        <v>25</v>
      </c>
      <c r="B141" s="370" t="s">
        <v>129</v>
      </c>
      <c r="C141" s="358" t="str">
        <f>VLOOKUP(B141,DS,2,0)</f>
        <v>Hứa Hậu</v>
      </c>
      <c r="D141" s="360" t="str">
        <f>VLOOKUP(B141,DS,3,0)</f>
        <v>Công nhân</v>
      </c>
      <c r="E141" s="79" t="s">
        <v>33</v>
      </c>
      <c r="F141" s="193"/>
      <c r="G141" s="193">
        <v>8</v>
      </c>
      <c r="H141" s="193">
        <v>8</v>
      </c>
      <c r="I141" s="193">
        <v>8</v>
      </c>
      <c r="J141" s="193"/>
      <c r="K141" s="193">
        <v>8</v>
      </c>
      <c r="L141" s="193">
        <v>8</v>
      </c>
      <c r="M141" s="193">
        <v>8</v>
      </c>
      <c r="N141" s="193">
        <v>8</v>
      </c>
      <c r="O141" s="193">
        <v>8</v>
      </c>
      <c r="P141" s="193">
        <v>8</v>
      </c>
      <c r="Q141" s="193"/>
      <c r="R141" s="193">
        <v>8</v>
      </c>
      <c r="S141" s="193">
        <v>8</v>
      </c>
      <c r="T141" s="193">
        <v>8</v>
      </c>
      <c r="U141" s="193">
        <v>8</v>
      </c>
      <c r="V141" s="193">
        <v>8</v>
      </c>
      <c r="W141" s="193">
        <v>8</v>
      </c>
      <c r="X141" s="193"/>
      <c r="Y141" s="193">
        <v>8</v>
      </c>
      <c r="Z141" s="193">
        <v>8</v>
      </c>
      <c r="AA141" s="193">
        <v>8</v>
      </c>
      <c r="AB141" s="193">
        <v>8</v>
      </c>
      <c r="AC141" s="193">
        <v>8</v>
      </c>
      <c r="AD141" s="193">
        <v>8</v>
      </c>
      <c r="AE141" s="193"/>
      <c r="AF141" s="193">
        <v>8</v>
      </c>
      <c r="AG141" s="193"/>
      <c r="AH141" s="193"/>
      <c r="AI141" s="193"/>
      <c r="AJ141" s="193"/>
      <c r="AK141" s="362">
        <f t="shared" ref="AK141" si="144">((SUM(F141:AJ141))/8)-(SUMIF($F$6:$AJ$6,"C.Nhật",F141:AJ141)/8)</f>
        <v>22</v>
      </c>
      <c r="AL141" s="362">
        <f t="shared" ref="AL141" si="145">SUM(F142:AJ142)/8*1.5</f>
        <v>0</v>
      </c>
      <c r="AM141" s="364">
        <f t="shared" ref="AM141" si="146">SUMIF($F$6:$AJ$6,"C.Nhật",$F141:$AJ142)/8*2</f>
        <v>0</v>
      </c>
      <c r="AN141" s="366">
        <f t="shared" ref="AN141" si="147">SUM(AK141:AM142)</f>
        <v>22</v>
      </c>
      <c r="AO141" s="368">
        <v>0</v>
      </c>
      <c r="AP141" s="366"/>
      <c r="AQ141" s="366"/>
      <c r="AR141" s="366"/>
      <c r="AS141" s="356"/>
      <c r="AT141" s="286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</row>
    <row r="142" spans="1:90" s="78" customFormat="1" ht="18" customHeight="1">
      <c r="A142" s="371"/>
      <c r="B142" s="371"/>
      <c r="C142" s="359"/>
      <c r="D142" s="361"/>
      <c r="E142" s="81" t="s">
        <v>32</v>
      </c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4"/>
      <c r="Z142" s="194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363"/>
      <c r="AL142" s="363"/>
      <c r="AM142" s="365"/>
      <c r="AN142" s="367"/>
      <c r="AO142" s="369"/>
      <c r="AP142" s="367"/>
      <c r="AQ142" s="367"/>
      <c r="AR142" s="367"/>
      <c r="AS142" s="357"/>
      <c r="AT142" s="286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</row>
    <row r="143" spans="1:90" s="78" customFormat="1" ht="18" customHeight="1">
      <c r="A143" s="370">
        <f t="shared" ref="A143" si="148">A141+1</f>
        <v>26</v>
      </c>
      <c r="B143" s="370" t="s">
        <v>130</v>
      </c>
      <c r="C143" s="358" t="str">
        <f>VLOOKUP(B143,DS,2,0)</f>
        <v>Sơn Phép</v>
      </c>
      <c r="D143" s="360" t="str">
        <f>VLOOKUP(B143,DS,3,0)</f>
        <v>Công nhân</v>
      </c>
      <c r="E143" s="79" t="s">
        <v>33</v>
      </c>
      <c r="F143" s="193"/>
      <c r="G143" s="193">
        <v>8</v>
      </c>
      <c r="H143" s="193">
        <v>8</v>
      </c>
      <c r="I143" s="193">
        <v>8</v>
      </c>
      <c r="J143" s="193"/>
      <c r="K143" s="193">
        <v>8</v>
      </c>
      <c r="L143" s="193">
        <v>8</v>
      </c>
      <c r="M143" s="193">
        <v>8</v>
      </c>
      <c r="N143" s="193">
        <v>8</v>
      </c>
      <c r="O143" s="193">
        <v>8</v>
      </c>
      <c r="P143" s="193">
        <v>8</v>
      </c>
      <c r="Q143" s="193"/>
      <c r="R143" s="193">
        <v>8</v>
      </c>
      <c r="S143" s="193">
        <v>8</v>
      </c>
      <c r="T143" s="193">
        <v>8</v>
      </c>
      <c r="U143" s="193">
        <v>8</v>
      </c>
      <c r="V143" s="193">
        <v>8</v>
      </c>
      <c r="W143" s="193">
        <v>8</v>
      </c>
      <c r="X143" s="193"/>
      <c r="Y143" s="193">
        <v>8</v>
      </c>
      <c r="Z143" s="193">
        <v>8</v>
      </c>
      <c r="AA143" s="193">
        <v>8</v>
      </c>
      <c r="AB143" s="193">
        <v>8</v>
      </c>
      <c r="AC143" s="193">
        <v>8</v>
      </c>
      <c r="AD143" s="193">
        <v>8</v>
      </c>
      <c r="AE143" s="193"/>
      <c r="AF143" s="193">
        <v>8</v>
      </c>
      <c r="AG143" s="193"/>
      <c r="AH143" s="193"/>
      <c r="AI143" s="193"/>
      <c r="AJ143" s="193"/>
      <c r="AK143" s="362">
        <f t="shared" ref="AK143" si="149">((SUM(F143:AJ143))/8)-(SUMIF($F$6:$AJ$6,"C.Nhật",F143:AJ143)/8)</f>
        <v>22</v>
      </c>
      <c r="AL143" s="362">
        <f t="shared" ref="AL143" si="150">SUM(F144:AJ144)/8*1.5</f>
        <v>0</v>
      </c>
      <c r="AM143" s="364">
        <f t="shared" ref="AM143" si="151">SUMIF($F$6:$AJ$6,"C.Nhật",$F143:$AJ144)/8*2</f>
        <v>0</v>
      </c>
      <c r="AN143" s="366">
        <f t="shared" ref="AN143" si="152">SUM(AK143:AM144)</f>
        <v>22</v>
      </c>
      <c r="AO143" s="368">
        <v>0</v>
      </c>
      <c r="AP143" s="366"/>
      <c r="AQ143" s="366"/>
      <c r="AR143" s="366"/>
      <c r="AS143" s="356"/>
      <c r="AT143" s="286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</row>
    <row r="144" spans="1:90" s="78" customFormat="1" ht="18" customHeight="1">
      <c r="A144" s="371"/>
      <c r="B144" s="371"/>
      <c r="C144" s="359"/>
      <c r="D144" s="361"/>
      <c r="E144" s="81" t="s">
        <v>32</v>
      </c>
      <c r="F144" s="194"/>
      <c r="G144" s="194"/>
      <c r="H144" s="194"/>
      <c r="I144" s="194"/>
      <c r="J144" s="194"/>
      <c r="K144" s="194"/>
      <c r="L144" s="194"/>
      <c r="M144" s="194"/>
      <c r="N144" s="194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4"/>
      <c r="Z144" s="194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363"/>
      <c r="AL144" s="363"/>
      <c r="AM144" s="365"/>
      <c r="AN144" s="367"/>
      <c r="AO144" s="369"/>
      <c r="AP144" s="367"/>
      <c r="AQ144" s="367"/>
      <c r="AR144" s="367"/>
      <c r="AS144" s="357"/>
      <c r="AT144" s="286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</row>
    <row r="145" spans="1:90" s="78" customFormat="1" ht="18" customHeight="1">
      <c r="A145" s="370">
        <f t="shared" ref="A145" si="153">A143+1</f>
        <v>27</v>
      </c>
      <c r="B145" s="370" t="s">
        <v>131</v>
      </c>
      <c r="C145" s="358" t="str">
        <f>VLOOKUP(B145,DS,2,0)</f>
        <v>Lý La Qui</v>
      </c>
      <c r="D145" s="360" t="str">
        <f>VLOOKUP(B145,DS,3,0)</f>
        <v>Công nhân</v>
      </c>
      <c r="E145" s="79" t="s">
        <v>33</v>
      </c>
      <c r="F145" s="193"/>
      <c r="G145" s="193">
        <v>8</v>
      </c>
      <c r="H145" s="193">
        <v>8</v>
      </c>
      <c r="I145" s="193">
        <v>8</v>
      </c>
      <c r="J145" s="193"/>
      <c r="K145" s="193">
        <v>8</v>
      </c>
      <c r="L145" s="193">
        <v>8</v>
      </c>
      <c r="M145" s="193">
        <v>8</v>
      </c>
      <c r="N145" s="193">
        <v>8</v>
      </c>
      <c r="O145" s="193">
        <v>8</v>
      </c>
      <c r="P145" s="193">
        <v>8</v>
      </c>
      <c r="Q145" s="193"/>
      <c r="R145" s="193">
        <v>8</v>
      </c>
      <c r="S145" s="193">
        <v>8</v>
      </c>
      <c r="T145" s="193">
        <v>8</v>
      </c>
      <c r="U145" s="193">
        <v>8</v>
      </c>
      <c r="V145" s="193">
        <v>8</v>
      </c>
      <c r="W145" s="193">
        <v>8</v>
      </c>
      <c r="X145" s="193"/>
      <c r="Y145" s="193">
        <v>8</v>
      </c>
      <c r="Z145" s="193">
        <v>8</v>
      </c>
      <c r="AA145" s="193">
        <v>8</v>
      </c>
      <c r="AB145" s="193">
        <v>8</v>
      </c>
      <c r="AC145" s="193">
        <v>8</v>
      </c>
      <c r="AD145" s="193">
        <v>8</v>
      </c>
      <c r="AE145" s="193"/>
      <c r="AF145" s="193">
        <v>8</v>
      </c>
      <c r="AG145" s="193"/>
      <c r="AH145" s="193"/>
      <c r="AI145" s="193"/>
      <c r="AJ145" s="193"/>
      <c r="AK145" s="362">
        <f t="shared" ref="AK145" si="154">((SUM(F145:AJ145))/8)-(SUMIF($F$6:$AJ$6,"C.Nhật",F145:AJ145)/8)</f>
        <v>22</v>
      </c>
      <c r="AL145" s="362">
        <f t="shared" ref="AL145" si="155">SUM(F146:AJ146)/8*1.5</f>
        <v>0</v>
      </c>
      <c r="AM145" s="364">
        <f t="shared" ref="AM145" si="156">SUMIF($F$6:$AJ$6,"C.Nhật",$F145:$AJ146)/8*2</f>
        <v>0</v>
      </c>
      <c r="AN145" s="366">
        <f t="shared" ref="AN145" si="157">SUM(AK145:AM146)</f>
        <v>22</v>
      </c>
      <c r="AO145" s="368">
        <v>0</v>
      </c>
      <c r="AP145" s="366"/>
      <c r="AQ145" s="366"/>
      <c r="AR145" s="366"/>
      <c r="AS145" s="356"/>
      <c r="AT145" s="286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</row>
    <row r="146" spans="1:90" s="78" customFormat="1" ht="18" customHeight="1">
      <c r="A146" s="371"/>
      <c r="B146" s="371"/>
      <c r="C146" s="359"/>
      <c r="D146" s="361"/>
      <c r="E146" s="81" t="s">
        <v>32</v>
      </c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4"/>
      <c r="Z146" s="194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363"/>
      <c r="AL146" s="363"/>
      <c r="AM146" s="365"/>
      <c r="AN146" s="367"/>
      <c r="AO146" s="369"/>
      <c r="AP146" s="367"/>
      <c r="AQ146" s="367"/>
      <c r="AR146" s="367"/>
      <c r="AS146" s="357"/>
      <c r="AT146" s="286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</row>
    <row r="147" spans="1:90" s="78" customFormat="1" ht="18" customHeight="1">
      <c r="A147" s="370">
        <f t="shared" ref="A147" si="158">A145+1</f>
        <v>28</v>
      </c>
      <c r="B147" s="370" t="s">
        <v>132</v>
      </c>
      <c r="C147" s="358" t="str">
        <f>VLOOKUP(B147,DS,2,0)</f>
        <v>Nguyễn Văn Tâm</v>
      </c>
      <c r="D147" s="360" t="str">
        <f>VLOOKUP(B147,DS,3,0)</f>
        <v>Công nhân</v>
      </c>
      <c r="E147" s="79" t="s">
        <v>33</v>
      </c>
      <c r="F147" s="193"/>
      <c r="G147" s="193">
        <v>8</v>
      </c>
      <c r="H147" s="193">
        <v>8</v>
      </c>
      <c r="I147" s="193">
        <v>8</v>
      </c>
      <c r="J147" s="193"/>
      <c r="K147" s="193">
        <v>8</v>
      </c>
      <c r="L147" s="193">
        <v>8</v>
      </c>
      <c r="M147" s="193">
        <v>8</v>
      </c>
      <c r="N147" s="193">
        <v>8</v>
      </c>
      <c r="O147" s="193">
        <v>8</v>
      </c>
      <c r="P147" s="193">
        <v>8</v>
      </c>
      <c r="Q147" s="193"/>
      <c r="R147" s="193">
        <v>8</v>
      </c>
      <c r="S147" s="193">
        <v>8</v>
      </c>
      <c r="T147" s="193">
        <v>8</v>
      </c>
      <c r="U147" s="193">
        <v>8</v>
      </c>
      <c r="V147" s="193">
        <v>8</v>
      </c>
      <c r="W147" s="193">
        <v>8</v>
      </c>
      <c r="X147" s="193"/>
      <c r="Y147" s="193">
        <v>8</v>
      </c>
      <c r="Z147" s="193">
        <v>8</v>
      </c>
      <c r="AA147" s="193">
        <v>8</v>
      </c>
      <c r="AB147" s="193">
        <v>8</v>
      </c>
      <c r="AC147" s="193">
        <v>8</v>
      </c>
      <c r="AD147" s="193">
        <v>8</v>
      </c>
      <c r="AE147" s="193"/>
      <c r="AF147" s="193">
        <v>8</v>
      </c>
      <c r="AG147" s="193"/>
      <c r="AH147" s="193"/>
      <c r="AI147" s="193"/>
      <c r="AJ147" s="193"/>
      <c r="AK147" s="362">
        <f t="shared" ref="AK147" si="159">((SUM(F147:AJ147))/8)-(SUMIF($F$6:$AJ$6,"C.Nhật",F147:AJ147)/8)</f>
        <v>22</v>
      </c>
      <c r="AL147" s="362">
        <f t="shared" ref="AL147" si="160">SUM(F148:AJ148)/8*1.5</f>
        <v>0</v>
      </c>
      <c r="AM147" s="364">
        <f t="shared" ref="AM147" si="161">SUMIF($F$6:$AJ$6,"C.Nhật",$F147:$AJ148)/8*2</f>
        <v>0</v>
      </c>
      <c r="AN147" s="366">
        <f t="shared" ref="AN147" si="162">SUM(AK147:AM148)</f>
        <v>22</v>
      </c>
      <c r="AO147" s="368">
        <v>0</v>
      </c>
      <c r="AP147" s="366"/>
      <c r="AQ147" s="366"/>
      <c r="AR147" s="366"/>
      <c r="AS147" s="356"/>
      <c r="AT147" s="286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</row>
    <row r="148" spans="1:90" s="78" customFormat="1" ht="18" customHeight="1">
      <c r="A148" s="371"/>
      <c r="B148" s="371"/>
      <c r="C148" s="359"/>
      <c r="D148" s="361"/>
      <c r="E148" s="81" t="s">
        <v>32</v>
      </c>
      <c r="F148" s="194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4"/>
      <c r="Z148" s="194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363"/>
      <c r="AL148" s="363"/>
      <c r="AM148" s="365"/>
      <c r="AN148" s="367"/>
      <c r="AO148" s="369"/>
      <c r="AP148" s="367"/>
      <c r="AQ148" s="367"/>
      <c r="AR148" s="367"/>
      <c r="AS148" s="357"/>
      <c r="AT148" s="286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</row>
    <row r="149" spans="1:90" s="78" customFormat="1" ht="18" customHeight="1">
      <c r="A149" s="370">
        <f t="shared" ref="A149" si="163">A147+1</f>
        <v>29</v>
      </c>
      <c r="B149" s="370" t="s">
        <v>133</v>
      </c>
      <c r="C149" s="358" t="str">
        <f>VLOOKUP(B149,DS,2,0)</f>
        <v>Sơn Lét</v>
      </c>
      <c r="D149" s="360" t="str">
        <f>VLOOKUP(B149,DS,3,0)</f>
        <v>Công nhân</v>
      </c>
      <c r="E149" s="79" t="s">
        <v>33</v>
      </c>
      <c r="F149" s="193"/>
      <c r="G149" s="193">
        <v>8</v>
      </c>
      <c r="H149" s="193">
        <v>8</v>
      </c>
      <c r="I149" s="193">
        <v>8</v>
      </c>
      <c r="J149" s="193"/>
      <c r="K149" s="193">
        <v>8</v>
      </c>
      <c r="L149" s="193">
        <v>8</v>
      </c>
      <c r="M149" s="193">
        <v>8</v>
      </c>
      <c r="N149" s="193">
        <v>8</v>
      </c>
      <c r="O149" s="193">
        <v>8</v>
      </c>
      <c r="P149" s="193">
        <v>8</v>
      </c>
      <c r="Q149" s="193"/>
      <c r="R149" s="193">
        <v>8</v>
      </c>
      <c r="S149" s="193">
        <v>8</v>
      </c>
      <c r="T149" s="193">
        <v>8</v>
      </c>
      <c r="U149" s="193">
        <v>8</v>
      </c>
      <c r="V149" s="193">
        <v>8</v>
      </c>
      <c r="W149" s="193">
        <v>8</v>
      </c>
      <c r="X149" s="193"/>
      <c r="Y149" s="193">
        <v>8</v>
      </c>
      <c r="Z149" s="193">
        <v>8</v>
      </c>
      <c r="AA149" s="193">
        <v>8</v>
      </c>
      <c r="AB149" s="193">
        <v>8</v>
      </c>
      <c r="AC149" s="193">
        <v>8</v>
      </c>
      <c r="AD149" s="193">
        <v>8</v>
      </c>
      <c r="AE149" s="193"/>
      <c r="AF149" s="193">
        <v>8</v>
      </c>
      <c r="AG149" s="193"/>
      <c r="AH149" s="193"/>
      <c r="AI149" s="193"/>
      <c r="AJ149" s="193"/>
      <c r="AK149" s="362">
        <f t="shared" ref="AK149" si="164">((SUM(F149:AJ149))/8)-(SUMIF($F$6:$AJ$6,"C.Nhật",F149:AJ149)/8)</f>
        <v>22</v>
      </c>
      <c r="AL149" s="362">
        <f t="shared" ref="AL149" si="165">SUM(F150:AJ150)/8*1.5</f>
        <v>0</v>
      </c>
      <c r="AM149" s="364">
        <f t="shared" ref="AM149" si="166">SUMIF($F$6:$AJ$6,"C.Nhật",$F149:$AJ150)/8*2</f>
        <v>0</v>
      </c>
      <c r="AN149" s="366">
        <f t="shared" ref="AN149" si="167">SUM(AK149:AM150)</f>
        <v>22</v>
      </c>
      <c r="AO149" s="368">
        <v>0</v>
      </c>
      <c r="AP149" s="366"/>
      <c r="AQ149" s="366"/>
      <c r="AR149" s="366"/>
      <c r="AS149" s="356"/>
      <c r="AT149" s="286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</row>
    <row r="150" spans="1:90" s="78" customFormat="1" ht="18" customHeight="1">
      <c r="A150" s="371"/>
      <c r="B150" s="371"/>
      <c r="C150" s="359"/>
      <c r="D150" s="361"/>
      <c r="E150" s="81" t="s">
        <v>32</v>
      </c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4"/>
      <c r="Z150" s="194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363"/>
      <c r="AL150" s="363"/>
      <c r="AM150" s="365"/>
      <c r="AN150" s="367"/>
      <c r="AO150" s="369"/>
      <c r="AP150" s="367"/>
      <c r="AQ150" s="367"/>
      <c r="AR150" s="367"/>
      <c r="AS150" s="357"/>
      <c r="AT150" s="286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</row>
    <row r="151" spans="1:90" s="78" customFormat="1" ht="18" customHeight="1">
      <c r="A151" s="370">
        <f t="shared" ref="A151" si="168">A149+1</f>
        <v>30</v>
      </c>
      <c r="B151" s="370" t="s">
        <v>134</v>
      </c>
      <c r="C151" s="358" t="str">
        <f>VLOOKUP(B151,DS,2,0)</f>
        <v>Trần Nhiên</v>
      </c>
      <c r="D151" s="360" t="str">
        <f>VLOOKUP(B151,DS,3,0)</f>
        <v>Công nhân</v>
      </c>
      <c r="E151" s="79" t="s">
        <v>33</v>
      </c>
      <c r="F151" s="193"/>
      <c r="G151" s="193">
        <v>8</v>
      </c>
      <c r="H151" s="193">
        <v>8</v>
      </c>
      <c r="I151" s="193">
        <v>8</v>
      </c>
      <c r="J151" s="193"/>
      <c r="K151" s="193">
        <v>8</v>
      </c>
      <c r="L151" s="193">
        <v>8</v>
      </c>
      <c r="M151" s="193">
        <v>8</v>
      </c>
      <c r="N151" s="193">
        <v>8</v>
      </c>
      <c r="O151" s="193">
        <v>8</v>
      </c>
      <c r="P151" s="193">
        <v>8</v>
      </c>
      <c r="Q151" s="193"/>
      <c r="R151" s="193">
        <v>8</v>
      </c>
      <c r="S151" s="193">
        <v>8</v>
      </c>
      <c r="T151" s="193">
        <v>8</v>
      </c>
      <c r="U151" s="193">
        <v>8</v>
      </c>
      <c r="V151" s="193">
        <v>8</v>
      </c>
      <c r="W151" s="193">
        <v>8</v>
      </c>
      <c r="X151" s="193"/>
      <c r="Y151" s="193">
        <v>8</v>
      </c>
      <c r="Z151" s="193">
        <v>8</v>
      </c>
      <c r="AA151" s="193">
        <v>8</v>
      </c>
      <c r="AB151" s="193">
        <v>8</v>
      </c>
      <c r="AC151" s="193">
        <v>8</v>
      </c>
      <c r="AD151" s="193">
        <v>8</v>
      </c>
      <c r="AE151" s="193"/>
      <c r="AF151" s="193">
        <v>8</v>
      </c>
      <c r="AG151" s="193"/>
      <c r="AH151" s="193"/>
      <c r="AI151" s="193"/>
      <c r="AJ151" s="193"/>
      <c r="AK151" s="362">
        <f t="shared" ref="AK151" si="169">((SUM(F151:AJ151))/8)-(SUMIF($F$6:$AJ$6,"C.Nhật",F151:AJ151)/8)</f>
        <v>22</v>
      </c>
      <c r="AL151" s="362">
        <f t="shared" ref="AL151" si="170">SUM(F152:AJ152)/8*1.5</f>
        <v>0</v>
      </c>
      <c r="AM151" s="364">
        <f t="shared" ref="AM151" si="171">SUMIF($F$6:$AJ$6,"C.Nhật",$F151:$AJ152)/8*2</f>
        <v>0</v>
      </c>
      <c r="AN151" s="366">
        <f t="shared" ref="AN151" si="172">SUM(AK151:AM152)</f>
        <v>22</v>
      </c>
      <c r="AO151" s="368">
        <v>0</v>
      </c>
      <c r="AP151" s="366"/>
      <c r="AQ151" s="366"/>
      <c r="AR151" s="366"/>
      <c r="AS151" s="356"/>
      <c r="AT151" s="286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</row>
    <row r="152" spans="1:90" s="78" customFormat="1" ht="18" customHeight="1">
      <c r="A152" s="371"/>
      <c r="B152" s="371"/>
      <c r="C152" s="359"/>
      <c r="D152" s="361"/>
      <c r="E152" s="81" t="s">
        <v>32</v>
      </c>
      <c r="F152" s="194"/>
      <c r="G152" s="194"/>
      <c r="H152" s="194"/>
      <c r="I152" s="194"/>
      <c r="J152" s="194"/>
      <c r="K152" s="194"/>
      <c r="L152" s="194"/>
      <c r="M152" s="194"/>
      <c r="N152" s="194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4"/>
      <c r="Z152" s="194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363"/>
      <c r="AL152" s="363"/>
      <c r="AM152" s="365"/>
      <c r="AN152" s="367"/>
      <c r="AO152" s="369"/>
      <c r="AP152" s="367"/>
      <c r="AQ152" s="367"/>
      <c r="AR152" s="367"/>
      <c r="AS152" s="357"/>
      <c r="AT152" s="286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</row>
    <row r="153" spans="1:90" s="83" customFormat="1" ht="12.75">
      <c r="A153" s="19"/>
      <c r="B153" s="84"/>
      <c r="C153" s="4"/>
      <c r="D153" s="132"/>
      <c r="E153" s="4"/>
      <c r="F153" s="88"/>
      <c r="G153" s="88"/>
      <c r="H153" s="85"/>
      <c r="I153" s="85"/>
      <c r="J153" s="140"/>
      <c r="K153" s="88"/>
      <c r="L153" s="85"/>
      <c r="M153" s="88"/>
      <c r="N153" s="88"/>
      <c r="O153" s="88"/>
      <c r="P153" s="88"/>
      <c r="Q153" s="85"/>
      <c r="R153" s="88"/>
      <c r="S153" s="88"/>
      <c r="T153" s="140"/>
      <c r="U153" s="88"/>
      <c r="V153" s="88"/>
      <c r="W153" s="88"/>
      <c r="X153" s="84"/>
      <c r="Y153" s="88"/>
      <c r="Z153" s="88"/>
      <c r="AA153" s="88"/>
      <c r="AB153" s="88"/>
      <c r="AC153" s="88"/>
      <c r="AD153" s="85"/>
      <c r="AE153" s="88"/>
      <c r="AF153" s="88"/>
      <c r="AG153" s="88"/>
      <c r="AH153" s="88"/>
      <c r="AI153" s="88"/>
      <c r="AJ153" s="88"/>
      <c r="AK153" s="4"/>
      <c r="AL153" s="4"/>
      <c r="AM153" s="117"/>
      <c r="AN153" s="87"/>
      <c r="AO153" s="87"/>
      <c r="AP153" s="87"/>
      <c r="AQ153" s="87"/>
      <c r="AR153" s="87"/>
      <c r="AS153" s="4"/>
      <c r="AT153" s="123"/>
    </row>
    <row r="154" spans="1:90" s="83" customFormat="1" ht="12.75">
      <c r="A154" s="19" t="s">
        <v>14</v>
      </c>
      <c r="B154" s="84"/>
      <c r="C154" s="4"/>
      <c r="D154" s="132"/>
      <c r="E154" s="4"/>
      <c r="F154" s="88"/>
      <c r="G154" s="88"/>
      <c r="H154" s="85"/>
      <c r="I154" s="85"/>
      <c r="J154" s="140"/>
      <c r="K154" s="88"/>
      <c r="L154" s="85"/>
      <c r="M154" s="88"/>
      <c r="N154" s="88"/>
      <c r="O154" s="88"/>
      <c r="P154" s="88"/>
      <c r="Q154" s="85"/>
      <c r="R154" s="88"/>
      <c r="S154" s="88"/>
      <c r="T154" s="140"/>
      <c r="U154" s="88"/>
      <c r="V154" s="88"/>
      <c r="W154" s="88"/>
      <c r="X154" s="84"/>
      <c r="Y154" s="88"/>
      <c r="Z154" s="88"/>
      <c r="AA154" s="88"/>
      <c r="AB154" s="88"/>
      <c r="AC154" s="88"/>
      <c r="AD154" s="85"/>
      <c r="AE154" s="88"/>
      <c r="AF154" s="88"/>
      <c r="AG154" s="88"/>
      <c r="AH154" s="88"/>
      <c r="AI154" s="88"/>
      <c r="AJ154" s="88"/>
      <c r="AK154" s="4"/>
      <c r="AL154" s="4"/>
      <c r="AM154" s="117"/>
      <c r="AN154" s="87"/>
      <c r="AO154" s="87"/>
      <c r="AP154" s="87"/>
      <c r="AQ154" s="87"/>
      <c r="AR154" s="87"/>
      <c r="AS154" s="4"/>
      <c r="AT154" s="123"/>
    </row>
    <row r="155" spans="1:90" s="83" customFormat="1" ht="12.75">
      <c r="A155" s="16"/>
      <c r="B155" s="16"/>
      <c r="C155" s="4"/>
      <c r="D155" s="132"/>
      <c r="E155" s="4"/>
      <c r="F155" s="88"/>
      <c r="G155" s="88"/>
      <c r="H155" s="141"/>
      <c r="I155" s="141"/>
      <c r="J155" s="141"/>
      <c r="K155" s="88"/>
      <c r="L155" s="141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141"/>
      <c r="AE155" s="88"/>
      <c r="AF155" s="88"/>
      <c r="AG155" s="88"/>
      <c r="AH155" s="88"/>
      <c r="AI155" s="88"/>
      <c r="AJ155" s="88"/>
      <c r="AK155" s="4"/>
      <c r="AL155" s="4"/>
      <c r="AM155" s="117"/>
      <c r="AN155" s="89"/>
      <c r="AO155" s="89"/>
      <c r="AP155" s="89"/>
      <c r="AQ155" s="89"/>
      <c r="AR155" s="89"/>
      <c r="AS155" s="4"/>
      <c r="AT155" s="123"/>
    </row>
    <row r="156" spans="1:90" s="86" customFormat="1" ht="15" customHeight="1">
      <c r="A156" s="16"/>
      <c r="B156" s="16"/>
      <c r="C156" s="4"/>
      <c r="D156" s="132"/>
      <c r="E156" s="4"/>
      <c r="F156" s="88"/>
      <c r="G156" s="88"/>
      <c r="H156" s="141"/>
      <c r="I156" s="141"/>
      <c r="J156" s="141"/>
      <c r="K156" s="88"/>
      <c r="L156" s="141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141"/>
      <c r="AE156" s="88"/>
      <c r="AF156" s="88"/>
      <c r="AG156" s="88"/>
      <c r="AH156" s="88"/>
      <c r="AI156" s="88"/>
      <c r="AJ156" s="88"/>
      <c r="AK156" s="4"/>
      <c r="AL156" s="4"/>
      <c r="AM156" s="117"/>
      <c r="AN156" s="89"/>
      <c r="AO156" s="89"/>
      <c r="AP156" s="89"/>
      <c r="AQ156" s="89"/>
      <c r="AR156" s="89"/>
      <c r="AS156" s="4"/>
      <c r="AT156" s="4"/>
    </row>
    <row r="157" spans="1:90" s="86" customFormat="1" ht="11.25">
      <c r="A157" s="16"/>
      <c r="B157" s="16"/>
      <c r="C157" s="4"/>
      <c r="D157" s="132"/>
      <c r="E157" s="4"/>
      <c r="F157" s="88"/>
      <c r="G157" s="88"/>
      <c r="H157" s="141"/>
      <c r="I157" s="141"/>
      <c r="J157" s="141"/>
      <c r="K157" s="88"/>
      <c r="L157" s="141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141"/>
      <c r="AE157" s="88"/>
      <c r="AF157" s="88"/>
      <c r="AG157" s="88"/>
      <c r="AH157" s="88"/>
      <c r="AI157" s="88"/>
      <c r="AJ157" s="88"/>
      <c r="AK157" s="4"/>
      <c r="AL157" s="4"/>
      <c r="AM157" s="117"/>
      <c r="AN157" s="89"/>
      <c r="AO157" s="89"/>
      <c r="AP157" s="89"/>
      <c r="AQ157" s="89"/>
      <c r="AR157" s="89"/>
      <c r="AS157" s="4"/>
      <c r="AT157" s="4"/>
    </row>
    <row r="158" spans="1:90" s="86" customFormat="1" ht="11.25">
      <c r="A158" s="16"/>
      <c r="B158" s="16"/>
      <c r="C158" s="4"/>
      <c r="D158" s="132"/>
      <c r="E158" s="4"/>
      <c r="F158" s="88"/>
      <c r="G158" s="88"/>
      <c r="H158" s="141"/>
      <c r="I158" s="141"/>
      <c r="J158" s="141"/>
      <c r="K158" s="88"/>
      <c r="L158" s="141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141"/>
      <c r="AE158" s="88"/>
      <c r="AF158" s="88"/>
      <c r="AG158" s="88"/>
      <c r="AH158" s="88"/>
      <c r="AI158" s="88"/>
      <c r="AJ158" s="88"/>
      <c r="AK158" s="4"/>
      <c r="AL158" s="4"/>
      <c r="AM158" s="117"/>
      <c r="AN158" s="89"/>
      <c r="AO158" s="89"/>
      <c r="AP158" s="89"/>
      <c r="AQ158" s="89"/>
      <c r="AR158" s="89"/>
      <c r="AS158" s="4"/>
      <c r="AT158" s="4"/>
    </row>
    <row r="159" spans="1:90" s="86" customFormat="1" ht="11.25">
      <c r="A159" s="13"/>
      <c r="B159" s="13"/>
      <c r="C159" s="19"/>
      <c r="D159" s="133"/>
      <c r="E159" s="90"/>
      <c r="F159" s="140"/>
      <c r="G159" s="142"/>
      <c r="H159" s="85"/>
      <c r="I159" s="85"/>
      <c r="J159" s="85"/>
      <c r="K159" s="142"/>
      <c r="L159" s="85"/>
      <c r="M159" s="142"/>
      <c r="N159" s="142"/>
      <c r="O159" s="142"/>
      <c r="P159" s="142"/>
      <c r="Q159" s="85"/>
      <c r="R159" s="140"/>
      <c r="S159" s="142"/>
      <c r="T159" s="142"/>
      <c r="U159" s="85"/>
      <c r="V159" s="142"/>
      <c r="W159" s="142"/>
      <c r="X159" s="85"/>
      <c r="Y159" s="142"/>
      <c r="Z159" s="142"/>
      <c r="AA159" s="142"/>
      <c r="AB159" s="142"/>
      <c r="AC159" s="142"/>
      <c r="AD159" s="85"/>
      <c r="AE159" s="142"/>
      <c r="AF159" s="142"/>
      <c r="AG159" s="142"/>
      <c r="AH159" s="142"/>
      <c r="AI159" s="142"/>
      <c r="AJ159" s="142"/>
      <c r="AK159" s="90"/>
      <c r="AM159" s="118"/>
      <c r="AN159" s="13"/>
      <c r="AO159" s="13"/>
      <c r="AP159" s="13"/>
      <c r="AQ159" s="13"/>
      <c r="AR159" s="13"/>
      <c r="AS159" s="19"/>
      <c r="AT159" s="4"/>
    </row>
    <row r="160" spans="1:90" s="86" customFormat="1" ht="12.75">
      <c r="A160" s="2"/>
      <c r="B160" s="2" t="s">
        <v>0</v>
      </c>
      <c r="C160" s="2"/>
      <c r="D160" s="134"/>
      <c r="E160" s="2"/>
      <c r="F160" s="143"/>
      <c r="G160" s="143"/>
      <c r="H160" s="143"/>
      <c r="I160" s="143"/>
      <c r="J160" s="143"/>
      <c r="K160" s="143"/>
      <c r="L160" s="143"/>
      <c r="M160" s="143"/>
      <c r="N160" s="143"/>
      <c r="O160" s="143"/>
      <c r="P160" s="143"/>
      <c r="Q160" s="143"/>
      <c r="R160" s="143"/>
      <c r="S160" s="143"/>
      <c r="T160" s="143"/>
      <c r="U160" s="143"/>
      <c r="V160" s="143"/>
      <c r="W160" s="143"/>
      <c r="X160" s="143"/>
      <c r="Y160" s="143"/>
      <c r="Z160" s="143"/>
      <c r="AA160" s="143"/>
      <c r="AB160" s="143"/>
      <c r="AC160" s="143"/>
      <c r="AD160" s="143"/>
      <c r="AE160" s="143"/>
      <c r="AF160" s="143"/>
      <c r="AG160" s="143"/>
      <c r="AH160" s="144"/>
      <c r="AI160" s="144"/>
      <c r="AJ160" s="144"/>
      <c r="AK160" s="2"/>
      <c r="AL160" s="2"/>
      <c r="AM160" s="119"/>
      <c r="AN160" s="2"/>
      <c r="AO160" s="2"/>
      <c r="AP160" s="2"/>
      <c r="AQ160" s="2"/>
      <c r="AR160" s="2"/>
      <c r="AS160" s="2"/>
      <c r="AT160" s="4"/>
    </row>
    <row r="161" spans="1:46" s="86" customFormat="1" ht="12.75">
      <c r="A161" s="2"/>
      <c r="B161" s="2"/>
      <c r="C161" s="2" t="s">
        <v>48</v>
      </c>
      <c r="D161" s="134"/>
      <c r="E161" s="2"/>
      <c r="F161" s="143"/>
      <c r="G161" s="143"/>
      <c r="H161" s="143"/>
      <c r="I161" s="143"/>
      <c r="J161" s="143"/>
      <c r="K161" s="143"/>
      <c r="L161" s="143"/>
      <c r="M161" s="143"/>
      <c r="N161" s="143"/>
      <c r="O161" s="143"/>
      <c r="P161" s="143"/>
      <c r="Q161" s="143"/>
      <c r="R161" s="143"/>
      <c r="S161" s="143"/>
      <c r="T161" s="143"/>
      <c r="U161" s="143"/>
      <c r="V161" s="143"/>
      <c r="W161" s="143"/>
      <c r="X161" s="143"/>
      <c r="Y161" s="143"/>
      <c r="Z161" s="143"/>
      <c r="AA161" s="143"/>
      <c r="AB161" s="143"/>
      <c r="AC161" s="143"/>
      <c r="AD161" s="143"/>
      <c r="AE161" s="143"/>
      <c r="AF161" s="143"/>
      <c r="AG161" s="143"/>
      <c r="AH161" s="144"/>
      <c r="AI161" s="144"/>
      <c r="AJ161" s="144"/>
      <c r="AK161" s="2"/>
      <c r="AL161" s="2"/>
      <c r="AM161" s="119"/>
      <c r="AN161" s="2"/>
      <c r="AO161" s="2"/>
      <c r="AP161" s="2"/>
      <c r="AQ161" s="2"/>
      <c r="AR161" s="2"/>
      <c r="AS161" s="2"/>
      <c r="AT161" s="19"/>
    </row>
    <row r="162" spans="1:46" ht="15" customHeight="1">
      <c r="C162" s="2" t="s">
        <v>49</v>
      </c>
    </row>
    <row r="163" spans="1:46" ht="15" customHeight="1">
      <c r="C163" s="2" t="s">
        <v>50</v>
      </c>
    </row>
    <row r="164" spans="1:46" ht="15" customHeight="1">
      <c r="C164" s="2" t="s">
        <v>51</v>
      </c>
    </row>
    <row r="165" spans="1:46" ht="15" customHeight="1">
      <c r="C165" s="2" t="s">
        <v>52</v>
      </c>
    </row>
    <row r="166" spans="1:46" ht="15" customHeight="1">
      <c r="C166" s="2" t="s">
        <v>53</v>
      </c>
    </row>
    <row r="167" spans="1:46" ht="15" customHeight="1">
      <c r="C167" s="2" t="s">
        <v>54</v>
      </c>
    </row>
    <row r="168" spans="1:46" ht="15" customHeight="1">
      <c r="C168" s="2" t="s">
        <v>55</v>
      </c>
    </row>
    <row r="169" spans="1:46" ht="15" customHeight="1">
      <c r="C169" s="2" t="s">
        <v>56</v>
      </c>
    </row>
  </sheetData>
  <protectedRanges>
    <protectedRange password="CC78" sqref="A1:A3" name="Range1_2_1"/>
    <protectedRange password="CC78" sqref="A8:A15" name="Range1_1"/>
    <protectedRange password="CC78" sqref="A8:A15 C8:E15" name="Range1_6"/>
    <protectedRange password="CC78" sqref="B8:B15" name="Range1_4"/>
    <protectedRange password="CC78" sqref="J18:J21 Q16:Q17" name="Range1_1_1_1"/>
    <protectedRange password="CC78" sqref="J22" name="Range1_3_1_1"/>
    <protectedRange password="CC78" sqref="A43:A45 A86:A88" name="Range1_2_1_1"/>
    <protectedRange password="CC78" sqref="A50:A63" name="Range1_1_1"/>
    <protectedRange password="CC78" sqref="A50:A63 C50:E63" name="Range1_6_1"/>
    <protectedRange password="CC78" sqref="B50:B63" name="Range1_4_1"/>
    <protectedRange password="CC78" sqref="J66:J69 Q64:Q65" name="Range1_1_1_1_1"/>
    <protectedRange password="CC78" sqref="J70" name="Range1_3_1_1_1"/>
    <protectedRange password="CC78" sqref="A93:A152" name="Range1_1_2"/>
    <protectedRange password="CC78" sqref="A93:A152 C93:E152" name="Range1_6_2"/>
    <protectedRange password="CC78" sqref="B93:B152" name="Range1_4_2"/>
    <protectedRange password="CC78" sqref="J155:J158 Q153:Q154" name="Range1_1_1_1_2"/>
    <protectedRange password="CC78" sqref="J159" name="Range1_3_1_1_2"/>
  </protectedRanges>
  <autoFilter ref="A7:AS7"/>
  <mergeCells count="575">
    <mergeCell ref="A60:A61"/>
    <mergeCell ref="B60:B61"/>
    <mergeCell ref="C60:C61"/>
    <mergeCell ref="D60:D61"/>
    <mergeCell ref="AK60:AK61"/>
    <mergeCell ref="AL60:AL61"/>
    <mergeCell ref="AM60:AM61"/>
    <mergeCell ref="AN60:AN61"/>
    <mergeCell ref="AO60:AO61"/>
    <mergeCell ref="A52:A53"/>
    <mergeCell ref="B52:B53"/>
    <mergeCell ref="C52:C53"/>
    <mergeCell ref="AR56:AR57"/>
    <mergeCell ref="AS56:AS57"/>
    <mergeCell ref="A58:A59"/>
    <mergeCell ref="B58:B59"/>
    <mergeCell ref="C58:C59"/>
    <mergeCell ref="D58:D59"/>
    <mergeCell ref="AK58:AK59"/>
    <mergeCell ref="AL58:AL59"/>
    <mergeCell ref="AM58:AM59"/>
    <mergeCell ref="AN58:AN59"/>
    <mergeCell ref="AO58:AO59"/>
    <mergeCell ref="AP58:AP59"/>
    <mergeCell ref="AQ58:AQ59"/>
    <mergeCell ref="AR58:AR59"/>
    <mergeCell ref="AS58:AS59"/>
    <mergeCell ref="A56:A57"/>
    <mergeCell ref="B56:B57"/>
    <mergeCell ref="C56:C57"/>
    <mergeCell ref="D56:D57"/>
    <mergeCell ref="AK56:AK57"/>
    <mergeCell ref="AL56:AL57"/>
    <mergeCell ref="A54:A55"/>
    <mergeCell ref="B54:B55"/>
    <mergeCell ref="C54:C55"/>
    <mergeCell ref="D54:D55"/>
    <mergeCell ref="AK54:AK55"/>
    <mergeCell ref="AL54:AL55"/>
    <mergeCell ref="AM54:AM55"/>
    <mergeCell ref="AN54:AN55"/>
    <mergeCell ref="AO54:AO55"/>
    <mergeCell ref="D52:D53"/>
    <mergeCell ref="AK52:AK53"/>
    <mergeCell ref="AL52:AL53"/>
    <mergeCell ref="AM52:AM53"/>
    <mergeCell ref="AN52:AN53"/>
    <mergeCell ref="AO52:AO53"/>
    <mergeCell ref="AT47:AT48"/>
    <mergeCell ref="AP50:AP51"/>
    <mergeCell ref="AQ50:AQ51"/>
    <mergeCell ref="AR50:AR51"/>
    <mergeCell ref="AS50:AS51"/>
    <mergeCell ref="AR47:AR48"/>
    <mergeCell ref="AS47:AS48"/>
    <mergeCell ref="AP52:AP53"/>
    <mergeCell ref="AQ52:AQ53"/>
    <mergeCell ref="AR52:AR53"/>
    <mergeCell ref="AS52:AS53"/>
    <mergeCell ref="A50:A51"/>
    <mergeCell ref="B50:B51"/>
    <mergeCell ref="C50:C51"/>
    <mergeCell ref="D50:D51"/>
    <mergeCell ref="AK50:AK51"/>
    <mergeCell ref="AL50:AL51"/>
    <mergeCell ref="AM50:AM51"/>
    <mergeCell ref="AN50:AN51"/>
    <mergeCell ref="AO50:AO51"/>
    <mergeCell ref="B47:B48"/>
    <mergeCell ref="C47:C48"/>
    <mergeCell ref="D47:D48"/>
    <mergeCell ref="E47:E48"/>
    <mergeCell ref="AK47:AM47"/>
    <mergeCell ref="AN47:AN48"/>
    <mergeCell ref="AO47:AO48"/>
    <mergeCell ref="AP47:AP48"/>
    <mergeCell ref="AQ47:AQ48"/>
    <mergeCell ref="AM1:AS1"/>
    <mergeCell ref="A14:A15"/>
    <mergeCell ref="B14:B15"/>
    <mergeCell ref="C14:C15"/>
    <mergeCell ref="D14:D15"/>
    <mergeCell ref="AK14:AK15"/>
    <mergeCell ref="AL14:AL15"/>
    <mergeCell ref="AS10:AS11"/>
    <mergeCell ref="AK10:AK11"/>
    <mergeCell ref="AL10:AL11"/>
    <mergeCell ref="AM10:AM11"/>
    <mergeCell ref="AL12:AL13"/>
    <mergeCell ref="AM12:AM13"/>
    <mergeCell ref="AR10:AR11"/>
    <mergeCell ref="AN14:AN15"/>
    <mergeCell ref="A12:A13"/>
    <mergeCell ref="B12:B13"/>
    <mergeCell ref="D12:D13"/>
    <mergeCell ref="AK12:AK13"/>
    <mergeCell ref="AN12:AN13"/>
    <mergeCell ref="AP12:AP13"/>
    <mergeCell ref="AR12:AR13"/>
    <mergeCell ref="AR14:AR15"/>
    <mergeCell ref="C12:C13"/>
    <mergeCell ref="A10:A11"/>
    <mergeCell ref="B10:B11"/>
    <mergeCell ref="C10:C11"/>
    <mergeCell ref="D10:D11"/>
    <mergeCell ref="A5:A6"/>
    <mergeCell ref="C5:C6"/>
    <mergeCell ref="D5:D6"/>
    <mergeCell ref="B5:B6"/>
    <mergeCell ref="AQ5:AQ6"/>
    <mergeCell ref="AM8:AM9"/>
    <mergeCell ref="AO5:AO6"/>
    <mergeCell ref="AP5:AP6"/>
    <mergeCell ref="AL8:AL9"/>
    <mergeCell ref="A8:A9"/>
    <mergeCell ref="B8:B9"/>
    <mergeCell ref="C8:C9"/>
    <mergeCell ref="D8:D9"/>
    <mergeCell ref="AN10:AN11"/>
    <mergeCell ref="E5:E6"/>
    <mergeCell ref="AN5:AN6"/>
    <mergeCell ref="AK5:AM5"/>
    <mergeCell ref="AK8:AK9"/>
    <mergeCell ref="AN8:AN9"/>
    <mergeCell ref="AT5:AT6"/>
    <mergeCell ref="AO8:AO9"/>
    <mergeCell ref="AP8:AP9"/>
    <mergeCell ref="AQ8:AQ9"/>
    <mergeCell ref="AR8:AR9"/>
    <mergeCell ref="AS8:AS9"/>
    <mergeCell ref="AS5:AS6"/>
    <mergeCell ref="AR5:AR6"/>
    <mergeCell ref="AO10:AO11"/>
    <mergeCell ref="AP10:AP11"/>
    <mergeCell ref="AQ10:AQ11"/>
    <mergeCell ref="AS12:AS13"/>
    <mergeCell ref="AS14:AS15"/>
    <mergeCell ref="AQ12:AQ13"/>
    <mergeCell ref="AM14:AM15"/>
    <mergeCell ref="AO14:AO15"/>
    <mergeCell ref="AP14:AP15"/>
    <mergeCell ref="AQ14:AQ15"/>
    <mergeCell ref="AO12:AO13"/>
    <mergeCell ref="AM86:AS86"/>
    <mergeCell ref="AP56:AP57"/>
    <mergeCell ref="AQ56:AQ57"/>
    <mergeCell ref="AP54:AP55"/>
    <mergeCell ref="AQ54:AQ55"/>
    <mergeCell ref="AR54:AR55"/>
    <mergeCell ref="AS54:AS55"/>
    <mergeCell ref="AM56:AM57"/>
    <mergeCell ref="AN56:AN57"/>
    <mergeCell ref="AO56:AO57"/>
    <mergeCell ref="AP60:AP61"/>
    <mergeCell ref="AQ60:AQ61"/>
    <mergeCell ref="AR60:AR61"/>
    <mergeCell ref="AS60:AS61"/>
    <mergeCell ref="A90:A91"/>
    <mergeCell ref="B90:B91"/>
    <mergeCell ref="C90:C91"/>
    <mergeCell ref="D90:D91"/>
    <mergeCell ref="E90:E91"/>
    <mergeCell ref="AK90:AM90"/>
    <mergeCell ref="AN90:AN91"/>
    <mergeCell ref="AO90:AO91"/>
    <mergeCell ref="AP90:AP91"/>
    <mergeCell ref="AQ90:AQ91"/>
    <mergeCell ref="AR90:AR91"/>
    <mergeCell ref="AS90:AS91"/>
    <mergeCell ref="AN62:AN63"/>
    <mergeCell ref="AM62:AM63"/>
    <mergeCell ref="AL62:AL63"/>
    <mergeCell ref="AK62:AK63"/>
    <mergeCell ref="D62:D63"/>
    <mergeCell ref="C62:C63"/>
    <mergeCell ref="AQ62:AQ63"/>
    <mergeCell ref="AP62:AP63"/>
    <mergeCell ref="AO62:AO63"/>
    <mergeCell ref="B62:B63"/>
    <mergeCell ref="A62:A63"/>
    <mergeCell ref="AM43:AS43"/>
    <mergeCell ref="A47:A48"/>
    <mergeCell ref="AL95:AL96"/>
    <mergeCell ref="AM95:AM96"/>
    <mergeCell ref="AN95:AN96"/>
    <mergeCell ref="AO95:AO96"/>
    <mergeCell ref="AT90:AT91"/>
    <mergeCell ref="A93:A94"/>
    <mergeCell ref="B93:B94"/>
    <mergeCell ref="C93:C94"/>
    <mergeCell ref="D93:D94"/>
    <mergeCell ref="AK93:AK94"/>
    <mergeCell ref="AL93:AL94"/>
    <mergeCell ref="AM93:AM94"/>
    <mergeCell ref="AN93:AN94"/>
    <mergeCell ref="AO93:AO94"/>
    <mergeCell ref="AP93:AP94"/>
    <mergeCell ref="AQ93:AQ94"/>
    <mergeCell ref="AR93:AR94"/>
    <mergeCell ref="AS93:AS94"/>
    <mergeCell ref="AS62:AS63"/>
    <mergeCell ref="AR62:AR63"/>
    <mergeCell ref="AN99:AN100"/>
    <mergeCell ref="AO99:AO100"/>
    <mergeCell ref="AP95:AP96"/>
    <mergeCell ref="AQ95:AQ96"/>
    <mergeCell ref="AR95:AR96"/>
    <mergeCell ref="AS95:AS96"/>
    <mergeCell ref="A97:A98"/>
    <mergeCell ref="B97:B98"/>
    <mergeCell ref="C97:C98"/>
    <mergeCell ref="D97:D98"/>
    <mergeCell ref="AK97:AK98"/>
    <mergeCell ref="AL97:AL98"/>
    <mergeCell ref="AM97:AM98"/>
    <mergeCell ref="AN97:AN98"/>
    <mergeCell ref="AO97:AO98"/>
    <mergeCell ref="AP97:AP98"/>
    <mergeCell ref="AQ97:AQ98"/>
    <mergeCell ref="AR97:AR98"/>
    <mergeCell ref="AS97:AS98"/>
    <mergeCell ref="A95:A96"/>
    <mergeCell ref="B95:B96"/>
    <mergeCell ref="C95:C96"/>
    <mergeCell ref="D95:D96"/>
    <mergeCell ref="AK95:AK96"/>
    <mergeCell ref="AP99:AP100"/>
    <mergeCell ref="AQ99:AQ100"/>
    <mergeCell ref="AR99:AR100"/>
    <mergeCell ref="AS99:AS100"/>
    <mergeCell ref="A101:A102"/>
    <mergeCell ref="B101:B102"/>
    <mergeCell ref="C101:C102"/>
    <mergeCell ref="D101:D102"/>
    <mergeCell ref="AK101:AK102"/>
    <mergeCell ref="AL101:AL102"/>
    <mergeCell ref="AM101:AM102"/>
    <mergeCell ref="AN101:AN102"/>
    <mergeCell ref="AO101:AO102"/>
    <mergeCell ref="AP101:AP102"/>
    <mergeCell ref="AQ101:AQ102"/>
    <mergeCell ref="AR101:AR102"/>
    <mergeCell ref="AS101:AS102"/>
    <mergeCell ref="A99:A100"/>
    <mergeCell ref="B99:B100"/>
    <mergeCell ref="C99:C100"/>
    <mergeCell ref="D99:D100"/>
    <mergeCell ref="AK99:AK100"/>
    <mergeCell ref="AL99:AL100"/>
    <mergeCell ref="AM99:AM100"/>
    <mergeCell ref="AS103:AS104"/>
    <mergeCell ref="A105:A106"/>
    <mergeCell ref="B105:B106"/>
    <mergeCell ref="C105:C106"/>
    <mergeCell ref="D105:D106"/>
    <mergeCell ref="AK105:AK106"/>
    <mergeCell ref="AL105:AL106"/>
    <mergeCell ref="AM105:AM106"/>
    <mergeCell ref="AN105:AN106"/>
    <mergeCell ref="AO105:AO106"/>
    <mergeCell ref="AP105:AP106"/>
    <mergeCell ref="AQ105:AQ106"/>
    <mergeCell ref="AR105:AR106"/>
    <mergeCell ref="AS105:AS106"/>
    <mergeCell ref="A103:A104"/>
    <mergeCell ref="B103:B104"/>
    <mergeCell ref="C103:C104"/>
    <mergeCell ref="D103:D104"/>
    <mergeCell ref="AK103:AK104"/>
    <mergeCell ref="AL103:AL104"/>
    <mergeCell ref="AM103:AM104"/>
    <mergeCell ref="AN103:AN104"/>
    <mergeCell ref="AO103:AO104"/>
    <mergeCell ref="D107:D108"/>
    <mergeCell ref="AK107:AK108"/>
    <mergeCell ref="AL107:AL108"/>
    <mergeCell ref="AM107:AM108"/>
    <mergeCell ref="AN107:AN108"/>
    <mergeCell ref="AO107:AO108"/>
    <mergeCell ref="AP103:AP104"/>
    <mergeCell ref="AQ103:AQ104"/>
    <mergeCell ref="AR103:AR104"/>
    <mergeCell ref="AL111:AL112"/>
    <mergeCell ref="AM111:AM112"/>
    <mergeCell ref="AN111:AN112"/>
    <mergeCell ref="AO111:AO112"/>
    <mergeCell ref="AP107:AP108"/>
    <mergeCell ref="AQ107:AQ108"/>
    <mergeCell ref="AR107:AR108"/>
    <mergeCell ref="AS107:AS108"/>
    <mergeCell ref="A109:A110"/>
    <mergeCell ref="B109:B110"/>
    <mergeCell ref="C109:C110"/>
    <mergeCell ref="D109:D110"/>
    <mergeCell ref="AK109:AK110"/>
    <mergeCell ref="AL109:AL110"/>
    <mergeCell ref="AM109:AM110"/>
    <mergeCell ref="AN109:AN110"/>
    <mergeCell ref="AO109:AO110"/>
    <mergeCell ref="AP109:AP110"/>
    <mergeCell ref="AQ109:AQ110"/>
    <mergeCell ref="AR109:AR110"/>
    <mergeCell ref="AS109:AS110"/>
    <mergeCell ref="A107:A108"/>
    <mergeCell ref="B107:B108"/>
    <mergeCell ref="C107:C108"/>
    <mergeCell ref="AN115:AN116"/>
    <mergeCell ref="AO115:AO116"/>
    <mergeCell ref="AP111:AP112"/>
    <mergeCell ref="AQ111:AQ112"/>
    <mergeCell ref="AR111:AR112"/>
    <mergeCell ref="AS111:AS112"/>
    <mergeCell ref="A113:A114"/>
    <mergeCell ref="B113:B114"/>
    <mergeCell ref="C113:C114"/>
    <mergeCell ref="D113:D114"/>
    <mergeCell ref="AK113:AK114"/>
    <mergeCell ref="AL113:AL114"/>
    <mergeCell ref="AM113:AM114"/>
    <mergeCell ref="AN113:AN114"/>
    <mergeCell ref="AO113:AO114"/>
    <mergeCell ref="AP113:AP114"/>
    <mergeCell ref="AQ113:AQ114"/>
    <mergeCell ref="AR113:AR114"/>
    <mergeCell ref="AS113:AS114"/>
    <mergeCell ref="A111:A112"/>
    <mergeCell ref="B111:B112"/>
    <mergeCell ref="C111:C112"/>
    <mergeCell ref="D111:D112"/>
    <mergeCell ref="AK111:AK112"/>
    <mergeCell ref="AP115:AP116"/>
    <mergeCell ref="AQ115:AQ116"/>
    <mergeCell ref="AR115:AR116"/>
    <mergeCell ref="AS115:AS116"/>
    <mergeCell ref="A117:A118"/>
    <mergeCell ref="B117:B118"/>
    <mergeCell ref="C117:C118"/>
    <mergeCell ref="D117:D118"/>
    <mergeCell ref="AK117:AK118"/>
    <mergeCell ref="AL117:AL118"/>
    <mergeCell ref="AM117:AM118"/>
    <mergeCell ref="AN117:AN118"/>
    <mergeCell ref="AO117:AO118"/>
    <mergeCell ref="AP117:AP118"/>
    <mergeCell ref="AQ117:AQ118"/>
    <mergeCell ref="AR117:AR118"/>
    <mergeCell ref="AS117:AS118"/>
    <mergeCell ref="A115:A116"/>
    <mergeCell ref="B115:B116"/>
    <mergeCell ref="C115:C116"/>
    <mergeCell ref="D115:D116"/>
    <mergeCell ref="AK115:AK116"/>
    <mergeCell ref="AL115:AL116"/>
    <mergeCell ref="AM115:AM116"/>
    <mergeCell ref="AS119:AS120"/>
    <mergeCell ref="A121:A122"/>
    <mergeCell ref="B121:B122"/>
    <mergeCell ref="C121:C122"/>
    <mergeCell ref="D121:D122"/>
    <mergeCell ref="AK121:AK122"/>
    <mergeCell ref="AL121:AL122"/>
    <mergeCell ref="AM121:AM122"/>
    <mergeCell ref="AN121:AN122"/>
    <mergeCell ref="AO121:AO122"/>
    <mergeCell ref="AP121:AP122"/>
    <mergeCell ref="AQ121:AQ122"/>
    <mergeCell ref="AR121:AR122"/>
    <mergeCell ref="AS121:AS122"/>
    <mergeCell ref="A119:A120"/>
    <mergeCell ref="B119:B120"/>
    <mergeCell ref="C119:C120"/>
    <mergeCell ref="D119:D120"/>
    <mergeCell ref="AK119:AK120"/>
    <mergeCell ref="AL119:AL120"/>
    <mergeCell ref="AM119:AM120"/>
    <mergeCell ref="AN119:AN120"/>
    <mergeCell ref="AO119:AO120"/>
    <mergeCell ref="D123:D124"/>
    <mergeCell ref="AK123:AK124"/>
    <mergeCell ref="AL123:AL124"/>
    <mergeCell ref="AM123:AM124"/>
    <mergeCell ref="AN123:AN124"/>
    <mergeCell ref="AO123:AO124"/>
    <mergeCell ref="AP119:AP120"/>
    <mergeCell ref="AQ119:AQ120"/>
    <mergeCell ref="AR119:AR120"/>
    <mergeCell ref="AL127:AL128"/>
    <mergeCell ref="AM127:AM128"/>
    <mergeCell ref="AN127:AN128"/>
    <mergeCell ref="AO127:AO128"/>
    <mergeCell ref="AP123:AP124"/>
    <mergeCell ref="AQ123:AQ124"/>
    <mergeCell ref="AR123:AR124"/>
    <mergeCell ref="AS123:AS124"/>
    <mergeCell ref="A125:A126"/>
    <mergeCell ref="B125:B126"/>
    <mergeCell ref="C125:C126"/>
    <mergeCell ref="D125:D126"/>
    <mergeCell ref="AK125:AK126"/>
    <mergeCell ref="AL125:AL126"/>
    <mergeCell ref="AM125:AM126"/>
    <mergeCell ref="AN125:AN126"/>
    <mergeCell ref="AO125:AO126"/>
    <mergeCell ref="AP125:AP126"/>
    <mergeCell ref="AQ125:AQ126"/>
    <mergeCell ref="AR125:AR126"/>
    <mergeCell ref="AS125:AS126"/>
    <mergeCell ref="A123:A124"/>
    <mergeCell ref="B123:B124"/>
    <mergeCell ref="C123:C124"/>
    <mergeCell ref="AN131:AN132"/>
    <mergeCell ref="AO131:AO132"/>
    <mergeCell ref="AP127:AP128"/>
    <mergeCell ref="AQ127:AQ128"/>
    <mergeCell ref="AR127:AR128"/>
    <mergeCell ref="AS127:AS128"/>
    <mergeCell ref="A129:A130"/>
    <mergeCell ref="B129:B130"/>
    <mergeCell ref="C129:C130"/>
    <mergeCell ref="D129:D130"/>
    <mergeCell ref="AK129:AK130"/>
    <mergeCell ref="AL129:AL130"/>
    <mergeCell ref="AM129:AM130"/>
    <mergeCell ref="AN129:AN130"/>
    <mergeCell ref="AO129:AO130"/>
    <mergeCell ref="AP129:AP130"/>
    <mergeCell ref="AQ129:AQ130"/>
    <mergeCell ref="AR129:AR130"/>
    <mergeCell ref="AS129:AS130"/>
    <mergeCell ref="A127:A128"/>
    <mergeCell ref="B127:B128"/>
    <mergeCell ref="C127:C128"/>
    <mergeCell ref="D127:D128"/>
    <mergeCell ref="AK127:AK128"/>
    <mergeCell ref="AP131:AP132"/>
    <mergeCell ref="AQ131:AQ132"/>
    <mergeCell ref="AR131:AR132"/>
    <mergeCell ref="AS131:AS132"/>
    <mergeCell ref="A133:A134"/>
    <mergeCell ref="B133:B134"/>
    <mergeCell ref="C133:C134"/>
    <mergeCell ref="D133:D134"/>
    <mergeCell ref="AK133:AK134"/>
    <mergeCell ref="AL133:AL134"/>
    <mergeCell ref="AM133:AM134"/>
    <mergeCell ref="AN133:AN134"/>
    <mergeCell ref="AO133:AO134"/>
    <mergeCell ref="AP133:AP134"/>
    <mergeCell ref="AQ133:AQ134"/>
    <mergeCell ref="AR133:AR134"/>
    <mergeCell ref="AS133:AS134"/>
    <mergeCell ref="A131:A132"/>
    <mergeCell ref="B131:B132"/>
    <mergeCell ref="C131:C132"/>
    <mergeCell ref="D131:D132"/>
    <mergeCell ref="AK131:AK132"/>
    <mergeCell ref="AL131:AL132"/>
    <mergeCell ref="AM131:AM132"/>
    <mergeCell ref="A149:A150"/>
    <mergeCell ref="B149:B150"/>
    <mergeCell ref="A147:A148"/>
    <mergeCell ref="B147:B148"/>
    <mergeCell ref="AS135:AS136"/>
    <mergeCell ref="A135:A136"/>
    <mergeCell ref="B135:B136"/>
    <mergeCell ref="C135:C136"/>
    <mergeCell ref="D135:D136"/>
    <mergeCell ref="AK135:AK136"/>
    <mergeCell ref="AL135:AL136"/>
    <mergeCell ref="AM135:AM136"/>
    <mergeCell ref="AN135:AN136"/>
    <mergeCell ref="AO135:AO136"/>
    <mergeCell ref="AP135:AP136"/>
    <mergeCell ref="AQ135:AQ136"/>
    <mergeCell ref="AR135:AR136"/>
    <mergeCell ref="AP137:AP138"/>
    <mergeCell ref="AQ137:AQ138"/>
    <mergeCell ref="AR137:AR138"/>
    <mergeCell ref="AS137:AS138"/>
    <mergeCell ref="C139:C140"/>
    <mergeCell ref="D139:D140"/>
    <mergeCell ref="AK139:AK140"/>
    <mergeCell ref="A151:A152"/>
    <mergeCell ref="B151:B152"/>
    <mergeCell ref="D137:D138"/>
    <mergeCell ref="AK137:AK138"/>
    <mergeCell ref="AL137:AL138"/>
    <mergeCell ref="AM137:AM138"/>
    <mergeCell ref="AN137:AN138"/>
    <mergeCell ref="AO137:AO138"/>
    <mergeCell ref="AL141:AL142"/>
    <mergeCell ref="AM141:AM142"/>
    <mergeCell ref="AN141:AN142"/>
    <mergeCell ref="AO141:AO142"/>
    <mergeCell ref="A137:A138"/>
    <mergeCell ref="B137:B138"/>
    <mergeCell ref="AN145:AN146"/>
    <mergeCell ref="AO145:AO146"/>
    <mergeCell ref="A141:A142"/>
    <mergeCell ref="B141:B142"/>
    <mergeCell ref="A139:A140"/>
    <mergeCell ref="B139:B140"/>
    <mergeCell ref="A145:A146"/>
    <mergeCell ref="B145:B146"/>
    <mergeCell ref="A143:A144"/>
    <mergeCell ref="B143:B144"/>
    <mergeCell ref="AL139:AL140"/>
    <mergeCell ref="AM139:AM140"/>
    <mergeCell ref="AN139:AN140"/>
    <mergeCell ref="AO139:AO140"/>
    <mergeCell ref="AP139:AP140"/>
    <mergeCell ref="AQ139:AQ140"/>
    <mergeCell ref="AR139:AR140"/>
    <mergeCell ref="AS139:AS140"/>
    <mergeCell ref="C137:C138"/>
    <mergeCell ref="AP141:AP142"/>
    <mergeCell ref="AQ141:AQ142"/>
    <mergeCell ref="AR141:AR142"/>
    <mergeCell ref="AS141:AS142"/>
    <mergeCell ref="C143:C144"/>
    <mergeCell ref="D143:D144"/>
    <mergeCell ref="AK143:AK144"/>
    <mergeCell ref="AL143:AL144"/>
    <mergeCell ref="AM143:AM144"/>
    <mergeCell ref="AN143:AN144"/>
    <mergeCell ref="AO143:AO144"/>
    <mergeCell ref="AP143:AP144"/>
    <mergeCell ref="AQ143:AQ144"/>
    <mergeCell ref="AR143:AR144"/>
    <mergeCell ref="AS143:AS144"/>
    <mergeCell ref="C141:C142"/>
    <mergeCell ref="D141:D142"/>
    <mergeCell ref="AK141:AK142"/>
    <mergeCell ref="AP145:AP146"/>
    <mergeCell ref="AQ145:AQ146"/>
    <mergeCell ref="AR145:AR146"/>
    <mergeCell ref="AS145:AS146"/>
    <mergeCell ref="C147:C148"/>
    <mergeCell ref="D147:D148"/>
    <mergeCell ref="AK147:AK148"/>
    <mergeCell ref="AL147:AL148"/>
    <mergeCell ref="AM147:AM148"/>
    <mergeCell ref="AN147:AN148"/>
    <mergeCell ref="AO147:AO148"/>
    <mergeCell ref="AP147:AP148"/>
    <mergeCell ref="AQ147:AQ148"/>
    <mergeCell ref="AR147:AR148"/>
    <mergeCell ref="AS147:AS148"/>
    <mergeCell ref="C145:C146"/>
    <mergeCell ref="D145:D146"/>
    <mergeCell ref="AK145:AK146"/>
    <mergeCell ref="AL145:AL146"/>
    <mergeCell ref="AM145:AM146"/>
    <mergeCell ref="AS151:AS152"/>
    <mergeCell ref="C149:C150"/>
    <mergeCell ref="D149:D150"/>
    <mergeCell ref="AK149:AK150"/>
    <mergeCell ref="AL149:AL150"/>
    <mergeCell ref="AM149:AM150"/>
    <mergeCell ref="AN149:AN150"/>
    <mergeCell ref="AO149:AO150"/>
    <mergeCell ref="C151:C152"/>
    <mergeCell ref="D151:D152"/>
    <mergeCell ref="AK151:AK152"/>
    <mergeCell ref="AL151:AL152"/>
    <mergeCell ref="AM151:AM152"/>
    <mergeCell ref="AN151:AN152"/>
    <mergeCell ref="AO151:AO152"/>
    <mergeCell ref="AP149:AP150"/>
    <mergeCell ref="AQ149:AQ150"/>
    <mergeCell ref="AR149:AR150"/>
    <mergeCell ref="AS149:AS150"/>
    <mergeCell ref="AP151:AP152"/>
    <mergeCell ref="AQ151:AQ152"/>
    <mergeCell ref="AR151:AR152"/>
  </mergeCells>
  <phoneticPr fontId="47" type="noConversion"/>
  <conditionalFormatting sqref="F5:AJ6 F8:AJ15 F93:AJ152">
    <cfRule type="expression" dxfId="294" priority="6" stopIfTrue="1">
      <formula>IF(WEEKDAY(F$5)=1,TRUE,FALSE)</formula>
    </cfRule>
  </conditionalFormatting>
  <conditionalFormatting sqref="F47:AJ48 F50:AJ63">
    <cfRule type="expression" dxfId="293" priority="5" stopIfTrue="1">
      <formula>IF(WEEKDAY(F$5)=1,TRUE,FALSE)</formula>
    </cfRule>
  </conditionalFormatting>
  <conditionalFormatting sqref="F90:AJ91">
    <cfRule type="expression" dxfId="292" priority="4" stopIfTrue="1">
      <formula>IF(WEEKDAY(F$5)=1,TRUE,FALSE)</formula>
    </cfRule>
  </conditionalFormatting>
  <conditionalFormatting sqref="F8:AJ15">
    <cfRule type="expression" dxfId="291" priority="3" stopIfTrue="1">
      <formula>IF(WEEKDAY(F$5)=1,TRUE,FALSE)</formula>
    </cfRule>
  </conditionalFormatting>
  <conditionalFormatting sqref="F50:AJ63">
    <cfRule type="expression" dxfId="290" priority="2" stopIfTrue="1">
      <formula>IF(WEEKDAY(F$5)=1,TRUE,FALSE)</formula>
    </cfRule>
  </conditionalFormatting>
  <conditionalFormatting sqref="F93:AJ152">
    <cfRule type="expression" dxfId="289" priority="1" stopIfTrue="1">
      <formula>IF(WEEKDAY(F$5)=1,TRUE,FALSE)</formula>
    </cfRule>
  </conditionalFormatting>
  <printOptions horizontalCentered="1"/>
  <pageMargins left="0.24" right="0.24" top="0.32" bottom="0.18" header="0.25" footer="0"/>
  <pageSetup paperSize="9" scale="75" fitToHeight="0" orientation="landscape" r:id="rId1"/>
  <headerFooter alignWithMargins="0">
    <oddHeader xml:space="preserve">&amp;R&amp;Y
</oddHeader>
    <oddFooter>&amp;C&amp;P/&amp;N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6" enableFormatConditionsCalculation="0">
    <tabColor theme="3" tint="-0.249977111117893"/>
  </sheetPr>
  <dimension ref="A1:AE283"/>
  <sheetViews>
    <sheetView zoomScaleNormal="70" workbookViewId="0">
      <pane xSplit="3" ySplit="9" topLeftCell="D52" activePane="bottomRight" state="frozen"/>
      <selection activeCell="C54" sqref="C54:C55"/>
      <selection pane="topRight" activeCell="C54" sqref="C54:C55"/>
      <selection pane="bottomLeft" activeCell="C54" sqref="C54:C55"/>
      <selection pane="bottomRight" activeCell="H123" sqref="H123"/>
    </sheetView>
  </sheetViews>
  <sheetFormatPr defaultRowHeight="11.25"/>
  <cols>
    <col min="1" max="1" width="4.28515625" style="6" customWidth="1"/>
    <col min="2" max="2" width="8.42578125" style="6" customWidth="1"/>
    <col min="3" max="3" width="21.140625" style="6" customWidth="1"/>
    <col min="4" max="4" width="13.5703125" style="20" customWidth="1"/>
    <col min="5" max="5" width="10.28515625" style="21" customWidth="1"/>
    <col min="6" max="6" width="7.140625" style="20" customWidth="1"/>
    <col min="7" max="7" width="10.5703125" style="21" customWidth="1"/>
    <col min="8" max="8" width="7.140625" style="21" customWidth="1"/>
    <col min="9" max="9" width="9.5703125" style="21" customWidth="1"/>
    <col min="10" max="10" width="8.5703125" style="105" customWidth="1"/>
    <col min="11" max="12" width="12" style="6" customWidth="1"/>
    <col min="13" max="13" width="11.85546875" style="22" customWidth="1"/>
    <col min="14" max="14" width="8.5703125" style="6" customWidth="1"/>
    <col min="15" max="16" width="8.7109375" style="6" customWidth="1"/>
    <col min="17" max="17" width="11" style="6" customWidth="1"/>
    <col min="18" max="18" width="10.7109375" style="6" customWidth="1"/>
    <col min="19" max="19" width="10.85546875" style="6" customWidth="1"/>
    <col min="20" max="20" width="12.28515625" style="8" customWidth="1"/>
    <col min="21" max="21" width="9.5703125" style="6" customWidth="1"/>
    <col min="22" max="22" width="15.42578125" style="8" customWidth="1"/>
    <col min="23" max="23" width="7.42578125" style="8" customWidth="1"/>
    <col min="24" max="24" width="7" style="8" customWidth="1"/>
    <col min="25" max="25" width="9.140625" style="8"/>
    <col min="26" max="26" width="11.140625" style="8" bestFit="1" customWidth="1"/>
    <col min="27" max="28" width="10.85546875" style="6" bestFit="1" customWidth="1"/>
    <col min="29" max="16384" width="9.140625" style="6"/>
  </cols>
  <sheetData>
    <row r="1" spans="1:31" s="4" customFormat="1" ht="29.25" customHeight="1">
      <c r="A1" s="161" t="str">
        <f>TH!A1</f>
        <v>Công ty TNHH Hải sản An Lạc</v>
      </c>
      <c r="B1" s="57"/>
      <c r="C1" s="57"/>
      <c r="D1" s="424" t="str">
        <f>"BẢNG THANH TOÁN LƯƠNG THÁNG"&amp;" "&amp;TEXT($E$4,"mm")&amp;" / "&amp;TEXT($E$4,"yyyy")</f>
        <v>BẢNG THANH TOÁN LƯƠNG THÁNG 01 / 2014</v>
      </c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5"/>
      <c r="R1" s="426" t="s">
        <v>64</v>
      </c>
      <c r="S1" s="427"/>
      <c r="T1" s="428"/>
      <c r="U1" s="152" t="s">
        <v>61</v>
      </c>
      <c r="V1" s="129" t="s">
        <v>38</v>
      </c>
      <c r="W1" s="96"/>
      <c r="X1" s="96"/>
      <c r="Y1" s="5"/>
      <c r="Z1" s="5"/>
    </row>
    <row r="2" spans="1:31" s="4" customFormat="1" ht="15" customHeight="1">
      <c r="A2" s="161" t="str">
        <f>TH!A2</f>
        <v>Địa chỉ: Lô A14, đường 4A, KCN Hải Sơn, Đức Hòa, Long An</v>
      </c>
      <c r="B2" s="57"/>
      <c r="C2" s="57"/>
      <c r="D2" s="57"/>
      <c r="E2" s="94"/>
      <c r="F2" s="57"/>
      <c r="G2" s="57"/>
      <c r="H2" s="57"/>
      <c r="I2" s="57"/>
      <c r="J2" s="95"/>
      <c r="K2" s="57"/>
      <c r="L2" s="57"/>
      <c r="M2" s="57"/>
      <c r="N2" s="57"/>
      <c r="O2" s="57"/>
      <c r="P2" s="57"/>
      <c r="Q2" s="57"/>
      <c r="R2" s="57"/>
      <c r="S2" s="57"/>
      <c r="T2" s="69"/>
      <c r="U2" s="93">
        <v>22</v>
      </c>
      <c r="V2" s="130">
        <v>31</v>
      </c>
      <c r="W2" s="96"/>
      <c r="X2" s="96"/>
      <c r="Y2" s="5"/>
      <c r="Z2" s="5"/>
    </row>
    <row r="3" spans="1:31" s="4" customFormat="1" ht="15" customHeight="1">
      <c r="A3" s="161" t="s">
        <v>65</v>
      </c>
      <c r="B3" s="57"/>
      <c r="C3" s="57"/>
      <c r="D3" s="57"/>
      <c r="E3" s="94"/>
      <c r="F3" s="57"/>
      <c r="G3" s="57"/>
      <c r="H3" s="57"/>
      <c r="I3" s="57"/>
      <c r="J3" s="95"/>
      <c r="K3" s="57"/>
      <c r="L3" s="57"/>
      <c r="M3" s="57"/>
      <c r="N3" s="57"/>
      <c r="O3" s="57"/>
      <c r="P3" s="57"/>
      <c r="Q3" s="57"/>
      <c r="R3" s="57"/>
      <c r="S3" s="57"/>
      <c r="T3" s="69"/>
      <c r="U3" s="153"/>
      <c r="V3" s="154"/>
      <c r="W3" s="96"/>
      <c r="X3" s="96"/>
      <c r="Y3" s="5"/>
      <c r="Z3" s="5"/>
    </row>
    <row r="4" spans="1:31" s="4" customFormat="1" ht="15" customHeight="1">
      <c r="A4" s="161" t="str">
        <f>TH!A3</f>
        <v>MST: 1100878093</v>
      </c>
      <c r="B4" s="57"/>
      <c r="C4" s="57"/>
      <c r="D4" s="57"/>
      <c r="E4" s="328">
        <f>'CC - 01'!$E$4</f>
        <v>41640</v>
      </c>
      <c r="F4" s="57"/>
      <c r="G4" s="57"/>
      <c r="H4" s="57"/>
      <c r="I4" s="57"/>
      <c r="J4" s="95"/>
      <c r="K4" s="57"/>
      <c r="L4" s="92"/>
      <c r="M4" s="57"/>
      <c r="N4" s="57"/>
      <c r="O4" s="57"/>
      <c r="P4" s="57"/>
      <c r="Q4" s="14"/>
      <c r="R4" s="57"/>
      <c r="S4" s="57"/>
      <c r="T4" s="57"/>
      <c r="V4" s="96"/>
      <c r="W4" s="96"/>
      <c r="X4" s="96"/>
      <c r="Y4" s="5"/>
      <c r="Z4" s="5"/>
    </row>
    <row r="5" spans="1:31" s="124" customFormat="1" ht="14.25" customHeight="1">
      <c r="A5" s="122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342">
        <v>0.08</v>
      </c>
      <c r="O5" s="342">
        <v>1.4999999999999999E-2</v>
      </c>
      <c r="P5" s="342">
        <v>0.01</v>
      </c>
      <c r="Q5" s="123"/>
      <c r="R5" s="123"/>
      <c r="S5" s="123"/>
      <c r="T5" s="123"/>
      <c r="U5" s="123"/>
      <c r="V5" s="125"/>
      <c r="W5" s="125"/>
      <c r="X5" s="125"/>
      <c r="Y5" s="125"/>
      <c r="Z5" s="125"/>
    </row>
    <row r="6" spans="1:31" s="33" customFormat="1" ht="24" customHeight="1">
      <c r="A6" s="421" t="s">
        <v>20</v>
      </c>
      <c r="B6" s="421" t="s">
        <v>21</v>
      </c>
      <c r="C6" s="420" t="s">
        <v>1</v>
      </c>
      <c r="D6" s="420" t="s">
        <v>2</v>
      </c>
      <c r="E6" s="423" t="s">
        <v>58</v>
      </c>
      <c r="F6" s="412" t="s">
        <v>27</v>
      </c>
      <c r="G6" s="414"/>
      <c r="H6" s="414"/>
      <c r="I6" s="414"/>
      <c r="J6" s="414"/>
      <c r="K6" s="413"/>
      <c r="L6" s="408" t="s">
        <v>60</v>
      </c>
      <c r="M6" s="408" t="s">
        <v>5</v>
      </c>
      <c r="N6" s="420" t="s">
        <v>6</v>
      </c>
      <c r="O6" s="420"/>
      <c r="P6" s="420"/>
      <c r="Q6" s="408" t="s">
        <v>7</v>
      </c>
      <c r="R6" s="408" t="s">
        <v>8</v>
      </c>
      <c r="S6" s="408" t="s">
        <v>9</v>
      </c>
      <c r="T6" s="410" t="s">
        <v>10</v>
      </c>
      <c r="U6" s="123"/>
      <c r="V6" s="34"/>
      <c r="W6" s="34"/>
      <c r="X6" s="5"/>
      <c r="Y6" s="5"/>
      <c r="Z6" s="5"/>
      <c r="AA6" s="4"/>
      <c r="AB6" s="4"/>
      <c r="AC6" s="4"/>
      <c r="AD6" s="4"/>
      <c r="AE6" s="4"/>
    </row>
    <row r="7" spans="1:31" s="33" customFormat="1" ht="33.75" customHeight="1">
      <c r="A7" s="422"/>
      <c r="B7" s="422"/>
      <c r="C7" s="420"/>
      <c r="D7" s="420"/>
      <c r="E7" s="423"/>
      <c r="F7" s="412" t="s">
        <v>62</v>
      </c>
      <c r="G7" s="413"/>
      <c r="H7" s="412" t="s">
        <v>42</v>
      </c>
      <c r="I7" s="414"/>
      <c r="J7" s="415" t="s">
        <v>28</v>
      </c>
      <c r="K7" s="408" t="s">
        <v>4</v>
      </c>
      <c r="L7" s="409"/>
      <c r="M7" s="409"/>
      <c r="N7" s="417" t="s">
        <v>12</v>
      </c>
      <c r="O7" s="408" t="s">
        <v>13</v>
      </c>
      <c r="P7" s="408" t="s">
        <v>35</v>
      </c>
      <c r="Q7" s="409"/>
      <c r="R7" s="409"/>
      <c r="S7" s="409"/>
      <c r="T7" s="411"/>
      <c r="U7" s="123"/>
      <c r="V7" s="34"/>
      <c r="W7" s="34"/>
      <c r="X7" s="5"/>
      <c r="Y7" s="5"/>
      <c r="Z7" s="5"/>
      <c r="AA7" s="4"/>
      <c r="AB7" s="4"/>
      <c r="AC7" s="4"/>
      <c r="AD7" s="4"/>
      <c r="AE7" s="4"/>
    </row>
    <row r="8" spans="1:31" s="33" customFormat="1" ht="35.25" customHeight="1">
      <c r="A8" s="422"/>
      <c r="B8" s="422"/>
      <c r="C8" s="408"/>
      <c r="D8" s="408"/>
      <c r="E8" s="423"/>
      <c r="F8" s="42" t="s">
        <v>41</v>
      </c>
      <c r="G8" s="43" t="s">
        <v>19</v>
      </c>
      <c r="H8" s="352" t="s">
        <v>41</v>
      </c>
      <c r="I8" s="148" t="s">
        <v>19</v>
      </c>
      <c r="J8" s="416"/>
      <c r="K8" s="409"/>
      <c r="L8" s="419"/>
      <c r="M8" s="409"/>
      <c r="N8" s="418"/>
      <c r="O8" s="409"/>
      <c r="P8" s="409"/>
      <c r="Q8" s="409"/>
      <c r="R8" s="409"/>
      <c r="S8" s="409"/>
      <c r="T8" s="411"/>
      <c r="U8" s="123"/>
      <c r="V8" s="34"/>
      <c r="W8" s="34"/>
      <c r="X8" s="5"/>
      <c r="Y8" s="5"/>
      <c r="Z8" s="5"/>
      <c r="AA8" s="4"/>
      <c r="AB8" s="4"/>
      <c r="AC8" s="4"/>
      <c r="AD8" s="4"/>
      <c r="AE8" s="4"/>
    </row>
    <row r="9" spans="1:31" s="98" customFormat="1" ht="12.75" customHeight="1">
      <c r="A9" s="97">
        <v>1</v>
      </c>
      <c r="B9" s="97">
        <v>2</v>
      </c>
      <c r="C9" s="97">
        <v>3</v>
      </c>
      <c r="D9" s="97">
        <v>4</v>
      </c>
      <c r="E9" s="97">
        <v>5</v>
      </c>
      <c r="F9" s="97">
        <v>7</v>
      </c>
      <c r="G9" s="97">
        <v>8</v>
      </c>
      <c r="H9" s="97">
        <v>9</v>
      </c>
      <c r="I9" s="97">
        <v>10</v>
      </c>
      <c r="J9" s="97">
        <v>13</v>
      </c>
      <c r="K9" s="97">
        <v>14</v>
      </c>
      <c r="L9" s="97">
        <v>16</v>
      </c>
      <c r="M9" s="97">
        <v>20</v>
      </c>
      <c r="N9" s="97">
        <v>24</v>
      </c>
      <c r="O9" s="97">
        <v>25</v>
      </c>
      <c r="P9" s="97">
        <v>26</v>
      </c>
      <c r="Q9" s="97">
        <v>29</v>
      </c>
      <c r="R9" s="97">
        <v>30</v>
      </c>
      <c r="S9" s="97">
        <v>31</v>
      </c>
      <c r="T9" s="97">
        <v>32</v>
      </c>
      <c r="U9" s="123"/>
      <c r="V9" s="99"/>
      <c r="W9" s="99"/>
      <c r="X9" s="100"/>
      <c r="Y9" s="100"/>
      <c r="Z9" s="100"/>
      <c r="AA9" s="101"/>
      <c r="AB9" s="101"/>
      <c r="AC9" s="101"/>
      <c r="AD9" s="101"/>
      <c r="AE9" s="101"/>
    </row>
    <row r="10" spans="1:31" s="44" customFormat="1" ht="23.25" customHeight="1">
      <c r="A10" s="46">
        <v>1</v>
      </c>
      <c r="B10" s="46" t="s">
        <v>67</v>
      </c>
      <c r="C10" s="102" t="str">
        <f t="shared" ref="C10:C13" si="0">VLOOKUP(B10,DS,2,0)</f>
        <v>Mai Út Hiền</v>
      </c>
      <c r="D10" s="135" t="str">
        <f t="shared" ref="D10:D13" si="1">VLOOKUP(B10,DS,3,0)</f>
        <v>Cơ Điện</v>
      </c>
      <c r="E10" s="103">
        <f t="shared" ref="E10:E13" si="2">VLOOKUP(B10,DS,4,0)</f>
        <v>3784000</v>
      </c>
      <c r="F10" s="108">
        <f>VLOOKUP(B10,'CC - 01'!$B$8:$AS$15,36,0)</f>
        <v>22</v>
      </c>
      <c r="G10" s="243">
        <f t="shared" ref="G10" si="3">ROUND(E10/$U$2*F10,0)</f>
        <v>3784000</v>
      </c>
      <c r="H10" s="108">
        <f>(VLOOKUP(B10,'CC - 01'!$B$8:$AS$15,37,0)+VLOOKUP(B10,'CC - 01'!$B$8:$AS$15,37,0))</f>
        <v>0</v>
      </c>
      <c r="I10" s="243">
        <f t="shared" ref="I10" si="4">ROUND(E10/$U$2*H10,0)</f>
        <v>0</v>
      </c>
      <c r="J10" s="109">
        <f t="shared" ref="J10" si="5">F10+H10</f>
        <v>22</v>
      </c>
      <c r="K10" s="47">
        <f>G10+I10</f>
        <v>3784000</v>
      </c>
      <c r="L10" s="103">
        <f>+F10*15000</f>
        <v>330000</v>
      </c>
      <c r="M10" s="49">
        <f t="shared" ref="M10:M13" si="6">K10+L10</f>
        <v>4114000</v>
      </c>
      <c r="N10" s="48">
        <f>IF(VLOOKUP(B10,DS,9,0)="x",E10*$N$5,0)</f>
        <v>302720</v>
      </c>
      <c r="O10" s="48">
        <f>IF(VLOOKUP(B10,DS,9,0)="x",E10*$O$5,0)</f>
        <v>56760</v>
      </c>
      <c r="P10" s="48">
        <f>IF(VLOOKUP(B10,DS,9,0)="x",E10*$P$5,0)</f>
        <v>37840</v>
      </c>
      <c r="Q10" s="47">
        <f t="shared" ref="Q10:Q13" si="7">M10-SUM(N10:P10)</f>
        <v>3716680</v>
      </c>
      <c r="R10" s="47">
        <f>VLOOKUP(B10,DS,23,0)</f>
        <v>0</v>
      </c>
      <c r="S10" s="55">
        <f t="shared" ref="S10:S13" si="8">Q10-R10</f>
        <v>3716680</v>
      </c>
      <c r="T10" s="47"/>
      <c r="U10" s="123"/>
      <c r="V10" s="45"/>
      <c r="W10" s="34"/>
      <c r="X10" s="5"/>
      <c r="Y10" s="5"/>
      <c r="Z10" s="5"/>
      <c r="AA10" s="4"/>
      <c r="AB10" s="4"/>
      <c r="AC10" s="4"/>
      <c r="AD10" s="4"/>
      <c r="AE10" s="4"/>
    </row>
    <row r="11" spans="1:31" s="44" customFormat="1" ht="23.25" customHeight="1">
      <c r="A11" s="46">
        <v>2</v>
      </c>
      <c r="B11" s="46" t="s">
        <v>68</v>
      </c>
      <c r="C11" s="102" t="str">
        <f t="shared" si="0"/>
        <v>Nguyễn Thị Xuân Thảo</v>
      </c>
      <c r="D11" s="135" t="str">
        <f t="shared" si="1"/>
        <v>KCS</v>
      </c>
      <c r="E11" s="103">
        <f t="shared" si="2"/>
        <v>3539000</v>
      </c>
      <c r="F11" s="108">
        <f>VLOOKUP(B11,'CC - 01'!$B$8:$AS$15,36,0)</f>
        <v>22</v>
      </c>
      <c r="G11" s="243">
        <f t="shared" ref="G11:G13" si="9">ROUND(E11/$U$2*F11,0)</f>
        <v>3539000</v>
      </c>
      <c r="H11" s="108">
        <f>(VLOOKUP(B11,'CC - 01'!$B$8:$AS$15,37,0)+VLOOKUP(B11,'CC - 01'!$B$8:$AS$15,37,0))</f>
        <v>0</v>
      </c>
      <c r="I11" s="243">
        <f t="shared" ref="I11:I13" si="10">ROUND(E11/$U$2*H11,0)</f>
        <v>0</v>
      </c>
      <c r="J11" s="109">
        <f t="shared" ref="J11:J13" si="11">F11+H11</f>
        <v>22</v>
      </c>
      <c r="K11" s="47">
        <f t="shared" ref="K11:K13" si="12">G11+I11</f>
        <v>3539000</v>
      </c>
      <c r="L11" s="103">
        <f t="shared" ref="L11:L13" si="13">+F11*15000</f>
        <v>330000</v>
      </c>
      <c r="M11" s="49">
        <f t="shared" si="6"/>
        <v>3869000</v>
      </c>
      <c r="N11" s="48">
        <f>IF(VLOOKUP(B11,DS,9,0)="x",E11*$N$5,0)</f>
        <v>283120</v>
      </c>
      <c r="O11" s="48">
        <f>IF(VLOOKUP(B11,DS,9,0)="x",E11*$O$5,0)</f>
        <v>53085</v>
      </c>
      <c r="P11" s="48">
        <f>IF(VLOOKUP(B11,DS,9,0)="x",E11*$P$5,0)</f>
        <v>35390</v>
      </c>
      <c r="Q11" s="47">
        <f t="shared" si="7"/>
        <v>3497405</v>
      </c>
      <c r="R11" s="47">
        <f>VLOOKUP(B11,DS,23,0)</f>
        <v>0</v>
      </c>
      <c r="S11" s="55">
        <f t="shared" si="8"/>
        <v>3497405</v>
      </c>
      <c r="T11" s="47"/>
      <c r="U11" s="123"/>
      <c r="V11" s="45"/>
      <c r="W11" s="34"/>
      <c r="X11" s="5"/>
      <c r="Y11" s="5"/>
      <c r="Z11" s="5"/>
      <c r="AA11" s="4"/>
      <c r="AB11" s="4"/>
      <c r="AC11" s="4"/>
      <c r="AD11" s="4"/>
      <c r="AE11" s="4"/>
    </row>
    <row r="12" spans="1:31" s="44" customFormat="1" ht="23.25" customHeight="1">
      <c r="A12" s="46">
        <v>3</v>
      </c>
      <c r="B12" s="46" t="s">
        <v>69</v>
      </c>
      <c r="C12" s="102" t="str">
        <f t="shared" si="0"/>
        <v>Võ Thị Út</v>
      </c>
      <c r="D12" s="135" t="str">
        <f t="shared" si="1"/>
        <v>KCS</v>
      </c>
      <c r="E12" s="103">
        <f t="shared" si="2"/>
        <v>3840000</v>
      </c>
      <c r="F12" s="108">
        <f>VLOOKUP(B12,'CC - 01'!$B$8:$AS$15,36,0)</f>
        <v>22</v>
      </c>
      <c r="G12" s="243">
        <f t="shared" si="9"/>
        <v>3840000</v>
      </c>
      <c r="H12" s="108">
        <f>(VLOOKUP(B12,'CC - 01'!$B$8:$AS$15,37,0)+VLOOKUP(B12,'CC - 01'!$B$8:$AS$15,37,0))</f>
        <v>0</v>
      </c>
      <c r="I12" s="243">
        <f t="shared" si="10"/>
        <v>0</v>
      </c>
      <c r="J12" s="109">
        <f t="shared" si="11"/>
        <v>22</v>
      </c>
      <c r="K12" s="47">
        <f t="shared" si="12"/>
        <v>3840000</v>
      </c>
      <c r="L12" s="103">
        <f t="shared" si="13"/>
        <v>330000</v>
      </c>
      <c r="M12" s="49">
        <f t="shared" si="6"/>
        <v>4170000</v>
      </c>
      <c r="N12" s="48">
        <f>IF(VLOOKUP(B12,DS,9,0)="x",E12*$N$5,0)</f>
        <v>307200</v>
      </c>
      <c r="O12" s="48">
        <f>IF(VLOOKUP(B12,DS,9,0)="x",E12*$O$5,0)</f>
        <v>57600</v>
      </c>
      <c r="P12" s="48">
        <f>IF(VLOOKUP(B12,DS,9,0)="x",E12*$P$5,0)</f>
        <v>38400</v>
      </c>
      <c r="Q12" s="47">
        <f t="shared" si="7"/>
        <v>3766800</v>
      </c>
      <c r="R12" s="47">
        <f>VLOOKUP(B12,DS,23,0)</f>
        <v>0</v>
      </c>
      <c r="S12" s="55">
        <f t="shared" si="8"/>
        <v>3766800</v>
      </c>
      <c r="T12" s="47"/>
      <c r="U12" s="123"/>
      <c r="V12" s="45"/>
      <c r="W12" s="34"/>
      <c r="X12" s="5"/>
      <c r="Y12" s="5"/>
      <c r="Z12" s="5"/>
      <c r="AA12" s="4"/>
      <c r="AB12" s="4"/>
      <c r="AC12" s="4"/>
      <c r="AD12" s="4"/>
      <c r="AE12" s="4"/>
    </row>
    <row r="13" spans="1:31" s="44" customFormat="1" ht="23.25" customHeight="1">
      <c r="A13" s="46">
        <v>4</v>
      </c>
      <c r="B13" s="46" t="s">
        <v>70</v>
      </c>
      <c r="C13" s="102" t="str">
        <f t="shared" si="0"/>
        <v>Nguyễn Thị Thiết</v>
      </c>
      <c r="D13" s="135" t="str">
        <f t="shared" si="1"/>
        <v>KCS</v>
      </c>
      <c r="E13" s="103">
        <f t="shared" si="2"/>
        <v>3840000</v>
      </c>
      <c r="F13" s="108">
        <f>VLOOKUP(B13,'CC - 01'!$B$8:$AS$15,36,0)</f>
        <v>22</v>
      </c>
      <c r="G13" s="243">
        <f t="shared" si="9"/>
        <v>3840000</v>
      </c>
      <c r="H13" s="108">
        <f>(VLOOKUP(B13,'CC - 01'!$B$8:$AS$15,37,0)+VLOOKUP(B13,'CC - 01'!$B$8:$AS$15,37,0))</f>
        <v>0</v>
      </c>
      <c r="I13" s="243">
        <f t="shared" si="10"/>
        <v>0</v>
      </c>
      <c r="J13" s="109">
        <f t="shared" si="11"/>
        <v>22</v>
      </c>
      <c r="K13" s="47">
        <f t="shared" si="12"/>
        <v>3840000</v>
      </c>
      <c r="L13" s="103">
        <f t="shared" si="13"/>
        <v>330000</v>
      </c>
      <c r="M13" s="49">
        <f t="shared" si="6"/>
        <v>4170000</v>
      </c>
      <c r="N13" s="48">
        <f>IF(VLOOKUP(B13,DS,9,0)="x",E13*$N$5,0)</f>
        <v>307200</v>
      </c>
      <c r="O13" s="48">
        <f>IF(VLOOKUP(B13,DS,9,0)="x",E13*$O$5,0)</f>
        <v>57600</v>
      </c>
      <c r="P13" s="48">
        <f>IF(VLOOKUP(B13,DS,9,0)="x",E13*$P$5,0)</f>
        <v>38400</v>
      </c>
      <c r="Q13" s="47">
        <f t="shared" si="7"/>
        <v>3766800</v>
      </c>
      <c r="R13" s="47">
        <f>VLOOKUP(B13,DS,23,0)</f>
        <v>0</v>
      </c>
      <c r="S13" s="55">
        <f t="shared" si="8"/>
        <v>3766800</v>
      </c>
      <c r="T13" s="47"/>
      <c r="U13" s="123"/>
      <c r="V13" s="45"/>
      <c r="W13" s="34"/>
      <c r="X13" s="5"/>
      <c r="Y13" s="5"/>
      <c r="Z13" s="5"/>
      <c r="AA13" s="4"/>
      <c r="AB13" s="4"/>
      <c r="AC13" s="4"/>
      <c r="AD13" s="4"/>
      <c r="AE13" s="4"/>
    </row>
    <row r="14" spans="1:31" s="44" customFormat="1" ht="22.5" customHeight="1">
      <c r="A14" s="50"/>
      <c r="B14" s="50"/>
      <c r="C14" s="51"/>
      <c r="D14" s="3"/>
      <c r="E14" s="52"/>
      <c r="F14" s="52"/>
      <c r="G14" s="52"/>
      <c r="H14" s="52"/>
      <c r="I14" s="52"/>
      <c r="J14" s="53"/>
      <c r="K14" s="52"/>
      <c r="L14" s="52"/>
      <c r="M14" s="54"/>
      <c r="N14" s="52"/>
      <c r="O14" s="52"/>
      <c r="P14" s="52"/>
      <c r="Q14" s="52"/>
      <c r="R14" s="52"/>
      <c r="S14" s="52"/>
      <c r="T14" s="47"/>
      <c r="U14" s="123"/>
      <c r="V14" s="45"/>
      <c r="W14" s="45"/>
      <c r="X14" s="45"/>
      <c r="Y14" s="45"/>
      <c r="Z14" s="45"/>
    </row>
    <row r="15" spans="1:31" s="40" customFormat="1" ht="21" customHeight="1">
      <c r="A15" s="429" t="s">
        <v>26</v>
      </c>
      <c r="B15" s="429"/>
      <c r="C15" s="429"/>
      <c r="D15" s="429"/>
      <c r="E15" s="162">
        <f>SUM(E10:E14)</f>
        <v>15003000</v>
      </c>
      <c r="F15" s="162"/>
      <c r="G15" s="162">
        <f>SUM(G10:G14)</f>
        <v>15003000</v>
      </c>
      <c r="H15" s="162"/>
      <c r="I15" s="162">
        <f>SUM(I10:I14)</f>
        <v>0</v>
      </c>
      <c r="J15" s="32"/>
      <c r="K15" s="32">
        <f t="shared" ref="K15:S15" si="14">SUM(K10:K14)</f>
        <v>15003000</v>
      </c>
      <c r="L15" s="32">
        <f t="shared" si="14"/>
        <v>1320000</v>
      </c>
      <c r="M15" s="32">
        <f t="shared" si="14"/>
        <v>16323000</v>
      </c>
      <c r="N15" s="32">
        <f t="shared" si="14"/>
        <v>1200240</v>
      </c>
      <c r="O15" s="32">
        <f t="shared" si="14"/>
        <v>225045</v>
      </c>
      <c r="P15" s="32">
        <f t="shared" si="14"/>
        <v>150030</v>
      </c>
      <c r="Q15" s="32">
        <f t="shared" si="14"/>
        <v>14747685</v>
      </c>
      <c r="R15" s="32">
        <f t="shared" si="14"/>
        <v>0</v>
      </c>
      <c r="S15" s="32">
        <f t="shared" si="14"/>
        <v>14747685</v>
      </c>
      <c r="T15" s="32"/>
      <c r="U15" s="123"/>
      <c r="V15" s="41"/>
      <c r="W15" s="41"/>
      <c r="X15" s="41"/>
      <c r="Y15" s="41"/>
      <c r="Z15" s="41"/>
    </row>
    <row r="16" spans="1:31" ht="11.25" customHeight="1">
      <c r="A16" s="10"/>
      <c r="B16" s="10"/>
      <c r="C16" s="11"/>
      <c r="D16" s="136"/>
      <c r="E16" s="110"/>
      <c r="F16" s="11"/>
      <c r="G16" s="11"/>
      <c r="H16" s="11"/>
      <c r="I16" s="11"/>
      <c r="K16" s="11"/>
      <c r="L16" s="11"/>
      <c r="M16" s="121"/>
      <c r="N16" s="11"/>
      <c r="O16" s="11"/>
      <c r="P16" s="11"/>
      <c r="Q16" s="11"/>
      <c r="R16" s="11"/>
      <c r="S16" s="11"/>
      <c r="T16" s="11"/>
      <c r="U16" s="123"/>
    </row>
    <row r="17" spans="1:26" s="44" customFormat="1" ht="11.25" customHeight="1">
      <c r="A17" s="91"/>
      <c r="B17" s="91"/>
      <c r="C17" s="91"/>
      <c r="D17" s="155"/>
      <c r="E17" s="156"/>
      <c r="F17" s="91"/>
      <c r="G17" s="91"/>
      <c r="H17" s="91"/>
      <c r="I17" s="91"/>
      <c r="J17" s="157"/>
      <c r="K17" s="156"/>
      <c r="L17" s="91"/>
      <c r="M17" s="91"/>
      <c r="N17" s="91"/>
      <c r="O17" s="91"/>
      <c r="P17" s="91"/>
      <c r="Q17" s="91"/>
      <c r="R17" s="91"/>
      <c r="S17" s="127" t="str">
        <f>"Long An, ngày  "&amp;$V$2&amp;"   tháng   "&amp;TEXT($E$4,"mm")&amp;"   năm "&amp;TEXT($E$4,"yyyy")</f>
        <v>Long An, ngày  31   tháng   01   năm 2014</v>
      </c>
      <c r="T17" s="91"/>
      <c r="U17" s="158"/>
      <c r="V17" s="45"/>
      <c r="W17" s="45"/>
      <c r="X17" s="45"/>
      <c r="Y17" s="45"/>
      <c r="Z17" s="45"/>
    </row>
    <row r="18" spans="1:26" s="44" customFormat="1" ht="12.75">
      <c r="A18" s="35"/>
      <c r="B18" s="35"/>
      <c r="C18" s="35" t="s">
        <v>63</v>
      </c>
      <c r="D18" s="159"/>
      <c r="E18" s="92"/>
      <c r="F18" s="158"/>
      <c r="G18" s="92"/>
      <c r="H18" s="92"/>
      <c r="I18" s="92"/>
      <c r="J18" s="160"/>
      <c r="K18" s="45"/>
      <c r="L18" s="35"/>
      <c r="M18" s="288"/>
      <c r="N18" s="26"/>
      <c r="O18" s="26"/>
      <c r="P18" s="26"/>
      <c r="Q18" s="26"/>
      <c r="S18" s="26" t="s">
        <v>23</v>
      </c>
      <c r="T18" s="158"/>
      <c r="U18" s="158"/>
      <c r="V18" s="45"/>
      <c r="W18" s="45"/>
      <c r="X18" s="45"/>
      <c r="Y18" s="45"/>
      <c r="Z18" s="45"/>
    </row>
    <row r="19" spans="1:26" ht="12">
      <c r="A19" s="10"/>
      <c r="B19" s="10"/>
      <c r="C19" s="20"/>
      <c r="E19" s="17"/>
      <c r="F19" s="16"/>
      <c r="G19" s="17"/>
      <c r="H19" s="17"/>
      <c r="I19" s="17"/>
      <c r="K19" s="8"/>
      <c r="L19" s="20"/>
      <c r="M19" s="6"/>
      <c r="N19" s="15"/>
      <c r="O19" s="15"/>
      <c r="P19" s="15"/>
      <c r="Q19" s="15"/>
      <c r="S19" s="15"/>
      <c r="T19" s="16"/>
      <c r="U19" s="123"/>
    </row>
    <row r="20" spans="1:26" ht="12">
      <c r="C20" s="20"/>
      <c r="L20" s="20"/>
      <c r="M20" s="6"/>
      <c r="T20" s="20"/>
      <c r="U20" s="123"/>
    </row>
    <row r="21" spans="1:26" ht="12">
      <c r="A21" s="10"/>
      <c r="B21" s="10"/>
      <c r="C21" s="20"/>
      <c r="E21" s="39"/>
      <c r="F21" s="38"/>
      <c r="G21" s="39"/>
      <c r="H21" s="39"/>
      <c r="I21" s="39"/>
      <c r="J21" s="104"/>
      <c r="K21" s="10"/>
      <c r="L21" s="20"/>
      <c r="M21" s="10"/>
      <c r="N21" s="111"/>
      <c r="O21" s="10"/>
      <c r="P21" s="10"/>
      <c r="Q21" s="10"/>
      <c r="R21" s="10"/>
      <c r="S21" s="10"/>
      <c r="T21" s="38"/>
      <c r="U21" s="123"/>
    </row>
    <row r="22" spans="1:26" ht="12">
      <c r="A22" s="10"/>
      <c r="B22" s="10"/>
      <c r="C22" s="20"/>
      <c r="K22" s="8"/>
      <c r="L22" s="20"/>
      <c r="M22" s="6"/>
      <c r="T22" s="20"/>
      <c r="U22" s="123"/>
    </row>
    <row r="23" spans="1:26" ht="12">
      <c r="A23" s="106"/>
      <c r="B23" s="18"/>
      <c r="C23" s="12"/>
      <c r="E23" s="14"/>
      <c r="F23" s="13"/>
      <c r="G23" s="14"/>
      <c r="H23" s="14"/>
      <c r="I23" s="14"/>
      <c r="J23" s="107"/>
      <c r="K23" s="9"/>
      <c r="L23" s="12"/>
      <c r="M23" s="9"/>
      <c r="N23" s="13"/>
      <c r="O23" s="9"/>
      <c r="P23" s="9"/>
      <c r="Q23" s="12"/>
      <c r="R23" s="9"/>
      <c r="S23" s="13"/>
      <c r="T23" s="13"/>
      <c r="U23" s="123"/>
    </row>
    <row r="24" spans="1:26" ht="12">
      <c r="A24" s="10"/>
      <c r="B24" s="10"/>
      <c r="K24" s="8"/>
      <c r="L24" s="8"/>
      <c r="M24" s="6"/>
      <c r="U24" s="123"/>
    </row>
    <row r="25" spans="1:26" ht="12">
      <c r="A25" s="10"/>
      <c r="B25" s="10"/>
      <c r="K25" s="8"/>
      <c r="L25" s="8"/>
      <c r="M25" s="6"/>
      <c r="U25" s="123"/>
    </row>
    <row r="26" spans="1:26" ht="12">
      <c r="A26" s="10"/>
      <c r="B26" s="10"/>
      <c r="K26" s="7"/>
      <c r="L26" s="7"/>
      <c r="M26" s="6"/>
      <c r="U26" s="123"/>
    </row>
    <row r="27" spans="1:26" ht="12">
      <c r="M27" s="6"/>
      <c r="U27" s="123"/>
    </row>
    <row r="28" spans="1:26" ht="12">
      <c r="M28" s="6"/>
      <c r="U28" s="123"/>
    </row>
    <row r="29" spans="1:26" ht="12">
      <c r="M29" s="6"/>
      <c r="U29" s="123"/>
    </row>
    <row r="30" spans="1:26" ht="12">
      <c r="M30" s="6"/>
      <c r="U30" s="123"/>
    </row>
    <row r="31" spans="1:26" ht="12">
      <c r="M31" s="6"/>
      <c r="U31" s="123"/>
    </row>
    <row r="32" spans="1:26" ht="12">
      <c r="M32" s="6"/>
      <c r="U32" s="123"/>
    </row>
    <row r="33" spans="13:21" ht="12">
      <c r="M33" s="6"/>
      <c r="U33" s="123"/>
    </row>
    <row r="34" spans="13:21" ht="12">
      <c r="M34" s="6"/>
      <c r="U34" s="123"/>
    </row>
    <row r="35" spans="13:21" ht="12">
      <c r="M35" s="6"/>
      <c r="U35" s="123"/>
    </row>
    <row r="36" spans="13:21" ht="12">
      <c r="M36" s="6"/>
      <c r="U36" s="123"/>
    </row>
    <row r="37" spans="13:21" ht="12">
      <c r="M37" s="6"/>
      <c r="U37" s="123"/>
    </row>
    <row r="38" spans="13:21" ht="12">
      <c r="M38" s="6"/>
      <c r="U38" s="123"/>
    </row>
    <row r="39" spans="13:21" ht="12">
      <c r="M39" s="6"/>
      <c r="U39" s="123"/>
    </row>
    <row r="40" spans="13:21" ht="12">
      <c r="M40" s="6"/>
      <c r="U40" s="123"/>
    </row>
    <row r="41" spans="13:21" ht="12">
      <c r="M41" s="6"/>
      <c r="U41" s="123"/>
    </row>
    <row r="42" spans="13:21" ht="12">
      <c r="M42" s="6"/>
      <c r="U42" s="123"/>
    </row>
    <row r="43" spans="13:21" ht="12">
      <c r="M43" s="6"/>
      <c r="U43" s="123"/>
    </row>
    <row r="44" spans="13:21" ht="12">
      <c r="M44" s="6"/>
      <c r="U44" s="123"/>
    </row>
    <row r="45" spans="13:21" ht="12">
      <c r="M45" s="6"/>
      <c r="U45" s="123"/>
    </row>
    <row r="46" spans="13:21" ht="12">
      <c r="M46" s="6"/>
      <c r="U46" s="123"/>
    </row>
    <row r="47" spans="13:21" ht="12">
      <c r="M47" s="6"/>
      <c r="U47" s="123"/>
    </row>
    <row r="48" spans="13:21" ht="12">
      <c r="M48" s="6"/>
      <c r="U48" s="123"/>
    </row>
    <row r="49" spans="1:31" ht="12">
      <c r="M49" s="6"/>
      <c r="U49" s="123"/>
    </row>
    <row r="50" spans="1:31" ht="12">
      <c r="M50" s="6"/>
      <c r="U50" s="123"/>
    </row>
    <row r="51" spans="1:31" ht="12">
      <c r="M51" s="6"/>
      <c r="U51" s="123"/>
    </row>
    <row r="52" spans="1:31" ht="12">
      <c r="M52" s="6"/>
      <c r="U52" s="123"/>
    </row>
    <row r="53" spans="1:31" ht="12">
      <c r="M53" s="6"/>
      <c r="U53" s="123"/>
    </row>
    <row r="54" spans="1:31" ht="12">
      <c r="M54" s="6"/>
      <c r="U54" s="123"/>
    </row>
    <row r="55" spans="1:31" ht="12">
      <c r="M55" s="6"/>
      <c r="U55" s="123"/>
    </row>
    <row r="56" spans="1:31" ht="12">
      <c r="M56" s="6"/>
      <c r="U56" s="123"/>
    </row>
    <row r="57" spans="1:31" ht="12">
      <c r="M57" s="6"/>
      <c r="U57" s="123"/>
    </row>
    <row r="58" spans="1:31" s="197" customFormat="1" ht="29.25" customHeight="1">
      <c r="A58" s="161" t="str">
        <f>$A$1</f>
        <v>Công ty TNHH Hải sản An Lạc</v>
      </c>
      <c r="B58" s="219"/>
      <c r="C58" s="219"/>
      <c r="D58" s="430" t="str">
        <f>D1</f>
        <v>BẢNG THANH TOÁN LƯƠNG THÁNG 01 / 2014</v>
      </c>
      <c r="E58" s="430"/>
      <c r="F58" s="430"/>
      <c r="G58" s="430"/>
      <c r="H58" s="430"/>
      <c r="I58" s="430"/>
      <c r="J58" s="430"/>
      <c r="K58" s="430"/>
      <c r="L58" s="430"/>
      <c r="M58" s="430"/>
      <c r="N58" s="430"/>
      <c r="O58" s="430"/>
      <c r="P58" s="430"/>
      <c r="Q58" s="431"/>
      <c r="R58" s="432" t="s">
        <v>126</v>
      </c>
      <c r="S58" s="433"/>
      <c r="T58" s="434"/>
      <c r="U58" s="123"/>
      <c r="V58" s="8"/>
      <c r="W58" s="220"/>
      <c r="X58" s="220"/>
      <c r="Y58" s="221"/>
      <c r="Z58" s="221"/>
    </row>
    <row r="59" spans="1:31" s="197" customFormat="1" ht="15" customHeight="1">
      <c r="A59" s="161" t="str">
        <f>$A$2</f>
        <v>Địa chỉ: Lô A14, đường 4A, KCN Hải Sơn, Đức Hòa, Long An</v>
      </c>
      <c r="B59" s="219"/>
      <c r="C59" s="219"/>
      <c r="D59" s="219"/>
      <c r="E59" s="222"/>
      <c r="F59" s="219"/>
      <c r="G59" s="219"/>
      <c r="H59" s="219"/>
      <c r="I59" s="219"/>
      <c r="J59" s="223"/>
      <c r="K59" s="219"/>
      <c r="L59" s="219"/>
      <c r="M59" s="219"/>
      <c r="N59" s="219"/>
      <c r="O59" s="219"/>
      <c r="P59" s="219"/>
      <c r="Q59" s="219"/>
      <c r="R59" s="219"/>
      <c r="S59" s="219"/>
      <c r="T59" s="173"/>
      <c r="U59" s="123"/>
      <c r="V59" s="8"/>
      <c r="W59" s="220"/>
      <c r="X59" s="220"/>
      <c r="Y59" s="221"/>
      <c r="Z59" s="221"/>
    </row>
    <row r="60" spans="1:31" s="197" customFormat="1" ht="15" customHeight="1">
      <c r="A60" s="161" t="str">
        <f>$A$3</f>
        <v>Số điện thoại: 072.3850606 - Fax: 072.3850608</v>
      </c>
      <c r="B60" s="219"/>
      <c r="C60" s="219"/>
      <c r="D60" s="219"/>
      <c r="E60" s="222"/>
      <c r="F60" s="219"/>
      <c r="G60" s="219"/>
      <c r="H60" s="219"/>
      <c r="I60" s="219"/>
      <c r="J60" s="223"/>
      <c r="K60" s="219"/>
      <c r="L60" s="219"/>
      <c r="M60" s="219"/>
      <c r="N60" s="219"/>
      <c r="O60" s="219"/>
      <c r="P60" s="219"/>
      <c r="Q60" s="219"/>
      <c r="R60" s="219"/>
      <c r="S60" s="219"/>
      <c r="T60" s="173"/>
      <c r="U60" s="123"/>
      <c r="V60" s="8"/>
      <c r="W60" s="220"/>
      <c r="X60" s="220"/>
      <c r="Y60" s="221"/>
      <c r="Z60" s="221"/>
    </row>
    <row r="61" spans="1:31" s="197" customFormat="1" ht="15" customHeight="1">
      <c r="A61" s="161" t="str">
        <f>$A$4</f>
        <v>MST: 1100878093</v>
      </c>
      <c r="B61" s="219"/>
      <c r="C61" s="219"/>
      <c r="D61" s="219"/>
      <c r="E61" s="222"/>
      <c r="F61" s="219"/>
      <c r="G61" s="219"/>
      <c r="H61" s="219"/>
      <c r="I61" s="219"/>
      <c r="J61" s="223"/>
      <c r="K61" s="219"/>
      <c r="L61" s="224"/>
      <c r="M61" s="219"/>
      <c r="N61" s="219"/>
      <c r="O61" s="219"/>
      <c r="P61" s="219"/>
      <c r="Q61" s="225"/>
      <c r="R61" s="219"/>
      <c r="S61" s="219"/>
      <c r="T61" s="219"/>
      <c r="U61" s="123"/>
      <c r="V61" s="8"/>
      <c r="W61" s="220"/>
      <c r="X61" s="220"/>
      <c r="Y61" s="221"/>
      <c r="Z61" s="221"/>
    </row>
    <row r="62" spans="1:31" s="228" customFormat="1" ht="14.25" customHeight="1">
      <c r="A62" s="226"/>
      <c r="B62" s="204"/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4"/>
      <c r="U62" s="123"/>
      <c r="V62" s="8"/>
      <c r="W62" s="227"/>
      <c r="X62" s="227"/>
      <c r="Y62" s="227"/>
      <c r="Z62" s="227"/>
    </row>
    <row r="63" spans="1:31" s="231" customFormat="1" ht="24" customHeight="1">
      <c r="A63" s="435" t="s">
        <v>20</v>
      </c>
      <c r="B63" s="435" t="s">
        <v>21</v>
      </c>
      <c r="C63" s="437" t="s">
        <v>1</v>
      </c>
      <c r="D63" s="437" t="s">
        <v>2</v>
      </c>
      <c r="E63" s="439" t="s">
        <v>58</v>
      </c>
      <c r="F63" s="440" t="s">
        <v>27</v>
      </c>
      <c r="G63" s="441"/>
      <c r="H63" s="441"/>
      <c r="I63" s="441"/>
      <c r="J63" s="441"/>
      <c r="K63" s="442"/>
      <c r="L63" s="408" t="s">
        <v>60</v>
      </c>
      <c r="M63" s="438" t="s">
        <v>5</v>
      </c>
      <c r="N63" s="437" t="s">
        <v>6</v>
      </c>
      <c r="O63" s="437"/>
      <c r="P63" s="437"/>
      <c r="Q63" s="438" t="s">
        <v>7</v>
      </c>
      <c r="R63" s="438" t="s">
        <v>8</v>
      </c>
      <c r="S63" s="438" t="s">
        <v>9</v>
      </c>
      <c r="T63" s="444" t="s">
        <v>10</v>
      </c>
      <c r="U63" s="204"/>
      <c r="V63" s="230"/>
      <c r="W63" s="230"/>
      <c r="X63" s="221"/>
      <c r="Y63" s="221"/>
      <c r="Z63" s="221"/>
      <c r="AA63" s="197"/>
      <c r="AB63" s="197"/>
      <c r="AC63" s="197"/>
      <c r="AD63" s="197"/>
      <c r="AE63" s="197"/>
    </row>
    <row r="64" spans="1:31" s="231" customFormat="1" ht="33.75" customHeight="1">
      <c r="A64" s="436"/>
      <c r="B64" s="436"/>
      <c r="C64" s="437"/>
      <c r="D64" s="437"/>
      <c r="E64" s="439"/>
      <c r="F64" s="440" t="s">
        <v>62</v>
      </c>
      <c r="G64" s="442"/>
      <c r="H64" s="440" t="s">
        <v>42</v>
      </c>
      <c r="I64" s="441"/>
      <c r="J64" s="448" t="s">
        <v>28</v>
      </c>
      <c r="K64" s="438" t="s">
        <v>4</v>
      </c>
      <c r="L64" s="409"/>
      <c r="M64" s="443"/>
      <c r="N64" s="450" t="s">
        <v>12</v>
      </c>
      <c r="O64" s="438" t="s">
        <v>13</v>
      </c>
      <c r="P64" s="438" t="s">
        <v>35</v>
      </c>
      <c r="Q64" s="443"/>
      <c r="R64" s="443"/>
      <c r="S64" s="443"/>
      <c r="T64" s="445"/>
      <c r="U64" s="204"/>
      <c r="V64" s="230"/>
      <c r="W64" s="230"/>
      <c r="X64" s="221"/>
      <c r="Y64" s="221"/>
      <c r="Z64" s="221"/>
      <c r="AA64" s="197"/>
      <c r="AB64" s="197"/>
      <c r="AC64" s="197"/>
      <c r="AD64" s="197"/>
      <c r="AE64" s="197"/>
    </row>
    <row r="65" spans="1:31" s="231" customFormat="1" ht="35.25" customHeight="1">
      <c r="A65" s="436"/>
      <c r="B65" s="436"/>
      <c r="C65" s="438"/>
      <c r="D65" s="438"/>
      <c r="E65" s="439"/>
      <c r="F65" s="232" t="s">
        <v>41</v>
      </c>
      <c r="G65" s="229" t="s">
        <v>19</v>
      </c>
      <c r="H65" s="352" t="s">
        <v>41</v>
      </c>
      <c r="I65" s="229" t="s">
        <v>19</v>
      </c>
      <c r="J65" s="449"/>
      <c r="K65" s="443"/>
      <c r="L65" s="419"/>
      <c r="M65" s="443"/>
      <c r="N65" s="451"/>
      <c r="O65" s="443"/>
      <c r="P65" s="443"/>
      <c r="Q65" s="443"/>
      <c r="R65" s="443"/>
      <c r="S65" s="443"/>
      <c r="T65" s="445"/>
      <c r="U65" s="204"/>
      <c r="V65" s="230"/>
      <c r="W65" s="230"/>
      <c r="X65" s="221"/>
      <c r="Y65" s="221"/>
      <c r="Z65" s="221"/>
      <c r="AA65" s="197"/>
      <c r="AB65" s="197"/>
      <c r="AC65" s="197"/>
      <c r="AD65" s="197"/>
      <c r="AE65" s="197"/>
    </row>
    <row r="66" spans="1:31" s="237" customFormat="1" ht="12.75" customHeight="1">
      <c r="A66" s="233">
        <v>1</v>
      </c>
      <c r="B66" s="233">
        <v>2</v>
      </c>
      <c r="C66" s="233">
        <v>3</v>
      </c>
      <c r="D66" s="233">
        <v>4</v>
      </c>
      <c r="E66" s="233">
        <v>5</v>
      </c>
      <c r="F66" s="233">
        <v>7</v>
      </c>
      <c r="G66" s="233">
        <v>8</v>
      </c>
      <c r="H66" s="233">
        <v>9</v>
      </c>
      <c r="I66" s="233">
        <v>10</v>
      </c>
      <c r="J66" s="233">
        <v>13</v>
      </c>
      <c r="K66" s="233">
        <v>14</v>
      </c>
      <c r="L66" s="233">
        <v>16</v>
      </c>
      <c r="M66" s="233">
        <v>20</v>
      </c>
      <c r="N66" s="233">
        <v>24</v>
      </c>
      <c r="O66" s="233">
        <v>25</v>
      </c>
      <c r="P66" s="233">
        <v>26</v>
      </c>
      <c r="Q66" s="233">
        <v>29</v>
      </c>
      <c r="R66" s="233">
        <v>30</v>
      </c>
      <c r="S66" s="233">
        <v>31</v>
      </c>
      <c r="T66" s="233">
        <v>32</v>
      </c>
      <c r="U66" s="204"/>
      <c r="V66" s="234"/>
      <c r="W66" s="234"/>
      <c r="X66" s="235"/>
      <c r="Y66" s="235"/>
      <c r="Z66" s="235"/>
      <c r="AA66" s="236"/>
      <c r="AB66" s="236"/>
      <c r="AC66" s="236"/>
      <c r="AD66" s="236"/>
      <c r="AE66" s="236"/>
    </row>
    <row r="67" spans="1:31" s="249" customFormat="1" ht="23.25" customHeight="1">
      <c r="A67" s="238">
        <v>1</v>
      </c>
      <c r="B67" s="238" t="s">
        <v>78</v>
      </c>
      <c r="C67" s="239" t="str">
        <f t="shared" ref="C67:C73" si="15">VLOOKUP(B67,DS,2,0)</f>
        <v>Nguyễn Thiện Duy</v>
      </c>
      <c r="D67" s="240" t="str">
        <f t="shared" ref="D67:D73" si="16">VLOOKUP(B67,DS,3,0)</f>
        <v>Giám đốc</v>
      </c>
      <c r="E67" s="241">
        <f t="shared" ref="E67:E73" si="17">VLOOKUP(B67,DS,4,0)</f>
        <v>9470000</v>
      </c>
      <c r="F67" s="242">
        <f>VLOOKUP(B67,'CC - 01'!B50:AN63,36,0)</f>
        <v>21</v>
      </c>
      <c r="G67" s="243">
        <f t="shared" ref="G67" si="18">ROUND(E67/$U$2*F67,0)</f>
        <v>9039545</v>
      </c>
      <c r="H67" s="108">
        <f>(VLOOKUP(B67,'CC - 01'!$B$50:$AS$63,37,0)+VLOOKUP(B67,'CC - 01'!$B$50:$AS$63,37,0))</f>
        <v>0</v>
      </c>
      <c r="I67" s="243">
        <f t="shared" ref="I67" si="19">ROUND(E67/$U$2*H67,0)</f>
        <v>0</v>
      </c>
      <c r="J67" s="244">
        <f t="shared" ref="J67:K67" si="20">F67+H67</f>
        <v>21</v>
      </c>
      <c r="K67" s="47">
        <f t="shared" si="20"/>
        <v>9039545</v>
      </c>
      <c r="L67" s="103">
        <f>+F67*15000</f>
        <v>315000</v>
      </c>
      <c r="M67" s="246">
        <f t="shared" ref="M67:M73" si="21">K67+SUM(L67:L67)</f>
        <v>9354545</v>
      </c>
      <c r="N67" s="48">
        <f>IF(VLOOKUP(B67,DS,9,0)="x",'L - 01'!E67*$N$5,0)</f>
        <v>757600</v>
      </c>
      <c r="O67" s="245">
        <f t="shared" ref="O67:O73" si="22">IF(VLOOKUP(B67,DS,9,0)="x",E67*0.015,0)</f>
        <v>142050</v>
      </c>
      <c r="P67" s="245">
        <f t="shared" ref="P67:P73" si="23">IF(VLOOKUP(B67,DS,9,0)="X",E67*0.01,0)</f>
        <v>94700</v>
      </c>
      <c r="Q67" s="243">
        <f t="shared" ref="Q67:Q73" si="24">M67-SUM(N67:P67)</f>
        <v>8360195</v>
      </c>
      <c r="R67" s="243">
        <f t="shared" ref="R67:R73" si="25">VLOOKUP(B67,DS,23,0)</f>
        <v>0</v>
      </c>
      <c r="S67" s="247">
        <f>Q67-R67</f>
        <v>8360195</v>
      </c>
      <c r="T67" s="243"/>
      <c r="U67" s="204"/>
      <c r="V67" s="248"/>
      <c r="W67" s="230"/>
      <c r="X67" s="221"/>
      <c r="Y67" s="221"/>
      <c r="Z67" s="221"/>
      <c r="AA67" s="197"/>
      <c r="AB67" s="197"/>
      <c r="AC67" s="197"/>
      <c r="AD67" s="197"/>
      <c r="AE67" s="197"/>
    </row>
    <row r="68" spans="1:31" s="249" customFormat="1" ht="23.25" customHeight="1">
      <c r="A68" s="238">
        <v>2</v>
      </c>
      <c r="B68" s="238" t="s">
        <v>80</v>
      </c>
      <c r="C68" s="239" t="str">
        <f t="shared" si="15"/>
        <v>Nguyễn Văn Sẽ</v>
      </c>
      <c r="D68" s="240" t="str">
        <f t="shared" si="16"/>
        <v>Kỹ Thuật</v>
      </c>
      <c r="E68" s="241">
        <f t="shared" si="17"/>
        <v>4760000</v>
      </c>
      <c r="F68" s="242">
        <f>VLOOKUP(B68,'CC - 01'!B51:AN64,36,0)</f>
        <v>22</v>
      </c>
      <c r="G68" s="243">
        <f t="shared" ref="G68:G73" si="26">ROUND(E68/$U$2*F68,0)</f>
        <v>4760000</v>
      </c>
      <c r="H68" s="108">
        <f>(VLOOKUP(B68,'CC - 01'!$B$50:$AS$63,37,0)+VLOOKUP(B68,'CC - 01'!$B$50:$AS$63,37,0))</f>
        <v>0</v>
      </c>
      <c r="I68" s="243">
        <f t="shared" ref="I68:I73" si="27">ROUND(E68/$U$2*H68,0)</f>
        <v>0</v>
      </c>
      <c r="J68" s="244">
        <f t="shared" ref="J68:J73" si="28">F68+H68</f>
        <v>22</v>
      </c>
      <c r="K68" s="47">
        <f t="shared" ref="K68:K73" si="29">G68+I68</f>
        <v>4760000</v>
      </c>
      <c r="L68" s="103">
        <f t="shared" ref="L68:L73" si="30">+F68*15000</f>
        <v>330000</v>
      </c>
      <c r="M68" s="246">
        <f t="shared" si="21"/>
        <v>5090000</v>
      </c>
      <c r="N68" s="48">
        <f>IF(VLOOKUP(B68,DS,9,0)="x",'L - 01'!E68*$N$5,0)</f>
        <v>380800</v>
      </c>
      <c r="O68" s="245">
        <f t="shared" si="22"/>
        <v>71400</v>
      </c>
      <c r="P68" s="245">
        <f t="shared" si="23"/>
        <v>47600</v>
      </c>
      <c r="Q68" s="243">
        <f t="shared" si="24"/>
        <v>4590200</v>
      </c>
      <c r="R68" s="243">
        <f t="shared" si="25"/>
        <v>0</v>
      </c>
      <c r="S68" s="247">
        <f t="shared" ref="S68:S73" si="31">Q68-R68</f>
        <v>4590200</v>
      </c>
      <c r="T68" s="243"/>
      <c r="U68" s="204"/>
      <c r="V68" s="248"/>
      <c r="W68" s="230"/>
      <c r="X68" s="221"/>
      <c r="Y68" s="221"/>
      <c r="Z68" s="221"/>
      <c r="AA68" s="197"/>
      <c r="AB68" s="197"/>
      <c r="AC68" s="197"/>
      <c r="AD68" s="197"/>
      <c r="AE68" s="197"/>
    </row>
    <row r="69" spans="1:31" s="249" customFormat="1" ht="23.25" customHeight="1">
      <c r="A69" s="238">
        <v>3</v>
      </c>
      <c r="B69" s="238" t="s">
        <v>82</v>
      </c>
      <c r="C69" s="239" t="str">
        <f t="shared" si="15"/>
        <v>Võ Uyên Phương</v>
      </c>
      <c r="D69" s="240" t="str">
        <f t="shared" si="16"/>
        <v>LĐ- TL</v>
      </c>
      <c r="E69" s="241">
        <f t="shared" si="17"/>
        <v>4272000</v>
      </c>
      <c r="F69" s="242">
        <f>VLOOKUP(B69,'CC - 01'!B52:AN65,36,0)</f>
        <v>22</v>
      </c>
      <c r="G69" s="243">
        <f t="shared" si="26"/>
        <v>4272000</v>
      </c>
      <c r="H69" s="108">
        <f>(VLOOKUP(B69,'CC - 01'!$B$50:$AS$63,37,0)+VLOOKUP(B69,'CC - 01'!$B$50:$AS$63,37,0))</f>
        <v>0</v>
      </c>
      <c r="I69" s="243">
        <f t="shared" si="27"/>
        <v>0</v>
      </c>
      <c r="J69" s="244">
        <f t="shared" si="28"/>
        <v>22</v>
      </c>
      <c r="K69" s="47">
        <f t="shared" si="29"/>
        <v>4272000</v>
      </c>
      <c r="L69" s="103">
        <f t="shared" si="30"/>
        <v>330000</v>
      </c>
      <c r="M69" s="246">
        <f t="shared" si="21"/>
        <v>4602000</v>
      </c>
      <c r="N69" s="48">
        <f>IF(VLOOKUP(B69,DS,9,0)="x",'L - 01'!E69*$N$5,0)</f>
        <v>341760</v>
      </c>
      <c r="O69" s="245">
        <f t="shared" si="22"/>
        <v>64080</v>
      </c>
      <c r="P69" s="245">
        <f t="shared" si="23"/>
        <v>42720</v>
      </c>
      <c r="Q69" s="243">
        <f t="shared" si="24"/>
        <v>4153440</v>
      </c>
      <c r="R69" s="243">
        <f t="shared" si="25"/>
        <v>0</v>
      </c>
      <c r="S69" s="247">
        <f t="shared" si="31"/>
        <v>4153440</v>
      </c>
      <c r="T69" s="243"/>
      <c r="U69" s="204"/>
      <c r="V69" s="248"/>
      <c r="W69" s="230"/>
      <c r="X69" s="221"/>
      <c r="Y69" s="221"/>
      <c r="Z69" s="221"/>
      <c r="AA69" s="197"/>
      <c r="AB69" s="197"/>
      <c r="AC69" s="197"/>
      <c r="AD69" s="197"/>
      <c r="AE69" s="197"/>
    </row>
    <row r="70" spans="1:31" s="249" customFormat="1" ht="23.25" customHeight="1">
      <c r="A70" s="238">
        <v>4</v>
      </c>
      <c r="B70" s="238" t="s">
        <v>85</v>
      </c>
      <c r="C70" s="239" t="str">
        <f t="shared" si="15"/>
        <v>Lê Nguyễn Huy Cường</v>
      </c>
      <c r="D70" s="240" t="str">
        <f t="shared" si="16"/>
        <v>XNK</v>
      </c>
      <c r="E70" s="241">
        <f t="shared" si="17"/>
        <v>3784000</v>
      </c>
      <c r="F70" s="242">
        <f>VLOOKUP(B70,'CC - 01'!B53:AN66,36,0)</f>
        <v>22</v>
      </c>
      <c r="G70" s="243">
        <f t="shared" si="26"/>
        <v>3784000</v>
      </c>
      <c r="H70" s="108">
        <f>(VLOOKUP(B70,'CC - 01'!$B$50:$AS$63,37,0)+VLOOKUP(B70,'CC - 01'!$B$50:$AS$63,37,0))</f>
        <v>0</v>
      </c>
      <c r="I70" s="243">
        <f t="shared" si="27"/>
        <v>0</v>
      </c>
      <c r="J70" s="244">
        <f t="shared" si="28"/>
        <v>22</v>
      </c>
      <c r="K70" s="47">
        <f t="shared" si="29"/>
        <v>3784000</v>
      </c>
      <c r="L70" s="103">
        <f t="shared" si="30"/>
        <v>330000</v>
      </c>
      <c r="M70" s="246">
        <f t="shared" si="21"/>
        <v>4114000</v>
      </c>
      <c r="N70" s="48">
        <f>IF(VLOOKUP(B70,DS,9,0)="x",'L - 01'!E70*$N$5,0)</f>
        <v>302720</v>
      </c>
      <c r="O70" s="245">
        <f t="shared" si="22"/>
        <v>56760</v>
      </c>
      <c r="P70" s="245">
        <f t="shared" si="23"/>
        <v>37840</v>
      </c>
      <c r="Q70" s="243">
        <f t="shared" si="24"/>
        <v>3716680</v>
      </c>
      <c r="R70" s="243">
        <f t="shared" si="25"/>
        <v>0</v>
      </c>
      <c r="S70" s="247">
        <f t="shared" si="31"/>
        <v>3716680</v>
      </c>
      <c r="T70" s="243"/>
      <c r="U70" s="204"/>
      <c r="V70" s="248"/>
      <c r="W70" s="230"/>
      <c r="X70" s="221"/>
      <c r="Y70" s="221"/>
      <c r="Z70" s="221"/>
      <c r="AA70" s="197"/>
      <c r="AB70" s="197"/>
      <c r="AC70" s="197"/>
      <c r="AD70" s="197"/>
      <c r="AE70" s="197"/>
    </row>
    <row r="71" spans="1:31" s="249" customFormat="1" ht="23.25" customHeight="1">
      <c r="A71" s="238">
        <v>5</v>
      </c>
      <c r="B71" s="238" t="s">
        <v>88</v>
      </c>
      <c r="C71" s="239" t="str">
        <f t="shared" si="15"/>
        <v>Nguyễn Văn Bé Tư</v>
      </c>
      <c r="D71" s="240" t="str">
        <f t="shared" si="16"/>
        <v>Tài xế</v>
      </c>
      <c r="E71" s="241">
        <f t="shared" si="17"/>
        <v>3051000</v>
      </c>
      <c r="F71" s="242">
        <f>VLOOKUP(B71,'CC - 01'!B54:AN67,36,0)</f>
        <v>22</v>
      </c>
      <c r="G71" s="243">
        <f t="shared" si="26"/>
        <v>3051000</v>
      </c>
      <c r="H71" s="108">
        <f>(VLOOKUP(B71,'CC - 01'!$B$50:$AS$63,37,0)+VLOOKUP(B71,'CC - 01'!$B$50:$AS$63,37,0))</f>
        <v>0</v>
      </c>
      <c r="I71" s="243">
        <f t="shared" si="27"/>
        <v>0</v>
      </c>
      <c r="J71" s="244">
        <f t="shared" si="28"/>
        <v>22</v>
      </c>
      <c r="K71" s="47">
        <f t="shared" si="29"/>
        <v>3051000</v>
      </c>
      <c r="L71" s="103">
        <f t="shared" si="30"/>
        <v>330000</v>
      </c>
      <c r="M71" s="246">
        <f t="shared" si="21"/>
        <v>3381000</v>
      </c>
      <c r="N71" s="48">
        <f>IF(VLOOKUP(B71,DS,9,0)="x",'L - 01'!E71*$N$5,0)</f>
        <v>244080</v>
      </c>
      <c r="O71" s="245">
        <f t="shared" si="22"/>
        <v>45765</v>
      </c>
      <c r="P71" s="245">
        <f t="shared" si="23"/>
        <v>30510</v>
      </c>
      <c r="Q71" s="243">
        <f t="shared" si="24"/>
        <v>3060645</v>
      </c>
      <c r="R71" s="243">
        <f t="shared" si="25"/>
        <v>0</v>
      </c>
      <c r="S71" s="247">
        <f t="shared" si="31"/>
        <v>3060645</v>
      </c>
      <c r="T71" s="243"/>
      <c r="U71" s="204"/>
      <c r="V71" s="248"/>
      <c r="W71" s="230"/>
      <c r="X71" s="221"/>
      <c r="Y71" s="221"/>
      <c r="Z71" s="221"/>
      <c r="AA71" s="197"/>
      <c r="AB71" s="197"/>
      <c r="AC71" s="197"/>
      <c r="AD71" s="197"/>
      <c r="AE71" s="197"/>
    </row>
    <row r="72" spans="1:31" s="249" customFormat="1" ht="23.25" customHeight="1">
      <c r="A72" s="238">
        <v>6</v>
      </c>
      <c r="B72" s="238" t="s">
        <v>89</v>
      </c>
      <c r="C72" s="239" t="str">
        <f t="shared" si="15"/>
        <v>Lưu Quốc Phong</v>
      </c>
      <c r="D72" s="240" t="str">
        <f t="shared" si="16"/>
        <v>Nhân sự</v>
      </c>
      <c r="E72" s="241">
        <f t="shared" si="17"/>
        <v>3840000</v>
      </c>
      <c r="F72" s="242">
        <f>VLOOKUP(B72,'CC - 01'!B55:AN68,36,0)</f>
        <v>22</v>
      </c>
      <c r="G72" s="243">
        <f t="shared" si="26"/>
        <v>3840000</v>
      </c>
      <c r="H72" s="108">
        <f>(VLOOKUP(B72,'CC - 01'!$B$50:$AS$63,37,0)+VLOOKUP(B72,'CC - 01'!$B$50:$AS$63,37,0))</f>
        <v>0</v>
      </c>
      <c r="I72" s="243">
        <f t="shared" si="27"/>
        <v>0</v>
      </c>
      <c r="J72" s="244">
        <f t="shared" si="28"/>
        <v>22</v>
      </c>
      <c r="K72" s="47">
        <f t="shared" si="29"/>
        <v>3840000</v>
      </c>
      <c r="L72" s="103">
        <f t="shared" si="30"/>
        <v>330000</v>
      </c>
      <c r="M72" s="246">
        <f t="shared" si="21"/>
        <v>4170000</v>
      </c>
      <c r="N72" s="48">
        <f>IF(VLOOKUP(B72,DS,9,0)="x",'L - 01'!E72*$N$5,0)</f>
        <v>307200</v>
      </c>
      <c r="O72" s="245">
        <f t="shared" si="22"/>
        <v>57600</v>
      </c>
      <c r="P72" s="245">
        <f t="shared" si="23"/>
        <v>38400</v>
      </c>
      <c r="Q72" s="243">
        <f t="shared" si="24"/>
        <v>3766800</v>
      </c>
      <c r="R72" s="243">
        <f t="shared" si="25"/>
        <v>0</v>
      </c>
      <c r="S72" s="247">
        <f t="shared" si="31"/>
        <v>3766800</v>
      </c>
      <c r="T72" s="243"/>
      <c r="U72" s="204"/>
      <c r="V72" s="248"/>
      <c r="W72" s="230"/>
      <c r="X72" s="221"/>
      <c r="Y72" s="221"/>
      <c r="Z72" s="221"/>
      <c r="AA72" s="197"/>
      <c r="AB72" s="197"/>
      <c r="AC72" s="197"/>
      <c r="AD72" s="197"/>
      <c r="AE72" s="197"/>
    </row>
    <row r="73" spans="1:31" s="249" customFormat="1" ht="23.25" customHeight="1">
      <c r="A73" s="238">
        <v>7</v>
      </c>
      <c r="B73" s="238" t="s">
        <v>92</v>
      </c>
      <c r="C73" s="239" t="str">
        <f t="shared" si="15"/>
        <v>Hoàng Thị Ngọc</v>
      </c>
      <c r="D73" s="240" t="str">
        <f t="shared" si="16"/>
        <v>Kế toán</v>
      </c>
      <c r="E73" s="241">
        <f t="shared" si="17"/>
        <v>3153000</v>
      </c>
      <c r="F73" s="242">
        <f>VLOOKUP(B73,'CC - 01'!B56:AN69,36,0)</f>
        <v>22</v>
      </c>
      <c r="G73" s="243">
        <f t="shared" si="26"/>
        <v>3153000</v>
      </c>
      <c r="H73" s="108">
        <f>(VLOOKUP(B73,'CC - 01'!$B$50:$AS$63,37,0)+VLOOKUP(B73,'CC - 01'!$B$50:$AS$63,37,0))</f>
        <v>0</v>
      </c>
      <c r="I73" s="243">
        <f t="shared" si="27"/>
        <v>0</v>
      </c>
      <c r="J73" s="244">
        <f t="shared" si="28"/>
        <v>22</v>
      </c>
      <c r="K73" s="47">
        <f t="shared" si="29"/>
        <v>3153000</v>
      </c>
      <c r="L73" s="103">
        <f t="shared" si="30"/>
        <v>330000</v>
      </c>
      <c r="M73" s="246">
        <f t="shared" si="21"/>
        <v>3483000</v>
      </c>
      <c r="N73" s="48">
        <f>IF(VLOOKUP(B73,DS,9,0)="x",'L - 01'!E73*$N$5,0)</f>
        <v>252240</v>
      </c>
      <c r="O73" s="245">
        <f t="shared" si="22"/>
        <v>47295</v>
      </c>
      <c r="P73" s="245">
        <f t="shared" si="23"/>
        <v>31530</v>
      </c>
      <c r="Q73" s="243">
        <f t="shared" si="24"/>
        <v>3151935</v>
      </c>
      <c r="R73" s="243">
        <f t="shared" si="25"/>
        <v>0</v>
      </c>
      <c r="S73" s="247">
        <f t="shared" si="31"/>
        <v>3151935</v>
      </c>
      <c r="T73" s="243"/>
      <c r="U73" s="204"/>
      <c r="V73" s="248"/>
      <c r="W73" s="230"/>
      <c r="X73" s="221"/>
      <c r="Y73" s="221"/>
      <c r="Z73" s="221"/>
      <c r="AA73" s="197"/>
      <c r="AB73" s="197"/>
      <c r="AC73" s="197"/>
      <c r="AD73" s="197"/>
      <c r="AE73" s="197"/>
    </row>
    <row r="74" spans="1:31" s="249" customFormat="1" ht="22.5" customHeight="1">
      <c r="A74" s="250"/>
      <c r="B74" s="250"/>
      <c r="C74" s="251"/>
      <c r="D74" s="252"/>
      <c r="E74" s="253"/>
      <c r="F74" s="253"/>
      <c r="G74" s="253"/>
      <c r="H74" s="253"/>
      <c r="I74" s="253"/>
      <c r="J74" s="254"/>
      <c r="K74" s="253"/>
      <c r="L74" s="253"/>
      <c r="M74" s="255"/>
      <c r="N74" s="253"/>
      <c r="O74" s="253"/>
      <c r="P74" s="253"/>
      <c r="Q74" s="253"/>
      <c r="R74" s="253"/>
      <c r="S74" s="253"/>
      <c r="T74" s="243"/>
      <c r="U74" s="204"/>
      <c r="V74" s="248"/>
      <c r="W74" s="248"/>
      <c r="X74" s="248"/>
      <c r="Y74" s="248"/>
      <c r="Z74" s="248"/>
    </row>
    <row r="75" spans="1:31" s="259" customFormat="1" ht="21" customHeight="1">
      <c r="A75" s="446" t="s">
        <v>26</v>
      </c>
      <c r="B75" s="447"/>
      <c r="C75" s="447"/>
      <c r="D75" s="447"/>
      <c r="E75" s="256">
        <f>SUM(E67:E74)</f>
        <v>32330000</v>
      </c>
      <c r="F75" s="256"/>
      <c r="G75" s="256">
        <f t="shared" ref="G75:S75" si="32">SUM(G67:G74)</f>
        <v>31899545</v>
      </c>
      <c r="H75" s="256">
        <f t="shared" si="32"/>
        <v>0</v>
      </c>
      <c r="I75" s="256">
        <f t="shared" si="32"/>
        <v>0</v>
      </c>
      <c r="J75" s="256">
        <f t="shared" si="32"/>
        <v>153</v>
      </c>
      <c r="K75" s="257">
        <f t="shared" si="32"/>
        <v>31899545</v>
      </c>
      <c r="L75" s="257">
        <f t="shared" si="32"/>
        <v>2295000</v>
      </c>
      <c r="M75" s="257">
        <f t="shared" si="32"/>
        <v>34194545</v>
      </c>
      <c r="N75" s="257">
        <f t="shared" si="32"/>
        <v>2586400</v>
      </c>
      <c r="O75" s="257">
        <f t="shared" si="32"/>
        <v>484950</v>
      </c>
      <c r="P75" s="257">
        <f t="shared" si="32"/>
        <v>323300</v>
      </c>
      <c r="Q75" s="257">
        <f t="shared" si="32"/>
        <v>30799895</v>
      </c>
      <c r="R75" s="257">
        <f t="shared" si="32"/>
        <v>0</v>
      </c>
      <c r="S75" s="257">
        <f t="shared" si="32"/>
        <v>30799895</v>
      </c>
      <c r="T75" s="257"/>
      <c r="U75" s="204"/>
      <c r="V75" s="258"/>
      <c r="W75" s="258"/>
      <c r="X75" s="258"/>
      <c r="Y75" s="258"/>
      <c r="Z75" s="258"/>
    </row>
    <row r="76" spans="1:31" s="267" customFormat="1" ht="13.5" customHeight="1">
      <c r="A76" s="260"/>
      <c r="B76" s="260"/>
      <c r="C76" s="261"/>
      <c r="D76" s="262"/>
      <c r="E76" s="263"/>
      <c r="F76" s="261"/>
      <c r="G76" s="261"/>
      <c r="H76" s="261"/>
      <c r="I76" s="261"/>
      <c r="J76" s="264"/>
      <c r="K76" s="261"/>
      <c r="L76" s="261"/>
      <c r="M76" s="265"/>
      <c r="N76" s="261"/>
      <c r="O76" s="261"/>
      <c r="P76" s="261"/>
      <c r="Q76" s="261"/>
      <c r="R76" s="261"/>
      <c r="S76" s="261"/>
      <c r="T76" s="261"/>
      <c r="U76" s="204"/>
      <c r="V76" s="266"/>
      <c r="W76" s="266"/>
      <c r="X76" s="266"/>
      <c r="Y76" s="266"/>
      <c r="Z76" s="266"/>
    </row>
    <row r="77" spans="1:31" s="249" customFormat="1" ht="17.25" customHeight="1">
      <c r="A77" s="268"/>
      <c r="B77" s="268"/>
      <c r="C77" s="268"/>
      <c r="D77" s="269"/>
      <c r="E77" s="270"/>
      <c r="F77" s="268"/>
      <c r="G77" s="268"/>
      <c r="H77" s="268"/>
      <c r="I77" s="268"/>
      <c r="J77" s="271"/>
      <c r="K77" s="270"/>
      <c r="L77" s="268"/>
      <c r="M77" s="268"/>
      <c r="N77" s="268"/>
      <c r="O77" s="268"/>
      <c r="P77" s="268"/>
      <c r="Q77" s="268"/>
      <c r="R77" s="268"/>
      <c r="S77" s="272" t="str">
        <f>$S$17</f>
        <v>Long An, ngày  31   tháng   01   năm 2014</v>
      </c>
      <c r="T77" s="268"/>
      <c r="U77" s="273"/>
      <c r="V77" s="248"/>
      <c r="W77" s="248"/>
      <c r="X77" s="248"/>
      <c r="Y77" s="248"/>
      <c r="Z77" s="248"/>
    </row>
    <row r="78" spans="1:31" s="249" customFormat="1" ht="12.75">
      <c r="A78" s="274"/>
      <c r="B78" s="274"/>
      <c r="C78" s="273" t="s">
        <v>63</v>
      </c>
      <c r="D78" s="275"/>
      <c r="E78" s="224"/>
      <c r="F78" s="273"/>
      <c r="G78" s="224"/>
      <c r="H78" s="224"/>
      <c r="I78" s="224"/>
      <c r="J78" s="276"/>
      <c r="K78" s="248"/>
      <c r="L78" s="277"/>
      <c r="M78" s="290"/>
      <c r="N78" s="278"/>
      <c r="O78" s="278"/>
      <c r="P78" s="278"/>
      <c r="Q78" s="278"/>
      <c r="S78" s="278" t="s">
        <v>23</v>
      </c>
      <c r="T78" s="273"/>
      <c r="U78" s="273"/>
      <c r="V78" s="248"/>
      <c r="W78" s="248"/>
      <c r="X78" s="248"/>
      <c r="Y78" s="248"/>
      <c r="Z78" s="248"/>
    </row>
    <row r="79" spans="1:31" s="267" customFormat="1" ht="12">
      <c r="A79" s="260"/>
      <c r="B79" s="260"/>
      <c r="C79" s="279"/>
      <c r="D79" s="279"/>
      <c r="E79" s="280"/>
      <c r="F79" s="207"/>
      <c r="G79" s="280"/>
      <c r="H79" s="280"/>
      <c r="I79" s="280"/>
      <c r="J79" s="264"/>
      <c r="K79" s="266"/>
      <c r="L79" s="281"/>
      <c r="N79" s="282"/>
      <c r="O79" s="282"/>
      <c r="P79" s="282"/>
      <c r="Q79" s="282"/>
      <c r="S79" s="282"/>
      <c r="T79" s="207"/>
      <c r="U79" s="204"/>
      <c r="V79" s="266"/>
      <c r="W79" s="266"/>
      <c r="X79" s="266"/>
      <c r="Y79" s="266"/>
      <c r="Z79" s="266"/>
    </row>
    <row r="80" spans="1:31">
      <c r="M80" s="6"/>
    </row>
    <row r="81" spans="13:13">
      <c r="M81" s="6"/>
    </row>
    <row r="82" spans="13:13">
      <c r="M82" s="6"/>
    </row>
    <row r="83" spans="13:13">
      <c r="M83" s="6"/>
    </row>
    <row r="84" spans="13:13">
      <c r="M84" s="6"/>
    </row>
    <row r="85" spans="13:13">
      <c r="M85" s="6"/>
    </row>
    <row r="86" spans="13:13">
      <c r="M86" s="6"/>
    </row>
    <row r="87" spans="13:13">
      <c r="M87" s="6"/>
    </row>
    <row r="88" spans="13:13">
      <c r="M88" s="6"/>
    </row>
    <row r="89" spans="13:13">
      <c r="M89" s="6"/>
    </row>
    <row r="90" spans="13:13">
      <c r="M90" s="6"/>
    </row>
    <row r="91" spans="13:13">
      <c r="M91" s="6"/>
    </row>
    <row r="92" spans="13:13">
      <c r="M92" s="6"/>
    </row>
    <row r="93" spans="13:13">
      <c r="M93" s="6"/>
    </row>
    <row r="94" spans="13:13">
      <c r="M94" s="6"/>
    </row>
    <row r="95" spans="13:13">
      <c r="M95" s="6"/>
    </row>
    <row r="96" spans="13:13">
      <c r="M96" s="6"/>
    </row>
    <row r="97" spans="13:13">
      <c r="M97" s="6"/>
    </row>
    <row r="98" spans="13:13">
      <c r="M98" s="6"/>
    </row>
    <row r="99" spans="13:13">
      <c r="M99" s="6"/>
    </row>
    <row r="100" spans="13:13">
      <c r="M100" s="6"/>
    </row>
    <row r="101" spans="13:13">
      <c r="M101" s="6"/>
    </row>
    <row r="102" spans="13:13">
      <c r="M102" s="6"/>
    </row>
    <row r="103" spans="13:13">
      <c r="M103" s="6"/>
    </row>
    <row r="104" spans="13:13">
      <c r="M104" s="6"/>
    </row>
    <row r="105" spans="13:13">
      <c r="M105" s="6"/>
    </row>
    <row r="106" spans="13:13">
      <c r="M106" s="6"/>
    </row>
    <row r="107" spans="13:13">
      <c r="M107" s="6"/>
    </row>
    <row r="108" spans="13:13">
      <c r="M108" s="6"/>
    </row>
    <row r="109" spans="13:13">
      <c r="M109" s="6"/>
    </row>
    <row r="110" spans="13:13">
      <c r="M110" s="6"/>
    </row>
    <row r="111" spans="13:13">
      <c r="M111" s="6"/>
    </row>
    <row r="112" spans="13:13">
      <c r="M112" s="6"/>
    </row>
    <row r="113" spans="1:31">
      <c r="M113" s="6"/>
    </row>
    <row r="114" spans="1:31">
      <c r="M114" s="6"/>
    </row>
    <row r="115" spans="1:31">
      <c r="M115" s="6"/>
    </row>
    <row r="116" spans="1:31" s="4" customFormat="1" ht="41.25" customHeight="1">
      <c r="A116" s="161" t="str">
        <f>$A$1</f>
        <v>Công ty TNHH Hải sản An Lạc</v>
      </c>
      <c r="B116" s="289"/>
      <c r="C116" s="289"/>
      <c r="D116" s="424" t="str">
        <f>D1</f>
        <v>BẢNG THANH TOÁN LƯƠNG THÁNG 01 / 2014</v>
      </c>
      <c r="E116" s="424"/>
      <c r="F116" s="424"/>
      <c r="G116" s="424"/>
      <c r="H116" s="424"/>
      <c r="I116" s="424"/>
      <c r="J116" s="424"/>
      <c r="K116" s="424"/>
      <c r="L116" s="424"/>
      <c r="M116" s="424"/>
      <c r="N116" s="424"/>
      <c r="O116" s="424"/>
      <c r="P116" s="424"/>
      <c r="Q116" s="425"/>
      <c r="R116" s="426" t="s">
        <v>158</v>
      </c>
      <c r="S116" s="427"/>
      <c r="T116" s="428"/>
      <c r="U116" s="6"/>
      <c r="V116" s="8"/>
      <c r="W116" s="96"/>
      <c r="X116" s="96"/>
      <c r="Y116" s="5"/>
      <c r="Z116" s="5"/>
    </row>
    <row r="117" spans="1:31" s="4" customFormat="1" ht="15" customHeight="1">
      <c r="A117" s="161" t="str">
        <f>$A$2</f>
        <v>Địa chỉ: Lô A14, đường 4A, KCN Hải Sơn, Đức Hòa, Long An</v>
      </c>
      <c r="B117" s="289"/>
      <c r="C117" s="289"/>
      <c r="D117" s="289"/>
      <c r="E117" s="94"/>
      <c r="F117" s="289"/>
      <c r="G117" s="289"/>
      <c r="H117" s="289"/>
      <c r="I117" s="289"/>
      <c r="J117" s="95"/>
      <c r="K117" s="289"/>
      <c r="L117" s="289"/>
      <c r="M117" s="289"/>
      <c r="N117" s="289"/>
      <c r="O117" s="289"/>
      <c r="P117" s="289"/>
      <c r="Q117" s="289"/>
      <c r="R117" s="289"/>
      <c r="S117" s="289"/>
      <c r="T117" s="69"/>
      <c r="U117" s="6"/>
      <c r="V117" s="8"/>
      <c r="W117" s="96"/>
      <c r="X117" s="96"/>
      <c r="Y117" s="5"/>
      <c r="Z117" s="5"/>
    </row>
    <row r="118" spans="1:31" s="4" customFormat="1" ht="15" customHeight="1">
      <c r="A118" s="161" t="str">
        <f>$A$3</f>
        <v>Số điện thoại: 072.3850606 - Fax: 072.3850608</v>
      </c>
      <c r="B118" s="289"/>
      <c r="C118" s="289"/>
      <c r="D118" s="289"/>
      <c r="E118" s="94"/>
      <c r="F118" s="289"/>
      <c r="G118" s="289"/>
      <c r="H118" s="289"/>
      <c r="I118" s="289"/>
      <c r="J118" s="95"/>
      <c r="K118" s="289"/>
      <c r="L118" s="289"/>
      <c r="M118" s="289"/>
      <c r="N118" s="289"/>
      <c r="O118" s="289"/>
      <c r="P118" s="289"/>
      <c r="Q118" s="289"/>
      <c r="R118" s="289"/>
      <c r="S118" s="289"/>
      <c r="T118" s="69"/>
      <c r="U118" s="6"/>
      <c r="V118" s="8"/>
      <c r="W118" s="96"/>
      <c r="X118" s="96"/>
      <c r="Y118" s="5"/>
      <c r="Z118" s="5"/>
    </row>
    <row r="119" spans="1:31" s="4" customFormat="1" ht="15" customHeight="1">
      <c r="A119" s="161" t="str">
        <f>$A$4</f>
        <v>MST: 1100878093</v>
      </c>
      <c r="B119" s="289"/>
      <c r="C119" s="289"/>
      <c r="D119" s="289"/>
      <c r="E119" s="94"/>
      <c r="F119" s="289"/>
      <c r="G119" s="289"/>
      <c r="H119" s="289"/>
      <c r="I119" s="289"/>
      <c r="J119" s="95"/>
      <c r="K119" s="289"/>
      <c r="L119" s="92"/>
      <c r="M119" s="289"/>
      <c r="N119" s="289"/>
      <c r="O119" s="289"/>
      <c r="P119" s="289"/>
      <c r="Q119" s="14"/>
      <c r="R119" s="289"/>
      <c r="S119" s="289"/>
      <c r="T119" s="289"/>
      <c r="U119" s="6"/>
      <c r="V119" s="8"/>
      <c r="W119" s="96"/>
      <c r="X119" s="96"/>
      <c r="Y119" s="5"/>
      <c r="Z119" s="5"/>
    </row>
    <row r="120" spans="1:31" s="124" customFormat="1" ht="14.25" customHeight="1">
      <c r="A120" s="122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6"/>
      <c r="V120" s="8"/>
      <c r="W120" s="125"/>
      <c r="X120" s="125"/>
      <c r="Y120" s="125"/>
      <c r="Z120" s="125"/>
    </row>
    <row r="121" spans="1:31" s="33" customFormat="1" ht="24" customHeight="1">
      <c r="A121" s="421" t="s">
        <v>20</v>
      </c>
      <c r="B121" s="421" t="s">
        <v>21</v>
      </c>
      <c r="C121" s="420" t="s">
        <v>1</v>
      </c>
      <c r="D121" s="420" t="s">
        <v>2</v>
      </c>
      <c r="E121" s="423" t="s">
        <v>58</v>
      </c>
      <c r="F121" s="412" t="s">
        <v>27</v>
      </c>
      <c r="G121" s="414"/>
      <c r="H121" s="414"/>
      <c r="I121" s="414"/>
      <c r="J121" s="414"/>
      <c r="K121" s="413"/>
      <c r="L121" s="408" t="s">
        <v>60</v>
      </c>
      <c r="M121" s="408" t="s">
        <v>5</v>
      </c>
      <c r="N121" s="420" t="s">
        <v>6</v>
      </c>
      <c r="O121" s="420"/>
      <c r="P121" s="420"/>
      <c r="Q121" s="408" t="s">
        <v>7</v>
      </c>
      <c r="R121" s="408" t="s">
        <v>8</v>
      </c>
      <c r="S121" s="408" t="s">
        <v>9</v>
      </c>
      <c r="T121" s="410" t="s">
        <v>10</v>
      </c>
      <c r="U121" s="6"/>
      <c r="V121" s="8"/>
      <c r="W121" s="34"/>
      <c r="X121" s="5"/>
      <c r="Y121" s="5"/>
      <c r="Z121" s="5"/>
      <c r="AA121" s="4"/>
      <c r="AB121" s="4"/>
      <c r="AC121" s="4"/>
      <c r="AD121" s="4"/>
      <c r="AE121" s="4"/>
    </row>
    <row r="122" spans="1:31" s="33" customFormat="1" ht="33.75" customHeight="1">
      <c r="A122" s="422"/>
      <c r="B122" s="422"/>
      <c r="C122" s="420"/>
      <c r="D122" s="420"/>
      <c r="E122" s="423"/>
      <c r="F122" s="412" t="s">
        <v>62</v>
      </c>
      <c r="G122" s="413"/>
      <c r="H122" s="412" t="s">
        <v>42</v>
      </c>
      <c r="I122" s="414"/>
      <c r="J122" s="415" t="s">
        <v>28</v>
      </c>
      <c r="K122" s="408" t="s">
        <v>4</v>
      </c>
      <c r="L122" s="409"/>
      <c r="M122" s="409"/>
      <c r="N122" s="417" t="s">
        <v>12</v>
      </c>
      <c r="O122" s="408" t="s">
        <v>13</v>
      </c>
      <c r="P122" s="408" t="s">
        <v>35</v>
      </c>
      <c r="Q122" s="409"/>
      <c r="R122" s="409"/>
      <c r="S122" s="409"/>
      <c r="T122" s="411"/>
      <c r="U122" s="6"/>
      <c r="V122" s="8"/>
      <c r="W122" s="34"/>
      <c r="X122" s="5"/>
      <c r="Y122" s="5"/>
      <c r="Z122" s="5"/>
      <c r="AA122" s="4"/>
      <c r="AB122" s="4"/>
      <c r="AC122" s="4"/>
      <c r="AD122" s="4"/>
      <c r="AE122" s="4"/>
    </row>
    <row r="123" spans="1:31" s="33" customFormat="1" ht="35.25" customHeight="1">
      <c r="A123" s="422"/>
      <c r="B123" s="422"/>
      <c r="C123" s="408"/>
      <c r="D123" s="408"/>
      <c r="E123" s="423"/>
      <c r="F123" s="285" t="s">
        <v>41</v>
      </c>
      <c r="G123" s="284" t="s">
        <v>19</v>
      </c>
      <c r="H123" s="352" t="s">
        <v>41</v>
      </c>
      <c r="I123" s="292" t="s">
        <v>19</v>
      </c>
      <c r="J123" s="416"/>
      <c r="K123" s="409"/>
      <c r="L123" s="419"/>
      <c r="M123" s="409"/>
      <c r="N123" s="418"/>
      <c r="O123" s="409"/>
      <c r="P123" s="409"/>
      <c r="Q123" s="409"/>
      <c r="R123" s="409"/>
      <c r="S123" s="409"/>
      <c r="T123" s="411"/>
      <c r="U123" s="123"/>
      <c r="V123" s="34"/>
      <c r="W123" s="34"/>
      <c r="X123" s="5"/>
      <c r="Y123" s="5"/>
      <c r="Z123" s="5"/>
      <c r="AA123" s="4"/>
      <c r="AB123" s="4"/>
      <c r="AC123" s="4"/>
      <c r="AD123" s="4"/>
      <c r="AE123" s="4"/>
    </row>
    <row r="124" spans="1:31" s="98" customFormat="1" ht="12.75" customHeight="1">
      <c r="A124" s="97">
        <v>1</v>
      </c>
      <c r="B124" s="97">
        <v>2</v>
      </c>
      <c r="C124" s="97">
        <v>3</v>
      </c>
      <c r="D124" s="97">
        <v>4</v>
      </c>
      <c r="E124" s="97">
        <v>5</v>
      </c>
      <c r="F124" s="97">
        <v>7</v>
      </c>
      <c r="G124" s="97">
        <v>8</v>
      </c>
      <c r="H124" s="97">
        <v>9</v>
      </c>
      <c r="I124" s="97">
        <v>10</v>
      </c>
      <c r="J124" s="97">
        <v>13</v>
      </c>
      <c r="K124" s="97">
        <v>14</v>
      </c>
      <c r="L124" s="97">
        <v>16</v>
      </c>
      <c r="M124" s="97">
        <v>20</v>
      </c>
      <c r="N124" s="97">
        <v>24</v>
      </c>
      <c r="O124" s="97">
        <v>25</v>
      </c>
      <c r="P124" s="97">
        <v>26</v>
      </c>
      <c r="Q124" s="97">
        <v>29</v>
      </c>
      <c r="R124" s="97">
        <v>30</v>
      </c>
      <c r="S124" s="97">
        <v>31</v>
      </c>
      <c r="T124" s="97">
        <v>32</v>
      </c>
      <c r="U124" s="123"/>
      <c r="V124" s="99"/>
      <c r="W124" s="99"/>
      <c r="X124" s="100"/>
      <c r="Y124" s="100"/>
      <c r="Z124" s="100"/>
      <c r="AA124" s="101"/>
      <c r="AB124" s="101"/>
      <c r="AC124" s="101"/>
      <c r="AD124" s="101"/>
      <c r="AE124" s="101"/>
    </row>
    <row r="125" spans="1:31" s="44" customFormat="1" ht="23.25" customHeight="1">
      <c r="A125" s="46">
        <v>1</v>
      </c>
      <c r="B125" s="163" t="s">
        <v>97</v>
      </c>
      <c r="C125" s="102" t="str">
        <f t="shared" ref="C125:C154" si="33">VLOOKUP(B125,DS,2,0)</f>
        <v xml:space="preserve"> Lâm Thị Mộng Kiều </v>
      </c>
      <c r="D125" s="135" t="str">
        <f t="shared" ref="D125:D154" si="34">VLOOKUP(B125,DS,3,0)</f>
        <v>Công nhân</v>
      </c>
      <c r="E125" s="103">
        <f t="shared" ref="E125:E154" si="35">VLOOKUP(B125,DS,4,0)</f>
        <v>2568000</v>
      </c>
      <c r="F125" s="108">
        <f>VLOOKUP(B125,'CC - 01'!$B$93:$AS$152,36,0)</f>
        <v>22</v>
      </c>
      <c r="G125" s="243">
        <f t="shared" ref="G125" si="36">ROUND(E125/$U$2*F125,0)</f>
        <v>2568000</v>
      </c>
      <c r="H125" s="108">
        <f>(VLOOKUP(B125,'CC - 01'!$B$93:$AS$152,37,0)+VLOOKUP(B125,'CC - 01'!$B$93:$AS$152,37,0))</f>
        <v>0</v>
      </c>
      <c r="I125" s="243">
        <f t="shared" ref="I125" si="37">ROUND(E125/$U$2*H125,0)</f>
        <v>0</v>
      </c>
      <c r="J125" s="244">
        <f t="shared" ref="J125" si="38">F125+H125</f>
        <v>22</v>
      </c>
      <c r="K125" s="47">
        <f t="shared" ref="K125" si="39">G125+I125</f>
        <v>2568000</v>
      </c>
      <c r="L125" s="103">
        <f t="shared" ref="L125:L154" si="40">+F125*15000</f>
        <v>330000</v>
      </c>
      <c r="M125" s="49">
        <f t="shared" ref="M125:M154" si="41">K125+L125</f>
        <v>2898000</v>
      </c>
      <c r="N125" s="48">
        <f>IF(VLOOKUP(B125,DS,9,0)="x",'L - 01'!E125*$N$5,0)</f>
        <v>205440</v>
      </c>
      <c r="O125" s="48">
        <f t="shared" ref="O125:O154" si="42">IF(VLOOKUP(B125,DS,9,0)="x",E125*0.015,0)</f>
        <v>38520</v>
      </c>
      <c r="P125" s="48">
        <f t="shared" ref="P125:P154" si="43">IF(VLOOKUP(B125,DS,9,0)="x",E125*0.01,0)</f>
        <v>25680</v>
      </c>
      <c r="Q125" s="47">
        <f t="shared" ref="Q125:Q155" si="44">M125-SUM(N125:P125)</f>
        <v>2628360</v>
      </c>
      <c r="R125" s="47">
        <f t="shared" ref="R125:R154" si="45">VLOOKUP(B125,DS,23,0)</f>
        <v>0</v>
      </c>
      <c r="S125" s="55">
        <f>Q125-R125</f>
        <v>2628360</v>
      </c>
      <c r="T125" s="47"/>
      <c r="U125" s="123"/>
      <c r="V125" s="45"/>
      <c r="W125" s="34"/>
      <c r="X125" s="5"/>
      <c r="Y125" s="5"/>
      <c r="Z125" s="5"/>
      <c r="AA125" s="4"/>
      <c r="AB125" s="4"/>
      <c r="AC125" s="4"/>
      <c r="AD125" s="4"/>
      <c r="AE125" s="4"/>
    </row>
    <row r="126" spans="1:31" s="44" customFormat="1" ht="23.25" customHeight="1">
      <c r="A126" s="46">
        <v>2</v>
      </c>
      <c r="B126" s="163" t="s">
        <v>98</v>
      </c>
      <c r="C126" s="102" t="str">
        <f t="shared" si="33"/>
        <v>Huỳnh Thị Hường</v>
      </c>
      <c r="D126" s="135" t="str">
        <f t="shared" si="34"/>
        <v>Công nhân</v>
      </c>
      <c r="E126" s="103">
        <f t="shared" si="35"/>
        <v>2568000</v>
      </c>
      <c r="F126" s="108">
        <f>VLOOKUP(B126,'CC - 01'!$B$93:$AS$152,36,0)</f>
        <v>22</v>
      </c>
      <c r="G126" s="243">
        <f t="shared" ref="G126:G154" si="46">ROUND(E126/$U$2*F126,0)</f>
        <v>2568000</v>
      </c>
      <c r="H126" s="108">
        <f>(VLOOKUP(B126,'CC - 01'!$B$93:$AS$152,37,0)+VLOOKUP(B126,'CC - 01'!$B$93:$AS$152,37,0))</f>
        <v>0</v>
      </c>
      <c r="I126" s="243">
        <f t="shared" ref="I126:I154" si="47">ROUND(E126/$U$2*H126,0)</f>
        <v>0</v>
      </c>
      <c r="J126" s="244">
        <f t="shared" ref="J126:J154" si="48">F126+H126</f>
        <v>22</v>
      </c>
      <c r="K126" s="47">
        <f t="shared" ref="K126:K154" si="49">G126+I126</f>
        <v>2568000</v>
      </c>
      <c r="L126" s="103">
        <f t="shared" si="40"/>
        <v>330000</v>
      </c>
      <c r="M126" s="49">
        <f t="shared" si="41"/>
        <v>2898000</v>
      </c>
      <c r="N126" s="48">
        <f>IF(VLOOKUP(B126,DS,9,0)="x",'L - 01'!E126*$N$5,0)</f>
        <v>205440</v>
      </c>
      <c r="O126" s="48">
        <f t="shared" si="42"/>
        <v>38520</v>
      </c>
      <c r="P126" s="48">
        <f t="shared" si="43"/>
        <v>25680</v>
      </c>
      <c r="Q126" s="47">
        <f t="shared" si="44"/>
        <v>2628360</v>
      </c>
      <c r="R126" s="47">
        <f t="shared" si="45"/>
        <v>0</v>
      </c>
      <c r="S126" s="55">
        <f t="shared" ref="S126:S154" si="50">Q126-R126</f>
        <v>2628360</v>
      </c>
      <c r="T126" s="47"/>
      <c r="U126" s="123"/>
      <c r="V126" s="45"/>
      <c r="W126" s="34"/>
      <c r="X126" s="5"/>
      <c r="Y126" s="5"/>
      <c r="Z126" s="5"/>
      <c r="AA126" s="4"/>
      <c r="AB126" s="4"/>
      <c r="AC126" s="4"/>
      <c r="AD126" s="4"/>
      <c r="AE126" s="4"/>
    </row>
    <row r="127" spans="1:31" s="44" customFormat="1" ht="23.25" customHeight="1">
      <c r="A127" s="46">
        <v>3</v>
      </c>
      <c r="B127" s="163" t="s">
        <v>99</v>
      </c>
      <c r="C127" s="102" t="str">
        <f t="shared" si="33"/>
        <v>Nguyễn Thị Rong</v>
      </c>
      <c r="D127" s="135" t="str">
        <f t="shared" si="34"/>
        <v>Công nhân</v>
      </c>
      <c r="E127" s="103">
        <f t="shared" si="35"/>
        <v>2568000</v>
      </c>
      <c r="F127" s="108">
        <f>VLOOKUP(B127,'CC - 01'!$B$93:$AS$152,36,0)</f>
        <v>22</v>
      </c>
      <c r="G127" s="243">
        <f t="shared" si="46"/>
        <v>2568000</v>
      </c>
      <c r="H127" s="108">
        <f>(VLOOKUP(B127,'CC - 01'!$B$93:$AS$152,37,0)+VLOOKUP(B127,'CC - 01'!$B$93:$AS$152,37,0))</f>
        <v>0</v>
      </c>
      <c r="I127" s="243">
        <f t="shared" si="47"/>
        <v>0</v>
      </c>
      <c r="J127" s="244">
        <f t="shared" si="48"/>
        <v>22</v>
      </c>
      <c r="K127" s="47">
        <f t="shared" si="49"/>
        <v>2568000</v>
      </c>
      <c r="L127" s="103">
        <f t="shared" si="40"/>
        <v>330000</v>
      </c>
      <c r="M127" s="49">
        <f t="shared" si="41"/>
        <v>2898000</v>
      </c>
      <c r="N127" s="48">
        <f>IF(VLOOKUP(B127,DS,9,0)="x",'L - 01'!E127*$N$5,0)</f>
        <v>205440</v>
      </c>
      <c r="O127" s="48">
        <f t="shared" si="42"/>
        <v>38520</v>
      </c>
      <c r="P127" s="48">
        <f t="shared" si="43"/>
        <v>25680</v>
      </c>
      <c r="Q127" s="47">
        <f t="shared" si="44"/>
        <v>2628360</v>
      </c>
      <c r="R127" s="47">
        <f t="shared" si="45"/>
        <v>0</v>
      </c>
      <c r="S127" s="55">
        <f t="shared" si="50"/>
        <v>2628360</v>
      </c>
      <c r="T127" s="47"/>
      <c r="U127" s="123"/>
      <c r="V127" s="45"/>
      <c r="W127" s="34"/>
      <c r="X127" s="5"/>
      <c r="Y127" s="5"/>
      <c r="Z127" s="5"/>
      <c r="AA127" s="4"/>
      <c r="AB127" s="4"/>
      <c r="AC127" s="4"/>
      <c r="AD127" s="4"/>
      <c r="AE127" s="4"/>
    </row>
    <row r="128" spans="1:31" s="44" customFormat="1" ht="23.25" customHeight="1">
      <c r="A128" s="46">
        <v>4</v>
      </c>
      <c r="B128" s="163" t="s">
        <v>100</v>
      </c>
      <c r="C128" s="102" t="str">
        <f t="shared" si="33"/>
        <v>Sơn Thị Nil</v>
      </c>
      <c r="D128" s="135" t="str">
        <f t="shared" si="34"/>
        <v>Công nhân</v>
      </c>
      <c r="E128" s="103">
        <f t="shared" si="35"/>
        <v>2568000</v>
      </c>
      <c r="F128" s="108">
        <f>VLOOKUP(B128,'CC - 01'!$B$93:$AS$152,36,0)</f>
        <v>22</v>
      </c>
      <c r="G128" s="243">
        <f t="shared" si="46"/>
        <v>2568000</v>
      </c>
      <c r="H128" s="108">
        <f>(VLOOKUP(B128,'CC - 01'!$B$93:$AS$152,37,0)+VLOOKUP(B128,'CC - 01'!$B$93:$AS$152,37,0))</f>
        <v>0</v>
      </c>
      <c r="I128" s="243">
        <f t="shared" si="47"/>
        <v>0</v>
      </c>
      <c r="J128" s="244">
        <f t="shared" si="48"/>
        <v>22</v>
      </c>
      <c r="K128" s="47">
        <f t="shared" si="49"/>
        <v>2568000</v>
      </c>
      <c r="L128" s="103">
        <f t="shared" si="40"/>
        <v>330000</v>
      </c>
      <c r="M128" s="49">
        <f t="shared" si="41"/>
        <v>2898000</v>
      </c>
      <c r="N128" s="48">
        <f>IF(VLOOKUP(B128,DS,9,0)="x",'L - 01'!E128*$N$5,0)</f>
        <v>205440</v>
      </c>
      <c r="O128" s="48">
        <f t="shared" si="42"/>
        <v>38520</v>
      </c>
      <c r="P128" s="48">
        <f t="shared" si="43"/>
        <v>25680</v>
      </c>
      <c r="Q128" s="47">
        <f t="shared" si="44"/>
        <v>2628360</v>
      </c>
      <c r="R128" s="47">
        <f t="shared" si="45"/>
        <v>0</v>
      </c>
      <c r="S128" s="55">
        <f t="shared" si="50"/>
        <v>2628360</v>
      </c>
      <c r="T128" s="47"/>
      <c r="U128" s="123"/>
      <c r="V128" s="45"/>
      <c r="W128" s="34"/>
      <c r="X128" s="5"/>
      <c r="Y128" s="5"/>
      <c r="Z128" s="5"/>
      <c r="AA128" s="4"/>
      <c r="AB128" s="4"/>
      <c r="AC128" s="4"/>
      <c r="AD128" s="4"/>
      <c r="AE128" s="4"/>
    </row>
    <row r="129" spans="1:31" s="44" customFormat="1" ht="23.25" customHeight="1">
      <c r="A129" s="46">
        <v>5</v>
      </c>
      <c r="B129" s="163" t="s">
        <v>101</v>
      </c>
      <c r="C129" s="102" t="str">
        <f t="shared" si="33"/>
        <v>Huỳnh Thị Bé Tha</v>
      </c>
      <c r="D129" s="135" t="str">
        <f t="shared" si="34"/>
        <v>Công nhân</v>
      </c>
      <c r="E129" s="103">
        <f t="shared" si="35"/>
        <v>2568000</v>
      </c>
      <c r="F129" s="108">
        <f>VLOOKUP(B129,'CC - 01'!$B$93:$AS$152,36,0)</f>
        <v>22</v>
      </c>
      <c r="G129" s="243">
        <f t="shared" si="46"/>
        <v>2568000</v>
      </c>
      <c r="H129" s="108">
        <f>(VLOOKUP(B129,'CC - 01'!$B$93:$AS$152,37,0)+VLOOKUP(B129,'CC - 01'!$B$93:$AS$152,37,0))</f>
        <v>0</v>
      </c>
      <c r="I129" s="243">
        <f t="shared" si="47"/>
        <v>0</v>
      </c>
      <c r="J129" s="244">
        <f t="shared" si="48"/>
        <v>22</v>
      </c>
      <c r="K129" s="47">
        <f t="shared" si="49"/>
        <v>2568000</v>
      </c>
      <c r="L129" s="103">
        <f t="shared" si="40"/>
        <v>330000</v>
      </c>
      <c r="M129" s="49">
        <f t="shared" si="41"/>
        <v>2898000</v>
      </c>
      <c r="N129" s="48">
        <f>IF(VLOOKUP(B129,DS,9,0)="x",'L - 01'!E129*$N$5,0)</f>
        <v>205440</v>
      </c>
      <c r="O129" s="48">
        <f t="shared" si="42"/>
        <v>38520</v>
      </c>
      <c r="P129" s="48">
        <f t="shared" si="43"/>
        <v>25680</v>
      </c>
      <c r="Q129" s="47">
        <f t="shared" si="44"/>
        <v>2628360</v>
      </c>
      <c r="R129" s="47">
        <f t="shared" si="45"/>
        <v>0</v>
      </c>
      <c r="S129" s="55">
        <f t="shared" si="50"/>
        <v>2628360</v>
      </c>
      <c r="T129" s="47"/>
      <c r="U129" s="123"/>
      <c r="V129" s="45"/>
      <c r="W129" s="34"/>
      <c r="X129" s="5"/>
      <c r="Y129" s="5"/>
      <c r="Z129" s="5"/>
      <c r="AA129" s="4"/>
      <c r="AB129" s="4"/>
      <c r="AC129" s="4"/>
      <c r="AD129" s="4"/>
      <c r="AE129" s="4"/>
    </row>
    <row r="130" spans="1:31" s="44" customFormat="1" ht="23.25" customHeight="1">
      <c r="A130" s="46">
        <v>6</v>
      </c>
      <c r="B130" s="163" t="s">
        <v>102</v>
      </c>
      <c r="C130" s="102" t="str">
        <f t="shared" si="33"/>
        <v>Huỳnh Thị Bé Thi</v>
      </c>
      <c r="D130" s="135" t="str">
        <f t="shared" si="34"/>
        <v>Công nhân</v>
      </c>
      <c r="E130" s="103">
        <f t="shared" si="35"/>
        <v>2568000</v>
      </c>
      <c r="F130" s="108">
        <f>VLOOKUP(B130,'CC - 01'!$B$93:$AS$152,36,0)</f>
        <v>22</v>
      </c>
      <c r="G130" s="243">
        <f t="shared" si="46"/>
        <v>2568000</v>
      </c>
      <c r="H130" s="108">
        <f>(VLOOKUP(B130,'CC - 01'!$B$93:$AS$152,37,0)+VLOOKUP(B130,'CC - 01'!$B$93:$AS$152,37,0))</f>
        <v>0</v>
      </c>
      <c r="I130" s="243">
        <f t="shared" si="47"/>
        <v>0</v>
      </c>
      <c r="J130" s="244">
        <f t="shared" si="48"/>
        <v>22</v>
      </c>
      <c r="K130" s="47">
        <f t="shared" si="49"/>
        <v>2568000</v>
      </c>
      <c r="L130" s="103">
        <f t="shared" si="40"/>
        <v>330000</v>
      </c>
      <c r="M130" s="49">
        <f t="shared" si="41"/>
        <v>2898000</v>
      </c>
      <c r="N130" s="48">
        <f>IF(VLOOKUP(B130,DS,9,0)="x",'L - 01'!E130*$N$5,0)</f>
        <v>205440</v>
      </c>
      <c r="O130" s="48">
        <f t="shared" si="42"/>
        <v>38520</v>
      </c>
      <c r="P130" s="48">
        <f t="shared" si="43"/>
        <v>25680</v>
      </c>
      <c r="Q130" s="47">
        <f t="shared" si="44"/>
        <v>2628360</v>
      </c>
      <c r="R130" s="47">
        <f t="shared" si="45"/>
        <v>0</v>
      </c>
      <c r="S130" s="55">
        <f t="shared" si="50"/>
        <v>2628360</v>
      </c>
      <c r="T130" s="47"/>
      <c r="U130" s="123"/>
      <c r="V130" s="45"/>
      <c r="W130" s="34"/>
      <c r="X130" s="5"/>
      <c r="Y130" s="5"/>
      <c r="Z130" s="5"/>
      <c r="AA130" s="4"/>
      <c r="AB130" s="4"/>
      <c r="AC130" s="4"/>
      <c r="AD130" s="4"/>
      <c r="AE130" s="4"/>
    </row>
    <row r="131" spans="1:31" s="44" customFormat="1" ht="23.25" customHeight="1">
      <c r="A131" s="46">
        <v>7</v>
      </c>
      <c r="B131" s="163" t="s">
        <v>103</v>
      </c>
      <c r="C131" s="102" t="str">
        <f t="shared" si="33"/>
        <v>Nguyễn Thị Kim Hồng</v>
      </c>
      <c r="D131" s="135" t="str">
        <f t="shared" si="34"/>
        <v>Công nhân</v>
      </c>
      <c r="E131" s="103">
        <f t="shared" si="35"/>
        <v>2568000</v>
      </c>
      <c r="F131" s="108">
        <f>VLOOKUP(B131,'CC - 01'!$B$93:$AS$152,36,0)</f>
        <v>22</v>
      </c>
      <c r="G131" s="243">
        <f t="shared" si="46"/>
        <v>2568000</v>
      </c>
      <c r="H131" s="108">
        <f>(VLOOKUP(B131,'CC - 01'!$B$93:$AS$152,37,0)+VLOOKUP(B131,'CC - 01'!$B$93:$AS$152,37,0))</f>
        <v>0</v>
      </c>
      <c r="I131" s="243">
        <f t="shared" si="47"/>
        <v>0</v>
      </c>
      <c r="J131" s="244">
        <f t="shared" si="48"/>
        <v>22</v>
      </c>
      <c r="K131" s="47">
        <f t="shared" si="49"/>
        <v>2568000</v>
      </c>
      <c r="L131" s="103">
        <f t="shared" si="40"/>
        <v>330000</v>
      </c>
      <c r="M131" s="49">
        <f t="shared" si="41"/>
        <v>2898000</v>
      </c>
      <c r="N131" s="48">
        <f>IF(VLOOKUP(B131,DS,9,0)="x",'L - 01'!E131*$N$5,0)</f>
        <v>205440</v>
      </c>
      <c r="O131" s="48">
        <f t="shared" si="42"/>
        <v>38520</v>
      </c>
      <c r="P131" s="48">
        <f t="shared" si="43"/>
        <v>25680</v>
      </c>
      <c r="Q131" s="47">
        <f t="shared" si="44"/>
        <v>2628360</v>
      </c>
      <c r="R131" s="47">
        <f t="shared" si="45"/>
        <v>0</v>
      </c>
      <c r="S131" s="55">
        <f t="shared" si="50"/>
        <v>2628360</v>
      </c>
      <c r="T131" s="47"/>
      <c r="U131" s="123"/>
      <c r="V131" s="45"/>
      <c r="W131" s="34"/>
      <c r="X131" s="5"/>
      <c r="Y131" s="5"/>
      <c r="Z131" s="5"/>
      <c r="AA131" s="4"/>
      <c r="AB131" s="4"/>
      <c r="AC131" s="4"/>
      <c r="AD131" s="4"/>
      <c r="AE131" s="4"/>
    </row>
    <row r="132" spans="1:31" s="44" customFormat="1" ht="23.25" customHeight="1">
      <c r="A132" s="46">
        <v>8</v>
      </c>
      <c r="B132" s="163" t="s">
        <v>104</v>
      </c>
      <c r="C132" s="102" t="str">
        <f t="shared" si="33"/>
        <v>Nguyễn Thị Lựu</v>
      </c>
      <c r="D132" s="135" t="str">
        <f t="shared" si="34"/>
        <v>Công nhân</v>
      </c>
      <c r="E132" s="103">
        <f t="shared" si="35"/>
        <v>2568000</v>
      </c>
      <c r="F132" s="108">
        <f>VLOOKUP(B132,'CC - 01'!$B$93:$AS$152,36,0)</f>
        <v>22</v>
      </c>
      <c r="G132" s="243">
        <f t="shared" si="46"/>
        <v>2568000</v>
      </c>
      <c r="H132" s="108">
        <f>(VLOOKUP(B132,'CC - 01'!$B$93:$AS$152,37,0)+VLOOKUP(B132,'CC - 01'!$B$93:$AS$152,37,0))</f>
        <v>0</v>
      </c>
      <c r="I132" s="243">
        <f t="shared" si="47"/>
        <v>0</v>
      </c>
      <c r="J132" s="244">
        <f t="shared" si="48"/>
        <v>22</v>
      </c>
      <c r="K132" s="47">
        <f t="shared" si="49"/>
        <v>2568000</v>
      </c>
      <c r="L132" s="103">
        <f t="shared" si="40"/>
        <v>330000</v>
      </c>
      <c r="M132" s="49">
        <f t="shared" si="41"/>
        <v>2898000</v>
      </c>
      <c r="N132" s="48">
        <f>IF(VLOOKUP(B132,DS,9,0)="x",'L - 01'!E132*$N$5,0)</f>
        <v>205440</v>
      </c>
      <c r="O132" s="48">
        <f t="shared" si="42"/>
        <v>38520</v>
      </c>
      <c r="P132" s="48">
        <f t="shared" si="43"/>
        <v>25680</v>
      </c>
      <c r="Q132" s="47">
        <f t="shared" si="44"/>
        <v>2628360</v>
      </c>
      <c r="R132" s="47">
        <f t="shared" si="45"/>
        <v>0</v>
      </c>
      <c r="S132" s="55">
        <f t="shared" si="50"/>
        <v>2628360</v>
      </c>
      <c r="T132" s="47"/>
      <c r="U132" s="123"/>
      <c r="V132" s="45"/>
      <c r="W132" s="34"/>
      <c r="X132" s="5"/>
      <c r="Y132" s="5"/>
      <c r="Z132" s="5"/>
      <c r="AA132" s="4"/>
      <c r="AB132" s="4"/>
      <c r="AC132" s="4"/>
      <c r="AD132" s="4"/>
      <c r="AE132" s="4"/>
    </row>
    <row r="133" spans="1:31" s="44" customFormat="1" ht="23.25" customHeight="1">
      <c r="A133" s="46">
        <v>9</v>
      </c>
      <c r="B133" s="163" t="s">
        <v>105</v>
      </c>
      <c r="C133" s="102" t="str">
        <f t="shared" si="33"/>
        <v>Lý Thị Được</v>
      </c>
      <c r="D133" s="135" t="str">
        <f t="shared" si="34"/>
        <v>Công nhân</v>
      </c>
      <c r="E133" s="103">
        <f t="shared" si="35"/>
        <v>2568000</v>
      </c>
      <c r="F133" s="108">
        <f>VLOOKUP(B133,'CC - 01'!$B$93:$AS$152,36,0)</f>
        <v>22</v>
      </c>
      <c r="G133" s="243">
        <f t="shared" si="46"/>
        <v>2568000</v>
      </c>
      <c r="H133" s="108">
        <f>(VLOOKUP(B133,'CC - 01'!$B$93:$AS$152,37,0)+VLOOKUP(B133,'CC - 01'!$B$93:$AS$152,37,0))</f>
        <v>0</v>
      </c>
      <c r="I133" s="243">
        <f t="shared" si="47"/>
        <v>0</v>
      </c>
      <c r="J133" s="244">
        <f t="shared" si="48"/>
        <v>22</v>
      </c>
      <c r="K133" s="47">
        <f t="shared" si="49"/>
        <v>2568000</v>
      </c>
      <c r="L133" s="103">
        <f t="shared" si="40"/>
        <v>330000</v>
      </c>
      <c r="M133" s="49">
        <f t="shared" si="41"/>
        <v>2898000</v>
      </c>
      <c r="N133" s="48">
        <f>IF(VLOOKUP(B133,DS,9,0)="x",'L - 01'!E133*$N$5,0)</f>
        <v>205440</v>
      </c>
      <c r="O133" s="48">
        <f t="shared" si="42"/>
        <v>38520</v>
      </c>
      <c r="P133" s="48">
        <f t="shared" si="43"/>
        <v>25680</v>
      </c>
      <c r="Q133" s="47">
        <f t="shared" si="44"/>
        <v>2628360</v>
      </c>
      <c r="R133" s="47">
        <f t="shared" si="45"/>
        <v>0</v>
      </c>
      <c r="S133" s="55">
        <f t="shared" si="50"/>
        <v>2628360</v>
      </c>
      <c r="T133" s="47"/>
      <c r="U133" s="123"/>
      <c r="V133" s="45"/>
      <c r="W133" s="34"/>
      <c r="X133" s="5"/>
      <c r="Y133" s="5"/>
      <c r="Z133" s="5"/>
      <c r="AA133" s="4"/>
      <c r="AB133" s="4"/>
      <c r="AC133" s="4"/>
      <c r="AD133" s="4"/>
      <c r="AE133" s="4"/>
    </row>
    <row r="134" spans="1:31" s="44" customFormat="1" ht="23.25" customHeight="1">
      <c r="A134" s="46">
        <v>10</v>
      </c>
      <c r="B134" s="163" t="s">
        <v>106</v>
      </c>
      <c r="C134" s="102" t="str">
        <f t="shared" si="33"/>
        <v>Lý La Quan</v>
      </c>
      <c r="D134" s="135" t="str">
        <f t="shared" si="34"/>
        <v>Công nhân</v>
      </c>
      <c r="E134" s="103">
        <f t="shared" si="35"/>
        <v>2568000</v>
      </c>
      <c r="F134" s="108">
        <f>VLOOKUP(B134,'CC - 01'!$B$93:$AS$152,36,0)</f>
        <v>22</v>
      </c>
      <c r="G134" s="243">
        <f t="shared" si="46"/>
        <v>2568000</v>
      </c>
      <c r="H134" s="108">
        <f>(VLOOKUP(B134,'CC - 01'!$B$93:$AS$152,37,0)+VLOOKUP(B134,'CC - 01'!$B$93:$AS$152,37,0))</f>
        <v>0</v>
      </c>
      <c r="I134" s="243">
        <f t="shared" si="47"/>
        <v>0</v>
      </c>
      <c r="J134" s="244">
        <f t="shared" si="48"/>
        <v>22</v>
      </c>
      <c r="K134" s="47">
        <f t="shared" si="49"/>
        <v>2568000</v>
      </c>
      <c r="L134" s="103">
        <f t="shared" si="40"/>
        <v>330000</v>
      </c>
      <c r="M134" s="49">
        <f t="shared" si="41"/>
        <v>2898000</v>
      </c>
      <c r="N134" s="48">
        <f>IF(VLOOKUP(B134,DS,9,0)="x",'L - 01'!E134*$N$5,0)</f>
        <v>205440</v>
      </c>
      <c r="O134" s="48">
        <f t="shared" si="42"/>
        <v>38520</v>
      </c>
      <c r="P134" s="48">
        <f t="shared" si="43"/>
        <v>25680</v>
      </c>
      <c r="Q134" s="47">
        <f t="shared" si="44"/>
        <v>2628360</v>
      </c>
      <c r="R134" s="47">
        <f t="shared" si="45"/>
        <v>0</v>
      </c>
      <c r="S134" s="55">
        <f t="shared" si="50"/>
        <v>2628360</v>
      </c>
      <c r="T134" s="47"/>
      <c r="U134" s="123"/>
      <c r="V134" s="45"/>
      <c r="W134" s="34"/>
      <c r="X134" s="5"/>
      <c r="Y134" s="5"/>
      <c r="Z134" s="5"/>
      <c r="AA134" s="4"/>
      <c r="AB134" s="4"/>
      <c r="AC134" s="4"/>
      <c r="AD134" s="4"/>
      <c r="AE134" s="4"/>
    </row>
    <row r="135" spans="1:31" s="44" customFormat="1" ht="23.25" customHeight="1">
      <c r="A135" s="46">
        <v>11</v>
      </c>
      <c r="B135" s="163" t="s">
        <v>107</v>
      </c>
      <c r="C135" s="102" t="str">
        <f t="shared" si="33"/>
        <v>Trà Thị Soi</v>
      </c>
      <c r="D135" s="135" t="str">
        <f t="shared" si="34"/>
        <v>Công nhân</v>
      </c>
      <c r="E135" s="103">
        <f t="shared" si="35"/>
        <v>2568000</v>
      </c>
      <c r="F135" s="108">
        <f>VLOOKUP(B135,'CC - 01'!$B$93:$AS$152,36,0)</f>
        <v>22</v>
      </c>
      <c r="G135" s="243">
        <f t="shared" si="46"/>
        <v>2568000</v>
      </c>
      <c r="H135" s="108">
        <f>(VLOOKUP(B135,'CC - 01'!$B$93:$AS$152,37,0)+VLOOKUP(B135,'CC - 01'!$B$93:$AS$152,37,0))</f>
        <v>0</v>
      </c>
      <c r="I135" s="243">
        <f t="shared" si="47"/>
        <v>0</v>
      </c>
      <c r="J135" s="244">
        <f t="shared" si="48"/>
        <v>22</v>
      </c>
      <c r="K135" s="47">
        <f t="shared" si="49"/>
        <v>2568000</v>
      </c>
      <c r="L135" s="103">
        <f t="shared" si="40"/>
        <v>330000</v>
      </c>
      <c r="M135" s="49">
        <f t="shared" si="41"/>
        <v>2898000</v>
      </c>
      <c r="N135" s="48">
        <f>IF(VLOOKUP(B135,DS,9,0)="x",'L - 01'!E135*$N$5,0)</f>
        <v>205440</v>
      </c>
      <c r="O135" s="48">
        <f t="shared" si="42"/>
        <v>38520</v>
      </c>
      <c r="P135" s="48">
        <f t="shared" si="43"/>
        <v>25680</v>
      </c>
      <c r="Q135" s="47">
        <f t="shared" si="44"/>
        <v>2628360</v>
      </c>
      <c r="R135" s="47">
        <f t="shared" si="45"/>
        <v>0</v>
      </c>
      <c r="S135" s="55">
        <f t="shared" si="50"/>
        <v>2628360</v>
      </c>
      <c r="T135" s="47"/>
      <c r="U135" s="123"/>
      <c r="V135" s="45"/>
      <c r="W135" s="34"/>
      <c r="X135" s="5"/>
      <c r="Y135" s="5"/>
      <c r="Z135" s="5"/>
      <c r="AA135" s="4"/>
      <c r="AB135" s="4"/>
      <c r="AC135" s="4"/>
      <c r="AD135" s="4"/>
      <c r="AE135" s="4"/>
    </row>
    <row r="136" spans="1:31" s="44" customFormat="1" ht="23.25" customHeight="1">
      <c r="A136" s="46">
        <v>12</v>
      </c>
      <c r="B136" s="163" t="s">
        <v>108</v>
      </c>
      <c r="C136" s="102" t="str">
        <f t="shared" si="33"/>
        <v>Nguyễn Thị Diễm Hương</v>
      </c>
      <c r="D136" s="135" t="str">
        <f t="shared" si="34"/>
        <v>Công nhân</v>
      </c>
      <c r="E136" s="103">
        <f t="shared" si="35"/>
        <v>2568000</v>
      </c>
      <c r="F136" s="108">
        <f>VLOOKUP(B136,'CC - 01'!$B$93:$AS$152,36,0)</f>
        <v>22</v>
      </c>
      <c r="G136" s="243">
        <f t="shared" si="46"/>
        <v>2568000</v>
      </c>
      <c r="H136" s="108">
        <f>(VLOOKUP(B136,'CC - 01'!$B$93:$AS$152,37,0)+VLOOKUP(B136,'CC - 01'!$B$93:$AS$152,37,0))</f>
        <v>0</v>
      </c>
      <c r="I136" s="243">
        <f t="shared" si="47"/>
        <v>0</v>
      </c>
      <c r="J136" s="244">
        <f t="shared" si="48"/>
        <v>22</v>
      </c>
      <c r="K136" s="47">
        <f t="shared" si="49"/>
        <v>2568000</v>
      </c>
      <c r="L136" s="103">
        <f t="shared" si="40"/>
        <v>330000</v>
      </c>
      <c r="M136" s="49">
        <f t="shared" si="41"/>
        <v>2898000</v>
      </c>
      <c r="N136" s="48">
        <f>IF(VLOOKUP(B136,DS,9,0)="x",'L - 01'!E136*$N$5,0)</f>
        <v>205440</v>
      </c>
      <c r="O136" s="48">
        <f t="shared" si="42"/>
        <v>38520</v>
      </c>
      <c r="P136" s="48">
        <f t="shared" si="43"/>
        <v>25680</v>
      </c>
      <c r="Q136" s="47">
        <f t="shared" si="44"/>
        <v>2628360</v>
      </c>
      <c r="R136" s="47">
        <f t="shared" si="45"/>
        <v>0</v>
      </c>
      <c r="S136" s="55">
        <f t="shared" si="50"/>
        <v>2628360</v>
      </c>
      <c r="T136" s="47"/>
      <c r="U136" s="123"/>
      <c r="V136" s="45"/>
      <c r="W136" s="34"/>
      <c r="X136" s="5"/>
      <c r="Y136" s="5"/>
      <c r="Z136" s="5"/>
      <c r="AA136" s="4"/>
      <c r="AB136" s="4"/>
      <c r="AC136" s="4"/>
      <c r="AD136" s="4"/>
      <c r="AE136" s="4"/>
    </row>
    <row r="137" spans="1:31" s="44" customFormat="1" ht="23.25" customHeight="1">
      <c r="A137" s="46">
        <v>13</v>
      </c>
      <c r="B137" s="163" t="s">
        <v>109</v>
      </c>
      <c r="C137" s="102" t="str">
        <f t="shared" si="33"/>
        <v>Sơn Thị Muỗi Tron</v>
      </c>
      <c r="D137" s="135" t="str">
        <f t="shared" si="34"/>
        <v>Công nhân</v>
      </c>
      <c r="E137" s="103">
        <f t="shared" si="35"/>
        <v>2568000</v>
      </c>
      <c r="F137" s="108">
        <f>VLOOKUP(B137,'CC - 01'!$B$93:$AS$152,36,0)</f>
        <v>22</v>
      </c>
      <c r="G137" s="243">
        <f t="shared" si="46"/>
        <v>2568000</v>
      </c>
      <c r="H137" s="108">
        <f>(VLOOKUP(B137,'CC - 01'!$B$93:$AS$152,37,0)+VLOOKUP(B137,'CC - 01'!$B$93:$AS$152,37,0))</f>
        <v>0</v>
      </c>
      <c r="I137" s="243">
        <f t="shared" si="47"/>
        <v>0</v>
      </c>
      <c r="J137" s="244">
        <f t="shared" si="48"/>
        <v>22</v>
      </c>
      <c r="K137" s="47">
        <f t="shared" si="49"/>
        <v>2568000</v>
      </c>
      <c r="L137" s="103">
        <f t="shared" si="40"/>
        <v>330000</v>
      </c>
      <c r="M137" s="49">
        <f t="shared" si="41"/>
        <v>2898000</v>
      </c>
      <c r="N137" s="48">
        <f>IF(VLOOKUP(B137,DS,9,0)="x",'L - 01'!E137*$N$5,0)</f>
        <v>205440</v>
      </c>
      <c r="O137" s="48">
        <f t="shared" si="42"/>
        <v>38520</v>
      </c>
      <c r="P137" s="48">
        <f t="shared" si="43"/>
        <v>25680</v>
      </c>
      <c r="Q137" s="47">
        <f t="shared" si="44"/>
        <v>2628360</v>
      </c>
      <c r="R137" s="47">
        <f t="shared" si="45"/>
        <v>0</v>
      </c>
      <c r="S137" s="55">
        <f t="shared" si="50"/>
        <v>2628360</v>
      </c>
      <c r="T137" s="47"/>
      <c r="U137" s="123"/>
      <c r="V137" s="45"/>
      <c r="W137" s="34"/>
      <c r="X137" s="5"/>
      <c r="Y137" s="5"/>
      <c r="Z137" s="5"/>
      <c r="AA137" s="4"/>
      <c r="AB137" s="4"/>
      <c r="AC137" s="4"/>
      <c r="AD137" s="4"/>
      <c r="AE137" s="4"/>
    </row>
    <row r="138" spans="1:31" s="44" customFormat="1" ht="23.25" customHeight="1">
      <c r="A138" s="46">
        <v>14</v>
      </c>
      <c r="B138" s="163" t="s">
        <v>110</v>
      </c>
      <c r="C138" s="102" t="str">
        <f t="shared" si="33"/>
        <v>Sơn Thị Thương</v>
      </c>
      <c r="D138" s="135" t="str">
        <f t="shared" si="34"/>
        <v>Công nhân</v>
      </c>
      <c r="E138" s="103">
        <f t="shared" si="35"/>
        <v>2568000</v>
      </c>
      <c r="F138" s="108">
        <f>VLOOKUP(B138,'CC - 01'!$B$93:$AS$152,36,0)</f>
        <v>22</v>
      </c>
      <c r="G138" s="243">
        <f t="shared" si="46"/>
        <v>2568000</v>
      </c>
      <c r="H138" s="108">
        <f>(VLOOKUP(B138,'CC - 01'!$B$93:$AS$152,37,0)+VLOOKUP(B138,'CC - 01'!$B$93:$AS$152,37,0))</f>
        <v>0</v>
      </c>
      <c r="I138" s="243">
        <f t="shared" si="47"/>
        <v>0</v>
      </c>
      <c r="J138" s="244">
        <f t="shared" si="48"/>
        <v>22</v>
      </c>
      <c r="K138" s="47">
        <f t="shared" si="49"/>
        <v>2568000</v>
      </c>
      <c r="L138" s="103">
        <f t="shared" si="40"/>
        <v>330000</v>
      </c>
      <c r="M138" s="49">
        <f t="shared" si="41"/>
        <v>2898000</v>
      </c>
      <c r="N138" s="48">
        <f>IF(VLOOKUP(B138,DS,9,0)="x",'L - 01'!E138*$N$5,0)</f>
        <v>205440</v>
      </c>
      <c r="O138" s="48">
        <f t="shared" si="42"/>
        <v>38520</v>
      </c>
      <c r="P138" s="48">
        <f t="shared" si="43"/>
        <v>25680</v>
      </c>
      <c r="Q138" s="47">
        <f t="shared" si="44"/>
        <v>2628360</v>
      </c>
      <c r="R138" s="47">
        <f t="shared" si="45"/>
        <v>0</v>
      </c>
      <c r="S138" s="55">
        <f t="shared" si="50"/>
        <v>2628360</v>
      </c>
      <c r="T138" s="47"/>
      <c r="U138" s="123"/>
      <c r="V138" s="45"/>
      <c r="W138" s="34"/>
      <c r="X138" s="5"/>
      <c r="Y138" s="5"/>
      <c r="Z138" s="5"/>
      <c r="AA138" s="4"/>
      <c r="AB138" s="4"/>
      <c r="AC138" s="4"/>
      <c r="AD138" s="4"/>
      <c r="AE138" s="4"/>
    </row>
    <row r="139" spans="1:31" s="44" customFormat="1" ht="23.25" customHeight="1">
      <c r="A139" s="46">
        <v>15</v>
      </c>
      <c r="B139" s="163" t="s">
        <v>111</v>
      </c>
      <c r="C139" s="102" t="str">
        <f t="shared" si="33"/>
        <v>Thạch Thị Som Ươne</v>
      </c>
      <c r="D139" s="135" t="str">
        <f t="shared" si="34"/>
        <v>Công nhân</v>
      </c>
      <c r="E139" s="103">
        <f t="shared" si="35"/>
        <v>2568000</v>
      </c>
      <c r="F139" s="108">
        <f>VLOOKUP(B139,'CC - 01'!$B$93:$AS$152,36,0)</f>
        <v>22</v>
      </c>
      <c r="G139" s="243">
        <f t="shared" si="46"/>
        <v>2568000</v>
      </c>
      <c r="H139" s="108">
        <f>(VLOOKUP(B139,'CC - 01'!$B$93:$AS$152,37,0)+VLOOKUP(B139,'CC - 01'!$B$93:$AS$152,37,0))</f>
        <v>0</v>
      </c>
      <c r="I139" s="243">
        <f t="shared" si="47"/>
        <v>0</v>
      </c>
      <c r="J139" s="244">
        <f t="shared" si="48"/>
        <v>22</v>
      </c>
      <c r="K139" s="47">
        <f t="shared" si="49"/>
        <v>2568000</v>
      </c>
      <c r="L139" s="103">
        <f t="shared" si="40"/>
        <v>330000</v>
      </c>
      <c r="M139" s="49">
        <f t="shared" si="41"/>
        <v>2898000</v>
      </c>
      <c r="N139" s="48">
        <f>IF(VLOOKUP(B139,DS,9,0)="x",'L - 01'!E139*$N$5,0)</f>
        <v>205440</v>
      </c>
      <c r="O139" s="48">
        <f t="shared" si="42"/>
        <v>38520</v>
      </c>
      <c r="P139" s="48">
        <f t="shared" si="43"/>
        <v>25680</v>
      </c>
      <c r="Q139" s="47">
        <f t="shared" si="44"/>
        <v>2628360</v>
      </c>
      <c r="R139" s="47">
        <f t="shared" si="45"/>
        <v>0</v>
      </c>
      <c r="S139" s="55">
        <f t="shared" si="50"/>
        <v>2628360</v>
      </c>
      <c r="T139" s="47"/>
      <c r="U139" s="123"/>
      <c r="V139" s="45"/>
      <c r="W139" s="34"/>
      <c r="X139" s="5"/>
      <c r="Y139" s="5"/>
      <c r="Z139" s="5"/>
      <c r="AA139" s="4"/>
      <c r="AB139" s="4"/>
      <c r="AC139" s="4"/>
      <c r="AD139" s="4"/>
      <c r="AE139" s="4"/>
    </row>
    <row r="140" spans="1:31" s="44" customFormat="1" ht="23.25" customHeight="1">
      <c r="A140" s="46">
        <v>16</v>
      </c>
      <c r="B140" s="163" t="s">
        <v>112</v>
      </c>
      <c r="C140" s="102" t="str">
        <f t="shared" si="33"/>
        <v>Huỳnh Thị Như</v>
      </c>
      <c r="D140" s="135" t="str">
        <f t="shared" si="34"/>
        <v>Công nhân</v>
      </c>
      <c r="E140" s="103">
        <f t="shared" si="35"/>
        <v>2568000</v>
      </c>
      <c r="F140" s="108">
        <f>VLOOKUP(B140,'CC - 01'!$B$93:$AS$152,36,0)</f>
        <v>22</v>
      </c>
      <c r="G140" s="243">
        <f t="shared" si="46"/>
        <v>2568000</v>
      </c>
      <c r="H140" s="108">
        <f>(VLOOKUP(B140,'CC - 01'!$B$93:$AS$152,37,0)+VLOOKUP(B140,'CC - 01'!$B$93:$AS$152,37,0))</f>
        <v>0</v>
      </c>
      <c r="I140" s="243">
        <f t="shared" si="47"/>
        <v>0</v>
      </c>
      <c r="J140" s="244">
        <f t="shared" si="48"/>
        <v>22</v>
      </c>
      <c r="K140" s="47">
        <f t="shared" si="49"/>
        <v>2568000</v>
      </c>
      <c r="L140" s="103">
        <f t="shared" si="40"/>
        <v>330000</v>
      </c>
      <c r="M140" s="49">
        <f t="shared" si="41"/>
        <v>2898000</v>
      </c>
      <c r="N140" s="48">
        <f>IF(VLOOKUP(B140,DS,9,0)="x",'L - 01'!E140*$N$5,0)</f>
        <v>205440</v>
      </c>
      <c r="O140" s="48">
        <f t="shared" si="42"/>
        <v>38520</v>
      </c>
      <c r="P140" s="48">
        <f t="shared" si="43"/>
        <v>25680</v>
      </c>
      <c r="Q140" s="47">
        <f t="shared" si="44"/>
        <v>2628360</v>
      </c>
      <c r="R140" s="47">
        <f t="shared" si="45"/>
        <v>0</v>
      </c>
      <c r="S140" s="55">
        <f t="shared" si="50"/>
        <v>2628360</v>
      </c>
      <c r="T140" s="47"/>
      <c r="U140" s="123"/>
      <c r="V140" s="45"/>
      <c r="W140" s="34"/>
      <c r="X140" s="5"/>
      <c r="Y140" s="5"/>
      <c r="Z140" s="5"/>
      <c r="AA140" s="4"/>
      <c r="AB140" s="4"/>
      <c r="AC140" s="4"/>
      <c r="AD140" s="4"/>
      <c r="AE140" s="4"/>
    </row>
    <row r="141" spans="1:31" s="44" customFormat="1" ht="23.25" customHeight="1">
      <c r="A141" s="46">
        <v>17</v>
      </c>
      <c r="B141" s="163" t="s">
        <v>113</v>
      </c>
      <c r="C141" s="102" t="str">
        <f t="shared" si="33"/>
        <v>Sơn Thị Chành Ny</v>
      </c>
      <c r="D141" s="135" t="str">
        <f t="shared" si="34"/>
        <v>Công nhân</v>
      </c>
      <c r="E141" s="103">
        <f t="shared" si="35"/>
        <v>2568000</v>
      </c>
      <c r="F141" s="108">
        <f>VLOOKUP(B141,'CC - 01'!$B$93:$AS$152,36,0)</f>
        <v>22</v>
      </c>
      <c r="G141" s="243">
        <f t="shared" si="46"/>
        <v>2568000</v>
      </c>
      <c r="H141" s="108">
        <f>(VLOOKUP(B141,'CC - 01'!$B$93:$AS$152,37,0)+VLOOKUP(B141,'CC - 01'!$B$93:$AS$152,37,0))</f>
        <v>0</v>
      </c>
      <c r="I141" s="243">
        <f t="shared" si="47"/>
        <v>0</v>
      </c>
      <c r="J141" s="244">
        <f t="shared" si="48"/>
        <v>22</v>
      </c>
      <c r="K141" s="47">
        <f t="shared" si="49"/>
        <v>2568000</v>
      </c>
      <c r="L141" s="103">
        <f t="shared" si="40"/>
        <v>330000</v>
      </c>
      <c r="M141" s="49">
        <f t="shared" si="41"/>
        <v>2898000</v>
      </c>
      <c r="N141" s="48">
        <f>IF(VLOOKUP(B141,DS,9,0)="x",'L - 01'!E141*$N$5,0)</f>
        <v>205440</v>
      </c>
      <c r="O141" s="48">
        <f t="shared" si="42"/>
        <v>38520</v>
      </c>
      <c r="P141" s="48">
        <f t="shared" si="43"/>
        <v>25680</v>
      </c>
      <c r="Q141" s="47">
        <f t="shared" si="44"/>
        <v>2628360</v>
      </c>
      <c r="R141" s="47">
        <f t="shared" si="45"/>
        <v>0</v>
      </c>
      <c r="S141" s="55">
        <f t="shared" si="50"/>
        <v>2628360</v>
      </c>
      <c r="T141" s="47"/>
      <c r="U141" s="123"/>
      <c r="V141" s="45"/>
      <c r="W141" s="34"/>
      <c r="X141" s="5"/>
      <c r="Y141" s="5"/>
      <c r="Z141" s="5"/>
      <c r="AA141" s="4"/>
      <c r="AB141" s="4"/>
      <c r="AC141" s="4"/>
      <c r="AD141" s="4"/>
      <c r="AE141" s="4"/>
    </row>
    <row r="142" spans="1:31" s="44" customFormat="1" ht="23.25" customHeight="1">
      <c r="A142" s="46">
        <v>18</v>
      </c>
      <c r="B142" s="163" t="s">
        <v>114</v>
      </c>
      <c r="C142" s="102" t="str">
        <f t="shared" si="33"/>
        <v>Sơn Thị Chành Đa</v>
      </c>
      <c r="D142" s="135" t="str">
        <f t="shared" si="34"/>
        <v>Công nhân</v>
      </c>
      <c r="E142" s="103">
        <f t="shared" si="35"/>
        <v>2568000</v>
      </c>
      <c r="F142" s="108">
        <f>VLOOKUP(B142,'CC - 01'!$B$93:$AS$152,36,0)</f>
        <v>22</v>
      </c>
      <c r="G142" s="243">
        <f t="shared" si="46"/>
        <v>2568000</v>
      </c>
      <c r="H142" s="108">
        <f>(VLOOKUP(B142,'CC - 01'!$B$93:$AS$152,37,0)+VLOOKUP(B142,'CC - 01'!$B$93:$AS$152,37,0))</f>
        <v>0</v>
      </c>
      <c r="I142" s="243">
        <f t="shared" si="47"/>
        <v>0</v>
      </c>
      <c r="J142" s="244">
        <f t="shared" si="48"/>
        <v>22</v>
      </c>
      <c r="K142" s="47">
        <f t="shared" si="49"/>
        <v>2568000</v>
      </c>
      <c r="L142" s="103">
        <f t="shared" si="40"/>
        <v>330000</v>
      </c>
      <c r="M142" s="49">
        <f t="shared" si="41"/>
        <v>2898000</v>
      </c>
      <c r="N142" s="48">
        <f>IF(VLOOKUP(B142,DS,9,0)="x",'L - 01'!E142*$N$5,0)</f>
        <v>205440</v>
      </c>
      <c r="O142" s="48">
        <f t="shared" si="42"/>
        <v>38520</v>
      </c>
      <c r="P142" s="48">
        <f t="shared" si="43"/>
        <v>25680</v>
      </c>
      <c r="Q142" s="47">
        <f t="shared" si="44"/>
        <v>2628360</v>
      </c>
      <c r="R142" s="47">
        <f t="shared" si="45"/>
        <v>0</v>
      </c>
      <c r="S142" s="55">
        <f t="shared" si="50"/>
        <v>2628360</v>
      </c>
      <c r="T142" s="47"/>
      <c r="U142" s="123"/>
      <c r="V142" s="45"/>
      <c r="W142" s="34"/>
      <c r="X142" s="5"/>
      <c r="Y142" s="5"/>
      <c r="Z142" s="5"/>
      <c r="AA142" s="4"/>
      <c r="AB142" s="4"/>
      <c r="AC142" s="4"/>
      <c r="AD142" s="4"/>
      <c r="AE142" s="4"/>
    </row>
    <row r="143" spans="1:31" s="44" customFormat="1" ht="23.25" customHeight="1">
      <c r="A143" s="46">
        <v>19</v>
      </c>
      <c r="B143" s="163" t="s">
        <v>115</v>
      </c>
      <c r="C143" s="102" t="str">
        <f t="shared" si="33"/>
        <v>Trần Thị Bích Phượng</v>
      </c>
      <c r="D143" s="135" t="str">
        <f t="shared" si="34"/>
        <v>Công nhân</v>
      </c>
      <c r="E143" s="103">
        <f t="shared" si="35"/>
        <v>2568000</v>
      </c>
      <c r="F143" s="108">
        <f>VLOOKUP(B143,'CC - 01'!$B$93:$AS$152,36,0)</f>
        <v>22</v>
      </c>
      <c r="G143" s="243">
        <f t="shared" si="46"/>
        <v>2568000</v>
      </c>
      <c r="H143" s="108">
        <f>(VLOOKUP(B143,'CC - 01'!$B$93:$AS$152,37,0)+VLOOKUP(B143,'CC - 01'!$B$93:$AS$152,37,0))</f>
        <v>0</v>
      </c>
      <c r="I143" s="243">
        <f t="shared" si="47"/>
        <v>0</v>
      </c>
      <c r="J143" s="244">
        <f t="shared" si="48"/>
        <v>22</v>
      </c>
      <c r="K143" s="47">
        <f t="shared" si="49"/>
        <v>2568000</v>
      </c>
      <c r="L143" s="103">
        <f t="shared" si="40"/>
        <v>330000</v>
      </c>
      <c r="M143" s="49">
        <f t="shared" si="41"/>
        <v>2898000</v>
      </c>
      <c r="N143" s="48">
        <f>IF(VLOOKUP(B143,DS,9,0)="x",'L - 01'!E143*$N$5,0)</f>
        <v>205440</v>
      </c>
      <c r="O143" s="48">
        <f t="shared" si="42"/>
        <v>38520</v>
      </c>
      <c r="P143" s="48">
        <f t="shared" si="43"/>
        <v>25680</v>
      </c>
      <c r="Q143" s="47">
        <f t="shared" si="44"/>
        <v>2628360</v>
      </c>
      <c r="R143" s="47">
        <f t="shared" si="45"/>
        <v>0</v>
      </c>
      <c r="S143" s="55">
        <f t="shared" si="50"/>
        <v>2628360</v>
      </c>
      <c r="T143" s="47"/>
      <c r="U143" s="123"/>
      <c r="V143" s="45"/>
      <c r="W143" s="34"/>
      <c r="X143" s="5"/>
      <c r="Y143" s="5"/>
      <c r="Z143" s="5"/>
      <c r="AA143" s="4"/>
      <c r="AB143" s="4"/>
      <c r="AC143" s="4"/>
      <c r="AD143" s="4"/>
      <c r="AE143" s="4"/>
    </row>
    <row r="144" spans="1:31" s="44" customFormat="1" ht="23.25" customHeight="1">
      <c r="A144" s="46">
        <v>20</v>
      </c>
      <c r="B144" s="163" t="s">
        <v>116</v>
      </c>
      <c r="C144" s="102" t="str">
        <f t="shared" si="33"/>
        <v>Sơn Thị Trường Sa</v>
      </c>
      <c r="D144" s="135" t="str">
        <f t="shared" si="34"/>
        <v>Công nhân</v>
      </c>
      <c r="E144" s="103">
        <f t="shared" si="35"/>
        <v>2568000</v>
      </c>
      <c r="F144" s="108">
        <f>VLOOKUP(B144,'CC - 01'!$B$93:$AS$152,36,0)</f>
        <v>22</v>
      </c>
      <c r="G144" s="243">
        <f t="shared" si="46"/>
        <v>2568000</v>
      </c>
      <c r="H144" s="108">
        <f>(VLOOKUP(B144,'CC - 01'!$B$93:$AS$152,37,0)+VLOOKUP(B144,'CC - 01'!$B$93:$AS$152,37,0))</f>
        <v>0</v>
      </c>
      <c r="I144" s="243">
        <f t="shared" si="47"/>
        <v>0</v>
      </c>
      <c r="J144" s="244">
        <f t="shared" si="48"/>
        <v>22</v>
      </c>
      <c r="K144" s="47">
        <f t="shared" si="49"/>
        <v>2568000</v>
      </c>
      <c r="L144" s="103">
        <f t="shared" si="40"/>
        <v>330000</v>
      </c>
      <c r="M144" s="49">
        <f t="shared" si="41"/>
        <v>2898000</v>
      </c>
      <c r="N144" s="48">
        <f>IF(VLOOKUP(B144,DS,9,0)="x",'L - 01'!E144*$N$5,0)</f>
        <v>205440</v>
      </c>
      <c r="O144" s="48">
        <f t="shared" si="42"/>
        <v>38520</v>
      </c>
      <c r="P144" s="48">
        <f t="shared" si="43"/>
        <v>25680</v>
      </c>
      <c r="Q144" s="47">
        <f t="shared" si="44"/>
        <v>2628360</v>
      </c>
      <c r="R144" s="47">
        <f t="shared" si="45"/>
        <v>0</v>
      </c>
      <c r="S144" s="55">
        <f t="shared" si="50"/>
        <v>2628360</v>
      </c>
      <c r="T144" s="47"/>
      <c r="U144" s="123"/>
      <c r="V144" s="45"/>
      <c r="W144" s="34"/>
      <c r="X144" s="5"/>
      <c r="Y144" s="5"/>
      <c r="Z144" s="5"/>
      <c r="AA144" s="4"/>
      <c r="AB144" s="4"/>
      <c r="AC144" s="4"/>
      <c r="AD144" s="4"/>
      <c r="AE144" s="4"/>
    </row>
    <row r="145" spans="1:31" s="44" customFormat="1" ht="23.25" customHeight="1">
      <c r="A145" s="46">
        <v>21</v>
      </c>
      <c r="B145" s="163" t="s">
        <v>117</v>
      </c>
      <c r="C145" s="102" t="str">
        <f t="shared" si="33"/>
        <v>Lâm Thị Sà Mít</v>
      </c>
      <c r="D145" s="135" t="str">
        <f t="shared" si="34"/>
        <v>Công nhân</v>
      </c>
      <c r="E145" s="103">
        <f t="shared" si="35"/>
        <v>2568000</v>
      </c>
      <c r="F145" s="108">
        <f>VLOOKUP(B145,'CC - 01'!$B$93:$AS$152,36,0)</f>
        <v>22</v>
      </c>
      <c r="G145" s="243">
        <f t="shared" si="46"/>
        <v>2568000</v>
      </c>
      <c r="H145" s="108">
        <f>(VLOOKUP(B145,'CC - 01'!$B$93:$AS$152,37,0)+VLOOKUP(B145,'CC - 01'!$B$93:$AS$152,37,0))</f>
        <v>0</v>
      </c>
      <c r="I145" s="243">
        <f t="shared" si="47"/>
        <v>0</v>
      </c>
      <c r="J145" s="244">
        <f t="shared" si="48"/>
        <v>22</v>
      </c>
      <c r="K145" s="47">
        <f t="shared" si="49"/>
        <v>2568000</v>
      </c>
      <c r="L145" s="103">
        <f t="shared" si="40"/>
        <v>330000</v>
      </c>
      <c r="M145" s="49">
        <f t="shared" si="41"/>
        <v>2898000</v>
      </c>
      <c r="N145" s="48">
        <f>IF(VLOOKUP(B145,DS,9,0)="x",'L - 01'!E145*$N$5,0)</f>
        <v>205440</v>
      </c>
      <c r="O145" s="48">
        <f t="shared" si="42"/>
        <v>38520</v>
      </c>
      <c r="P145" s="48">
        <f t="shared" si="43"/>
        <v>25680</v>
      </c>
      <c r="Q145" s="47">
        <f t="shared" si="44"/>
        <v>2628360</v>
      </c>
      <c r="R145" s="47">
        <f t="shared" si="45"/>
        <v>0</v>
      </c>
      <c r="S145" s="55">
        <f t="shared" si="50"/>
        <v>2628360</v>
      </c>
      <c r="T145" s="47"/>
      <c r="U145" s="123"/>
      <c r="V145" s="45"/>
      <c r="W145" s="34"/>
      <c r="X145" s="5"/>
      <c r="Y145" s="5"/>
      <c r="Z145" s="5"/>
      <c r="AA145" s="4"/>
      <c r="AB145" s="4"/>
      <c r="AC145" s="4"/>
      <c r="AD145" s="4"/>
      <c r="AE145" s="4"/>
    </row>
    <row r="146" spans="1:31" s="44" customFormat="1" ht="23.25" customHeight="1">
      <c r="A146" s="46">
        <v>22</v>
      </c>
      <c r="B146" s="163" t="s">
        <v>118</v>
      </c>
      <c r="C146" s="102" t="str">
        <f t="shared" si="33"/>
        <v>Nguyễn Văn Phi</v>
      </c>
      <c r="D146" s="135" t="str">
        <f t="shared" si="34"/>
        <v>Công nhân</v>
      </c>
      <c r="E146" s="103">
        <f t="shared" si="35"/>
        <v>2568000</v>
      </c>
      <c r="F146" s="108">
        <f>VLOOKUP(B146,'CC - 01'!$B$93:$AS$152,36,0)</f>
        <v>22</v>
      </c>
      <c r="G146" s="243">
        <f t="shared" si="46"/>
        <v>2568000</v>
      </c>
      <c r="H146" s="108">
        <f>(VLOOKUP(B146,'CC - 01'!$B$93:$AS$152,37,0)+VLOOKUP(B146,'CC - 01'!$B$93:$AS$152,37,0))</f>
        <v>0</v>
      </c>
      <c r="I146" s="243">
        <f t="shared" si="47"/>
        <v>0</v>
      </c>
      <c r="J146" s="244">
        <f t="shared" si="48"/>
        <v>22</v>
      </c>
      <c r="K146" s="47">
        <f t="shared" si="49"/>
        <v>2568000</v>
      </c>
      <c r="L146" s="103">
        <f t="shared" si="40"/>
        <v>330000</v>
      </c>
      <c r="M146" s="49">
        <f t="shared" si="41"/>
        <v>2898000</v>
      </c>
      <c r="N146" s="48">
        <f>IF(VLOOKUP(B146,DS,9,0)="x",'L - 01'!E146*$N$5,0)</f>
        <v>205440</v>
      </c>
      <c r="O146" s="48">
        <f t="shared" si="42"/>
        <v>38520</v>
      </c>
      <c r="P146" s="48">
        <f t="shared" si="43"/>
        <v>25680</v>
      </c>
      <c r="Q146" s="47">
        <f t="shared" si="44"/>
        <v>2628360</v>
      </c>
      <c r="R146" s="47">
        <f t="shared" si="45"/>
        <v>0</v>
      </c>
      <c r="S146" s="55">
        <f t="shared" si="50"/>
        <v>2628360</v>
      </c>
      <c r="T146" s="47"/>
      <c r="U146" s="123"/>
      <c r="V146" s="45"/>
      <c r="W146" s="34"/>
      <c r="X146" s="5"/>
      <c r="Y146" s="5"/>
      <c r="Z146" s="5"/>
      <c r="AA146" s="4"/>
      <c r="AB146" s="4"/>
      <c r="AC146" s="4"/>
      <c r="AD146" s="4"/>
      <c r="AE146" s="4"/>
    </row>
    <row r="147" spans="1:31" s="44" customFormat="1" ht="23.25" customHeight="1">
      <c r="A147" s="46">
        <v>32</v>
      </c>
      <c r="B147" s="304" t="s">
        <v>127</v>
      </c>
      <c r="C147" s="102" t="str">
        <f t="shared" si="33"/>
        <v>Nguyễn Văn Bé Hai</v>
      </c>
      <c r="D147" s="135" t="str">
        <f t="shared" si="34"/>
        <v>Công nhân</v>
      </c>
      <c r="E147" s="103">
        <f t="shared" si="35"/>
        <v>2825000</v>
      </c>
      <c r="F147" s="108">
        <f>VLOOKUP(B147,'CC - 01'!$B$93:$AS$152,36,0)</f>
        <v>22</v>
      </c>
      <c r="G147" s="243">
        <f t="shared" si="46"/>
        <v>2825000</v>
      </c>
      <c r="H147" s="108">
        <f>(VLOOKUP(B147,'CC - 01'!$B$93:$AS$152,37,0)+VLOOKUP(B147,'CC - 01'!$B$93:$AS$152,37,0))</f>
        <v>0</v>
      </c>
      <c r="I147" s="243">
        <f t="shared" si="47"/>
        <v>0</v>
      </c>
      <c r="J147" s="244">
        <f t="shared" si="48"/>
        <v>22</v>
      </c>
      <c r="K147" s="47">
        <f t="shared" si="49"/>
        <v>2825000</v>
      </c>
      <c r="L147" s="103">
        <f t="shared" si="40"/>
        <v>330000</v>
      </c>
      <c r="M147" s="49">
        <f t="shared" si="41"/>
        <v>3155000</v>
      </c>
      <c r="N147" s="48">
        <f>IF(VLOOKUP(B147,DS,9,0)="x",'L - 01'!E147*$N$5,0)</f>
        <v>226000</v>
      </c>
      <c r="O147" s="48">
        <f t="shared" si="42"/>
        <v>42375</v>
      </c>
      <c r="P147" s="48">
        <f t="shared" si="43"/>
        <v>28250</v>
      </c>
      <c r="Q147" s="47">
        <f t="shared" si="44"/>
        <v>2858375</v>
      </c>
      <c r="R147" s="47">
        <f t="shared" si="45"/>
        <v>0</v>
      </c>
      <c r="S147" s="55">
        <f t="shared" si="50"/>
        <v>2858375</v>
      </c>
      <c r="T147" s="47"/>
      <c r="U147" s="123"/>
      <c r="V147" s="45"/>
      <c r="W147" s="34"/>
      <c r="X147" s="5"/>
      <c r="Y147" s="5"/>
      <c r="Z147" s="5"/>
      <c r="AA147" s="4"/>
      <c r="AB147" s="4"/>
      <c r="AC147" s="4"/>
      <c r="AD147" s="4"/>
      <c r="AE147" s="4"/>
    </row>
    <row r="148" spans="1:31" s="44" customFormat="1" ht="23.25" customHeight="1">
      <c r="A148" s="46">
        <v>33</v>
      </c>
      <c r="B148" s="304" t="s">
        <v>128</v>
      </c>
      <c r="C148" s="102" t="str">
        <f t="shared" si="33"/>
        <v>Thạch Tiền</v>
      </c>
      <c r="D148" s="135" t="str">
        <f t="shared" si="34"/>
        <v>Công nhân</v>
      </c>
      <c r="E148" s="103">
        <f t="shared" si="35"/>
        <v>2568000</v>
      </c>
      <c r="F148" s="108">
        <f>VLOOKUP(B148,'CC - 01'!$B$93:$AS$152,36,0)</f>
        <v>22</v>
      </c>
      <c r="G148" s="243">
        <f t="shared" si="46"/>
        <v>2568000</v>
      </c>
      <c r="H148" s="108">
        <f>(VLOOKUP(B148,'CC - 01'!$B$93:$AS$152,37,0)+VLOOKUP(B148,'CC - 01'!$B$93:$AS$152,37,0))</f>
        <v>0</v>
      </c>
      <c r="I148" s="243">
        <f t="shared" si="47"/>
        <v>0</v>
      </c>
      <c r="J148" s="244">
        <f t="shared" si="48"/>
        <v>22</v>
      </c>
      <c r="K148" s="47">
        <f t="shared" si="49"/>
        <v>2568000</v>
      </c>
      <c r="L148" s="103">
        <f t="shared" si="40"/>
        <v>330000</v>
      </c>
      <c r="M148" s="49">
        <f t="shared" si="41"/>
        <v>2898000</v>
      </c>
      <c r="N148" s="48">
        <f>IF(VLOOKUP(B148,DS,9,0)="x",'L - 01'!E148*$N$5,0)</f>
        <v>205440</v>
      </c>
      <c r="O148" s="48">
        <f t="shared" si="42"/>
        <v>38520</v>
      </c>
      <c r="P148" s="48">
        <f t="shared" si="43"/>
        <v>25680</v>
      </c>
      <c r="Q148" s="47">
        <f t="shared" si="44"/>
        <v>2628360</v>
      </c>
      <c r="R148" s="47">
        <f t="shared" si="45"/>
        <v>0</v>
      </c>
      <c r="S148" s="55">
        <f t="shared" si="50"/>
        <v>2628360</v>
      </c>
      <c r="T148" s="47"/>
      <c r="U148" s="123"/>
      <c r="V148" s="45"/>
      <c r="W148" s="34"/>
      <c r="X148" s="5"/>
      <c r="Y148" s="5"/>
      <c r="Z148" s="5"/>
      <c r="AA148" s="4"/>
      <c r="AB148" s="4"/>
      <c r="AC148" s="4"/>
      <c r="AD148" s="4"/>
      <c r="AE148" s="4"/>
    </row>
    <row r="149" spans="1:31" s="44" customFormat="1" ht="23.25" customHeight="1">
      <c r="A149" s="46">
        <v>34</v>
      </c>
      <c r="B149" s="304" t="s">
        <v>129</v>
      </c>
      <c r="C149" s="102" t="str">
        <f t="shared" si="33"/>
        <v>Hứa Hậu</v>
      </c>
      <c r="D149" s="135" t="str">
        <f t="shared" si="34"/>
        <v>Công nhân</v>
      </c>
      <c r="E149" s="103">
        <f t="shared" si="35"/>
        <v>2568000</v>
      </c>
      <c r="F149" s="108">
        <f>VLOOKUP(B149,'CC - 01'!$B$93:$AS$152,36,0)</f>
        <v>22</v>
      </c>
      <c r="G149" s="243">
        <f t="shared" si="46"/>
        <v>2568000</v>
      </c>
      <c r="H149" s="108">
        <f>(VLOOKUP(B149,'CC - 01'!$B$93:$AS$152,37,0)+VLOOKUP(B149,'CC - 01'!$B$93:$AS$152,37,0))</f>
        <v>0</v>
      </c>
      <c r="I149" s="243">
        <f t="shared" si="47"/>
        <v>0</v>
      </c>
      <c r="J149" s="244">
        <f t="shared" si="48"/>
        <v>22</v>
      </c>
      <c r="K149" s="47">
        <f t="shared" si="49"/>
        <v>2568000</v>
      </c>
      <c r="L149" s="103">
        <f t="shared" si="40"/>
        <v>330000</v>
      </c>
      <c r="M149" s="49">
        <f t="shared" si="41"/>
        <v>2898000</v>
      </c>
      <c r="N149" s="48">
        <f>IF(VLOOKUP(B149,DS,9,0)="x",'L - 01'!E149*$N$5,0)</f>
        <v>205440</v>
      </c>
      <c r="O149" s="48">
        <f t="shared" si="42"/>
        <v>38520</v>
      </c>
      <c r="P149" s="48">
        <f t="shared" si="43"/>
        <v>25680</v>
      </c>
      <c r="Q149" s="47">
        <f t="shared" si="44"/>
        <v>2628360</v>
      </c>
      <c r="R149" s="47">
        <f t="shared" si="45"/>
        <v>0</v>
      </c>
      <c r="S149" s="55">
        <f t="shared" si="50"/>
        <v>2628360</v>
      </c>
      <c r="T149" s="47"/>
      <c r="U149" s="123"/>
      <c r="V149" s="45"/>
      <c r="W149" s="34"/>
      <c r="X149" s="5"/>
      <c r="Y149" s="5"/>
      <c r="Z149" s="5"/>
      <c r="AA149" s="4"/>
      <c r="AB149" s="4"/>
      <c r="AC149" s="4"/>
      <c r="AD149" s="4"/>
      <c r="AE149" s="4"/>
    </row>
    <row r="150" spans="1:31" s="44" customFormat="1" ht="23.25" customHeight="1">
      <c r="A150" s="46">
        <v>35</v>
      </c>
      <c r="B150" s="304" t="s">
        <v>130</v>
      </c>
      <c r="C150" s="102" t="str">
        <f t="shared" si="33"/>
        <v>Sơn Phép</v>
      </c>
      <c r="D150" s="135" t="str">
        <f t="shared" si="34"/>
        <v>Công nhân</v>
      </c>
      <c r="E150" s="103">
        <f t="shared" si="35"/>
        <v>2568000</v>
      </c>
      <c r="F150" s="108">
        <f>VLOOKUP(B150,'CC - 01'!$B$93:$AS$152,36,0)</f>
        <v>22</v>
      </c>
      <c r="G150" s="243">
        <f t="shared" si="46"/>
        <v>2568000</v>
      </c>
      <c r="H150" s="108">
        <f>(VLOOKUP(B150,'CC - 01'!$B$93:$AS$152,37,0)+VLOOKUP(B150,'CC - 01'!$B$93:$AS$152,37,0))</f>
        <v>0</v>
      </c>
      <c r="I150" s="243">
        <f t="shared" si="47"/>
        <v>0</v>
      </c>
      <c r="J150" s="244">
        <f t="shared" si="48"/>
        <v>22</v>
      </c>
      <c r="K150" s="47">
        <f t="shared" si="49"/>
        <v>2568000</v>
      </c>
      <c r="L150" s="103">
        <f t="shared" si="40"/>
        <v>330000</v>
      </c>
      <c r="M150" s="49">
        <f t="shared" si="41"/>
        <v>2898000</v>
      </c>
      <c r="N150" s="48">
        <f>IF(VLOOKUP(B150,DS,9,0)="x",'L - 01'!E150*$N$5,0)</f>
        <v>205440</v>
      </c>
      <c r="O150" s="48">
        <f t="shared" si="42"/>
        <v>38520</v>
      </c>
      <c r="P150" s="48">
        <f t="shared" si="43"/>
        <v>25680</v>
      </c>
      <c r="Q150" s="47">
        <f t="shared" si="44"/>
        <v>2628360</v>
      </c>
      <c r="R150" s="47">
        <f t="shared" si="45"/>
        <v>0</v>
      </c>
      <c r="S150" s="55">
        <f t="shared" si="50"/>
        <v>2628360</v>
      </c>
      <c r="T150" s="47"/>
      <c r="U150" s="123"/>
      <c r="V150" s="45"/>
      <c r="W150" s="34"/>
      <c r="X150" s="5"/>
      <c r="Y150" s="5"/>
      <c r="Z150" s="5"/>
      <c r="AA150" s="4"/>
      <c r="AB150" s="4"/>
      <c r="AC150" s="4"/>
      <c r="AD150" s="4"/>
      <c r="AE150" s="4"/>
    </row>
    <row r="151" spans="1:31" s="44" customFormat="1" ht="23.25" customHeight="1">
      <c r="A151" s="46">
        <v>36</v>
      </c>
      <c r="B151" s="304" t="s">
        <v>131</v>
      </c>
      <c r="C151" s="102" t="str">
        <f t="shared" si="33"/>
        <v>Lý La Qui</v>
      </c>
      <c r="D151" s="135" t="str">
        <f t="shared" si="34"/>
        <v>Công nhân</v>
      </c>
      <c r="E151" s="103">
        <f t="shared" si="35"/>
        <v>2568000</v>
      </c>
      <c r="F151" s="108">
        <f>VLOOKUP(B151,'CC - 01'!$B$93:$AS$152,36,0)</f>
        <v>22</v>
      </c>
      <c r="G151" s="243">
        <f t="shared" si="46"/>
        <v>2568000</v>
      </c>
      <c r="H151" s="108">
        <f>(VLOOKUP(B151,'CC - 01'!$B$93:$AS$152,37,0)+VLOOKUP(B151,'CC - 01'!$B$93:$AS$152,37,0))</f>
        <v>0</v>
      </c>
      <c r="I151" s="243">
        <f t="shared" si="47"/>
        <v>0</v>
      </c>
      <c r="J151" s="244">
        <f t="shared" si="48"/>
        <v>22</v>
      </c>
      <c r="K151" s="47">
        <f t="shared" si="49"/>
        <v>2568000</v>
      </c>
      <c r="L151" s="103">
        <f t="shared" si="40"/>
        <v>330000</v>
      </c>
      <c r="M151" s="49">
        <f t="shared" si="41"/>
        <v>2898000</v>
      </c>
      <c r="N151" s="48">
        <f>IF(VLOOKUP(B151,DS,9,0)="x",'L - 01'!E151*$N$5,0)</f>
        <v>205440</v>
      </c>
      <c r="O151" s="48">
        <f t="shared" si="42"/>
        <v>38520</v>
      </c>
      <c r="P151" s="48">
        <f t="shared" si="43"/>
        <v>25680</v>
      </c>
      <c r="Q151" s="47">
        <f t="shared" si="44"/>
        <v>2628360</v>
      </c>
      <c r="R151" s="47">
        <f t="shared" si="45"/>
        <v>0</v>
      </c>
      <c r="S151" s="55">
        <f t="shared" si="50"/>
        <v>2628360</v>
      </c>
      <c r="T151" s="47"/>
      <c r="U151" s="123"/>
      <c r="V151" s="45"/>
      <c r="W151" s="34"/>
      <c r="X151" s="5"/>
      <c r="Y151" s="5"/>
      <c r="Z151" s="5"/>
      <c r="AA151" s="4"/>
      <c r="AB151" s="4"/>
      <c r="AC151" s="4"/>
      <c r="AD151" s="4"/>
      <c r="AE151" s="4"/>
    </row>
    <row r="152" spans="1:31" s="44" customFormat="1" ht="23.25" customHeight="1">
      <c r="A152" s="46">
        <v>37</v>
      </c>
      <c r="B152" s="304" t="s">
        <v>132</v>
      </c>
      <c r="C152" s="102" t="str">
        <f t="shared" si="33"/>
        <v>Nguyễn Văn Tâm</v>
      </c>
      <c r="D152" s="135" t="str">
        <f t="shared" si="34"/>
        <v>Công nhân</v>
      </c>
      <c r="E152" s="103">
        <f t="shared" si="35"/>
        <v>2568000</v>
      </c>
      <c r="F152" s="108">
        <f>VLOOKUP(B152,'CC - 01'!$B$93:$AS$152,36,0)</f>
        <v>22</v>
      </c>
      <c r="G152" s="243">
        <f t="shared" si="46"/>
        <v>2568000</v>
      </c>
      <c r="H152" s="108">
        <f>(VLOOKUP(B152,'CC - 01'!$B$93:$AS$152,37,0)+VLOOKUP(B152,'CC - 01'!$B$93:$AS$152,37,0))</f>
        <v>0</v>
      </c>
      <c r="I152" s="243">
        <f t="shared" si="47"/>
        <v>0</v>
      </c>
      <c r="J152" s="244">
        <f t="shared" si="48"/>
        <v>22</v>
      </c>
      <c r="K152" s="47">
        <f t="shared" si="49"/>
        <v>2568000</v>
      </c>
      <c r="L152" s="103">
        <f t="shared" si="40"/>
        <v>330000</v>
      </c>
      <c r="M152" s="49">
        <f t="shared" si="41"/>
        <v>2898000</v>
      </c>
      <c r="N152" s="48">
        <f>IF(VLOOKUP(B152,DS,9,0)="x",'L - 01'!E152*$N$5,0)</f>
        <v>205440</v>
      </c>
      <c r="O152" s="48">
        <f t="shared" si="42"/>
        <v>38520</v>
      </c>
      <c r="P152" s="48">
        <f t="shared" si="43"/>
        <v>25680</v>
      </c>
      <c r="Q152" s="47">
        <f t="shared" si="44"/>
        <v>2628360</v>
      </c>
      <c r="R152" s="47">
        <f t="shared" si="45"/>
        <v>0</v>
      </c>
      <c r="S152" s="55">
        <f t="shared" si="50"/>
        <v>2628360</v>
      </c>
      <c r="T152" s="47"/>
      <c r="U152" s="123"/>
      <c r="V152" s="45"/>
      <c r="W152" s="34"/>
      <c r="X152" s="5"/>
      <c r="Y152" s="5"/>
      <c r="Z152" s="5"/>
      <c r="AA152" s="4"/>
      <c r="AB152" s="4"/>
      <c r="AC152" s="4"/>
      <c r="AD152" s="4"/>
      <c r="AE152" s="4"/>
    </row>
    <row r="153" spans="1:31" s="44" customFormat="1" ht="23.25" customHeight="1">
      <c r="A153" s="46">
        <v>38</v>
      </c>
      <c r="B153" s="304" t="s">
        <v>133</v>
      </c>
      <c r="C153" s="102" t="str">
        <f t="shared" si="33"/>
        <v>Sơn Lét</v>
      </c>
      <c r="D153" s="135" t="str">
        <f t="shared" si="34"/>
        <v>Công nhân</v>
      </c>
      <c r="E153" s="103">
        <f t="shared" si="35"/>
        <v>2568000</v>
      </c>
      <c r="F153" s="108">
        <f>VLOOKUP(B153,'CC - 01'!$B$93:$AS$152,36,0)</f>
        <v>22</v>
      </c>
      <c r="G153" s="243">
        <f t="shared" si="46"/>
        <v>2568000</v>
      </c>
      <c r="H153" s="108">
        <f>(VLOOKUP(B153,'CC - 01'!$B$93:$AS$152,37,0)+VLOOKUP(B153,'CC - 01'!$B$93:$AS$152,37,0))</f>
        <v>0</v>
      </c>
      <c r="I153" s="243">
        <f t="shared" si="47"/>
        <v>0</v>
      </c>
      <c r="J153" s="244">
        <f t="shared" si="48"/>
        <v>22</v>
      </c>
      <c r="K153" s="47">
        <f t="shared" si="49"/>
        <v>2568000</v>
      </c>
      <c r="L153" s="103">
        <f t="shared" si="40"/>
        <v>330000</v>
      </c>
      <c r="M153" s="49">
        <f t="shared" si="41"/>
        <v>2898000</v>
      </c>
      <c r="N153" s="48">
        <f>IF(VLOOKUP(B153,DS,9,0)="x",'L - 01'!E153*$N$5,0)</f>
        <v>205440</v>
      </c>
      <c r="O153" s="48">
        <f t="shared" si="42"/>
        <v>38520</v>
      </c>
      <c r="P153" s="48">
        <f t="shared" si="43"/>
        <v>25680</v>
      </c>
      <c r="Q153" s="47">
        <f t="shared" si="44"/>
        <v>2628360</v>
      </c>
      <c r="R153" s="47">
        <f t="shared" si="45"/>
        <v>0</v>
      </c>
      <c r="S153" s="55">
        <f t="shared" si="50"/>
        <v>2628360</v>
      </c>
      <c r="T153" s="47"/>
      <c r="U153" s="123"/>
      <c r="V153" s="45"/>
      <c r="W153" s="34"/>
      <c r="X153" s="5"/>
      <c r="Y153" s="5"/>
      <c r="Z153" s="5"/>
      <c r="AA153" s="4"/>
      <c r="AB153" s="4"/>
      <c r="AC153" s="4"/>
      <c r="AD153" s="4"/>
      <c r="AE153" s="4"/>
    </row>
    <row r="154" spans="1:31" s="44" customFormat="1" ht="23.25" customHeight="1">
      <c r="A154" s="46">
        <v>39</v>
      </c>
      <c r="B154" s="304" t="s">
        <v>134</v>
      </c>
      <c r="C154" s="102" t="str">
        <f t="shared" si="33"/>
        <v>Trần Nhiên</v>
      </c>
      <c r="D154" s="135" t="str">
        <f t="shared" si="34"/>
        <v>Công nhân</v>
      </c>
      <c r="E154" s="103">
        <f t="shared" si="35"/>
        <v>2568000</v>
      </c>
      <c r="F154" s="108">
        <f>VLOOKUP(B154,'CC - 01'!$B$93:$AS$152,36,0)</f>
        <v>22</v>
      </c>
      <c r="G154" s="243">
        <f t="shared" si="46"/>
        <v>2568000</v>
      </c>
      <c r="H154" s="108">
        <f>(VLOOKUP(B154,'CC - 01'!$B$93:$AS$152,37,0)+VLOOKUP(B154,'CC - 01'!$B$93:$AS$152,37,0))</f>
        <v>0</v>
      </c>
      <c r="I154" s="243">
        <f t="shared" si="47"/>
        <v>0</v>
      </c>
      <c r="J154" s="244">
        <f t="shared" si="48"/>
        <v>22</v>
      </c>
      <c r="K154" s="47">
        <f t="shared" si="49"/>
        <v>2568000</v>
      </c>
      <c r="L154" s="103">
        <f t="shared" si="40"/>
        <v>330000</v>
      </c>
      <c r="M154" s="49">
        <f t="shared" si="41"/>
        <v>2898000</v>
      </c>
      <c r="N154" s="48">
        <f>IF(VLOOKUP(B154,DS,9,0)="x",'L - 01'!E154*$N$5,0)</f>
        <v>205440</v>
      </c>
      <c r="O154" s="48">
        <f t="shared" si="42"/>
        <v>38520</v>
      </c>
      <c r="P154" s="48">
        <f t="shared" si="43"/>
        <v>25680</v>
      </c>
      <c r="Q154" s="47">
        <f t="shared" si="44"/>
        <v>2628360</v>
      </c>
      <c r="R154" s="47">
        <f t="shared" si="45"/>
        <v>0</v>
      </c>
      <c r="S154" s="55">
        <f t="shared" si="50"/>
        <v>2628360</v>
      </c>
      <c r="T154" s="47"/>
      <c r="U154" s="123"/>
      <c r="V154" s="45"/>
      <c r="W154" s="34"/>
      <c r="X154" s="5"/>
      <c r="Y154" s="5"/>
      <c r="Z154" s="5"/>
      <c r="AA154" s="4"/>
      <c r="AB154" s="4"/>
      <c r="AC154" s="4"/>
      <c r="AD154" s="4"/>
      <c r="AE154" s="4"/>
    </row>
    <row r="155" spans="1:31" s="44" customFormat="1" ht="21" customHeight="1">
      <c r="A155" s="50"/>
      <c r="B155" s="302"/>
      <c r="C155" s="51"/>
      <c r="D155" s="3"/>
      <c r="E155" s="52"/>
      <c r="F155" s="52"/>
      <c r="G155" s="52"/>
      <c r="H155" s="52"/>
      <c r="I155" s="52"/>
      <c r="J155" s="53"/>
      <c r="K155" s="52"/>
      <c r="L155" s="52"/>
      <c r="M155" s="54"/>
      <c r="N155" s="52"/>
      <c r="O155" s="52"/>
      <c r="P155" s="52"/>
      <c r="Q155" s="47">
        <f t="shared" si="44"/>
        <v>0</v>
      </c>
      <c r="R155" s="47"/>
      <c r="S155" s="55">
        <f>Q155-R155</f>
        <v>0</v>
      </c>
      <c r="T155" s="47"/>
      <c r="U155" s="123"/>
      <c r="V155" s="45"/>
      <c r="W155" s="45"/>
      <c r="X155" s="45"/>
      <c r="Y155" s="45"/>
      <c r="Z155" s="45"/>
    </row>
    <row r="156" spans="1:31" s="40" customFormat="1" ht="21" customHeight="1">
      <c r="A156" s="406" t="s">
        <v>26</v>
      </c>
      <c r="B156" s="407"/>
      <c r="C156" s="407"/>
      <c r="D156" s="407"/>
      <c r="E156" s="32">
        <f t="shared" ref="E156:S156" si="51">SUM(E125:E155)</f>
        <v>77297000</v>
      </c>
      <c r="F156" s="32">
        <f t="shared" si="51"/>
        <v>660</v>
      </c>
      <c r="G156" s="32">
        <f t="shared" si="51"/>
        <v>77297000</v>
      </c>
      <c r="H156" s="32">
        <f t="shared" si="51"/>
        <v>0</v>
      </c>
      <c r="I156" s="32">
        <f t="shared" si="51"/>
        <v>0</v>
      </c>
      <c r="J156" s="32">
        <f t="shared" si="51"/>
        <v>660</v>
      </c>
      <c r="K156" s="32">
        <f t="shared" si="51"/>
        <v>77297000</v>
      </c>
      <c r="L156" s="32">
        <f t="shared" si="51"/>
        <v>9900000</v>
      </c>
      <c r="M156" s="32">
        <f t="shared" si="51"/>
        <v>87197000</v>
      </c>
      <c r="N156" s="32">
        <f t="shared" si="51"/>
        <v>6183760</v>
      </c>
      <c r="O156" s="32">
        <f t="shared" si="51"/>
        <v>1159455</v>
      </c>
      <c r="P156" s="32">
        <f t="shared" si="51"/>
        <v>772970</v>
      </c>
      <c r="Q156" s="32">
        <f t="shared" si="51"/>
        <v>79080815</v>
      </c>
      <c r="R156" s="32">
        <f t="shared" si="51"/>
        <v>0</v>
      </c>
      <c r="S156" s="32">
        <f t="shared" si="51"/>
        <v>79080815</v>
      </c>
      <c r="T156" s="32"/>
      <c r="U156" s="123"/>
      <c r="V156" s="41"/>
      <c r="W156" s="41"/>
      <c r="X156" s="41"/>
      <c r="Y156" s="41"/>
      <c r="Z156" s="41"/>
    </row>
    <row r="157" spans="1:31" ht="11.25" customHeight="1">
      <c r="A157" s="10"/>
      <c r="B157" s="38"/>
      <c r="C157" s="11"/>
      <c r="D157" s="136"/>
      <c r="E157" s="110"/>
      <c r="F157" s="11"/>
      <c r="G157" s="11"/>
      <c r="H157" s="11"/>
      <c r="I157" s="11"/>
      <c r="K157" s="11"/>
      <c r="L157" s="11"/>
      <c r="M157" s="121"/>
      <c r="N157" s="11"/>
      <c r="O157" s="11"/>
      <c r="P157" s="11"/>
      <c r="Q157" s="11"/>
      <c r="R157" s="11"/>
      <c r="S157" s="11"/>
      <c r="T157" s="11"/>
      <c r="U157" s="123"/>
    </row>
    <row r="158" spans="1:31" s="44" customFormat="1" ht="11.25" customHeight="1">
      <c r="A158" s="91"/>
      <c r="B158" s="155"/>
      <c r="C158" s="91"/>
      <c r="D158" s="155"/>
      <c r="E158" s="156"/>
      <c r="F158" s="91"/>
      <c r="G158" s="91"/>
      <c r="H158" s="91"/>
      <c r="I158" s="91"/>
      <c r="J158" s="157"/>
      <c r="K158" s="156"/>
      <c r="L158" s="91"/>
      <c r="M158" s="91"/>
      <c r="N158" s="91"/>
      <c r="O158" s="91"/>
      <c r="P158" s="91"/>
      <c r="Q158" s="91"/>
      <c r="R158" s="91"/>
      <c r="S158" s="127" t="str">
        <f>$S$17</f>
        <v>Long An, ngày  31   tháng   01   năm 2014</v>
      </c>
      <c r="T158" s="91"/>
      <c r="U158" s="158"/>
      <c r="V158" s="45"/>
      <c r="W158" s="45"/>
      <c r="X158" s="45"/>
      <c r="Y158" s="45"/>
      <c r="Z158" s="45"/>
    </row>
    <row r="159" spans="1:31" s="44" customFormat="1" ht="14.25" customHeight="1">
      <c r="A159" s="35"/>
      <c r="B159" s="158"/>
      <c r="C159" s="35" t="s">
        <v>63</v>
      </c>
      <c r="D159" s="159"/>
      <c r="E159" s="92"/>
      <c r="F159" s="158"/>
      <c r="G159" s="92"/>
      <c r="H159" s="92"/>
      <c r="I159" s="92"/>
      <c r="J159" s="160"/>
      <c r="K159" s="45"/>
      <c r="L159" s="303"/>
      <c r="M159" s="288"/>
      <c r="N159" s="26"/>
      <c r="O159" s="26"/>
      <c r="P159" s="26"/>
      <c r="Q159" s="26"/>
      <c r="S159" s="26" t="s">
        <v>23</v>
      </c>
      <c r="T159" s="158"/>
      <c r="U159" s="158"/>
      <c r="V159" s="45"/>
      <c r="W159" s="45"/>
      <c r="X159" s="45"/>
      <c r="Y159" s="45"/>
      <c r="Z159" s="45"/>
    </row>
    <row r="160" spans="1:31" ht="12">
      <c r="A160" s="10"/>
      <c r="B160" s="38"/>
      <c r="C160" s="20"/>
      <c r="E160" s="17"/>
      <c r="F160" s="16"/>
      <c r="G160" s="17"/>
      <c r="H160" s="17"/>
      <c r="I160" s="17"/>
      <c r="K160" s="8"/>
      <c r="L160" s="20"/>
      <c r="M160" s="6"/>
      <c r="N160" s="15"/>
      <c r="O160" s="15"/>
      <c r="P160" s="15"/>
      <c r="Q160" s="15"/>
      <c r="S160" s="15"/>
      <c r="T160" s="16"/>
      <c r="U160" s="123"/>
    </row>
    <row r="161" spans="13:13">
      <c r="M161" s="6"/>
    </row>
    <row r="162" spans="13:13">
      <c r="M162" s="6"/>
    </row>
    <row r="163" spans="13:13">
      <c r="M163" s="6"/>
    </row>
    <row r="164" spans="13:13">
      <c r="M164" s="6"/>
    </row>
    <row r="165" spans="13:13">
      <c r="M165" s="6"/>
    </row>
    <row r="166" spans="13:13">
      <c r="M166" s="6"/>
    </row>
    <row r="167" spans="13:13">
      <c r="M167" s="6"/>
    </row>
    <row r="168" spans="13:13">
      <c r="M168" s="6"/>
    </row>
    <row r="169" spans="13:13">
      <c r="M169" s="6"/>
    </row>
    <row r="170" spans="13:13">
      <c r="M170" s="6"/>
    </row>
    <row r="171" spans="13:13">
      <c r="M171" s="6"/>
    </row>
    <row r="172" spans="13:13">
      <c r="M172" s="6"/>
    </row>
    <row r="173" spans="13:13">
      <c r="M173" s="6"/>
    </row>
    <row r="174" spans="13:13">
      <c r="M174" s="6"/>
    </row>
    <row r="175" spans="13:13">
      <c r="M175" s="6"/>
    </row>
    <row r="176" spans="13:13">
      <c r="M176" s="6"/>
    </row>
    <row r="177" spans="13:13">
      <c r="M177" s="6"/>
    </row>
    <row r="178" spans="13:13">
      <c r="M178" s="6"/>
    </row>
    <row r="179" spans="13:13">
      <c r="M179" s="6"/>
    </row>
    <row r="180" spans="13:13">
      <c r="M180" s="6"/>
    </row>
    <row r="181" spans="13:13">
      <c r="M181" s="6"/>
    </row>
    <row r="182" spans="13:13">
      <c r="M182" s="6"/>
    </row>
    <row r="183" spans="13:13">
      <c r="M183" s="6"/>
    </row>
    <row r="184" spans="13:13">
      <c r="M184" s="6"/>
    </row>
    <row r="185" spans="13:13">
      <c r="M185" s="6"/>
    </row>
    <row r="186" spans="13:13">
      <c r="M186" s="6"/>
    </row>
    <row r="187" spans="13:13">
      <c r="M187" s="6"/>
    </row>
    <row r="188" spans="13:13">
      <c r="M188" s="6"/>
    </row>
    <row r="189" spans="13:13">
      <c r="M189" s="6"/>
    </row>
    <row r="190" spans="13:13">
      <c r="M190" s="6"/>
    </row>
    <row r="191" spans="13:13">
      <c r="M191" s="6"/>
    </row>
    <row r="192" spans="13:13">
      <c r="M192" s="6"/>
    </row>
    <row r="193" spans="13:13">
      <c r="M193" s="6"/>
    </row>
    <row r="194" spans="13:13">
      <c r="M194" s="6"/>
    </row>
    <row r="195" spans="13:13">
      <c r="M195" s="6"/>
    </row>
    <row r="196" spans="13:13">
      <c r="M196" s="6"/>
    </row>
    <row r="197" spans="13:13">
      <c r="M197" s="6"/>
    </row>
    <row r="198" spans="13:13">
      <c r="M198" s="6"/>
    </row>
    <row r="199" spans="13:13">
      <c r="M199" s="6"/>
    </row>
    <row r="200" spans="13:13">
      <c r="M200" s="6"/>
    </row>
    <row r="201" spans="13:13">
      <c r="M201" s="6"/>
    </row>
    <row r="202" spans="13:13">
      <c r="M202" s="6"/>
    </row>
    <row r="203" spans="13:13">
      <c r="M203" s="6"/>
    </row>
    <row r="204" spans="13:13">
      <c r="M204" s="6"/>
    </row>
    <row r="205" spans="13:13">
      <c r="M205" s="6"/>
    </row>
    <row r="206" spans="13:13">
      <c r="M206" s="6"/>
    </row>
    <row r="207" spans="13:13">
      <c r="M207" s="6"/>
    </row>
    <row r="208" spans="13:13">
      <c r="M208" s="6"/>
    </row>
    <row r="209" spans="13:13">
      <c r="M209" s="6"/>
    </row>
    <row r="210" spans="13:13">
      <c r="M210" s="6"/>
    </row>
    <row r="211" spans="13:13">
      <c r="M211" s="6"/>
    </row>
    <row r="212" spans="13:13">
      <c r="M212" s="6"/>
    </row>
    <row r="213" spans="13:13">
      <c r="M213" s="6"/>
    </row>
    <row r="214" spans="13:13">
      <c r="M214" s="6"/>
    </row>
    <row r="215" spans="13:13">
      <c r="M215" s="6"/>
    </row>
    <row r="216" spans="13:13">
      <c r="M216" s="6"/>
    </row>
    <row r="217" spans="13:13">
      <c r="M217" s="6"/>
    </row>
    <row r="218" spans="13:13">
      <c r="M218" s="6"/>
    </row>
    <row r="219" spans="13:13">
      <c r="M219" s="6"/>
    </row>
    <row r="220" spans="13:13">
      <c r="M220" s="6"/>
    </row>
    <row r="221" spans="13:13">
      <c r="M221" s="6"/>
    </row>
    <row r="222" spans="13:13">
      <c r="M222" s="6"/>
    </row>
    <row r="223" spans="13:13">
      <c r="M223" s="6"/>
    </row>
    <row r="224" spans="13:13">
      <c r="M224" s="6"/>
    </row>
    <row r="225" spans="13:13">
      <c r="M225" s="6"/>
    </row>
    <row r="226" spans="13:13">
      <c r="M226" s="6"/>
    </row>
    <row r="227" spans="13:13">
      <c r="M227" s="6"/>
    </row>
    <row r="228" spans="13:13">
      <c r="M228" s="6"/>
    </row>
    <row r="229" spans="13:13">
      <c r="M229" s="6"/>
    </row>
    <row r="230" spans="13:13">
      <c r="M230" s="6"/>
    </row>
    <row r="231" spans="13:13">
      <c r="M231" s="6"/>
    </row>
    <row r="232" spans="13:13">
      <c r="M232" s="6"/>
    </row>
    <row r="233" spans="13:13">
      <c r="M233" s="6"/>
    </row>
    <row r="234" spans="13:13">
      <c r="M234" s="6"/>
    </row>
    <row r="235" spans="13:13">
      <c r="M235" s="6"/>
    </row>
    <row r="236" spans="13:13">
      <c r="M236" s="6"/>
    </row>
    <row r="237" spans="13:13">
      <c r="M237" s="6"/>
    </row>
    <row r="238" spans="13:13">
      <c r="M238" s="6"/>
    </row>
    <row r="239" spans="13:13">
      <c r="M239" s="6"/>
    </row>
    <row r="240" spans="13:13">
      <c r="M240" s="6"/>
    </row>
    <row r="241" spans="13:13">
      <c r="M241" s="6"/>
    </row>
    <row r="242" spans="13:13">
      <c r="M242" s="6"/>
    </row>
    <row r="243" spans="13:13">
      <c r="M243" s="6"/>
    </row>
    <row r="244" spans="13:13">
      <c r="M244" s="6"/>
    </row>
    <row r="245" spans="13:13">
      <c r="M245" s="6"/>
    </row>
    <row r="246" spans="13:13">
      <c r="M246" s="6"/>
    </row>
    <row r="247" spans="13:13">
      <c r="M247" s="6"/>
    </row>
    <row r="248" spans="13:13">
      <c r="M248" s="6"/>
    </row>
    <row r="249" spans="13:13">
      <c r="M249" s="6"/>
    </row>
    <row r="250" spans="13:13">
      <c r="M250" s="6"/>
    </row>
    <row r="251" spans="13:13">
      <c r="M251" s="6"/>
    </row>
    <row r="252" spans="13:13">
      <c r="M252" s="6"/>
    </row>
    <row r="253" spans="13:13">
      <c r="M253" s="6"/>
    </row>
    <row r="254" spans="13:13">
      <c r="M254" s="6"/>
    </row>
    <row r="255" spans="13:13">
      <c r="M255" s="6"/>
    </row>
    <row r="256" spans="13:13">
      <c r="M256" s="6"/>
    </row>
    <row r="257" spans="13:13">
      <c r="M257" s="6"/>
    </row>
    <row r="258" spans="13:13">
      <c r="M258" s="6"/>
    </row>
    <row r="259" spans="13:13">
      <c r="M259" s="6"/>
    </row>
    <row r="260" spans="13:13">
      <c r="M260" s="6"/>
    </row>
    <row r="261" spans="13:13">
      <c r="M261" s="6"/>
    </row>
    <row r="262" spans="13:13">
      <c r="M262" s="6"/>
    </row>
    <row r="263" spans="13:13">
      <c r="M263" s="6"/>
    </row>
    <row r="264" spans="13:13">
      <c r="M264" s="6"/>
    </row>
    <row r="265" spans="13:13">
      <c r="M265" s="6"/>
    </row>
    <row r="266" spans="13:13">
      <c r="M266" s="6"/>
    </row>
    <row r="267" spans="13:13">
      <c r="M267" s="6"/>
    </row>
    <row r="268" spans="13:13">
      <c r="M268" s="6"/>
    </row>
    <row r="269" spans="13:13">
      <c r="M269" s="6"/>
    </row>
    <row r="270" spans="13:13">
      <c r="M270" s="6"/>
    </row>
    <row r="271" spans="13:13">
      <c r="M271" s="6"/>
    </row>
    <row r="272" spans="13:13">
      <c r="M272" s="6"/>
    </row>
    <row r="273" spans="13:13">
      <c r="M273" s="6"/>
    </row>
    <row r="274" spans="13:13">
      <c r="M274" s="6"/>
    </row>
    <row r="275" spans="13:13">
      <c r="M275" s="6"/>
    </row>
    <row r="276" spans="13:13">
      <c r="M276" s="6"/>
    </row>
    <row r="277" spans="13:13">
      <c r="M277" s="6"/>
    </row>
    <row r="278" spans="13:13">
      <c r="M278" s="6"/>
    </row>
    <row r="279" spans="13:13">
      <c r="M279" s="6"/>
    </row>
    <row r="280" spans="13:13">
      <c r="M280" s="6"/>
    </row>
    <row r="281" spans="13:13">
      <c r="M281" s="6"/>
    </row>
    <row r="282" spans="13:13">
      <c r="M282" s="6"/>
    </row>
    <row r="283" spans="13:13">
      <c r="M283" s="6"/>
    </row>
  </sheetData>
  <protectedRanges>
    <protectedRange password="CC78" sqref="V14:IK15 A22 L14 C6:D8 B18:C18 V6:W9 A14:A19 B14:B17 B19 A21:B21 V22:IK22 Q6:T8 V24:IK50 L15:T15 E22:K22 E6:I7 AF6:IK13 A10:B13 D15:I15 Q10:S13 A80:A115 N6:P7 L6 F80:IK112 L65 L18 J7:K8 L8 L63 M22:T22 A24:A57 N14:S14 W51:IK57 V51:V62 F113:T115 W113:IK115 U113:V122 W10:W13 J14:K15 A161:IK65549 C24:T57 C80:E115 B22:B115" name="Range1"/>
    <protectedRange password="CC78" sqref="F8:H8 H65 H123" name="Range1_4"/>
    <protectedRange password="CC78" sqref="V18:IK19 S18:T19 N18:Q19 E18:I19" name="Range1_1_1"/>
    <protectedRange password="CC78" sqref="Q23 C23 N23 V23:IK23 L23 T23 E23:I23" name="Range1_3_1"/>
    <protectedRange password="CC78" sqref="U1 R2:S4 V4:V5 W1:IK5 N5:T5 N1:Q4 T4:U4 U5:U62 X6:AE13 B1:M5" name="Range1_2"/>
    <protectedRange password="CC78" sqref="V10:V13" name="Range1_1"/>
    <protectedRange password="CC78" sqref="S23" name="Range1_3_1_1"/>
    <protectedRange password="CC78" sqref="A1:A4" name="Range1_2_1_1"/>
    <protectedRange password="CC78" sqref="V1:V3" name="Range1_2_1"/>
    <protectedRange password="CC78" sqref="I8" name="Range1_4_1"/>
    <protectedRange password="CC78" sqref="U2:U3" name="Range1_2_2_1"/>
    <protectedRange password="CC78" sqref="V74:IK75 L74 C63:D65 B78:C78 V63:W66 A74:A79 B74:B77 B79 N63:P64 Q63:T65 K74:K75 L75:T75 E63:I64 AF63:IK73 D75:J75 J74 Q67:S73 J64:K65 L78 N74:S74 A67:B73 W67:W73" name="Range1_3"/>
    <protectedRange password="CC78" sqref="F65:G65" name="Range1_4_2"/>
    <protectedRange password="CC78" sqref="V78:IK79 N78:Q79 S78:T79 E78:I79" name="Range1_1_1_1"/>
    <protectedRange password="CC78" sqref="R59:S61 W58:IK62 N62:T62 U63:U79 N58:Q61 T61 B58:M62 X63:AE73" name="Range1_2_2"/>
    <protectedRange password="CC78" sqref="V67:V73" name="Range1_1_2"/>
    <protectedRange password="CC78" sqref="A58:A61 A116:A119" name="Range1_2_1_1_1"/>
    <protectedRange password="CC78" sqref="I65" name="Range1_4_1_1"/>
    <protectedRange password="CC78" sqref="V155:IK156 L155 C121:D123 B159:C159 V123:W124 A155:A160 B155:B158 B160 Q121:T123 N121:P122 E121:I122 D156:I156 J155:K156 J122:K123 L159 L156:T156 N155:P155 W121:W122 Q125:S155 AF121:IK154 W125:W154 A125:B154" name="Range1_5"/>
    <protectedRange password="CC78" sqref="F123:G123" name="Range1_4_3"/>
    <protectedRange password="CC78" sqref="V159:IK160 N159:Q160 S159:T160 E159:I160" name="Range1_1_1_2"/>
    <protectedRange password="CC78" sqref="R117:S119 Q116:Q119 W116:IK120 Q120:T120 T119 B116:P120 U123:U160 X121:AE154" name="Range1_2_3"/>
    <protectedRange password="CC78" sqref="V125:V154" name="Range1_1_3"/>
    <protectedRange password="CC78" sqref="I123" name="Range1_4_1_2"/>
    <protectedRange password="CC78" sqref="L123 L121" name="Range1_3_2"/>
    <protectedRange password="CC78" sqref="K10:K13 K67:K73 K125:K154" name="Range1_6"/>
  </protectedRanges>
  <autoFilter ref="A8:AE10"/>
  <mergeCells count="69">
    <mergeCell ref="A75:D75"/>
    <mergeCell ref="L63:L65"/>
    <mergeCell ref="R63:R65"/>
    <mergeCell ref="J64:J65"/>
    <mergeCell ref="K64:K65"/>
    <mergeCell ref="N64:N65"/>
    <mergeCell ref="O64:O65"/>
    <mergeCell ref="P64:P65"/>
    <mergeCell ref="D58:Q58"/>
    <mergeCell ref="R58:T58"/>
    <mergeCell ref="A63:A65"/>
    <mergeCell ref="B63:B65"/>
    <mergeCell ref="C63:C65"/>
    <mergeCell ref="D63:D65"/>
    <mergeCell ref="E63:E65"/>
    <mergeCell ref="F63:K63"/>
    <mergeCell ref="M63:M65"/>
    <mergeCell ref="N63:P63"/>
    <mergeCell ref="Q63:Q65"/>
    <mergeCell ref="S63:S65"/>
    <mergeCell ref="T63:T65"/>
    <mergeCell ref="F64:G64"/>
    <mergeCell ref="H64:I64"/>
    <mergeCell ref="B6:B8"/>
    <mergeCell ref="F7:G7"/>
    <mergeCell ref="C6:C8"/>
    <mergeCell ref="D6:D8"/>
    <mergeCell ref="F6:K6"/>
    <mergeCell ref="K7:K8"/>
    <mergeCell ref="J7:J8"/>
    <mergeCell ref="H7:I7"/>
    <mergeCell ref="E6:E8"/>
    <mergeCell ref="S6:S8"/>
    <mergeCell ref="M6:M8"/>
    <mergeCell ref="D116:Q116"/>
    <mergeCell ref="R116:T116"/>
    <mergeCell ref="R1:T1"/>
    <mergeCell ref="Q6:Q8"/>
    <mergeCell ref="N6:P6"/>
    <mergeCell ref="R6:R8"/>
    <mergeCell ref="O7:O8"/>
    <mergeCell ref="N7:N8"/>
    <mergeCell ref="P7:P8"/>
    <mergeCell ref="T6:T8"/>
    <mergeCell ref="A15:D15"/>
    <mergeCell ref="D1:Q1"/>
    <mergeCell ref="A6:A8"/>
    <mergeCell ref="L6:L8"/>
    <mergeCell ref="A121:A123"/>
    <mergeCell ref="B121:B123"/>
    <mergeCell ref="C121:C123"/>
    <mergeCell ref="D121:D123"/>
    <mergeCell ref="E121:E123"/>
    <mergeCell ref="A156:D156"/>
    <mergeCell ref="Q121:Q123"/>
    <mergeCell ref="R121:R123"/>
    <mergeCell ref="S121:S123"/>
    <mergeCell ref="T121:T123"/>
    <mergeCell ref="F122:G122"/>
    <mergeCell ref="H122:I122"/>
    <mergeCell ref="J122:J123"/>
    <mergeCell ref="K122:K123"/>
    <mergeCell ref="N122:N123"/>
    <mergeCell ref="O122:O123"/>
    <mergeCell ref="P122:P123"/>
    <mergeCell ref="F121:K121"/>
    <mergeCell ref="L121:L123"/>
    <mergeCell ref="M121:M123"/>
    <mergeCell ref="N121:P121"/>
  </mergeCells>
  <phoneticPr fontId="47" type="noConversion"/>
  <printOptions horizontalCentered="1"/>
  <pageMargins left="0" right="0.24" top="0.2" bottom="0.32" header="0.2" footer="0.2"/>
  <pageSetup paperSize="9" scale="65" fitToHeight="0" orientation="landscape" horizontalDpi="300" verticalDpi="300" r:id="rId1"/>
  <headerFooter alignWithMargins="0">
    <oddFooter>&amp;C&amp;P/&amp;N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C00000"/>
  </sheetPr>
  <dimension ref="A1:CJ169"/>
  <sheetViews>
    <sheetView zoomScaleNormal="115" workbookViewId="0">
      <pane xSplit="3" ySplit="6" topLeftCell="D140" activePane="bottomRight" state="frozen"/>
      <selection activeCell="AF27" sqref="AF27"/>
      <selection pane="topRight" activeCell="AF27" sqref="AF27"/>
      <selection pane="bottomLeft" activeCell="AF27" sqref="AF27"/>
      <selection pane="bottomRight" activeCell="AK151" sqref="AK151:AK152"/>
    </sheetView>
  </sheetViews>
  <sheetFormatPr defaultColWidth="3.7109375" defaultRowHeight="15" customHeight="1"/>
  <cols>
    <col min="1" max="1" width="3.7109375" style="2" customWidth="1"/>
    <col min="2" max="2" width="7.7109375" style="2" bestFit="1" customWidth="1"/>
    <col min="3" max="3" width="17.28515625" style="2" customWidth="1"/>
    <col min="4" max="4" width="6.85546875" style="134" customWidth="1"/>
    <col min="5" max="5" width="7.140625" style="2" customWidth="1"/>
    <col min="6" max="33" width="3.42578125" style="143" customWidth="1"/>
    <col min="34" max="35" width="4.42578125" style="2" customWidth="1"/>
    <col min="36" max="36" width="5.5703125" style="119" customWidth="1"/>
    <col min="37" max="37" width="6.140625" style="2" customWidth="1"/>
    <col min="38" max="40" width="5" style="2" hidden="1" customWidth="1"/>
    <col min="41" max="41" width="5" style="2" customWidth="1"/>
    <col min="42" max="42" width="11.7109375" style="2" customWidth="1"/>
    <col min="43" max="43" width="9.85546875" style="2" customWidth="1"/>
    <col min="44" max="44" width="3.7109375" style="2" customWidth="1"/>
    <col min="45" max="45" width="8.5703125" style="2" customWidth="1"/>
    <col min="46" max="16384" width="3.7109375" style="2"/>
  </cols>
  <sheetData>
    <row r="1" spans="1:88" ht="20.25">
      <c r="A1" s="161" t="str">
        <f>TH!A1</f>
        <v>Công ty TNHH Hải sản An Lạc</v>
      </c>
      <c r="B1" s="64"/>
      <c r="C1" s="64"/>
      <c r="D1" s="68"/>
      <c r="E1" s="64"/>
      <c r="F1" s="68"/>
      <c r="G1" s="68"/>
      <c r="H1" s="68"/>
      <c r="I1" s="68"/>
      <c r="J1" s="68"/>
      <c r="K1" s="139"/>
      <c r="L1" s="139"/>
      <c r="M1" s="139"/>
      <c r="N1" s="139"/>
      <c r="O1" s="139"/>
      <c r="P1" s="139"/>
      <c r="Q1" s="139"/>
      <c r="R1" s="139"/>
      <c r="S1" s="66" t="str">
        <f>CONCATENATE("BẢNG CHẤM CÔNG THÁNG ",TEXT($E$4,"mm")," NĂM ",TEXT($E$4,"yyyy"))</f>
        <v>BẢNG CHẤM CÔNG THÁNG 02 NĂM 2014</v>
      </c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65"/>
      <c r="AI1" s="65"/>
      <c r="AJ1" s="395" t="s">
        <v>66</v>
      </c>
      <c r="AK1" s="396"/>
      <c r="AL1" s="396"/>
      <c r="AM1" s="396"/>
      <c r="AN1" s="396"/>
      <c r="AO1" s="396"/>
      <c r="AP1" s="397"/>
      <c r="AQ1" s="67"/>
    </row>
    <row r="2" spans="1:88" ht="20.25">
      <c r="A2" s="161" t="str">
        <f>TH!A2</f>
        <v>Địa chỉ: Lô A14, đường 4A, KCN Hải Sơn, Đức Hòa, Long An</v>
      </c>
      <c r="B2" s="68"/>
      <c r="C2" s="68"/>
      <c r="D2" s="68"/>
      <c r="E2" s="68"/>
      <c r="F2" s="68"/>
      <c r="G2" s="68"/>
      <c r="H2" s="68"/>
      <c r="I2" s="68"/>
      <c r="J2" s="68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65"/>
      <c r="AI2" s="65"/>
      <c r="AJ2" s="114"/>
      <c r="AK2" s="69"/>
      <c r="AL2" s="69"/>
      <c r="AM2" s="69"/>
      <c r="AN2" s="69"/>
      <c r="AO2" s="69"/>
      <c r="AP2" s="113"/>
      <c r="AQ2" s="113"/>
    </row>
    <row r="3" spans="1:88" ht="21" customHeight="1">
      <c r="A3" s="161" t="str">
        <f>TH!A3</f>
        <v>MST: 1100878093</v>
      </c>
      <c r="B3" s="70"/>
      <c r="C3" s="70"/>
      <c r="D3" s="71"/>
      <c r="E3" s="71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65"/>
      <c r="AI3" s="65"/>
      <c r="AJ3" s="114"/>
      <c r="AK3" s="67"/>
      <c r="AL3" s="67"/>
      <c r="AM3" s="67"/>
      <c r="AN3" s="67"/>
      <c r="AO3" s="67"/>
      <c r="AP3" s="72"/>
      <c r="AQ3" s="72"/>
    </row>
    <row r="4" spans="1:88" ht="14.25" customHeight="1">
      <c r="A4" s="73"/>
      <c r="B4" s="73"/>
      <c r="C4" s="326">
        <f>MONTH($E$4)</f>
        <v>2</v>
      </c>
      <c r="D4" s="74"/>
      <c r="E4" s="75">
        <v>41671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3"/>
      <c r="AI4" s="73"/>
      <c r="AJ4" s="115"/>
      <c r="AK4" s="73"/>
      <c r="AL4" s="73"/>
      <c r="AM4" s="73"/>
      <c r="AN4" s="73"/>
      <c r="AO4" s="73"/>
      <c r="AP4" s="73"/>
      <c r="AQ4" s="120"/>
    </row>
    <row r="5" spans="1:88" s="78" customFormat="1" ht="18.75" customHeight="1">
      <c r="A5" s="390" t="s">
        <v>29</v>
      </c>
      <c r="B5" s="390" t="s">
        <v>3</v>
      </c>
      <c r="C5" s="390" t="s">
        <v>1</v>
      </c>
      <c r="D5" s="386" t="s">
        <v>30</v>
      </c>
      <c r="E5" s="390" t="s">
        <v>31</v>
      </c>
      <c r="F5" s="137">
        <f>+E4</f>
        <v>41671</v>
      </c>
      <c r="G5" s="137">
        <f t="shared" ref="G5:AG5" si="0">F5+1</f>
        <v>41672</v>
      </c>
      <c r="H5" s="137">
        <f t="shared" si="0"/>
        <v>41673</v>
      </c>
      <c r="I5" s="137">
        <f t="shared" si="0"/>
        <v>41674</v>
      </c>
      <c r="J5" s="137">
        <f t="shared" si="0"/>
        <v>41675</v>
      </c>
      <c r="K5" s="137">
        <f t="shared" si="0"/>
        <v>41676</v>
      </c>
      <c r="L5" s="137">
        <f t="shared" si="0"/>
        <v>41677</v>
      </c>
      <c r="M5" s="137">
        <f t="shared" si="0"/>
        <v>41678</v>
      </c>
      <c r="N5" s="137">
        <f t="shared" si="0"/>
        <v>41679</v>
      </c>
      <c r="O5" s="137">
        <f t="shared" si="0"/>
        <v>41680</v>
      </c>
      <c r="P5" s="137">
        <f t="shared" si="0"/>
        <v>41681</v>
      </c>
      <c r="Q5" s="137">
        <f t="shared" si="0"/>
        <v>41682</v>
      </c>
      <c r="R5" s="137">
        <f t="shared" si="0"/>
        <v>41683</v>
      </c>
      <c r="S5" s="137">
        <f t="shared" si="0"/>
        <v>41684</v>
      </c>
      <c r="T5" s="137">
        <f t="shared" si="0"/>
        <v>41685</v>
      </c>
      <c r="U5" s="137">
        <f t="shared" si="0"/>
        <v>41686</v>
      </c>
      <c r="V5" s="137">
        <f t="shared" si="0"/>
        <v>41687</v>
      </c>
      <c r="W5" s="137">
        <f t="shared" si="0"/>
        <v>41688</v>
      </c>
      <c r="X5" s="137">
        <f t="shared" si="0"/>
        <v>41689</v>
      </c>
      <c r="Y5" s="137">
        <f t="shared" si="0"/>
        <v>41690</v>
      </c>
      <c r="Z5" s="137">
        <f t="shared" si="0"/>
        <v>41691</v>
      </c>
      <c r="AA5" s="137">
        <f t="shared" si="0"/>
        <v>41692</v>
      </c>
      <c r="AB5" s="137">
        <f t="shared" si="0"/>
        <v>41693</v>
      </c>
      <c r="AC5" s="137">
        <f t="shared" si="0"/>
        <v>41694</v>
      </c>
      <c r="AD5" s="137">
        <f t="shared" si="0"/>
        <v>41695</v>
      </c>
      <c r="AE5" s="137">
        <f t="shared" si="0"/>
        <v>41696</v>
      </c>
      <c r="AF5" s="137">
        <f t="shared" si="0"/>
        <v>41697</v>
      </c>
      <c r="AG5" s="137">
        <f t="shared" si="0"/>
        <v>41698</v>
      </c>
      <c r="AH5" s="392" t="s">
        <v>15</v>
      </c>
      <c r="AI5" s="393"/>
      <c r="AJ5" s="394"/>
      <c r="AK5" s="384" t="s">
        <v>47</v>
      </c>
      <c r="AL5" s="384" t="s">
        <v>43</v>
      </c>
      <c r="AM5" s="384" t="s">
        <v>44</v>
      </c>
      <c r="AN5" s="384" t="s">
        <v>45</v>
      </c>
      <c r="AO5" s="384" t="s">
        <v>46</v>
      </c>
      <c r="AP5" s="386" t="s">
        <v>0</v>
      </c>
      <c r="AQ5" s="379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</row>
    <row r="6" spans="1:88" s="78" customFormat="1" ht="51.75" customHeight="1">
      <c r="A6" s="387"/>
      <c r="B6" s="387"/>
      <c r="C6" s="387"/>
      <c r="D6" s="387"/>
      <c r="E6" s="391"/>
      <c r="F6" s="138" t="str">
        <f>CHOOSE(WEEKDAY(F5),"C.Nhật","T.Hai","T.Ba","T.Tư","T.Năm","T.Sáu","T.Bảy")</f>
        <v>T.Bảy</v>
      </c>
      <c r="G6" s="138" t="str">
        <f t="shared" ref="G6:AG6" si="1">CHOOSE(WEEKDAY(G5),"C.Nhật","T.Hai","T.Ba","T.Tư","T.Năm","T.Sáu","T.Bảy")</f>
        <v>C.Nhật</v>
      </c>
      <c r="H6" s="138" t="str">
        <f t="shared" si="1"/>
        <v>T.Hai</v>
      </c>
      <c r="I6" s="138" t="str">
        <f t="shared" si="1"/>
        <v>T.Ba</v>
      </c>
      <c r="J6" s="138" t="str">
        <f t="shared" si="1"/>
        <v>T.Tư</v>
      </c>
      <c r="K6" s="138" t="str">
        <f t="shared" si="1"/>
        <v>T.Năm</v>
      </c>
      <c r="L6" s="138" t="str">
        <f t="shared" si="1"/>
        <v>T.Sáu</v>
      </c>
      <c r="M6" s="138" t="str">
        <f t="shared" si="1"/>
        <v>T.Bảy</v>
      </c>
      <c r="N6" s="138" t="str">
        <f t="shared" si="1"/>
        <v>C.Nhật</v>
      </c>
      <c r="O6" s="138" t="str">
        <f t="shared" si="1"/>
        <v>T.Hai</v>
      </c>
      <c r="P6" s="138" t="str">
        <f t="shared" si="1"/>
        <v>T.Ba</v>
      </c>
      <c r="Q6" s="138" t="str">
        <f t="shared" si="1"/>
        <v>T.Tư</v>
      </c>
      <c r="R6" s="138" t="str">
        <f t="shared" si="1"/>
        <v>T.Năm</v>
      </c>
      <c r="S6" s="138" t="str">
        <f t="shared" si="1"/>
        <v>T.Sáu</v>
      </c>
      <c r="T6" s="138" t="str">
        <f t="shared" si="1"/>
        <v>T.Bảy</v>
      </c>
      <c r="U6" s="138" t="str">
        <f t="shared" si="1"/>
        <v>C.Nhật</v>
      </c>
      <c r="V6" s="138" t="str">
        <f>CHOOSE(WEEKDAY(V5),"C.Nhật","T.Hai","T.Ba","T.Tư","T.Năm","T.Sáu","T.Bảy")</f>
        <v>T.Hai</v>
      </c>
      <c r="W6" s="138" t="str">
        <f t="shared" si="1"/>
        <v>T.Ba</v>
      </c>
      <c r="X6" s="138" t="str">
        <f t="shared" si="1"/>
        <v>T.Tư</v>
      </c>
      <c r="Y6" s="138" t="str">
        <f t="shared" si="1"/>
        <v>T.Năm</v>
      </c>
      <c r="Z6" s="138" t="str">
        <f t="shared" si="1"/>
        <v>T.Sáu</v>
      </c>
      <c r="AA6" s="138" t="str">
        <f t="shared" si="1"/>
        <v>T.Bảy</v>
      </c>
      <c r="AB6" s="138" t="str">
        <f t="shared" si="1"/>
        <v>C.Nhật</v>
      </c>
      <c r="AC6" s="138" t="str">
        <f t="shared" si="1"/>
        <v>T.Hai</v>
      </c>
      <c r="AD6" s="138" t="str">
        <f t="shared" si="1"/>
        <v>T.Ba</v>
      </c>
      <c r="AE6" s="138" t="str">
        <f t="shared" si="1"/>
        <v>T.Tư</v>
      </c>
      <c r="AF6" s="138" t="str">
        <f t="shared" si="1"/>
        <v>T.Năm</v>
      </c>
      <c r="AG6" s="138" t="str">
        <f t="shared" si="1"/>
        <v>T.Sáu</v>
      </c>
      <c r="AH6" s="112" t="s">
        <v>16</v>
      </c>
      <c r="AI6" s="112" t="s">
        <v>32</v>
      </c>
      <c r="AJ6" s="116" t="s">
        <v>17</v>
      </c>
      <c r="AK6" s="385"/>
      <c r="AL6" s="385"/>
      <c r="AM6" s="385"/>
      <c r="AN6" s="385"/>
      <c r="AO6" s="385"/>
      <c r="AP6" s="387"/>
      <c r="AQ6" s="379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</row>
    <row r="7" spans="1:88" s="78" customFormat="1" ht="12.75" customHeight="1">
      <c r="A7" s="151">
        <v>1</v>
      </c>
      <c r="B7" s="151">
        <v>2</v>
      </c>
      <c r="C7" s="151">
        <v>3</v>
      </c>
      <c r="D7" s="151">
        <v>4</v>
      </c>
      <c r="E7" s="151">
        <v>5</v>
      </c>
      <c r="F7" s="151">
        <v>6</v>
      </c>
      <c r="G7" s="151">
        <v>7</v>
      </c>
      <c r="H7" s="151">
        <v>8</v>
      </c>
      <c r="I7" s="151">
        <v>9</v>
      </c>
      <c r="J7" s="151">
        <v>10</v>
      </c>
      <c r="K7" s="151">
        <v>11</v>
      </c>
      <c r="L7" s="151">
        <v>12</v>
      </c>
      <c r="M7" s="151">
        <v>13</v>
      </c>
      <c r="N7" s="151">
        <v>14</v>
      </c>
      <c r="O7" s="151">
        <v>15</v>
      </c>
      <c r="P7" s="151">
        <v>16</v>
      </c>
      <c r="Q7" s="151">
        <v>17</v>
      </c>
      <c r="R7" s="151">
        <v>18</v>
      </c>
      <c r="S7" s="151">
        <v>19</v>
      </c>
      <c r="T7" s="151">
        <v>20</v>
      </c>
      <c r="U7" s="151">
        <v>21</v>
      </c>
      <c r="V7" s="151">
        <v>22</v>
      </c>
      <c r="W7" s="151">
        <v>23</v>
      </c>
      <c r="X7" s="151">
        <v>24</v>
      </c>
      <c r="Y7" s="151">
        <v>25</v>
      </c>
      <c r="Z7" s="151">
        <v>26</v>
      </c>
      <c r="AA7" s="151">
        <v>27</v>
      </c>
      <c r="AB7" s="151">
        <v>28</v>
      </c>
      <c r="AC7" s="151">
        <v>29</v>
      </c>
      <c r="AD7" s="151">
        <v>30</v>
      </c>
      <c r="AE7" s="151">
        <v>31</v>
      </c>
      <c r="AF7" s="151">
        <v>32</v>
      </c>
      <c r="AG7" s="151">
        <v>33</v>
      </c>
      <c r="AH7" s="151">
        <v>37</v>
      </c>
      <c r="AI7" s="151">
        <v>38</v>
      </c>
      <c r="AJ7" s="151">
        <v>39</v>
      </c>
      <c r="AK7" s="151">
        <v>40</v>
      </c>
      <c r="AL7" s="151">
        <v>41</v>
      </c>
      <c r="AM7" s="151">
        <v>42</v>
      </c>
      <c r="AN7" s="151">
        <v>43</v>
      </c>
      <c r="AO7" s="151">
        <v>44</v>
      </c>
      <c r="AP7" s="151">
        <v>45</v>
      </c>
      <c r="AQ7" s="286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</row>
    <row r="8" spans="1:88" s="78" customFormat="1" ht="18" customHeight="1">
      <c r="A8" s="370">
        <v>1</v>
      </c>
      <c r="B8" s="370" t="s">
        <v>67</v>
      </c>
      <c r="C8" s="358" t="str">
        <f>VLOOKUP(B8,DS,2,0)</f>
        <v>Mai Út Hiền</v>
      </c>
      <c r="D8" s="360" t="str">
        <f>VLOOKUP(B8,DS,3,0)</f>
        <v>Cơ Điện</v>
      </c>
      <c r="E8" s="79" t="s">
        <v>33</v>
      </c>
      <c r="F8" s="193"/>
      <c r="G8" s="193"/>
      <c r="H8" s="193"/>
      <c r="I8" s="193"/>
      <c r="J8" s="193"/>
      <c r="K8" s="193"/>
      <c r="L8" s="193"/>
      <c r="M8" s="193">
        <v>8</v>
      </c>
      <c r="N8" s="193"/>
      <c r="O8" s="193">
        <v>8</v>
      </c>
      <c r="P8" s="193">
        <v>8</v>
      </c>
      <c r="Q8" s="193">
        <v>8</v>
      </c>
      <c r="R8" s="193">
        <v>8</v>
      </c>
      <c r="S8" s="193">
        <v>8</v>
      </c>
      <c r="T8" s="193">
        <v>8</v>
      </c>
      <c r="U8" s="193"/>
      <c r="V8" s="193">
        <v>8</v>
      </c>
      <c r="W8" s="193">
        <v>8</v>
      </c>
      <c r="X8" s="193">
        <v>8</v>
      </c>
      <c r="Y8" s="193">
        <v>8</v>
      </c>
      <c r="Z8" s="193">
        <v>8</v>
      </c>
      <c r="AA8" s="193">
        <v>8</v>
      </c>
      <c r="AB8" s="193"/>
      <c r="AC8" s="193">
        <v>8</v>
      </c>
      <c r="AD8" s="193">
        <v>8</v>
      </c>
      <c r="AE8" s="193">
        <v>8</v>
      </c>
      <c r="AF8" s="193">
        <v>8</v>
      </c>
      <c r="AG8" s="193">
        <v>8</v>
      </c>
      <c r="AH8" s="362">
        <f>((SUM(C8:AG8))/8)-(SUMIF($F$6:$AJ$6,"C.Nhật",C8:AG8)/8)</f>
        <v>16</v>
      </c>
      <c r="AI8" s="362">
        <f>SUM(C9:AG9)/8*1.5</f>
        <v>0</v>
      </c>
      <c r="AJ8" s="364">
        <f>SUMIF($F$6:$AJ$6,"C.Nhật",$F8:$AJ9)/8*2</f>
        <v>0</v>
      </c>
      <c r="AK8" s="366">
        <f t="shared" ref="AK8:AK14" si="2">SUM(AH8:AJ9)</f>
        <v>16</v>
      </c>
      <c r="AL8" s="368">
        <v>0</v>
      </c>
      <c r="AM8" s="366"/>
      <c r="AN8" s="366"/>
      <c r="AO8" s="366"/>
      <c r="AP8" s="356"/>
      <c r="AQ8" s="286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</row>
    <row r="9" spans="1:88" s="78" customFormat="1" ht="18" customHeight="1">
      <c r="A9" s="371"/>
      <c r="B9" s="371"/>
      <c r="C9" s="359"/>
      <c r="D9" s="361"/>
      <c r="E9" s="81" t="s">
        <v>32</v>
      </c>
      <c r="F9" s="194"/>
      <c r="G9" s="194"/>
      <c r="H9" s="194"/>
      <c r="I9" s="194"/>
      <c r="J9" s="194"/>
      <c r="K9" s="194"/>
      <c r="L9" s="194"/>
      <c r="M9" s="194"/>
      <c r="N9" s="194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4"/>
      <c r="Z9" s="194"/>
      <c r="AA9" s="194"/>
      <c r="AB9" s="194"/>
      <c r="AC9" s="194"/>
      <c r="AD9" s="194"/>
      <c r="AE9" s="194"/>
      <c r="AF9" s="194"/>
      <c r="AG9" s="194"/>
      <c r="AH9" s="363"/>
      <c r="AI9" s="363"/>
      <c r="AJ9" s="365"/>
      <c r="AK9" s="367"/>
      <c r="AL9" s="369"/>
      <c r="AM9" s="367"/>
      <c r="AN9" s="367"/>
      <c r="AO9" s="367"/>
      <c r="AP9" s="357"/>
      <c r="AQ9" s="286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</row>
    <row r="10" spans="1:88" s="78" customFormat="1" ht="18" customHeight="1">
      <c r="A10" s="370">
        <f>A8+1</f>
        <v>2</v>
      </c>
      <c r="B10" s="370" t="s">
        <v>68</v>
      </c>
      <c r="C10" s="358" t="str">
        <f>VLOOKUP(B10,DS,2,0)</f>
        <v>Nguyễn Thị Xuân Thảo</v>
      </c>
      <c r="D10" s="360" t="str">
        <f>VLOOKUP(B10,DS,3,0)</f>
        <v>KCS</v>
      </c>
      <c r="E10" s="79" t="s">
        <v>33</v>
      </c>
      <c r="F10" s="193"/>
      <c r="G10" s="193"/>
      <c r="H10" s="193"/>
      <c r="I10" s="193"/>
      <c r="J10" s="193"/>
      <c r="K10" s="193"/>
      <c r="L10" s="193"/>
      <c r="M10" s="193">
        <v>8</v>
      </c>
      <c r="N10" s="193"/>
      <c r="O10" s="193">
        <v>8</v>
      </c>
      <c r="P10" s="193">
        <v>8</v>
      </c>
      <c r="Q10" s="193">
        <v>8</v>
      </c>
      <c r="R10" s="193">
        <v>8</v>
      </c>
      <c r="S10" s="193">
        <v>8</v>
      </c>
      <c r="T10" s="193">
        <v>8</v>
      </c>
      <c r="U10" s="193"/>
      <c r="V10" s="193">
        <v>8</v>
      </c>
      <c r="W10" s="193">
        <v>8</v>
      </c>
      <c r="X10" s="193">
        <v>8</v>
      </c>
      <c r="Y10" s="193">
        <v>8</v>
      </c>
      <c r="Z10" s="193">
        <v>8</v>
      </c>
      <c r="AA10" s="193">
        <v>8</v>
      </c>
      <c r="AB10" s="193"/>
      <c r="AC10" s="193">
        <v>8</v>
      </c>
      <c r="AD10" s="193">
        <v>8</v>
      </c>
      <c r="AE10" s="193">
        <v>8</v>
      </c>
      <c r="AF10" s="193">
        <v>8</v>
      </c>
      <c r="AG10" s="193">
        <v>8</v>
      </c>
      <c r="AH10" s="362">
        <f t="shared" ref="AH10" si="3">((SUM(C10:AG10))/8)-(SUMIF($F$6:$AJ$6,"C.Nhật",C10:AG10)/8)</f>
        <v>16</v>
      </c>
      <c r="AI10" s="362">
        <f t="shared" ref="AI10" si="4">SUM(C11:AG11)/8*1.5</f>
        <v>0</v>
      </c>
      <c r="AJ10" s="364">
        <f t="shared" ref="AJ10" si="5">SUMIF($F$6:$AJ$6,"C.Nhật",$F10:$AJ11)/8*2</f>
        <v>0</v>
      </c>
      <c r="AK10" s="366">
        <f t="shared" si="2"/>
        <v>16</v>
      </c>
      <c r="AL10" s="368">
        <v>0</v>
      </c>
      <c r="AM10" s="366"/>
      <c r="AN10" s="366"/>
      <c r="AO10" s="366"/>
      <c r="AP10" s="356"/>
      <c r="AQ10" s="286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</row>
    <row r="11" spans="1:88" s="78" customFormat="1" ht="18" customHeight="1">
      <c r="A11" s="371"/>
      <c r="B11" s="371"/>
      <c r="C11" s="359"/>
      <c r="D11" s="361"/>
      <c r="E11" s="81" t="s">
        <v>32</v>
      </c>
      <c r="F11" s="194"/>
      <c r="G11" s="194"/>
      <c r="H11" s="194"/>
      <c r="I11" s="194"/>
      <c r="J11" s="194"/>
      <c r="K11" s="194"/>
      <c r="L11" s="194"/>
      <c r="M11" s="194"/>
      <c r="N11" s="194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363"/>
      <c r="AI11" s="363"/>
      <c r="AJ11" s="365"/>
      <c r="AK11" s="367"/>
      <c r="AL11" s="369"/>
      <c r="AM11" s="367"/>
      <c r="AN11" s="367"/>
      <c r="AO11" s="367"/>
      <c r="AP11" s="357"/>
      <c r="AQ11" s="286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</row>
    <row r="12" spans="1:88" s="78" customFormat="1" ht="18" customHeight="1">
      <c r="A12" s="370">
        <f>A10+1</f>
        <v>3</v>
      </c>
      <c r="B12" s="370" t="s">
        <v>69</v>
      </c>
      <c r="C12" s="358" t="str">
        <f>VLOOKUP(B12,DS,2,0)</f>
        <v>Võ Thị Út</v>
      </c>
      <c r="D12" s="360" t="str">
        <f>VLOOKUP(B12,DS,3,0)</f>
        <v>KCS</v>
      </c>
      <c r="E12" s="79" t="s">
        <v>33</v>
      </c>
      <c r="F12" s="193"/>
      <c r="G12" s="193"/>
      <c r="H12" s="193"/>
      <c r="I12" s="193"/>
      <c r="J12" s="193"/>
      <c r="K12" s="193"/>
      <c r="L12" s="193"/>
      <c r="M12" s="193">
        <v>8</v>
      </c>
      <c r="N12" s="193"/>
      <c r="O12" s="193">
        <v>8</v>
      </c>
      <c r="P12" s="193">
        <v>8</v>
      </c>
      <c r="Q12" s="193">
        <v>8</v>
      </c>
      <c r="R12" s="193">
        <v>8</v>
      </c>
      <c r="S12" s="193">
        <v>8</v>
      </c>
      <c r="T12" s="193">
        <v>8</v>
      </c>
      <c r="U12" s="193"/>
      <c r="V12" s="193">
        <v>8</v>
      </c>
      <c r="W12" s="193">
        <v>8</v>
      </c>
      <c r="X12" s="193">
        <v>8</v>
      </c>
      <c r="Y12" s="193">
        <v>8</v>
      </c>
      <c r="Z12" s="193">
        <v>8</v>
      </c>
      <c r="AA12" s="193">
        <v>8</v>
      </c>
      <c r="AB12" s="193"/>
      <c r="AC12" s="193">
        <v>8</v>
      </c>
      <c r="AD12" s="193">
        <v>8</v>
      </c>
      <c r="AE12" s="193">
        <v>8</v>
      </c>
      <c r="AF12" s="193">
        <v>8</v>
      </c>
      <c r="AG12" s="193">
        <v>8</v>
      </c>
      <c r="AH12" s="362">
        <f t="shared" ref="AH12" si="6">((SUM(C12:AG12))/8)-(SUMIF($F$6:$AJ$6,"C.Nhật",C12:AG12)/8)</f>
        <v>16</v>
      </c>
      <c r="AI12" s="362">
        <f t="shared" ref="AI12" si="7">SUM(C13:AG13)/8*1.5</f>
        <v>0</v>
      </c>
      <c r="AJ12" s="364">
        <f t="shared" ref="AJ12" si="8">SUMIF($F$6:$AJ$6,"C.Nhật",$F12:$AJ13)/8*2</f>
        <v>0</v>
      </c>
      <c r="AK12" s="366">
        <f t="shared" si="2"/>
        <v>16</v>
      </c>
      <c r="AL12" s="368">
        <v>0</v>
      </c>
      <c r="AM12" s="366"/>
      <c r="AN12" s="366"/>
      <c r="AO12" s="366"/>
      <c r="AP12" s="356"/>
      <c r="AQ12" s="286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</row>
    <row r="13" spans="1:88" s="78" customFormat="1" ht="18" customHeight="1">
      <c r="A13" s="371"/>
      <c r="B13" s="371"/>
      <c r="C13" s="359"/>
      <c r="D13" s="361"/>
      <c r="E13" s="81" t="s">
        <v>32</v>
      </c>
      <c r="F13" s="194"/>
      <c r="G13" s="194"/>
      <c r="H13" s="194"/>
      <c r="I13" s="194"/>
      <c r="J13" s="194"/>
      <c r="K13" s="194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363"/>
      <c r="AI13" s="363"/>
      <c r="AJ13" s="365"/>
      <c r="AK13" s="367"/>
      <c r="AL13" s="369"/>
      <c r="AM13" s="367"/>
      <c r="AN13" s="367"/>
      <c r="AO13" s="367"/>
      <c r="AP13" s="357"/>
      <c r="AQ13" s="286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</row>
    <row r="14" spans="1:88" s="78" customFormat="1" ht="18" customHeight="1">
      <c r="A14" s="370">
        <f>A12+1</f>
        <v>4</v>
      </c>
      <c r="B14" s="370" t="s">
        <v>70</v>
      </c>
      <c r="C14" s="358" t="str">
        <f>VLOOKUP(B14,DS,2,0)</f>
        <v>Nguyễn Thị Thiết</v>
      </c>
      <c r="D14" s="360" t="str">
        <f>VLOOKUP(B14,DS,3,0)</f>
        <v>KCS</v>
      </c>
      <c r="E14" s="79" t="s">
        <v>33</v>
      </c>
      <c r="F14" s="193"/>
      <c r="G14" s="193"/>
      <c r="H14" s="193"/>
      <c r="I14" s="193"/>
      <c r="J14" s="193"/>
      <c r="K14" s="193"/>
      <c r="L14" s="193"/>
      <c r="M14" s="193">
        <v>8</v>
      </c>
      <c r="N14" s="193"/>
      <c r="O14" s="193">
        <v>8</v>
      </c>
      <c r="P14" s="193">
        <v>8</v>
      </c>
      <c r="Q14" s="193">
        <v>8</v>
      </c>
      <c r="R14" s="193">
        <v>8</v>
      </c>
      <c r="S14" s="193">
        <v>8</v>
      </c>
      <c r="T14" s="193">
        <v>8</v>
      </c>
      <c r="U14" s="193"/>
      <c r="V14" s="193">
        <v>8</v>
      </c>
      <c r="W14" s="193">
        <v>8</v>
      </c>
      <c r="X14" s="193">
        <v>8</v>
      </c>
      <c r="Y14" s="193">
        <v>8</v>
      </c>
      <c r="Z14" s="193">
        <v>8</v>
      </c>
      <c r="AA14" s="193">
        <v>8</v>
      </c>
      <c r="AB14" s="193"/>
      <c r="AC14" s="193">
        <v>8</v>
      </c>
      <c r="AD14" s="193">
        <v>8</v>
      </c>
      <c r="AE14" s="193">
        <v>8</v>
      </c>
      <c r="AF14" s="193">
        <v>8</v>
      </c>
      <c r="AG14" s="193">
        <v>8</v>
      </c>
      <c r="AH14" s="362">
        <f t="shared" ref="AH14" si="9">((SUM(C14:AG14))/8)-(SUMIF($F$6:$AJ$6,"C.Nhật",C14:AG14)/8)</f>
        <v>16</v>
      </c>
      <c r="AI14" s="362">
        <f t="shared" ref="AI14" si="10">SUM(C15:AG15)/8*1.5</f>
        <v>0</v>
      </c>
      <c r="AJ14" s="364">
        <f t="shared" ref="AJ14" si="11">SUMIF($F$6:$AJ$6,"C.Nhật",$F14:$AJ15)/8*2</f>
        <v>0</v>
      </c>
      <c r="AK14" s="366">
        <f t="shared" si="2"/>
        <v>16</v>
      </c>
      <c r="AL14" s="368">
        <v>0</v>
      </c>
      <c r="AM14" s="366"/>
      <c r="AN14" s="366"/>
      <c r="AO14" s="366"/>
      <c r="AP14" s="356"/>
      <c r="AQ14" s="286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</row>
    <row r="15" spans="1:88" s="78" customFormat="1" ht="18" customHeight="1">
      <c r="A15" s="371"/>
      <c r="B15" s="371"/>
      <c r="C15" s="359"/>
      <c r="D15" s="361"/>
      <c r="E15" s="81" t="s">
        <v>32</v>
      </c>
      <c r="F15" s="194"/>
      <c r="G15" s="194"/>
      <c r="H15" s="194"/>
      <c r="I15" s="194"/>
      <c r="J15" s="194"/>
      <c r="K15" s="194"/>
      <c r="L15" s="194"/>
      <c r="M15" s="194"/>
      <c r="N15" s="194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363"/>
      <c r="AI15" s="363"/>
      <c r="AJ15" s="365"/>
      <c r="AK15" s="367"/>
      <c r="AL15" s="369"/>
      <c r="AM15" s="367"/>
      <c r="AN15" s="367"/>
      <c r="AO15" s="367"/>
      <c r="AP15" s="357"/>
      <c r="AQ15" s="286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</row>
    <row r="16" spans="1:88" s="83" customFormat="1" ht="12.75">
      <c r="A16" s="19"/>
      <c r="B16" s="84"/>
      <c r="C16" s="4"/>
      <c r="D16" s="132"/>
      <c r="E16" s="4"/>
      <c r="F16" s="88"/>
      <c r="G16" s="88"/>
      <c r="H16" s="85"/>
      <c r="I16" s="85"/>
      <c r="J16" s="140"/>
      <c r="K16" s="88"/>
      <c r="L16" s="85"/>
      <c r="M16" s="88"/>
      <c r="N16" s="88"/>
      <c r="O16" s="88"/>
      <c r="P16" s="88"/>
      <c r="Q16" s="85"/>
      <c r="R16" s="88"/>
      <c r="S16" s="88"/>
      <c r="T16" s="140"/>
      <c r="U16" s="88"/>
      <c r="V16" s="88"/>
      <c r="W16" s="88"/>
      <c r="X16" s="84"/>
      <c r="Y16" s="88"/>
      <c r="Z16" s="88"/>
      <c r="AA16" s="88"/>
      <c r="AB16" s="88"/>
      <c r="AC16" s="88"/>
      <c r="AD16" s="85"/>
      <c r="AE16" s="88"/>
      <c r="AF16" s="88"/>
      <c r="AG16" s="88"/>
      <c r="AH16" s="4"/>
      <c r="AI16" s="4"/>
      <c r="AJ16" s="117"/>
      <c r="AK16" s="87"/>
      <c r="AL16" s="87"/>
      <c r="AM16" s="87"/>
      <c r="AN16" s="87"/>
      <c r="AO16" s="87"/>
      <c r="AP16" s="4"/>
      <c r="AQ16" s="123"/>
    </row>
    <row r="17" spans="1:43" s="83" customFormat="1" ht="12.75">
      <c r="A17" s="19"/>
      <c r="B17" s="84"/>
      <c r="C17" s="19" t="s">
        <v>14</v>
      </c>
      <c r="D17" s="132"/>
      <c r="E17" s="4"/>
      <c r="F17" s="88"/>
      <c r="G17" s="88"/>
      <c r="H17" s="85"/>
      <c r="I17" s="85"/>
      <c r="J17" s="140"/>
      <c r="K17" s="88"/>
      <c r="L17" s="85"/>
      <c r="M17" s="88"/>
      <c r="N17" s="88"/>
      <c r="O17" s="88"/>
      <c r="P17" s="88"/>
      <c r="Q17" s="85"/>
      <c r="R17" s="88"/>
      <c r="S17" s="88"/>
      <c r="T17" s="140"/>
      <c r="U17" s="88"/>
      <c r="V17" s="88"/>
      <c r="W17" s="88"/>
      <c r="X17" s="84"/>
      <c r="Y17" s="88"/>
      <c r="Z17" s="88"/>
      <c r="AA17" s="88"/>
      <c r="AB17" s="88"/>
      <c r="AC17" s="88"/>
      <c r="AD17" s="85"/>
      <c r="AE17" s="88"/>
      <c r="AF17" s="88"/>
      <c r="AG17" s="88"/>
      <c r="AH17" s="4"/>
      <c r="AI17" s="4"/>
      <c r="AJ17" s="117"/>
      <c r="AK17" s="87"/>
      <c r="AL17" s="87"/>
      <c r="AM17" s="87"/>
      <c r="AN17" s="87"/>
      <c r="AO17" s="87"/>
      <c r="AP17" s="4"/>
      <c r="AQ17" s="123"/>
    </row>
    <row r="18" spans="1:43" s="83" customFormat="1" ht="12.75">
      <c r="A18" s="16"/>
      <c r="B18" s="16"/>
      <c r="C18" s="4"/>
      <c r="D18" s="132"/>
      <c r="E18" s="4"/>
      <c r="F18" s="88"/>
      <c r="G18" s="88"/>
      <c r="H18" s="141"/>
      <c r="I18" s="141"/>
      <c r="J18" s="141"/>
      <c r="K18" s="88"/>
      <c r="L18" s="141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141"/>
      <c r="AE18" s="88"/>
      <c r="AF18" s="88"/>
      <c r="AG18" s="88"/>
      <c r="AH18" s="4"/>
      <c r="AI18" s="4"/>
      <c r="AJ18" s="117"/>
      <c r="AK18" s="89"/>
      <c r="AL18" s="89"/>
      <c r="AM18" s="89"/>
      <c r="AN18" s="89"/>
      <c r="AO18" s="89"/>
      <c r="AP18" s="4"/>
      <c r="AQ18" s="123"/>
    </row>
    <row r="19" spans="1:43" s="86" customFormat="1" ht="15" customHeight="1">
      <c r="A19" s="16"/>
      <c r="B19" s="16"/>
      <c r="C19" s="4"/>
      <c r="D19" s="132"/>
      <c r="E19" s="4"/>
      <c r="F19" s="88"/>
      <c r="G19" s="88"/>
      <c r="H19" s="141"/>
      <c r="I19" s="141"/>
      <c r="J19" s="141"/>
      <c r="K19" s="88"/>
      <c r="L19" s="141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141"/>
      <c r="AE19" s="88"/>
      <c r="AF19" s="88"/>
      <c r="AG19" s="88"/>
      <c r="AH19" s="4"/>
      <c r="AI19" s="4"/>
      <c r="AJ19" s="117"/>
      <c r="AK19" s="89"/>
      <c r="AL19" s="89"/>
      <c r="AM19" s="89"/>
      <c r="AN19" s="89"/>
      <c r="AO19" s="89"/>
      <c r="AP19" s="4"/>
      <c r="AQ19" s="4"/>
    </row>
    <row r="20" spans="1:43" s="86" customFormat="1" ht="11.25">
      <c r="A20" s="16"/>
      <c r="B20" s="16"/>
      <c r="C20" s="4"/>
      <c r="D20" s="132"/>
      <c r="E20" s="4"/>
      <c r="F20" s="88"/>
      <c r="G20" s="88"/>
      <c r="H20" s="141"/>
      <c r="I20" s="141"/>
      <c r="J20" s="141"/>
      <c r="K20" s="88"/>
      <c r="L20" s="141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141"/>
      <c r="AE20" s="88"/>
      <c r="AF20" s="88"/>
      <c r="AG20" s="88"/>
      <c r="AH20" s="4"/>
      <c r="AI20" s="4"/>
      <c r="AJ20" s="117"/>
      <c r="AK20" s="89"/>
      <c r="AL20" s="89"/>
      <c r="AM20" s="89"/>
      <c r="AN20" s="89"/>
      <c r="AO20" s="89"/>
      <c r="AP20" s="4"/>
      <c r="AQ20" s="4"/>
    </row>
    <row r="21" spans="1:43" s="86" customFormat="1" ht="11.25">
      <c r="A21" s="16"/>
      <c r="B21" s="16"/>
      <c r="C21" s="4"/>
      <c r="D21" s="132"/>
      <c r="E21" s="4"/>
      <c r="F21" s="88"/>
      <c r="G21" s="88"/>
      <c r="H21" s="141"/>
      <c r="I21" s="141"/>
      <c r="J21" s="141"/>
      <c r="K21" s="88"/>
      <c r="L21" s="141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141"/>
      <c r="AE21" s="88"/>
      <c r="AF21" s="88"/>
      <c r="AG21" s="88"/>
      <c r="AH21" s="4"/>
      <c r="AI21" s="4"/>
      <c r="AJ21" s="117"/>
      <c r="AK21" s="89"/>
      <c r="AL21" s="89"/>
      <c r="AM21" s="89"/>
      <c r="AN21" s="89"/>
      <c r="AO21" s="89"/>
      <c r="AP21" s="4"/>
      <c r="AQ21" s="4"/>
    </row>
    <row r="22" spans="1:43" s="86" customFormat="1" ht="11.25">
      <c r="A22" s="13"/>
      <c r="B22" s="13"/>
      <c r="C22" s="19"/>
      <c r="D22" s="133"/>
      <c r="E22" s="90"/>
      <c r="F22" s="140"/>
      <c r="G22" s="142"/>
      <c r="H22" s="85"/>
      <c r="I22" s="85"/>
      <c r="J22" s="85"/>
      <c r="K22" s="142"/>
      <c r="L22" s="85"/>
      <c r="M22" s="142"/>
      <c r="N22" s="142"/>
      <c r="O22" s="142"/>
      <c r="P22" s="142"/>
      <c r="Q22" s="85"/>
      <c r="R22" s="140"/>
      <c r="S22" s="142"/>
      <c r="T22" s="142"/>
      <c r="U22" s="85"/>
      <c r="V22" s="142"/>
      <c r="W22" s="142"/>
      <c r="X22" s="85"/>
      <c r="Y22" s="142"/>
      <c r="Z22" s="142"/>
      <c r="AA22" s="142"/>
      <c r="AB22" s="142"/>
      <c r="AC22" s="142"/>
      <c r="AD22" s="85"/>
      <c r="AE22" s="142"/>
      <c r="AF22" s="142"/>
      <c r="AG22" s="142"/>
      <c r="AH22" s="90"/>
      <c r="AJ22" s="118"/>
      <c r="AK22" s="13"/>
      <c r="AL22" s="13"/>
      <c r="AM22" s="13"/>
      <c r="AN22" s="13"/>
      <c r="AO22" s="13"/>
      <c r="AP22" s="19"/>
      <c r="AQ22" s="4"/>
    </row>
    <row r="23" spans="1:43" s="86" customFormat="1" ht="12.75">
      <c r="A23" s="2"/>
      <c r="B23" s="2" t="s">
        <v>0</v>
      </c>
      <c r="C23" s="2"/>
      <c r="D23" s="134"/>
      <c r="E23" s="2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  <c r="AC23" s="143"/>
      <c r="AD23" s="143"/>
      <c r="AE23" s="143"/>
      <c r="AF23" s="143"/>
      <c r="AG23" s="143"/>
      <c r="AH23" s="2"/>
      <c r="AI23" s="2"/>
      <c r="AJ23" s="119"/>
      <c r="AK23" s="2"/>
      <c r="AL23" s="2"/>
      <c r="AM23" s="2"/>
      <c r="AN23" s="2"/>
      <c r="AO23" s="2"/>
      <c r="AP23" s="2"/>
      <c r="AQ23" s="4"/>
    </row>
    <row r="24" spans="1:43" s="86" customFormat="1" ht="12.75">
      <c r="A24" s="2"/>
      <c r="B24" s="2"/>
      <c r="C24" s="2" t="s">
        <v>48</v>
      </c>
      <c r="D24" s="134"/>
      <c r="E24" s="2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  <c r="AD24" s="143"/>
      <c r="AE24" s="143"/>
      <c r="AF24" s="143"/>
      <c r="AG24" s="143"/>
      <c r="AH24" s="2"/>
      <c r="AI24" s="2"/>
      <c r="AJ24" s="119"/>
      <c r="AK24" s="2"/>
      <c r="AL24" s="2"/>
      <c r="AM24" s="2"/>
      <c r="AN24" s="2"/>
      <c r="AO24" s="2"/>
      <c r="AP24" s="2"/>
      <c r="AQ24" s="19"/>
    </row>
    <row r="25" spans="1:43" ht="15" customHeight="1">
      <c r="C25" s="2" t="s">
        <v>49</v>
      </c>
    </row>
    <row r="26" spans="1:43" ht="15" customHeight="1">
      <c r="C26" s="2" t="s">
        <v>50</v>
      </c>
    </row>
    <row r="27" spans="1:43" ht="15" customHeight="1">
      <c r="C27" s="2" t="s">
        <v>51</v>
      </c>
    </row>
    <row r="28" spans="1:43" ht="15" customHeight="1">
      <c r="C28" s="2" t="s">
        <v>52</v>
      </c>
    </row>
    <row r="29" spans="1:43" ht="15" customHeight="1">
      <c r="C29" s="2" t="s">
        <v>53</v>
      </c>
    </row>
    <row r="30" spans="1:43" ht="15" customHeight="1">
      <c r="C30" s="2" t="s">
        <v>54</v>
      </c>
    </row>
    <row r="31" spans="1:43" ht="15" customHeight="1">
      <c r="C31" s="2" t="s">
        <v>55</v>
      </c>
    </row>
    <row r="32" spans="1:43" ht="15" customHeight="1">
      <c r="C32" s="2" t="s">
        <v>56</v>
      </c>
    </row>
    <row r="43" spans="1:88" s="171" customFormat="1" ht="20.25">
      <c r="A43" s="161" t="str">
        <f>$A$1</f>
        <v>Công ty TNHH Hải sản An Lạc</v>
      </c>
      <c r="B43" s="165"/>
      <c r="C43" s="165"/>
      <c r="D43" s="166"/>
      <c r="E43" s="165"/>
      <c r="F43" s="166"/>
      <c r="G43" s="166"/>
      <c r="H43" s="166"/>
      <c r="I43" s="166"/>
      <c r="J43" s="166"/>
      <c r="K43" s="167"/>
      <c r="L43" s="167"/>
      <c r="M43" s="167"/>
      <c r="N43" s="167"/>
      <c r="O43" s="167"/>
      <c r="P43" s="167"/>
      <c r="Q43" s="167"/>
      <c r="R43" s="167"/>
      <c r="S43" s="168" t="str">
        <f>S1</f>
        <v>BẢNG CHẤM CÔNG THÁNG 02 NĂM 2014</v>
      </c>
      <c r="T43" s="167"/>
      <c r="U43" s="167"/>
      <c r="V43" s="167"/>
      <c r="W43" s="167"/>
      <c r="X43" s="167"/>
      <c r="Y43" s="167"/>
      <c r="Z43" s="167"/>
      <c r="AA43" s="167"/>
      <c r="AB43" s="167"/>
      <c r="AC43" s="167"/>
      <c r="AD43" s="167"/>
      <c r="AE43" s="167"/>
      <c r="AF43" s="167"/>
      <c r="AG43" s="167"/>
      <c r="AH43" s="169"/>
      <c r="AI43" s="169"/>
      <c r="AJ43" s="374" t="s">
        <v>126</v>
      </c>
      <c r="AK43" s="375"/>
      <c r="AL43" s="375"/>
      <c r="AM43" s="375"/>
      <c r="AN43" s="375"/>
      <c r="AO43" s="375"/>
      <c r="AP43" s="376"/>
      <c r="AQ43" s="170"/>
    </row>
    <row r="44" spans="1:88" s="171" customFormat="1" ht="20.25">
      <c r="A44" s="161" t="str">
        <f>$A$2</f>
        <v>Địa chỉ: Lô A14, đường 4A, KCN Hải Sơn, Đức Hòa, Long An</v>
      </c>
      <c r="B44" s="166"/>
      <c r="C44" s="166"/>
      <c r="D44" s="166"/>
      <c r="E44" s="166"/>
      <c r="F44" s="166"/>
      <c r="G44" s="166"/>
      <c r="H44" s="166"/>
      <c r="I44" s="166"/>
      <c r="J44" s="166"/>
      <c r="K44" s="167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  <c r="AC44" s="167"/>
      <c r="AD44" s="167"/>
      <c r="AE44" s="167"/>
      <c r="AF44" s="167"/>
      <c r="AG44" s="167"/>
      <c r="AH44" s="169"/>
      <c r="AI44" s="169"/>
      <c r="AJ44" s="172"/>
      <c r="AK44" s="173"/>
      <c r="AL44" s="173"/>
      <c r="AM44" s="173"/>
      <c r="AN44" s="173"/>
      <c r="AO44" s="173"/>
      <c r="AP44" s="174"/>
      <c r="AQ44" s="174"/>
    </row>
    <row r="45" spans="1:88" s="171" customFormat="1" ht="21" customHeight="1">
      <c r="A45" s="161" t="str">
        <f>$A$3</f>
        <v>MST: 1100878093</v>
      </c>
      <c r="B45" s="175"/>
      <c r="C45" s="175"/>
      <c r="D45" s="176"/>
      <c r="E45" s="176"/>
      <c r="F45" s="167"/>
      <c r="G45" s="167"/>
      <c r="H45" s="167"/>
      <c r="I45" s="167"/>
      <c r="J45" s="167"/>
      <c r="K45" s="167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9"/>
      <c r="AI45" s="169"/>
      <c r="AJ45" s="172"/>
      <c r="AK45" s="170"/>
      <c r="AL45" s="170"/>
      <c r="AM45" s="170"/>
      <c r="AN45" s="170"/>
      <c r="AO45" s="170"/>
      <c r="AP45" s="177"/>
      <c r="AQ45" s="177"/>
    </row>
    <row r="46" spans="1:88" s="171" customFormat="1" ht="14.25" customHeight="1">
      <c r="A46" s="178"/>
      <c r="B46" s="178"/>
      <c r="C46" s="179"/>
      <c r="D46" s="180"/>
      <c r="E46" s="181">
        <f>$E$4</f>
        <v>41671</v>
      </c>
      <c r="F46" s="182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78"/>
      <c r="AI46" s="178"/>
      <c r="AJ46" s="184"/>
      <c r="AK46" s="178"/>
      <c r="AL46" s="178"/>
      <c r="AM46" s="178"/>
      <c r="AN46" s="178"/>
      <c r="AO46" s="178"/>
      <c r="AP46" s="178"/>
      <c r="AQ46" s="185"/>
    </row>
    <row r="47" spans="1:88" s="187" customFormat="1" ht="18.75" customHeight="1">
      <c r="A47" s="377" t="s">
        <v>29</v>
      </c>
      <c r="B47" s="377" t="s">
        <v>3</v>
      </c>
      <c r="C47" s="377" t="s">
        <v>1</v>
      </c>
      <c r="D47" s="398" t="s">
        <v>30</v>
      </c>
      <c r="E47" s="377" t="s">
        <v>31</v>
      </c>
      <c r="F47" s="186">
        <f>+E46</f>
        <v>41671</v>
      </c>
      <c r="G47" s="186">
        <f t="shared" ref="G47:AG47" si="12">F47+1</f>
        <v>41672</v>
      </c>
      <c r="H47" s="186">
        <f t="shared" si="12"/>
        <v>41673</v>
      </c>
      <c r="I47" s="186">
        <f t="shared" si="12"/>
        <v>41674</v>
      </c>
      <c r="J47" s="186">
        <f t="shared" si="12"/>
        <v>41675</v>
      </c>
      <c r="K47" s="186">
        <f t="shared" si="12"/>
        <v>41676</v>
      </c>
      <c r="L47" s="186">
        <f t="shared" si="12"/>
        <v>41677</v>
      </c>
      <c r="M47" s="186">
        <f t="shared" si="12"/>
        <v>41678</v>
      </c>
      <c r="N47" s="186">
        <f t="shared" si="12"/>
        <v>41679</v>
      </c>
      <c r="O47" s="186">
        <f t="shared" si="12"/>
        <v>41680</v>
      </c>
      <c r="P47" s="186">
        <f t="shared" si="12"/>
        <v>41681</v>
      </c>
      <c r="Q47" s="186">
        <f t="shared" si="12"/>
        <v>41682</v>
      </c>
      <c r="R47" s="186">
        <f t="shared" si="12"/>
        <v>41683</v>
      </c>
      <c r="S47" s="186">
        <f t="shared" si="12"/>
        <v>41684</v>
      </c>
      <c r="T47" s="186">
        <f t="shared" si="12"/>
        <v>41685</v>
      </c>
      <c r="U47" s="186">
        <f t="shared" si="12"/>
        <v>41686</v>
      </c>
      <c r="V47" s="186">
        <f t="shared" si="12"/>
        <v>41687</v>
      </c>
      <c r="W47" s="186">
        <f t="shared" si="12"/>
        <v>41688</v>
      </c>
      <c r="X47" s="186">
        <f t="shared" si="12"/>
        <v>41689</v>
      </c>
      <c r="Y47" s="186">
        <f t="shared" si="12"/>
        <v>41690</v>
      </c>
      <c r="Z47" s="186">
        <f t="shared" si="12"/>
        <v>41691</v>
      </c>
      <c r="AA47" s="186">
        <f t="shared" si="12"/>
        <v>41692</v>
      </c>
      <c r="AB47" s="186">
        <f t="shared" si="12"/>
        <v>41693</v>
      </c>
      <c r="AC47" s="186">
        <f t="shared" si="12"/>
        <v>41694</v>
      </c>
      <c r="AD47" s="186">
        <f t="shared" si="12"/>
        <v>41695</v>
      </c>
      <c r="AE47" s="186">
        <f t="shared" si="12"/>
        <v>41696</v>
      </c>
      <c r="AF47" s="186">
        <f t="shared" si="12"/>
        <v>41697</v>
      </c>
      <c r="AG47" s="186">
        <f t="shared" si="12"/>
        <v>41698</v>
      </c>
      <c r="AH47" s="400" t="s">
        <v>15</v>
      </c>
      <c r="AI47" s="401"/>
      <c r="AJ47" s="402"/>
      <c r="AK47" s="403" t="s">
        <v>47</v>
      </c>
      <c r="AL47" s="403" t="s">
        <v>43</v>
      </c>
      <c r="AM47" s="403" t="s">
        <v>44</v>
      </c>
      <c r="AN47" s="403" t="s">
        <v>45</v>
      </c>
      <c r="AO47" s="403" t="s">
        <v>46</v>
      </c>
      <c r="AP47" s="398" t="s">
        <v>0</v>
      </c>
      <c r="AQ47" s="405"/>
      <c r="AS47" s="171"/>
      <c r="AT47" s="171"/>
      <c r="AU47" s="171"/>
      <c r="AV47" s="171"/>
      <c r="AW47" s="171"/>
      <c r="AX47" s="171"/>
      <c r="AY47" s="171"/>
      <c r="AZ47" s="171"/>
      <c r="BA47" s="171"/>
      <c r="BB47" s="171"/>
      <c r="BC47" s="171"/>
      <c r="BD47" s="171"/>
      <c r="BE47" s="171"/>
      <c r="BF47" s="171"/>
      <c r="BG47" s="171"/>
      <c r="BH47" s="171"/>
      <c r="BI47" s="171"/>
      <c r="BJ47" s="171"/>
      <c r="BK47" s="171"/>
      <c r="BL47" s="171"/>
      <c r="BM47" s="171"/>
      <c r="BN47" s="171"/>
      <c r="BO47" s="171"/>
      <c r="BP47" s="171"/>
      <c r="BQ47" s="171"/>
      <c r="BR47" s="171"/>
      <c r="BS47" s="171"/>
      <c r="BT47" s="171"/>
      <c r="BU47" s="171"/>
      <c r="BV47" s="171"/>
      <c r="BW47" s="171"/>
      <c r="BX47" s="171"/>
      <c r="BY47" s="171"/>
      <c r="BZ47" s="171"/>
      <c r="CA47" s="171"/>
      <c r="CB47" s="171"/>
      <c r="CC47" s="171"/>
      <c r="CD47" s="171"/>
      <c r="CE47" s="171"/>
      <c r="CF47" s="171"/>
      <c r="CG47" s="171"/>
      <c r="CH47" s="171"/>
      <c r="CI47" s="171"/>
      <c r="CJ47" s="171"/>
    </row>
    <row r="48" spans="1:88" s="187" customFormat="1" ht="57.75" customHeight="1">
      <c r="A48" s="378"/>
      <c r="B48" s="378"/>
      <c r="C48" s="378"/>
      <c r="D48" s="378"/>
      <c r="E48" s="399"/>
      <c r="F48" s="188" t="str">
        <f>CHOOSE(WEEKDAY(F47),"C.Nhật","T.Hai","T.Ba","T.Tư","T.Năm","T.Sáu","T.Bảy")</f>
        <v>T.Bảy</v>
      </c>
      <c r="G48" s="188" t="str">
        <f t="shared" ref="G48:AG48" si="13">CHOOSE(WEEKDAY(G47),"C.Nhật","T.Hai","T.Ba","T.Tư","T.Năm","T.Sáu","T.Bảy")</f>
        <v>C.Nhật</v>
      </c>
      <c r="H48" s="188" t="str">
        <f t="shared" si="13"/>
        <v>T.Hai</v>
      </c>
      <c r="I48" s="188" t="str">
        <f t="shared" si="13"/>
        <v>T.Ba</v>
      </c>
      <c r="J48" s="188" t="str">
        <f t="shared" si="13"/>
        <v>T.Tư</v>
      </c>
      <c r="K48" s="188" t="str">
        <f t="shared" si="13"/>
        <v>T.Năm</v>
      </c>
      <c r="L48" s="188" t="str">
        <f t="shared" si="13"/>
        <v>T.Sáu</v>
      </c>
      <c r="M48" s="188" t="str">
        <f t="shared" si="13"/>
        <v>T.Bảy</v>
      </c>
      <c r="N48" s="188" t="str">
        <f t="shared" si="13"/>
        <v>C.Nhật</v>
      </c>
      <c r="O48" s="188" t="str">
        <f t="shared" si="13"/>
        <v>T.Hai</v>
      </c>
      <c r="P48" s="188" t="str">
        <f t="shared" si="13"/>
        <v>T.Ba</v>
      </c>
      <c r="Q48" s="188" t="str">
        <f t="shared" si="13"/>
        <v>T.Tư</v>
      </c>
      <c r="R48" s="188" t="str">
        <f t="shared" si="13"/>
        <v>T.Năm</v>
      </c>
      <c r="S48" s="188" t="str">
        <f t="shared" si="13"/>
        <v>T.Sáu</v>
      </c>
      <c r="T48" s="188" t="str">
        <f t="shared" si="13"/>
        <v>T.Bảy</v>
      </c>
      <c r="U48" s="188" t="str">
        <f t="shared" si="13"/>
        <v>C.Nhật</v>
      </c>
      <c r="V48" s="188" t="str">
        <f t="shared" si="13"/>
        <v>T.Hai</v>
      </c>
      <c r="W48" s="188" t="str">
        <f t="shared" si="13"/>
        <v>T.Ba</v>
      </c>
      <c r="X48" s="188" t="str">
        <f t="shared" si="13"/>
        <v>T.Tư</v>
      </c>
      <c r="Y48" s="188" t="str">
        <f t="shared" si="13"/>
        <v>T.Năm</v>
      </c>
      <c r="Z48" s="188" t="str">
        <f t="shared" si="13"/>
        <v>T.Sáu</v>
      </c>
      <c r="AA48" s="188" t="str">
        <f t="shared" si="13"/>
        <v>T.Bảy</v>
      </c>
      <c r="AB48" s="188" t="str">
        <f t="shared" si="13"/>
        <v>C.Nhật</v>
      </c>
      <c r="AC48" s="188" t="str">
        <f t="shared" si="13"/>
        <v>T.Hai</v>
      </c>
      <c r="AD48" s="188" t="str">
        <f t="shared" si="13"/>
        <v>T.Ba</v>
      </c>
      <c r="AE48" s="188" t="str">
        <f t="shared" si="13"/>
        <v>T.Tư</v>
      </c>
      <c r="AF48" s="188" t="str">
        <f t="shared" si="13"/>
        <v>T.Năm</v>
      </c>
      <c r="AG48" s="188" t="str">
        <f t="shared" si="13"/>
        <v>T.Sáu</v>
      </c>
      <c r="AH48" s="189" t="s">
        <v>16</v>
      </c>
      <c r="AI48" s="189" t="s">
        <v>32</v>
      </c>
      <c r="AJ48" s="190" t="s">
        <v>17</v>
      </c>
      <c r="AK48" s="404"/>
      <c r="AL48" s="404"/>
      <c r="AM48" s="404"/>
      <c r="AN48" s="404"/>
      <c r="AO48" s="404"/>
      <c r="AP48" s="378"/>
      <c r="AQ48" s="405"/>
      <c r="AS48" s="171"/>
      <c r="AT48" s="171"/>
      <c r="AU48" s="171"/>
      <c r="AV48" s="171"/>
      <c r="AW48" s="171"/>
      <c r="AX48" s="171"/>
      <c r="AY48" s="171"/>
      <c r="AZ48" s="171"/>
      <c r="BA48" s="171"/>
      <c r="BB48" s="171"/>
      <c r="BC48" s="171"/>
      <c r="BD48" s="171"/>
      <c r="BE48" s="171"/>
      <c r="BF48" s="171"/>
      <c r="BG48" s="171"/>
      <c r="BH48" s="171"/>
      <c r="BI48" s="171"/>
      <c r="BJ48" s="171"/>
      <c r="BK48" s="171"/>
      <c r="BL48" s="171"/>
      <c r="BM48" s="171"/>
      <c r="BN48" s="171"/>
      <c r="BO48" s="171"/>
      <c r="BP48" s="171"/>
      <c r="BQ48" s="171"/>
      <c r="BR48" s="171"/>
      <c r="BS48" s="171"/>
      <c r="BT48" s="171"/>
      <c r="BU48" s="171"/>
      <c r="BV48" s="171"/>
      <c r="BW48" s="171"/>
      <c r="BX48" s="171"/>
      <c r="BY48" s="171"/>
      <c r="BZ48" s="171"/>
      <c r="CA48" s="171"/>
      <c r="CB48" s="171"/>
      <c r="CC48" s="171"/>
      <c r="CD48" s="171"/>
      <c r="CE48" s="171"/>
      <c r="CF48" s="171"/>
      <c r="CG48" s="171"/>
      <c r="CH48" s="171"/>
      <c r="CI48" s="171"/>
      <c r="CJ48" s="171"/>
    </row>
    <row r="49" spans="1:88" s="187" customFormat="1" ht="12.75" customHeight="1">
      <c r="A49" s="191">
        <v>1</v>
      </c>
      <c r="B49" s="191">
        <v>2</v>
      </c>
      <c r="C49" s="191">
        <v>3</v>
      </c>
      <c r="D49" s="191">
        <v>4</v>
      </c>
      <c r="E49" s="191">
        <v>5</v>
      </c>
      <c r="F49" s="191">
        <v>6</v>
      </c>
      <c r="G49" s="191">
        <v>7</v>
      </c>
      <c r="H49" s="191">
        <v>8</v>
      </c>
      <c r="I49" s="191">
        <v>9</v>
      </c>
      <c r="J49" s="191">
        <v>10</v>
      </c>
      <c r="K49" s="191">
        <v>11</v>
      </c>
      <c r="L49" s="191">
        <v>12</v>
      </c>
      <c r="M49" s="191">
        <v>13</v>
      </c>
      <c r="N49" s="191">
        <v>14</v>
      </c>
      <c r="O49" s="191">
        <v>15</v>
      </c>
      <c r="P49" s="191">
        <v>16</v>
      </c>
      <c r="Q49" s="191">
        <v>17</v>
      </c>
      <c r="R49" s="191">
        <v>18</v>
      </c>
      <c r="S49" s="191">
        <v>19</v>
      </c>
      <c r="T49" s="191">
        <v>20</v>
      </c>
      <c r="U49" s="191">
        <v>21</v>
      </c>
      <c r="V49" s="191">
        <v>22</v>
      </c>
      <c r="W49" s="191">
        <v>23</v>
      </c>
      <c r="X49" s="191">
        <v>24</v>
      </c>
      <c r="Y49" s="191">
        <v>25</v>
      </c>
      <c r="Z49" s="191">
        <v>26</v>
      </c>
      <c r="AA49" s="191">
        <v>27</v>
      </c>
      <c r="AB49" s="191">
        <v>28</v>
      </c>
      <c r="AC49" s="191">
        <v>29</v>
      </c>
      <c r="AD49" s="191">
        <v>30</v>
      </c>
      <c r="AE49" s="191">
        <v>31</v>
      </c>
      <c r="AF49" s="191">
        <v>32</v>
      </c>
      <c r="AG49" s="191">
        <v>33</v>
      </c>
      <c r="AH49" s="191">
        <v>37</v>
      </c>
      <c r="AI49" s="191">
        <v>38</v>
      </c>
      <c r="AJ49" s="191">
        <v>39</v>
      </c>
      <c r="AK49" s="191">
        <v>40</v>
      </c>
      <c r="AL49" s="191">
        <v>41</v>
      </c>
      <c r="AM49" s="191">
        <v>42</v>
      </c>
      <c r="AN49" s="191">
        <v>43</v>
      </c>
      <c r="AO49" s="191">
        <v>44</v>
      </c>
      <c r="AP49" s="191">
        <v>45</v>
      </c>
      <c r="AQ49" s="287"/>
      <c r="AS49" s="171"/>
      <c r="AT49" s="171"/>
      <c r="AU49" s="171"/>
      <c r="AV49" s="171"/>
      <c r="AW49" s="171"/>
      <c r="AX49" s="171"/>
      <c r="AY49" s="171"/>
      <c r="AZ49" s="171"/>
      <c r="BA49" s="171"/>
      <c r="BB49" s="171"/>
      <c r="BC49" s="171"/>
      <c r="BD49" s="171"/>
      <c r="BE49" s="171"/>
      <c r="BF49" s="171"/>
      <c r="BG49" s="171"/>
      <c r="BH49" s="171"/>
      <c r="BI49" s="171"/>
      <c r="BJ49" s="171"/>
      <c r="BK49" s="171"/>
      <c r="BL49" s="171"/>
      <c r="BM49" s="171"/>
      <c r="BN49" s="171"/>
      <c r="BO49" s="171"/>
      <c r="BP49" s="171"/>
      <c r="BQ49" s="171"/>
      <c r="BR49" s="171"/>
      <c r="BS49" s="171"/>
      <c r="BT49" s="171"/>
      <c r="BU49" s="171"/>
      <c r="BV49" s="171"/>
      <c r="BW49" s="171"/>
      <c r="BX49" s="171"/>
      <c r="BY49" s="171"/>
      <c r="BZ49" s="171"/>
      <c r="CA49" s="171"/>
      <c r="CB49" s="171"/>
      <c r="CC49" s="171"/>
      <c r="CD49" s="171"/>
      <c r="CE49" s="171"/>
      <c r="CF49" s="171"/>
      <c r="CG49" s="171"/>
      <c r="CH49" s="171"/>
      <c r="CI49" s="171"/>
      <c r="CJ49" s="171"/>
    </row>
    <row r="50" spans="1:88" s="187" customFormat="1" ht="18" customHeight="1">
      <c r="A50" s="372">
        <v>1</v>
      </c>
      <c r="B50" s="372" t="s">
        <v>78</v>
      </c>
      <c r="C50" s="358" t="str">
        <f>VLOOKUP(B50,DS,2,0)</f>
        <v>Nguyễn Thiện Duy</v>
      </c>
      <c r="D50" s="360" t="str">
        <f>VLOOKUP(B50,DS,3,0)</f>
        <v>Giám đốc</v>
      </c>
      <c r="E50" s="79" t="s">
        <v>33</v>
      </c>
      <c r="F50" s="193"/>
      <c r="G50" s="193"/>
      <c r="H50" s="193"/>
      <c r="I50" s="193"/>
      <c r="J50" s="193"/>
      <c r="K50" s="193"/>
      <c r="L50" s="193"/>
      <c r="M50" s="193"/>
      <c r="N50" s="193"/>
      <c r="O50" s="193">
        <v>8</v>
      </c>
      <c r="P50" s="193">
        <v>8</v>
      </c>
      <c r="Q50" s="193">
        <v>8</v>
      </c>
      <c r="R50" s="193">
        <v>8</v>
      </c>
      <c r="S50" s="193">
        <v>8</v>
      </c>
      <c r="T50" s="193">
        <v>8</v>
      </c>
      <c r="U50" s="193"/>
      <c r="V50" s="193">
        <v>8</v>
      </c>
      <c r="W50" s="193">
        <v>8</v>
      </c>
      <c r="X50" s="193">
        <v>8</v>
      </c>
      <c r="Y50" s="193">
        <v>8</v>
      </c>
      <c r="Z50" s="193">
        <v>8</v>
      </c>
      <c r="AA50" s="193">
        <v>8</v>
      </c>
      <c r="AB50" s="193"/>
      <c r="AC50" s="193">
        <v>8</v>
      </c>
      <c r="AD50" s="193">
        <v>8</v>
      </c>
      <c r="AE50" s="193">
        <v>8</v>
      </c>
      <c r="AF50" s="193">
        <v>8</v>
      </c>
      <c r="AG50" s="193">
        <v>8</v>
      </c>
      <c r="AH50" s="362">
        <f>((SUM(C50:AG50))/8)-(SUMIF($F$6:$AJ$6,"C.Nhật",C50:AG50)/8)</f>
        <v>15</v>
      </c>
      <c r="AI50" s="362">
        <f>SUM(C51:AG51)/8*1.5</f>
        <v>0</v>
      </c>
      <c r="AJ50" s="364">
        <f>SUMIF($F$6:$AJ$6,"C.Nhật",$F50:$AJ51)/8*2</f>
        <v>0</v>
      </c>
      <c r="AK50" s="366">
        <f t="shared" ref="AK50:AK62" si="14">SUM(AH50:AJ51)</f>
        <v>15</v>
      </c>
      <c r="AL50" s="388">
        <v>0</v>
      </c>
      <c r="AM50" s="382"/>
      <c r="AN50" s="382"/>
      <c r="AO50" s="382"/>
      <c r="AP50" s="380"/>
      <c r="AQ50" s="287"/>
      <c r="AS50" s="171"/>
      <c r="AT50" s="171"/>
      <c r="AU50" s="171"/>
      <c r="AV50" s="171"/>
      <c r="AW50" s="171"/>
      <c r="AX50" s="171"/>
      <c r="AY50" s="171"/>
      <c r="AZ50" s="171"/>
      <c r="BA50" s="171"/>
      <c r="BB50" s="171"/>
      <c r="BC50" s="171"/>
      <c r="BD50" s="171"/>
      <c r="BE50" s="171"/>
      <c r="BF50" s="171"/>
      <c r="BG50" s="171"/>
      <c r="BH50" s="171"/>
      <c r="BI50" s="171"/>
      <c r="BJ50" s="171"/>
      <c r="BK50" s="171"/>
      <c r="BL50" s="171"/>
      <c r="BM50" s="171"/>
      <c r="BN50" s="171"/>
      <c r="BO50" s="171"/>
      <c r="BP50" s="171"/>
      <c r="BQ50" s="171"/>
      <c r="BR50" s="171"/>
      <c r="BS50" s="171"/>
      <c r="BT50" s="171"/>
      <c r="BU50" s="171"/>
      <c r="BV50" s="171"/>
      <c r="BW50" s="171"/>
      <c r="BX50" s="171"/>
      <c r="BY50" s="171"/>
      <c r="BZ50" s="171"/>
      <c r="CA50" s="171"/>
      <c r="CB50" s="171"/>
      <c r="CC50" s="171"/>
      <c r="CD50" s="171"/>
      <c r="CE50" s="171"/>
      <c r="CF50" s="171"/>
      <c r="CG50" s="171"/>
      <c r="CH50" s="171"/>
      <c r="CI50" s="171"/>
      <c r="CJ50" s="171"/>
    </row>
    <row r="51" spans="1:88" s="187" customFormat="1" ht="18" customHeight="1">
      <c r="A51" s="373"/>
      <c r="B51" s="373"/>
      <c r="C51" s="359"/>
      <c r="D51" s="361"/>
      <c r="E51" s="81" t="s">
        <v>32</v>
      </c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4"/>
      <c r="AE51" s="194"/>
      <c r="AF51" s="194"/>
      <c r="AG51" s="194"/>
      <c r="AH51" s="363"/>
      <c r="AI51" s="363"/>
      <c r="AJ51" s="365"/>
      <c r="AK51" s="367"/>
      <c r="AL51" s="389"/>
      <c r="AM51" s="383"/>
      <c r="AN51" s="383"/>
      <c r="AO51" s="383"/>
      <c r="AP51" s="381"/>
      <c r="AQ51" s="287"/>
      <c r="AS51" s="171"/>
      <c r="AT51" s="171"/>
      <c r="AU51" s="171"/>
      <c r="AV51" s="171"/>
      <c r="AW51" s="171"/>
      <c r="AX51" s="171"/>
      <c r="AY51" s="171"/>
      <c r="AZ51" s="171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1"/>
      <c r="BN51" s="171"/>
      <c r="BO51" s="171"/>
      <c r="BP51" s="171"/>
      <c r="BQ51" s="171"/>
      <c r="BR51" s="171"/>
      <c r="BS51" s="171"/>
      <c r="BT51" s="171"/>
      <c r="BU51" s="171"/>
      <c r="BV51" s="171"/>
      <c r="BW51" s="171"/>
      <c r="BX51" s="171"/>
      <c r="BY51" s="171"/>
      <c r="BZ51" s="171"/>
      <c r="CA51" s="171"/>
      <c r="CB51" s="171"/>
      <c r="CC51" s="171"/>
      <c r="CD51" s="171"/>
      <c r="CE51" s="171"/>
      <c r="CF51" s="171"/>
      <c r="CG51" s="171"/>
      <c r="CH51" s="171"/>
      <c r="CI51" s="171"/>
      <c r="CJ51" s="171"/>
    </row>
    <row r="52" spans="1:88" s="187" customFormat="1" ht="18" customHeight="1">
      <c r="A52" s="372">
        <f>A50+1</f>
        <v>2</v>
      </c>
      <c r="B52" s="372" t="s">
        <v>80</v>
      </c>
      <c r="C52" s="358" t="str">
        <f>VLOOKUP(B52,DS,2,0)</f>
        <v>Nguyễn Văn Sẽ</v>
      </c>
      <c r="D52" s="360" t="str">
        <f>VLOOKUP(B52,DS,3,0)</f>
        <v>Kỹ Thuật</v>
      </c>
      <c r="E52" s="79" t="s">
        <v>33</v>
      </c>
      <c r="F52" s="193"/>
      <c r="G52" s="193"/>
      <c r="H52" s="193"/>
      <c r="I52" s="193"/>
      <c r="J52" s="193"/>
      <c r="K52" s="193"/>
      <c r="L52" s="193"/>
      <c r="M52" s="193">
        <v>8</v>
      </c>
      <c r="N52" s="193"/>
      <c r="O52" s="193">
        <v>8</v>
      </c>
      <c r="P52" s="193">
        <v>8</v>
      </c>
      <c r="Q52" s="193">
        <v>8</v>
      </c>
      <c r="R52" s="193">
        <v>8</v>
      </c>
      <c r="S52" s="193">
        <v>8</v>
      </c>
      <c r="T52" s="193">
        <v>8</v>
      </c>
      <c r="U52" s="193"/>
      <c r="V52" s="193">
        <v>8</v>
      </c>
      <c r="W52" s="193">
        <v>8</v>
      </c>
      <c r="X52" s="193">
        <v>8</v>
      </c>
      <c r="Y52" s="193">
        <v>8</v>
      </c>
      <c r="Z52" s="193">
        <v>8</v>
      </c>
      <c r="AA52" s="193">
        <v>8</v>
      </c>
      <c r="AB52" s="193"/>
      <c r="AC52" s="193">
        <v>8</v>
      </c>
      <c r="AD52" s="193">
        <v>8</v>
      </c>
      <c r="AE52" s="193">
        <v>8</v>
      </c>
      <c r="AF52" s="193">
        <v>8</v>
      </c>
      <c r="AG52" s="193">
        <v>8</v>
      </c>
      <c r="AH52" s="362">
        <f t="shared" ref="AH52" si="15">((SUM(C52:AG52))/8)-(SUMIF($F$6:$AJ$6,"C.Nhật",C52:AG52)/8)</f>
        <v>16</v>
      </c>
      <c r="AI52" s="362">
        <f t="shared" ref="AI52" si="16">SUM(C53:AG53)/8*1.5</f>
        <v>0</v>
      </c>
      <c r="AJ52" s="364">
        <f t="shared" ref="AJ52" si="17">SUMIF($F$6:$AJ$6,"C.Nhật",$F52:$AJ53)/8*2</f>
        <v>0</v>
      </c>
      <c r="AK52" s="366">
        <f t="shared" si="14"/>
        <v>16</v>
      </c>
      <c r="AL52" s="388">
        <v>0</v>
      </c>
      <c r="AM52" s="382"/>
      <c r="AN52" s="382"/>
      <c r="AO52" s="382"/>
      <c r="AP52" s="380"/>
      <c r="AQ52" s="287"/>
      <c r="AS52" s="171"/>
      <c r="AT52" s="171"/>
      <c r="AU52" s="171"/>
      <c r="AV52" s="171"/>
      <c r="AW52" s="171"/>
      <c r="AX52" s="171"/>
      <c r="AY52" s="171"/>
      <c r="AZ52" s="171"/>
      <c r="BA52" s="171"/>
      <c r="BB52" s="171"/>
      <c r="BC52" s="171"/>
      <c r="BD52" s="171"/>
      <c r="BE52" s="171"/>
      <c r="BF52" s="171"/>
      <c r="BG52" s="171"/>
      <c r="BH52" s="171"/>
      <c r="BI52" s="171"/>
      <c r="BJ52" s="171"/>
      <c r="BK52" s="171"/>
      <c r="BL52" s="171"/>
      <c r="BM52" s="171"/>
      <c r="BN52" s="171"/>
      <c r="BO52" s="171"/>
      <c r="BP52" s="171"/>
      <c r="BQ52" s="171"/>
      <c r="BR52" s="171"/>
      <c r="BS52" s="171"/>
      <c r="BT52" s="171"/>
      <c r="BU52" s="171"/>
      <c r="BV52" s="171"/>
      <c r="BW52" s="171"/>
      <c r="BX52" s="171"/>
      <c r="BY52" s="171"/>
      <c r="BZ52" s="171"/>
      <c r="CA52" s="171"/>
      <c r="CB52" s="171"/>
      <c r="CC52" s="171"/>
      <c r="CD52" s="171"/>
      <c r="CE52" s="171"/>
      <c r="CF52" s="171"/>
      <c r="CG52" s="171"/>
      <c r="CH52" s="171"/>
      <c r="CI52" s="171"/>
      <c r="CJ52" s="171"/>
    </row>
    <row r="53" spans="1:88" s="187" customFormat="1" ht="18" customHeight="1">
      <c r="A53" s="373"/>
      <c r="B53" s="373"/>
      <c r="C53" s="359"/>
      <c r="D53" s="361"/>
      <c r="E53" s="81" t="s">
        <v>32</v>
      </c>
      <c r="F53" s="194"/>
      <c r="G53" s="194"/>
      <c r="H53" s="194"/>
      <c r="I53" s="194"/>
      <c r="J53" s="194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4"/>
      <c r="AE53" s="194"/>
      <c r="AF53" s="194"/>
      <c r="AG53" s="194"/>
      <c r="AH53" s="363"/>
      <c r="AI53" s="363"/>
      <c r="AJ53" s="365"/>
      <c r="AK53" s="367"/>
      <c r="AL53" s="389"/>
      <c r="AM53" s="383"/>
      <c r="AN53" s="383"/>
      <c r="AO53" s="383"/>
      <c r="AP53" s="381"/>
      <c r="AQ53" s="287"/>
      <c r="AS53" s="171"/>
      <c r="AT53" s="171"/>
      <c r="AU53" s="171"/>
      <c r="AV53" s="171"/>
      <c r="AW53" s="171"/>
      <c r="AX53" s="171"/>
      <c r="AY53" s="171"/>
      <c r="AZ53" s="171"/>
      <c r="BA53" s="171"/>
      <c r="BB53" s="171"/>
      <c r="BC53" s="171"/>
      <c r="BD53" s="171"/>
      <c r="BE53" s="171"/>
      <c r="BF53" s="171"/>
      <c r="BG53" s="171"/>
      <c r="BH53" s="171"/>
      <c r="BI53" s="171"/>
      <c r="BJ53" s="171"/>
      <c r="BK53" s="171"/>
      <c r="BL53" s="171"/>
      <c r="BM53" s="171"/>
      <c r="BN53" s="171"/>
      <c r="BO53" s="171"/>
      <c r="BP53" s="171"/>
      <c r="BQ53" s="171"/>
      <c r="BR53" s="171"/>
      <c r="BS53" s="171"/>
      <c r="BT53" s="171"/>
      <c r="BU53" s="171"/>
      <c r="BV53" s="171"/>
      <c r="BW53" s="171"/>
      <c r="BX53" s="171"/>
      <c r="BY53" s="171"/>
      <c r="BZ53" s="171"/>
      <c r="CA53" s="171"/>
      <c r="CB53" s="171"/>
      <c r="CC53" s="171"/>
      <c r="CD53" s="171"/>
      <c r="CE53" s="171"/>
      <c r="CF53" s="171"/>
      <c r="CG53" s="171"/>
      <c r="CH53" s="171"/>
      <c r="CI53" s="171"/>
      <c r="CJ53" s="171"/>
    </row>
    <row r="54" spans="1:88" s="187" customFormat="1" ht="18" customHeight="1">
      <c r="A54" s="372">
        <f>A52+1</f>
        <v>3</v>
      </c>
      <c r="B54" s="372" t="s">
        <v>82</v>
      </c>
      <c r="C54" s="358" t="str">
        <f>VLOOKUP(B54,DS,2,0)</f>
        <v>Võ Uyên Phương</v>
      </c>
      <c r="D54" s="360" t="str">
        <f>VLOOKUP(B54,DS,3,0)</f>
        <v>LĐ- TL</v>
      </c>
      <c r="E54" s="79" t="s">
        <v>33</v>
      </c>
      <c r="F54" s="193"/>
      <c r="G54" s="193"/>
      <c r="H54" s="193"/>
      <c r="I54" s="193"/>
      <c r="J54" s="193"/>
      <c r="K54" s="193"/>
      <c r="L54" s="193"/>
      <c r="M54" s="193">
        <v>8</v>
      </c>
      <c r="N54" s="193"/>
      <c r="O54" s="193">
        <v>8</v>
      </c>
      <c r="P54" s="193">
        <v>8</v>
      </c>
      <c r="Q54" s="193">
        <v>8</v>
      </c>
      <c r="R54" s="193">
        <v>8</v>
      </c>
      <c r="S54" s="193">
        <v>8</v>
      </c>
      <c r="T54" s="193">
        <v>8</v>
      </c>
      <c r="U54" s="193"/>
      <c r="V54" s="193">
        <v>8</v>
      </c>
      <c r="W54" s="193">
        <v>8</v>
      </c>
      <c r="X54" s="193">
        <v>8</v>
      </c>
      <c r="Y54" s="193">
        <v>8</v>
      </c>
      <c r="Z54" s="193">
        <v>8</v>
      </c>
      <c r="AA54" s="193">
        <v>8</v>
      </c>
      <c r="AB54" s="193"/>
      <c r="AC54" s="193">
        <v>8</v>
      </c>
      <c r="AD54" s="193">
        <v>8</v>
      </c>
      <c r="AE54" s="193">
        <v>8</v>
      </c>
      <c r="AF54" s="193">
        <v>8</v>
      </c>
      <c r="AG54" s="193">
        <v>8</v>
      </c>
      <c r="AH54" s="362">
        <f t="shared" ref="AH54" si="18">((SUM(C54:AG54))/8)-(SUMIF($F$6:$AJ$6,"C.Nhật",C54:AG54)/8)</f>
        <v>16</v>
      </c>
      <c r="AI54" s="362">
        <f t="shared" ref="AI54" si="19">SUM(C55:AG55)/8*1.5</f>
        <v>0</v>
      </c>
      <c r="AJ54" s="364">
        <f t="shared" ref="AJ54" si="20">SUMIF($F$6:$AJ$6,"C.Nhật",$F54:$AJ55)/8*2</f>
        <v>0</v>
      </c>
      <c r="AK54" s="366">
        <f t="shared" si="14"/>
        <v>16</v>
      </c>
      <c r="AL54" s="388">
        <v>0</v>
      </c>
      <c r="AM54" s="382"/>
      <c r="AN54" s="382"/>
      <c r="AO54" s="382"/>
      <c r="AP54" s="380"/>
      <c r="AQ54" s="287"/>
      <c r="AS54" s="171"/>
      <c r="AT54" s="171"/>
      <c r="AU54" s="171"/>
      <c r="AV54" s="171"/>
      <c r="AW54" s="171"/>
      <c r="AX54" s="171"/>
      <c r="AY54" s="171"/>
      <c r="AZ54" s="171"/>
      <c r="BA54" s="171"/>
      <c r="BB54" s="171"/>
      <c r="BC54" s="171"/>
      <c r="BD54" s="171"/>
      <c r="BE54" s="171"/>
      <c r="BF54" s="171"/>
      <c r="BG54" s="171"/>
      <c r="BH54" s="171"/>
      <c r="BI54" s="171"/>
      <c r="BJ54" s="171"/>
      <c r="BK54" s="171"/>
      <c r="BL54" s="171"/>
      <c r="BM54" s="171"/>
      <c r="BN54" s="171"/>
      <c r="BO54" s="171"/>
      <c r="BP54" s="171"/>
      <c r="BQ54" s="171"/>
      <c r="BR54" s="171"/>
      <c r="BS54" s="171"/>
      <c r="BT54" s="171"/>
      <c r="BU54" s="171"/>
      <c r="BV54" s="171"/>
      <c r="BW54" s="171"/>
      <c r="BX54" s="171"/>
      <c r="BY54" s="171"/>
      <c r="BZ54" s="171"/>
      <c r="CA54" s="171"/>
      <c r="CB54" s="171"/>
      <c r="CC54" s="171"/>
      <c r="CD54" s="171"/>
      <c r="CE54" s="171"/>
      <c r="CF54" s="171"/>
      <c r="CG54" s="171"/>
      <c r="CH54" s="171"/>
      <c r="CI54" s="171"/>
      <c r="CJ54" s="171"/>
    </row>
    <row r="55" spans="1:88" s="187" customFormat="1" ht="18" customHeight="1">
      <c r="A55" s="373"/>
      <c r="B55" s="373"/>
      <c r="C55" s="359"/>
      <c r="D55" s="361"/>
      <c r="E55" s="81" t="s">
        <v>32</v>
      </c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363"/>
      <c r="AI55" s="363"/>
      <c r="AJ55" s="365"/>
      <c r="AK55" s="367"/>
      <c r="AL55" s="389"/>
      <c r="AM55" s="383"/>
      <c r="AN55" s="383"/>
      <c r="AO55" s="383"/>
      <c r="AP55" s="381"/>
      <c r="AQ55" s="287"/>
      <c r="AS55" s="171"/>
      <c r="AT55" s="171"/>
      <c r="AU55" s="171"/>
      <c r="AV55" s="171"/>
      <c r="AW55" s="171"/>
      <c r="AX55" s="171"/>
      <c r="AY55" s="171"/>
      <c r="AZ55" s="171"/>
      <c r="BA55" s="171"/>
      <c r="BB55" s="171"/>
      <c r="BC55" s="171"/>
      <c r="BD55" s="171"/>
      <c r="BE55" s="171"/>
      <c r="BF55" s="171"/>
      <c r="BG55" s="171"/>
      <c r="BH55" s="171"/>
      <c r="BI55" s="171"/>
      <c r="BJ55" s="171"/>
      <c r="BK55" s="171"/>
      <c r="BL55" s="171"/>
      <c r="BM55" s="171"/>
      <c r="BN55" s="171"/>
      <c r="BO55" s="171"/>
      <c r="BP55" s="171"/>
      <c r="BQ55" s="171"/>
      <c r="BR55" s="171"/>
      <c r="BS55" s="171"/>
      <c r="BT55" s="171"/>
      <c r="BU55" s="171"/>
      <c r="BV55" s="171"/>
      <c r="BW55" s="171"/>
      <c r="BX55" s="171"/>
      <c r="BY55" s="171"/>
      <c r="BZ55" s="171"/>
      <c r="CA55" s="171"/>
      <c r="CB55" s="171"/>
      <c r="CC55" s="171"/>
      <c r="CD55" s="171"/>
      <c r="CE55" s="171"/>
      <c r="CF55" s="171"/>
      <c r="CG55" s="171"/>
      <c r="CH55" s="171"/>
      <c r="CI55" s="171"/>
      <c r="CJ55" s="171"/>
    </row>
    <row r="56" spans="1:88" s="187" customFormat="1" ht="18" customHeight="1">
      <c r="A56" s="372">
        <f>A54+1</f>
        <v>4</v>
      </c>
      <c r="B56" s="372" t="s">
        <v>85</v>
      </c>
      <c r="C56" s="358" t="str">
        <f>VLOOKUP(B56,DS,2,0)</f>
        <v>Lê Nguyễn Huy Cường</v>
      </c>
      <c r="D56" s="360" t="str">
        <f>VLOOKUP(B56,DS,3,0)</f>
        <v>XNK</v>
      </c>
      <c r="E56" s="79" t="s">
        <v>33</v>
      </c>
      <c r="F56" s="193"/>
      <c r="G56" s="193"/>
      <c r="H56" s="193"/>
      <c r="I56" s="193"/>
      <c r="J56" s="193"/>
      <c r="K56" s="193"/>
      <c r="L56" s="193"/>
      <c r="M56" s="193">
        <v>8</v>
      </c>
      <c r="N56" s="193"/>
      <c r="O56" s="193">
        <v>8</v>
      </c>
      <c r="P56" s="193">
        <v>8</v>
      </c>
      <c r="Q56" s="193">
        <v>8</v>
      </c>
      <c r="R56" s="193">
        <v>8</v>
      </c>
      <c r="S56" s="193">
        <v>8</v>
      </c>
      <c r="T56" s="193">
        <v>8</v>
      </c>
      <c r="U56" s="193"/>
      <c r="V56" s="193">
        <v>8</v>
      </c>
      <c r="W56" s="193">
        <v>8</v>
      </c>
      <c r="X56" s="193">
        <v>8</v>
      </c>
      <c r="Y56" s="193">
        <v>8</v>
      </c>
      <c r="Z56" s="193">
        <v>8</v>
      </c>
      <c r="AA56" s="193">
        <v>8</v>
      </c>
      <c r="AB56" s="193"/>
      <c r="AC56" s="193">
        <v>8</v>
      </c>
      <c r="AD56" s="193">
        <v>8</v>
      </c>
      <c r="AE56" s="193">
        <v>8</v>
      </c>
      <c r="AF56" s="193">
        <v>8</v>
      </c>
      <c r="AG56" s="193">
        <v>8</v>
      </c>
      <c r="AH56" s="362">
        <f t="shared" ref="AH56" si="21">((SUM(C56:AG56))/8)-(SUMIF($F$6:$AJ$6,"C.Nhật",C56:AG56)/8)</f>
        <v>16</v>
      </c>
      <c r="AI56" s="362">
        <f t="shared" ref="AI56" si="22">SUM(C57:AG57)/8*1.5</f>
        <v>0</v>
      </c>
      <c r="AJ56" s="364">
        <f t="shared" ref="AJ56" si="23">SUMIF($F$6:$AJ$6,"C.Nhật",$F56:$AJ57)/8*2</f>
        <v>0</v>
      </c>
      <c r="AK56" s="366">
        <f t="shared" si="14"/>
        <v>16</v>
      </c>
      <c r="AL56" s="388">
        <v>0</v>
      </c>
      <c r="AM56" s="382"/>
      <c r="AN56" s="382"/>
      <c r="AO56" s="382"/>
      <c r="AP56" s="380"/>
      <c r="AQ56" s="287"/>
      <c r="AS56" s="171"/>
      <c r="AT56" s="171"/>
      <c r="AU56" s="171"/>
      <c r="AV56" s="171"/>
      <c r="AW56" s="171"/>
      <c r="AX56" s="171"/>
      <c r="AY56" s="171"/>
      <c r="AZ56" s="171"/>
      <c r="BA56" s="171"/>
      <c r="BB56" s="171"/>
      <c r="BC56" s="171"/>
      <c r="BD56" s="171"/>
      <c r="BE56" s="171"/>
      <c r="BF56" s="171"/>
      <c r="BG56" s="171"/>
      <c r="BH56" s="171"/>
      <c r="BI56" s="171"/>
      <c r="BJ56" s="171"/>
      <c r="BK56" s="171"/>
      <c r="BL56" s="171"/>
      <c r="BM56" s="171"/>
      <c r="BN56" s="171"/>
      <c r="BO56" s="171"/>
      <c r="BP56" s="171"/>
      <c r="BQ56" s="171"/>
      <c r="BR56" s="171"/>
      <c r="BS56" s="171"/>
      <c r="BT56" s="171"/>
      <c r="BU56" s="171"/>
      <c r="BV56" s="171"/>
      <c r="BW56" s="171"/>
      <c r="BX56" s="171"/>
      <c r="BY56" s="171"/>
      <c r="BZ56" s="171"/>
      <c r="CA56" s="171"/>
      <c r="CB56" s="171"/>
      <c r="CC56" s="171"/>
      <c r="CD56" s="171"/>
      <c r="CE56" s="171"/>
      <c r="CF56" s="171"/>
      <c r="CG56" s="171"/>
      <c r="CH56" s="171"/>
      <c r="CI56" s="171"/>
      <c r="CJ56" s="171"/>
    </row>
    <row r="57" spans="1:88" s="187" customFormat="1" ht="18" customHeight="1">
      <c r="A57" s="373"/>
      <c r="B57" s="373"/>
      <c r="C57" s="359"/>
      <c r="D57" s="361"/>
      <c r="E57" s="81" t="s">
        <v>32</v>
      </c>
      <c r="F57" s="194"/>
      <c r="G57" s="194"/>
      <c r="H57" s="194"/>
      <c r="I57" s="194"/>
      <c r="J57" s="194"/>
      <c r="K57" s="194"/>
      <c r="L57" s="194"/>
      <c r="M57" s="194"/>
      <c r="N57" s="194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4"/>
      <c r="Z57" s="194"/>
      <c r="AA57" s="194"/>
      <c r="AB57" s="194"/>
      <c r="AC57" s="194"/>
      <c r="AD57" s="194"/>
      <c r="AE57" s="194"/>
      <c r="AF57" s="194"/>
      <c r="AG57" s="194"/>
      <c r="AH57" s="363"/>
      <c r="AI57" s="363"/>
      <c r="AJ57" s="365"/>
      <c r="AK57" s="367"/>
      <c r="AL57" s="389"/>
      <c r="AM57" s="383"/>
      <c r="AN57" s="383"/>
      <c r="AO57" s="383"/>
      <c r="AP57" s="381"/>
      <c r="AQ57" s="287"/>
      <c r="AS57" s="171"/>
      <c r="AT57" s="171"/>
      <c r="AU57" s="171"/>
      <c r="AV57" s="171"/>
      <c r="AW57" s="171"/>
      <c r="AX57" s="171"/>
      <c r="AY57" s="171"/>
      <c r="AZ57" s="171"/>
      <c r="BA57" s="171"/>
      <c r="BB57" s="171"/>
      <c r="BC57" s="171"/>
      <c r="BD57" s="171"/>
      <c r="BE57" s="171"/>
      <c r="BF57" s="171"/>
      <c r="BG57" s="171"/>
      <c r="BH57" s="171"/>
      <c r="BI57" s="171"/>
      <c r="BJ57" s="171"/>
      <c r="BK57" s="171"/>
      <c r="BL57" s="171"/>
      <c r="BM57" s="171"/>
      <c r="BN57" s="171"/>
      <c r="BO57" s="171"/>
      <c r="BP57" s="171"/>
      <c r="BQ57" s="171"/>
      <c r="BR57" s="171"/>
      <c r="BS57" s="171"/>
      <c r="BT57" s="171"/>
      <c r="BU57" s="171"/>
      <c r="BV57" s="171"/>
      <c r="BW57" s="171"/>
      <c r="BX57" s="171"/>
      <c r="BY57" s="171"/>
      <c r="BZ57" s="171"/>
      <c r="CA57" s="171"/>
      <c r="CB57" s="171"/>
      <c r="CC57" s="171"/>
      <c r="CD57" s="171"/>
      <c r="CE57" s="171"/>
      <c r="CF57" s="171"/>
      <c r="CG57" s="171"/>
      <c r="CH57" s="171"/>
      <c r="CI57" s="171"/>
      <c r="CJ57" s="171"/>
    </row>
    <row r="58" spans="1:88" s="187" customFormat="1" ht="18" customHeight="1">
      <c r="A58" s="372">
        <f>A56+1</f>
        <v>5</v>
      </c>
      <c r="B58" s="372" t="s">
        <v>88</v>
      </c>
      <c r="C58" s="358" t="str">
        <f>VLOOKUP(B58,DS,2,0)</f>
        <v>Nguyễn Văn Bé Tư</v>
      </c>
      <c r="D58" s="360" t="str">
        <f>VLOOKUP(B58,DS,3,0)</f>
        <v>Tài xế</v>
      </c>
      <c r="E58" s="79" t="s">
        <v>33</v>
      </c>
      <c r="F58" s="193"/>
      <c r="G58" s="193"/>
      <c r="H58" s="193"/>
      <c r="I58" s="193"/>
      <c r="J58" s="193"/>
      <c r="K58" s="193"/>
      <c r="L58" s="193"/>
      <c r="M58" s="193">
        <v>8</v>
      </c>
      <c r="N58" s="193"/>
      <c r="O58" s="193">
        <v>8</v>
      </c>
      <c r="P58" s="193">
        <v>8</v>
      </c>
      <c r="Q58" s="193">
        <v>8</v>
      </c>
      <c r="R58" s="193">
        <v>8</v>
      </c>
      <c r="S58" s="193">
        <v>8</v>
      </c>
      <c r="T58" s="193">
        <v>8</v>
      </c>
      <c r="U58" s="193"/>
      <c r="V58" s="193">
        <v>8</v>
      </c>
      <c r="W58" s="193">
        <v>8</v>
      </c>
      <c r="X58" s="193">
        <v>8</v>
      </c>
      <c r="Y58" s="193">
        <v>8</v>
      </c>
      <c r="Z58" s="193">
        <v>8</v>
      </c>
      <c r="AA58" s="193">
        <v>8</v>
      </c>
      <c r="AB58" s="193"/>
      <c r="AC58" s="193">
        <v>8</v>
      </c>
      <c r="AD58" s="193">
        <v>8</v>
      </c>
      <c r="AE58" s="193">
        <v>8</v>
      </c>
      <c r="AF58" s="193">
        <v>8</v>
      </c>
      <c r="AG58" s="193">
        <v>8</v>
      </c>
      <c r="AH58" s="362">
        <f t="shared" ref="AH58" si="24">((SUM(C58:AG58))/8)-(SUMIF($F$6:$AJ$6,"C.Nhật",C58:AG58)/8)</f>
        <v>16</v>
      </c>
      <c r="AI58" s="362">
        <f t="shared" ref="AI58" si="25">SUM(C59:AG59)/8*1.5</f>
        <v>0</v>
      </c>
      <c r="AJ58" s="364">
        <f t="shared" ref="AJ58" si="26">SUMIF($F$6:$AJ$6,"C.Nhật",$F58:$AJ59)/8*2</f>
        <v>0</v>
      </c>
      <c r="AK58" s="366">
        <f t="shared" si="14"/>
        <v>16</v>
      </c>
      <c r="AL58" s="388">
        <v>0</v>
      </c>
      <c r="AM58" s="382"/>
      <c r="AN58" s="382"/>
      <c r="AO58" s="382"/>
      <c r="AP58" s="380"/>
      <c r="AQ58" s="287"/>
      <c r="AS58" s="171"/>
      <c r="AT58" s="171"/>
      <c r="AU58" s="171"/>
      <c r="AV58" s="171"/>
      <c r="AW58" s="171"/>
      <c r="AX58" s="171"/>
      <c r="AY58" s="171"/>
      <c r="AZ58" s="171"/>
      <c r="BA58" s="171"/>
      <c r="BB58" s="171"/>
      <c r="BC58" s="171"/>
      <c r="BD58" s="171"/>
      <c r="BE58" s="171"/>
      <c r="BF58" s="171"/>
      <c r="BG58" s="171"/>
      <c r="BH58" s="171"/>
      <c r="BI58" s="171"/>
      <c r="BJ58" s="171"/>
      <c r="BK58" s="171"/>
      <c r="BL58" s="171"/>
      <c r="BM58" s="171"/>
      <c r="BN58" s="171"/>
      <c r="BO58" s="171"/>
      <c r="BP58" s="171"/>
      <c r="BQ58" s="171"/>
      <c r="BR58" s="171"/>
      <c r="BS58" s="171"/>
      <c r="BT58" s="171"/>
      <c r="BU58" s="171"/>
      <c r="BV58" s="171"/>
      <c r="BW58" s="171"/>
      <c r="BX58" s="171"/>
      <c r="BY58" s="171"/>
      <c r="BZ58" s="171"/>
      <c r="CA58" s="171"/>
      <c r="CB58" s="171"/>
      <c r="CC58" s="171"/>
      <c r="CD58" s="171"/>
      <c r="CE58" s="171"/>
      <c r="CF58" s="171"/>
      <c r="CG58" s="171"/>
      <c r="CH58" s="171"/>
      <c r="CI58" s="171"/>
      <c r="CJ58" s="171"/>
    </row>
    <row r="59" spans="1:88" s="187" customFormat="1" ht="18" customHeight="1">
      <c r="A59" s="373"/>
      <c r="B59" s="373"/>
      <c r="C59" s="359"/>
      <c r="D59" s="361"/>
      <c r="E59" s="81" t="s">
        <v>32</v>
      </c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4"/>
      <c r="Z59" s="194"/>
      <c r="AA59" s="194"/>
      <c r="AB59" s="194"/>
      <c r="AC59" s="194"/>
      <c r="AD59" s="194"/>
      <c r="AE59" s="194"/>
      <c r="AF59" s="194"/>
      <c r="AG59" s="194"/>
      <c r="AH59" s="363"/>
      <c r="AI59" s="363"/>
      <c r="AJ59" s="365"/>
      <c r="AK59" s="367"/>
      <c r="AL59" s="389"/>
      <c r="AM59" s="383"/>
      <c r="AN59" s="383"/>
      <c r="AO59" s="383"/>
      <c r="AP59" s="381"/>
      <c r="AQ59" s="287"/>
      <c r="AS59" s="171"/>
      <c r="AT59" s="171"/>
      <c r="AU59" s="171"/>
      <c r="AV59" s="171"/>
      <c r="AW59" s="171"/>
      <c r="AX59" s="171"/>
      <c r="AY59" s="171"/>
      <c r="AZ59" s="171"/>
      <c r="BA59" s="171"/>
      <c r="BB59" s="171"/>
      <c r="BC59" s="171"/>
      <c r="BD59" s="171"/>
      <c r="BE59" s="171"/>
      <c r="BF59" s="171"/>
      <c r="BG59" s="171"/>
      <c r="BH59" s="171"/>
      <c r="BI59" s="171"/>
      <c r="BJ59" s="171"/>
      <c r="BK59" s="171"/>
      <c r="BL59" s="171"/>
      <c r="BM59" s="171"/>
      <c r="BN59" s="171"/>
      <c r="BO59" s="171"/>
      <c r="BP59" s="171"/>
      <c r="BQ59" s="171"/>
      <c r="BR59" s="171"/>
      <c r="BS59" s="171"/>
      <c r="BT59" s="171"/>
      <c r="BU59" s="171"/>
      <c r="BV59" s="171"/>
      <c r="BW59" s="171"/>
      <c r="BX59" s="171"/>
      <c r="BY59" s="171"/>
      <c r="BZ59" s="171"/>
      <c r="CA59" s="171"/>
      <c r="CB59" s="171"/>
      <c r="CC59" s="171"/>
      <c r="CD59" s="171"/>
      <c r="CE59" s="171"/>
      <c r="CF59" s="171"/>
      <c r="CG59" s="171"/>
      <c r="CH59" s="171"/>
      <c r="CI59" s="171"/>
      <c r="CJ59" s="171"/>
    </row>
    <row r="60" spans="1:88" s="187" customFormat="1" ht="18" customHeight="1">
      <c r="A60" s="372">
        <f>A58+1</f>
        <v>6</v>
      </c>
      <c r="B60" s="372" t="s">
        <v>89</v>
      </c>
      <c r="C60" s="358" t="str">
        <f>VLOOKUP(B60,DS,2,0)</f>
        <v>Lưu Quốc Phong</v>
      </c>
      <c r="D60" s="360" t="str">
        <f>VLOOKUP(B60,DS,3,0)</f>
        <v>Nhân sự</v>
      </c>
      <c r="E60" s="79" t="s">
        <v>33</v>
      </c>
      <c r="F60" s="193"/>
      <c r="G60" s="193"/>
      <c r="H60" s="193"/>
      <c r="I60" s="193"/>
      <c r="J60" s="193"/>
      <c r="K60" s="193"/>
      <c r="L60" s="193"/>
      <c r="M60" s="193">
        <v>8</v>
      </c>
      <c r="N60" s="193"/>
      <c r="O60" s="193">
        <v>8</v>
      </c>
      <c r="P60" s="193">
        <v>8</v>
      </c>
      <c r="Q60" s="193">
        <v>8</v>
      </c>
      <c r="R60" s="193">
        <v>8</v>
      </c>
      <c r="S60" s="193">
        <v>8</v>
      </c>
      <c r="T60" s="193">
        <v>8</v>
      </c>
      <c r="U60" s="193"/>
      <c r="V60" s="193">
        <v>8</v>
      </c>
      <c r="W60" s="193">
        <v>8</v>
      </c>
      <c r="X60" s="193">
        <v>8</v>
      </c>
      <c r="Y60" s="193">
        <v>8</v>
      </c>
      <c r="Z60" s="193">
        <v>8</v>
      </c>
      <c r="AA60" s="193">
        <v>8</v>
      </c>
      <c r="AB60" s="193"/>
      <c r="AC60" s="193">
        <v>8</v>
      </c>
      <c r="AD60" s="193">
        <v>8</v>
      </c>
      <c r="AE60" s="193">
        <v>8</v>
      </c>
      <c r="AF60" s="193">
        <v>8</v>
      </c>
      <c r="AG60" s="193">
        <v>8</v>
      </c>
      <c r="AH60" s="362">
        <f t="shared" ref="AH60" si="27">((SUM(C60:AG60))/8)-(SUMIF($F$6:$AJ$6,"C.Nhật",C60:AG60)/8)</f>
        <v>16</v>
      </c>
      <c r="AI60" s="362">
        <f t="shared" ref="AI60" si="28">SUM(C61:AG61)/8*1.5</f>
        <v>0</v>
      </c>
      <c r="AJ60" s="364">
        <f t="shared" ref="AJ60" si="29">SUMIF($F$6:$AJ$6,"C.Nhật",$F60:$AJ61)/8*2</f>
        <v>0</v>
      </c>
      <c r="AK60" s="366">
        <f t="shared" si="14"/>
        <v>16</v>
      </c>
      <c r="AL60" s="388">
        <v>0</v>
      </c>
      <c r="AM60" s="382"/>
      <c r="AN60" s="382"/>
      <c r="AO60" s="382"/>
      <c r="AP60" s="380"/>
      <c r="AQ60" s="287"/>
      <c r="AS60" s="171"/>
      <c r="AT60" s="171"/>
      <c r="AU60" s="171"/>
      <c r="AV60" s="171"/>
      <c r="AW60" s="171"/>
      <c r="AX60" s="171"/>
      <c r="AY60" s="171"/>
      <c r="AZ60" s="171"/>
      <c r="BA60" s="171"/>
      <c r="BB60" s="171"/>
      <c r="BC60" s="171"/>
      <c r="BD60" s="171"/>
      <c r="BE60" s="171"/>
      <c r="BF60" s="171"/>
      <c r="BG60" s="171"/>
      <c r="BH60" s="171"/>
      <c r="BI60" s="171"/>
      <c r="BJ60" s="171"/>
      <c r="BK60" s="171"/>
      <c r="BL60" s="171"/>
      <c r="BM60" s="171"/>
      <c r="BN60" s="171"/>
      <c r="BO60" s="171"/>
      <c r="BP60" s="171"/>
      <c r="BQ60" s="171"/>
      <c r="BR60" s="171"/>
      <c r="BS60" s="171"/>
      <c r="BT60" s="171"/>
      <c r="BU60" s="171"/>
      <c r="BV60" s="171"/>
      <c r="BW60" s="171"/>
      <c r="BX60" s="171"/>
      <c r="BY60" s="171"/>
      <c r="BZ60" s="171"/>
      <c r="CA60" s="171"/>
      <c r="CB60" s="171"/>
      <c r="CC60" s="171"/>
      <c r="CD60" s="171"/>
      <c r="CE60" s="171"/>
      <c r="CF60" s="171"/>
      <c r="CG60" s="171"/>
      <c r="CH60" s="171"/>
      <c r="CI60" s="171"/>
      <c r="CJ60" s="171"/>
    </row>
    <row r="61" spans="1:88" s="187" customFormat="1" ht="18" customHeight="1">
      <c r="A61" s="373"/>
      <c r="B61" s="373"/>
      <c r="C61" s="359"/>
      <c r="D61" s="361"/>
      <c r="E61" s="81" t="s">
        <v>32</v>
      </c>
      <c r="F61" s="194"/>
      <c r="G61" s="194"/>
      <c r="H61" s="194"/>
      <c r="I61" s="194"/>
      <c r="J61" s="194"/>
      <c r="K61" s="194"/>
      <c r="L61" s="194"/>
      <c r="M61" s="194"/>
      <c r="N61" s="194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363"/>
      <c r="AI61" s="363"/>
      <c r="AJ61" s="365"/>
      <c r="AK61" s="367"/>
      <c r="AL61" s="389"/>
      <c r="AM61" s="383"/>
      <c r="AN61" s="383"/>
      <c r="AO61" s="383"/>
      <c r="AP61" s="381"/>
      <c r="AQ61" s="287"/>
      <c r="AS61" s="171"/>
      <c r="AT61" s="171"/>
      <c r="AU61" s="171"/>
      <c r="AV61" s="171"/>
      <c r="AW61" s="171"/>
      <c r="AX61" s="171"/>
      <c r="AY61" s="171"/>
      <c r="AZ61" s="171"/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1"/>
      <c r="BQ61" s="171"/>
      <c r="BR61" s="171"/>
      <c r="BS61" s="171"/>
      <c r="BT61" s="171"/>
      <c r="BU61" s="171"/>
      <c r="BV61" s="171"/>
      <c r="BW61" s="171"/>
      <c r="BX61" s="171"/>
      <c r="BY61" s="171"/>
      <c r="BZ61" s="171"/>
      <c r="CA61" s="171"/>
      <c r="CB61" s="171"/>
      <c r="CC61" s="171"/>
      <c r="CD61" s="171"/>
      <c r="CE61" s="171"/>
      <c r="CF61" s="171"/>
      <c r="CG61" s="171"/>
      <c r="CH61" s="171"/>
      <c r="CI61" s="171"/>
      <c r="CJ61" s="171"/>
    </row>
    <row r="62" spans="1:88" s="187" customFormat="1" ht="18" customHeight="1">
      <c r="A62" s="372">
        <f>A60+1</f>
        <v>7</v>
      </c>
      <c r="B62" s="372" t="s">
        <v>92</v>
      </c>
      <c r="C62" s="358" t="str">
        <f>VLOOKUP(B62,DS,2,0)</f>
        <v>Hoàng Thị Ngọc</v>
      </c>
      <c r="D62" s="360" t="str">
        <f>VLOOKUP(B62,DS,3,0)</f>
        <v>Kế toán</v>
      </c>
      <c r="E62" s="79" t="s">
        <v>33</v>
      </c>
      <c r="F62" s="193"/>
      <c r="G62" s="193"/>
      <c r="H62" s="193"/>
      <c r="I62" s="193"/>
      <c r="J62" s="193"/>
      <c r="K62" s="193"/>
      <c r="L62" s="193"/>
      <c r="M62" s="193">
        <v>8</v>
      </c>
      <c r="N62" s="193"/>
      <c r="O62" s="193">
        <v>8</v>
      </c>
      <c r="P62" s="193">
        <v>8</v>
      </c>
      <c r="Q62" s="193">
        <v>8</v>
      </c>
      <c r="R62" s="193">
        <v>8</v>
      </c>
      <c r="S62" s="193">
        <v>8</v>
      </c>
      <c r="T62" s="193">
        <v>8</v>
      </c>
      <c r="U62" s="193"/>
      <c r="V62" s="193">
        <v>8</v>
      </c>
      <c r="W62" s="193">
        <v>8</v>
      </c>
      <c r="X62" s="193">
        <v>8</v>
      </c>
      <c r="Y62" s="193">
        <v>8</v>
      </c>
      <c r="Z62" s="193">
        <v>8</v>
      </c>
      <c r="AA62" s="193">
        <v>8</v>
      </c>
      <c r="AB62" s="193"/>
      <c r="AC62" s="193">
        <v>8</v>
      </c>
      <c r="AD62" s="193">
        <v>8</v>
      </c>
      <c r="AE62" s="193">
        <v>8</v>
      </c>
      <c r="AF62" s="193">
        <v>8</v>
      </c>
      <c r="AG62" s="193">
        <v>8</v>
      </c>
      <c r="AH62" s="362">
        <f t="shared" ref="AH62" si="30">((SUM(C62:AG62))/8)-(SUMIF($F$6:$AJ$6,"C.Nhật",C62:AG62)/8)</f>
        <v>16</v>
      </c>
      <c r="AI62" s="362">
        <f t="shared" ref="AI62" si="31">SUM(C63:AG63)/8*1.5</f>
        <v>0</v>
      </c>
      <c r="AJ62" s="364">
        <f t="shared" ref="AJ62" si="32">SUMIF($F$6:$AJ$6,"C.Nhật",$F62:$AJ63)/8*2</f>
        <v>0</v>
      </c>
      <c r="AK62" s="366">
        <f t="shared" si="14"/>
        <v>16</v>
      </c>
      <c r="AL62" s="388">
        <v>0</v>
      </c>
      <c r="AM62" s="382"/>
      <c r="AN62" s="382"/>
      <c r="AO62" s="382"/>
      <c r="AP62" s="380"/>
      <c r="AQ62" s="287"/>
      <c r="AS62" s="171"/>
      <c r="AT62" s="171"/>
      <c r="AU62" s="171"/>
      <c r="AV62" s="171"/>
      <c r="AW62" s="171"/>
      <c r="AX62" s="171"/>
      <c r="AY62" s="171"/>
      <c r="AZ62" s="171"/>
      <c r="BA62" s="171"/>
      <c r="BB62" s="171"/>
      <c r="BC62" s="171"/>
      <c r="BD62" s="171"/>
      <c r="BE62" s="171"/>
      <c r="BF62" s="171"/>
      <c r="BG62" s="171"/>
      <c r="BH62" s="171"/>
      <c r="BI62" s="171"/>
      <c r="BJ62" s="171"/>
      <c r="BK62" s="171"/>
      <c r="BL62" s="171"/>
      <c r="BM62" s="171"/>
      <c r="BN62" s="171"/>
      <c r="BO62" s="171"/>
      <c r="BP62" s="171"/>
      <c r="BQ62" s="171"/>
      <c r="BR62" s="171"/>
      <c r="BS62" s="171"/>
      <c r="BT62" s="171"/>
      <c r="BU62" s="171"/>
      <c r="BV62" s="171"/>
      <c r="BW62" s="171"/>
      <c r="BX62" s="171"/>
      <c r="BY62" s="171"/>
      <c r="BZ62" s="171"/>
      <c r="CA62" s="171"/>
      <c r="CB62" s="171"/>
      <c r="CC62" s="171"/>
      <c r="CD62" s="171"/>
      <c r="CE62" s="171"/>
      <c r="CF62" s="171"/>
      <c r="CG62" s="171"/>
      <c r="CH62" s="171"/>
      <c r="CI62" s="171"/>
      <c r="CJ62" s="171"/>
    </row>
    <row r="63" spans="1:88" s="187" customFormat="1" ht="18" customHeight="1">
      <c r="A63" s="373"/>
      <c r="B63" s="373"/>
      <c r="C63" s="359"/>
      <c r="D63" s="361"/>
      <c r="E63" s="81" t="s">
        <v>32</v>
      </c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4"/>
      <c r="Z63" s="194"/>
      <c r="AA63" s="194"/>
      <c r="AB63" s="194"/>
      <c r="AC63" s="194"/>
      <c r="AD63" s="194"/>
      <c r="AE63" s="194"/>
      <c r="AF63" s="194"/>
      <c r="AG63" s="194"/>
      <c r="AH63" s="363"/>
      <c r="AI63" s="363"/>
      <c r="AJ63" s="365"/>
      <c r="AK63" s="367"/>
      <c r="AL63" s="389"/>
      <c r="AM63" s="383"/>
      <c r="AN63" s="383"/>
      <c r="AO63" s="383"/>
      <c r="AP63" s="381"/>
      <c r="AQ63" s="287"/>
      <c r="AS63" s="171"/>
      <c r="AT63" s="171"/>
      <c r="AU63" s="171"/>
      <c r="AV63" s="171"/>
      <c r="AW63" s="171"/>
      <c r="AX63" s="171"/>
      <c r="AY63" s="171"/>
      <c r="AZ63" s="171"/>
      <c r="BA63" s="171"/>
      <c r="BB63" s="171"/>
      <c r="BC63" s="171"/>
      <c r="BD63" s="171"/>
      <c r="BE63" s="171"/>
      <c r="BF63" s="171"/>
      <c r="BG63" s="171"/>
      <c r="BH63" s="171"/>
      <c r="BI63" s="171"/>
      <c r="BJ63" s="171"/>
      <c r="BK63" s="171"/>
      <c r="BL63" s="171"/>
      <c r="BM63" s="171"/>
      <c r="BN63" s="171"/>
      <c r="BO63" s="171"/>
      <c r="BP63" s="171"/>
      <c r="BQ63" s="171"/>
      <c r="BR63" s="171"/>
      <c r="BS63" s="171"/>
      <c r="BT63" s="171"/>
      <c r="BU63" s="171"/>
      <c r="BV63" s="171"/>
      <c r="BW63" s="171"/>
      <c r="BX63" s="171"/>
      <c r="BY63" s="171"/>
      <c r="BZ63" s="171"/>
      <c r="CA63" s="171"/>
      <c r="CB63" s="171"/>
      <c r="CC63" s="171"/>
      <c r="CD63" s="171"/>
      <c r="CE63" s="171"/>
      <c r="CF63" s="171"/>
      <c r="CG63" s="171"/>
      <c r="CH63" s="171"/>
      <c r="CI63" s="171"/>
      <c r="CJ63" s="171"/>
    </row>
    <row r="64" spans="1:88" s="205" customFormat="1" ht="12.75">
      <c r="A64" s="195"/>
      <c r="B64" s="196"/>
      <c r="C64" s="197"/>
      <c r="D64" s="198"/>
      <c r="E64" s="197"/>
      <c r="F64" s="199"/>
      <c r="G64" s="199"/>
      <c r="H64" s="200"/>
      <c r="I64" s="200"/>
      <c r="J64" s="201"/>
      <c r="K64" s="199"/>
      <c r="L64" s="200"/>
      <c r="M64" s="199"/>
      <c r="N64" s="199"/>
      <c r="O64" s="199"/>
      <c r="P64" s="199"/>
      <c r="Q64" s="200"/>
      <c r="R64" s="199"/>
      <c r="S64" s="199"/>
      <c r="T64" s="201"/>
      <c r="U64" s="199"/>
      <c r="V64" s="199"/>
      <c r="W64" s="199"/>
      <c r="X64" s="196"/>
      <c r="Y64" s="199"/>
      <c r="Z64" s="199"/>
      <c r="AA64" s="199"/>
      <c r="AB64" s="199"/>
      <c r="AC64" s="199"/>
      <c r="AD64" s="200"/>
      <c r="AE64" s="199"/>
      <c r="AF64" s="199"/>
      <c r="AG64" s="199"/>
      <c r="AH64" s="197"/>
      <c r="AI64" s="197"/>
      <c r="AJ64" s="202"/>
      <c r="AK64" s="203"/>
      <c r="AL64" s="203"/>
      <c r="AM64" s="203"/>
      <c r="AN64" s="203"/>
      <c r="AO64" s="203"/>
      <c r="AP64" s="197"/>
      <c r="AQ64" s="204"/>
    </row>
    <row r="65" spans="1:43" s="205" customFormat="1" ht="12.75">
      <c r="A65" s="195"/>
      <c r="B65" s="196"/>
      <c r="C65" s="206" t="s">
        <v>14</v>
      </c>
      <c r="D65" s="198"/>
      <c r="E65" s="197"/>
      <c r="F65" s="199"/>
      <c r="G65" s="199"/>
      <c r="H65" s="200"/>
      <c r="I65" s="200"/>
      <c r="J65" s="201"/>
      <c r="K65" s="199"/>
      <c r="L65" s="200"/>
      <c r="M65" s="199"/>
      <c r="N65" s="199"/>
      <c r="O65" s="199"/>
      <c r="P65" s="199"/>
      <c r="Q65" s="200"/>
      <c r="R65" s="199"/>
      <c r="S65" s="199"/>
      <c r="T65" s="201"/>
      <c r="U65" s="199"/>
      <c r="V65" s="199"/>
      <c r="W65" s="199"/>
      <c r="X65" s="196"/>
      <c r="Y65" s="199"/>
      <c r="Z65" s="199"/>
      <c r="AA65" s="199"/>
      <c r="AB65" s="199"/>
      <c r="AC65" s="199"/>
      <c r="AD65" s="200"/>
      <c r="AE65" s="199"/>
      <c r="AF65" s="199"/>
      <c r="AG65" s="199"/>
      <c r="AH65" s="197"/>
      <c r="AI65" s="197"/>
      <c r="AJ65" s="202"/>
      <c r="AK65" s="203"/>
      <c r="AL65" s="203"/>
      <c r="AM65" s="203"/>
      <c r="AN65" s="203"/>
      <c r="AO65" s="203"/>
      <c r="AP65" s="197"/>
      <c r="AQ65" s="204"/>
    </row>
    <row r="66" spans="1:43" s="205" customFormat="1" ht="12.75">
      <c r="A66" s="207"/>
      <c r="B66" s="207"/>
      <c r="C66" s="197"/>
      <c r="D66" s="198"/>
      <c r="E66" s="197"/>
      <c r="F66" s="199"/>
      <c r="G66" s="199"/>
      <c r="H66" s="208"/>
      <c r="I66" s="208"/>
      <c r="J66" s="208"/>
      <c r="K66" s="199"/>
      <c r="L66" s="208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208"/>
      <c r="AE66" s="199"/>
      <c r="AF66" s="199"/>
      <c r="AG66" s="199"/>
      <c r="AH66" s="197"/>
      <c r="AI66" s="197"/>
      <c r="AJ66" s="202"/>
      <c r="AK66" s="209"/>
      <c r="AL66" s="209"/>
      <c r="AM66" s="209"/>
      <c r="AN66" s="209"/>
      <c r="AO66" s="209"/>
      <c r="AP66" s="197"/>
      <c r="AQ66" s="204"/>
    </row>
    <row r="67" spans="1:43" s="210" customFormat="1" ht="15" customHeight="1">
      <c r="A67" s="207"/>
      <c r="B67" s="207"/>
      <c r="C67" s="197"/>
      <c r="D67" s="198"/>
      <c r="E67" s="197"/>
      <c r="F67" s="199"/>
      <c r="G67" s="199"/>
      <c r="H67" s="208"/>
      <c r="I67" s="208"/>
      <c r="J67" s="208"/>
      <c r="K67" s="199"/>
      <c r="L67" s="208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208"/>
      <c r="AE67" s="199"/>
      <c r="AF67" s="199"/>
      <c r="AG67" s="199"/>
      <c r="AH67" s="197"/>
      <c r="AI67" s="197"/>
      <c r="AJ67" s="202"/>
      <c r="AK67" s="209"/>
      <c r="AL67" s="209"/>
      <c r="AM67" s="209"/>
      <c r="AN67" s="209"/>
      <c r="AO67" s="209"/>
      <c r="AP67" s="197"/>
      <c r="AQ67" s="197"/>
    </row>
    <row r="68" spans="1:43" s="210" customFormat="1" ht="11.25">
      <c r="A68" s="207"/>
      <c r="B68" s="207"/>
      <c r="C68" s="197"/>
      <c r="D68" s="198"/>
      <c r="E68" s="197"/>
      <c r="F68" s="199"/>
      <c r="G68" s="199"/>
      <c r="H68" s="208"/>
      <c r="I68" s="208"/>
      <c r="J68" s="208"/>
      <c r="K68" s="199"/>
      <c r="L68" s="208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208"/>
      <c r="AE68" s="199"/>
      <c r="AF68" s="199"/>
      <c r="AG68" s="199"/>
      <c r="AH68" s="197"/>
      <c r="AI68" s="197"/>
      <c r="AJ68" s="202"/>
      <c r="AK68" s="209"/>
      <c r="AL68" s="209"/>
      <c r="AM68" s="209"/>
      <c r="AN68" s="209"/>
      <c r="AO68" s="209"/>
      <c r="AP68" s="197"/>
      <c r="AQ68" s="197"/>
    </row>
    <row r="69" spans="1:43" s="210" customFormat="1" ht="11.25">
      <c r="A69" s="207"/>
      <c r="B69" s="207"/>
      <c r="C69" s="197"/>
      <c r="D69" s="198"/>
      <c r="E69" s="197"/>
      <c r="F69" s="199"/>
      <c r="G69" s="199"/>
      <c r="H69" s="208"/>
      <c r="I69" s="208"/>
      <c r="J69" s="208"/>
      <c r="K69" s="199"/>
      <c r="L69" s="208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208"/>
      <c r="AE69" s="199"/>
      <c r="AF69" s="199"/>
      <c r="AG69" s="199"/>
      <c r="AH69" s="197"/>
      <c r="AI69" s="197"/>
      <c r="AJ69" s="202"/>
      <c r="AK69" s="209"/>
      <c r="AL69" s="209"/>
      <c r="AM69" s="209"/>
      <c r="AN69" s="209"/>
      <c r="AO69" s="209"/>
      <c r="AP69" s="197"/>
      <c r="AQ69" s="197"/>
    </row>
    <row r="70" spans="1:43" s="210" customFormat="1" ht="11.25">
      <c r="A70" s="206"/>
      <c r="B70" s="206"/>
      <c r="C70" s="195"/>
      <c r="D70" s="211"/>
      <c r="E70" s="212"/>
      <c r="F70" s="201"/>
      <c r="G70" s="213"/>
      <c r="H70" s="200"/>
      <c r="I70" s="200"/>
      <c r="J70" s="200"/>
      <c r="K70" s="213"/>
      <c r="L70" s="200"/>
      <c r="M70" s="213"/>
      <c r="N70" s="213"/>
      <c r="O70" s="213"/>
      <c r="P70" s="213"/>
      <c r="Q70" s="200"/>
      <c r="R70" s="201"/>
      <c r="S70" s="213"/>
      <c r="T70" s="213"/>
      <c r="U70" s="200"/>
      <c r="V70" s="213"/>
      <c r="W70" s="213"/>
      <c r="X70" s="200"/>
      <c r="Y70" s="213"/>
      <c r="Z70" s="213"/>
      <c r="AA70" s="213"/>
      <c r="AB70" s="213"/>
      <c r="AC70" s="213"/>
      <c r="AD70" s="200"/>
      <c r="AE70" s="213"/>
      <c r="AF70" s="213"/>
      <c r="AG70" s="213"/>
      <c r="AH70" s="212"/>
      <c r="AJ70" s="214"/>
      <c r="AK70" s="206"/>
      <c r="AL70" s="206"/>
      <c r="AM70" s="206"/>
      <c r="AN70" s="206"/>
      <c r="AO70" s="206"/>
      <c r="AP70" s="195"/>
      <c r="AQ70" s="197"/>
    </row>
    <row r="71" spans="1:43" s="210" customFormat="1" ht="12.75">
      <c r="A71" s="171"/>
      <c r="B71" s="171" t="s">
        <v>0</v>
      </c>
      <c r="C71" s="171"/>
      <c r="D71" s="215"/>
      <c r="E71" s="171"/>
      <c r="F71" s="216"/>
      <c r="G71" s="216"/>
      <c r="H71" s="216"/>
      <c r="I71" s="216"/>
      <c r="J71" s="216"/>
      <c r="K71" s="216"/>
      <c r="L71" s="216"/>
      <c r="M71" s="216"/>
      <c r="N71" s="216"/>
      <c r="O71" s="216"/>
      <c r="P71" s="216"/>
      <c r="Q71" s="216"/>
      <c r="R71" s="216"/>
      <c r="S71" s="216"/>
      <c r="T71" s="216"/>
      <c r="U71" s="216"/>
      <c r="V71" s="216"/>
      <c r="W71" s="216"/>
      <c r="X71" s="216"/>
      <c r="Y71" s="216"/>
      <c r="Z71" s="216"/>
      <c r="AA71" s="216"/>
      <c r="AB71" s="216"/>
      <c r="AC71" s="216"/>
      <c r="AD71" s="216"/>
      <c r="AE71" s="216"/>
      <c r="AF71" s="216"/>
      <c r="AG71" s="216"/>
      <c r="AH71" s="171"/>
      <c r="AI71" s="171"/>
      <c r="AJ71" s="218"/>
      <c r="AK71" s="171"/>
      <c r="AL71" s="171"/>
      <c r="AM71" s="171"/>
      <c r="AN71" s="171"/>
      <c r="AO71" s="171"/>
      <c r="AP71" s="171"/>
      <c r="AQ71" s="197"/>
    </row>
    <row r="72" spans="1:43" s="210" customFormat="1" ht="12.75">
      <c r="A72" s="171"/>
      <c r="B72" s="171"/>
      <c r="C72" s="171" t="s">
        <v>48</v>
      </c>
      <c r="D72" s="215"/>
      <c r="E72" s="171"/>
      <c r="F72" s="216"/>
      <c r="G72" s="216"/>
      <c r="H72" s="216"/>
      <c r="I72" s="216"/>
      <c r="J72" s="216"/>
      <c r="K72" s="216"/>
      <c r="L72" s="216"/>
      <c r="M72" s="216"/>
      <c r="N72" s="216"/>
      <c r="O72" s="216"/>
      <c r="P72" s="216"/>
      <c r="Q72" s="216"/>
      <c r="R72" s="216"/>
      <c r="S72" s="216"/>
      <c r="T72" s="216"/>
      <c r="U72" s="216"/>
      <c r="V72" s="216"/>
      <c r="W72" s="216"/>
      <c r="X72" s="216"/>
      <c r="Y72" s="216"/>
      <c r="Z72" s="216"/>
      <c r="AA72" s="216"/>
      <c r="AB72" s="216"/>
      <c r="AC72" s="216"/>
      <c r="AD72" s="216"/>
      <c r="AE72" s="216"/>
      <c r="AF72" s="216"/>
      <c r="AG72" s="216"/>
      <c r="AH72" s="171"/>
      <c r="AI72" s="171"/>
      <c r="AJ72" s="218"/>
      <c r="AK72" s="171"/>
      <c r="AL72" s="171"/>
      <c r="AM72" s="171"/>
      <c r="AN72" s="171"/>
      <c r="AO72" s="171"/>
      <c r="AP72" s="171"/>
      <c r="AQ72" s="195"/>
    </row>
    <row r="73" spans="1:43" s="171" customFormat="1" ht="15" customHeight="1">
      <c r="C73" s="171" t="s">
        <v>49</v>
      </c>
      <c r="D73" s="215"/>
      <c r="F73" s="216"/>
      <c r="G73" s="216"/>
      <c r="H73" s="216"/>
      <c r="I73" s="216"/>
      <c r="J73" s="216"/>
      <c r="K73" s="216"/>
      <c r="L73" s="216"/>
      <c r="M73" s="216"/>
      <c r="N73" s="216"/>
      <c r="O73" s="216"/>
      <c r="P73" s="216"/>
      <c r="Q73" s="216"/>
      <c r="R73" s="216"/>
      <c r="S73" s="216"/>
      <c r="T73" s="216"/>
      <c r="U73" s="216"/>
      <c r="V73" s="216"/>
      <c r="W73" s="216"/>
      <c r="X73" s="216"/>
      <c r="Y73" s="216"/>
      <c r="Z73" s="216"/>
      <c r="AA73" s="216"/>
      <c r="AB73" s="216"/>
      <c r="AC73" s="216"/>
      <c r="AD73" s="216"/>
      <c r="AE73" s="216"/>
      <c r="AF73" s="216"/>
      <c r="AG73" s="216"/>
      <c r="AJ73" s="218"/>
    </row>
    <row r="74" spans="1:43" s="171" customFormat="1" ht="15" customHeight="1">
      <c r="C74" s="171" t="s">
        <v>50</v>
      </c>
      <c r="D74" s="215"/>
      <c r="F74" s="216"/>
      <c r="G74" s="216"/>
      <c r="H74" s="216"/>
      <c r="I74" s="216"/>
      <c r="J74" s="216"/>
      <c r="K74" s="216"/>
      <c r="L74" s="216"/>
      <c r="M74" s="216"/>
      <c r="N74" s="216"/>
      <c r="O74" s="216"/>
      <c r="P74" s="216"/>
      <c r="Q74" s="216"/>
      <c r="R74" s="216"/>
      <c r="S74" s="216"/>
      <c r="T74" s="216"/>
      <c r="U74" s="216"/>
      <c r="V74" s="216"/>
      <c r="W74" s="216"/>
      <c r="X74" s="216"/>
      <c r="Y74" s="216"/>
      <c r="Z74" s="216"/>
      <c r="AA74" s="216"/>
      <c r="AB74" s="216"/>
      <c r="AC74" s="216"/>
      <c r="AD74" s="216"/>
      <c r="AE74" s="216"/>
      <c r="AF74" s="216"/>
      <c r="AG74" s="216"/>
      <c r="AJ74" s="218"/>
    </row>
    <row r="75" spans="1:43" s="171" customFormat="1" ht="15" customHeight="1">
      <c r="C75" s="171" t="s">
        <v>51</v>
      </c>
      <c r="D75" s="215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J75" s="218"/>
    </row>
    <row r="76" spans="1:43" s="171" customFormat="1" ht="15" customHeight="1">
      <c r="C76" s="171" t="s">
        <v>52</v>
      </c>
      <c r="D76" s="215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  <c r="AG76" s="216"/>
      <c r="AJ76" s="218"/>
    </row>
    <row r="77" spans="1:43" s="171" customFormat="1" ht="15" customHeight="1">
      <c r="C77" s="171" t="s">
        <v>53</v>
      </c>
      <c r="D77" s="215"/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216"/>
      <c r="Q77" s="216"/>
      <c r="R77" s="216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  <c r="AG77" s="216"/>
      <c r="AJ77" s="218"/>
    </row>
    <row r="78" spans="1:43" s="171" customFormat="1" ht="15" customHeight="1">
      <c r="C78" s="171" t="s">
        <v>54</v>
      </c>
      <c r="D78" s="215"/>
      <c r="F78" s="216"/>
      <c r="G78" s="216"/>
      <c r="H78" s="216"/>
      <c r="I78" s="216"/>
      <c r="J78" s="216"/>
      <c r="K78" s="216"/>
      <c r="L78" s="216"/>
      <c r="M78" s="216"/>
      <c r="N78" s="216"/>
      <c r="O78" s="216"/>
      <c r="P78" s="216"/>
      <c r="Q78" s="216"/>
      <c r="R78" s="216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  <c r="AG78" s="216"/>
      <c r="AJ78" s="218"/>
    </row>
    <row r="79" spans="1:43" s="171" customFormat="1" ht="15" customHeight="1">
      <c r="C79" s="171" t="s">
        <v>55</v>
      </c>
      <c r="D79" s="215"/>
      <c r="F79" s="216"/>
      <c r="G79" s="216"/>
      <c r="H79" s="216"/>
      <c r="I79" s="216"/>
      <c r="J79" s="216"/>
      <c r="K79" s="216"/>
      <c r="L79" s="216"/>
      <c r="M79" s="216"/>
      <c r="N79" s="216"/>
      <c r="O79" s="216"/>
      <c r="P79" s="216"/>
      <c r="Q79" s="216"/>
      <c r="R79" s="216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  <c r="AG79" s="216"/>
      <c r="AJ79" s="218"/>
    </row>
    <row r="80" spans="1:43" s="171" customFormat="1" ht="15" customHeight="1">
      <c r="C80" s="171" t="s">
        <v>56</v>
      </c>
      <c r="D80" s="215"/>
      <c r="F80" s="216"/>
      <c r="G80" s="216"/>
      <c r="H80" s="216"/>
      <c r="I80" s="216"/>
      <c r="J80" s="216"/>
      <c r="K80" s="216"/>
      <c r="L80" s="216"/>
      <c r="M80" s="216"/>
      <c r="N80" s="216"/>
      <c r="O80" s="216"/>
      <c r="P80" s="216"/>
      <c r="Q80" s="216"/>
      <c r="R80" s="216"/>
      <c r="S80" s="216"/>
      <c r="T80" s="216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J80" s="218"/>
    </row>
    <row r="86" spans="1:87" ht="20.25">
      <c r="A86" s="161" t="str">
        <f>$A$1</f>
        <v>Công ty TNHH Hải sản An Lạc</v>
      </c>
      <c r="B86" s="64"/>
      <c r="C86" s="64"/>
      <c r="D86" s="68"/>
      <c r="E86" s="64"/>
      <c r="F86" s="68"/>
      <c r="G86" s="68"/>
      <c r="H86" s="68"/>
      <c r="I86" s="68"/>
      <c r="J86" s="68"/>
      <c r="K86" s="139"/>
      <c r="L86" s="139"/>
      <c r="M86" s="139"/>
      <c r="N86" s="139"/>
      <c r="O86" s="139"/>
      <c r="P86" s="139"/>
      <c r="Q86" s="139"/>
      <c r="R86" s="139"/>
      <c r="S86" s="66" t="str">
        <f>S1</f>
        <v>BẢNG CHẤM CÔNG THÁNG 02 NĂM 2014</v>
      </c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65"/>
      <c r="AI86" s="65"/>
      <c r="AJ86" s="395" t="s">
        <v>157</v>
      </c>
      <c r="AK86" s="396"/>
      <c r="AL86" s="396"/>
      <c r="AM86" s="396"/>
      <c r="AN86" s="396"/>
      <c r="AO86" s="396"/>
      <c r="AP86" s="397"/>
      <c r="AQ86" s="67"/>
    </row>
    <row r="87" spans="1:87" ht="20.25">
      <c r="A87" s="161" t="str">
        <f>$A$2</f>
        <v>Địa chỉ: Lô A14, đường 4A, KCN Hải Sơn, Đức Hòa, Long An</v>
      </c>
      <c r="B87" s="68"/>
      <c r="C87" s="68"/>
      <c r="D87" s="68"/>
      <c r="E87" s="68"/>
      <c r="F87" s="68"/>
      <c r="G87" s="68"/>
      <c r="H87" s="68"/>
      <c r="I87" s="68"/>
      <c r="J87" s="68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65"/>
      <c r="AI87" s="65"/>
      <c r="AJ87" s="114"/>
      <c r="AK87" s="69"/>
      <c r="AL87" s="69"/>
      <c r="AM87" s="69"/>
      <c r="AN87" s="69"/>
      <c r="AO87" s="69"/>
      <c r="AP87" s="113"/>
      <c r="AQ87" s="113"/>
    </row>
    <row r="88" spans="1:87" ht="21" customHeight="1">
      <c r="A88" s="161" t="str">
        <f>$A$3</f>
        <v>MST: 1100878093</v>
      </c>
      <c r="B88" s="70"/>
      <c r="C88" s="70"/>
      <c r="D88" s="71"/>
      <c r="E88" s="71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65"/>
      <c r="AI88" s="65"/>
      <c r="AJ88" s="114"/>
      <c r="AK88" s="67"/>
      <c r="AL88" s="67"/>
      <c r="AM88" s="67"/>
      <c r="AN88" s="67"/>
      <c r="AO88" s="67"/>
      <c r="AP88" s="72"/>
      <c r="AQ88" s="72"/>
    </row>
    <row r="89" spans="1:87" ht="14.25" customHeight="1">
      <c r="A89" s="73"/>
      <c r="B89" s="73"/>
      <c r="C89" s="149"/>
      <c r="D89" s="74"/>
      <c r="E89" s="75">
        <f>$E$4</f>
        <v>41671</v>
      </c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3"/>
      <c r="AI89" s="73"/>
      <c r="AJ89" s="115"/>
      <c r="AK89" s="73"/>
      <c r="AL89" s="73"/>
      <c r="AM89" s="73"/>
      <c r="AN89" s="73"/>
      <c r="AO89" s="73"/>
      <c r="AP89" s="73"/>
      <c r="AQ89" s="120"/>
    </row>
    <row r="90" spans="1:87" s="78" customFormat="1" ht="18.75" customHeight="1">
      <c r="A90" s="390" t="s">
        <v>29</v>
      </c>
      <c r="B90" s="390" t="s">
        <v>3</v>
      </c>
      <c r="C90" s="390" t="s">
        <v>1</v>
      </c>
      <c r="D90" s="386" t="s">
        <v>30</v>
      </c>
      <c r="E90" s="390" t="s">
        <v>31</v>
      </c>
      <c r="F90" s="137">
        <f>+E89</f>
        <v>41671</v>
      </c>
      <c r="G90" s="137">
        <f t="shared" ref="G90:AG90" si="33">F90+1</f>
        <v>41672</v>
      </c>
      <c r="H90" s="137">
        <f t="shared" si="33"/>
        <v>41673</v>
      </c>
      <c r="I90" s="137">
        <f t="shared" si="33"/>
        <v>41674</v>
      </c>
      <c r="J90" s="137">
        <f t="shared" si="33"/>
        <v>41675</v>
      </c>
      <c r="K90" s="137">
        <f t="shared" si="33"/>
        <v>41676</v>
      </c>
      <c r="L90" s="137">
        <f t="shared" si="33"/>
        <v>41677</v>
      </c>
      <c r="M90" s="137">
        <f t="shared" si="33"/>
        <v>41678</v>
      </c>
      <c r="N90" s="137">
        <f t="shared" si="33"/>
        <v>41679</v>
      </c>
      <c r="O90" s="137">
        <f t="shared" si="33"/>
        <v>41680</v>
      </c>
      <c r="P90" s="137">
        <f t="shared" si="33"/>
        <v>41681</v>
      </c>
      <c r="Q90" s="137">
        <f t="shared" si="33"/>
        <v>41682</v>
      </c>
      <c r="R90" s="137">
        <f t="shared" si="33"/>
        <v>41683</v>
      </c>
      <c r="S90" s="137">
        <f t="shared" si="33"/>
        <v>41684</v>
      </c>
      <c r="T90" s="137">
        <f t="shared" si="33"/>
        <v>41685</v>
      </c>
      <c r="U90" s="137">
        <f t="shared" si="33"/>
        <v>41686</v>
      </c>
      <c r="V90" s="137">
        <f t="shared" si="33"/>
        <v>41687</v>
      </c>
      <c r="W90" s="137">
        <f t="shared" si="33"/>
        <v>41688</v>
      </c>
      <c r="X90" s="137">
        <f t="shared" si="33"/>
        <v>41689</v>
      </c>
      <c r="Y90" s="137">
        <f t="shared" si="33"/>
        <v>41690</v>
      </c>
      <c r="Z90" s="137">
        <f t="shared" si="33"/>
        <v>41691</v>
      </c>
      <c r="AA90" s="137">
        <f t="shared" si="33"/>
        <v>41692</v>
      </c>
      <c r="AB90" s="137">
        <f t="shared" si="33"/>
        <v>41693</v>
      </c>
      <c r="AC90" s="137">
        <f t="shared" si="33"/>
        <v>41694</v>
      </c>
      <c r="AD90" s="137">
        <f t="shared" si="33"/>
        <v>41695</v>
      </c>
      <c r="AE90" s="137">
        <f t="shared" si="33"/>
        <v>41696</v>
      </c>
      <c r="AF90" s="137">
        <f t="shared" si="33"/>
        <v>41697</v>
      </c>
      <c r="AG90" s="137">
        <f t="shared" si="33"/>
        <v>41698</v>
      </c>
      <c r="AH90" s="392" t="s">
        <v>15</v>
      </c>
      <c r="AI90" s="393"/>
      <c r="AJ90" s="394"/>
      <c r="AK90" s="384" t="s">
        <v>47</v>
      </c>
      <c r="AL90" s="384" t="s">
        <v>43</v>
      </c>
      <c r="AM90" s="384" t="s">
        <v>44</v>
      </c>
      <c r="AN90" s="384" t="s">
        <v>45</v>
      </c>
      <c r="AO90" s="384" t="s">
        <v>46</v>
      </c>
      <c r="AP90" s="386" t="s">
        <v>11</v>
      </c>
      <c r="AQ90" s="379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</row>
    <row r="91" spans="1:87" s="78" customFormat="1" ht="47.25" customHeight="1">
      <c r="A91" s="387"/>
      <c r="B91" s="387"/>
      <c r="C91" s="387"/>
      <c r="D91" s="387"/>
      <c r="E91" s="391"/>
      <c r="F91" s="138" t="str">
        <f>CHOOSE(WEEKDAY(F90),"C.Nhật","T.Hai","T.Ba","T.Tư","T.Năm","T.Sáu","T.Bảy")</f>
        <v>T.Bảy</v>
      </c>
      <c r="G91" s="138" t="str">
        <f t="shared" ref="G91:AG91" si="34">CHOOSE(WEEKDAY(G90),"C.Nhật","T.Hai","T.Ba","T.Tư","T.Năm","T.Sáu","T.Bảy")</f>
        <v>C.Nhật</v>
      </c>
      <c r="H91" s="138" t="str">
        <f t="shared" si="34"/>
        <v>T.Hai</v>
      </c>
      <c r="I91" s="138" t="str">
        <f t="shared" si="34"/>
        <v>T.Ba</v>
      </c>
      <c r="J91" s="138" t="str">
        <f t="shared" si="34"/>
        <v>T.Tư</v>
      </c>
      <c r="K91" s="138" t="str">
        <f t="shared" si="34"/>
        <v>T.Năm</v>
      </c>
      <c r="L91" s="138" t="str">
        <f t="shared" si="34"/>
        <v>T.Sáu</v>
      </c>
      <c r="M91" s="138" t="str">
        <f t="shared" si="34"/>
        <v>T.Bảy</v>
      </c>
      <c r="N91" s="138" t="str">
        <f t="shared" si="34"/>
        <v>C.Nhật</v>
      </c>
      <c r="O91" s="138" t="str">
        <f t="shared" si="34"/>
        <v>T.Hai</v>
      </c>
      <c r="P91" s="138" t="str">
        <f t="shared" si="34"/>
        <v>T.Ba</v>
      </c>
      <c r="Q91" s="138" t="str">
        <f t="shared" si="34"/>
        <v>T.Tư</v>
      </c>
      <c r="R91" s="138" t="str">
        <f t="shared" si="34"/>
        <v>T.Năm</v>
      </c>
      <c r="S91" s="138" t="str">
        <f t="shared" si="34"/>
        <v>T.Sáu</v>
      </c>
      <c r="T91" s="138" t="str">
        <f t="shared" si="34"/>
        <v>T.Bảy</v>
      </c>
      <c r="U91" s="138" t="str">
        <f t="shared" si="34"/>
        <v>C.Nhật</v>
      </c>
      <c r="V91" s="138" t="str">
        <f t="shared" si="34"/>
        <v>T.Hai</v>
      </c>
      <c r="W91" s="138" t="str">
        <f t="shared" si="34"/>
        <v>T.Ba</v>
      </c>
      <c r="X91" s="138" t="str">
        <f t="shared" si="34"/>
        <v>T.Tư</v>
      </c>
      <c r="Y91" s="138" t="str">
        <f t="shared" si="34"/>
        <v>T.Năm</v>
      </c>
      <c r="Z91" s="138" t="str">
        <f t="shared" si="34"/>
        <v>T.Sáu</v>
      </c>
      <c r="AA91" s="138" t="str">
        <f t="shared" si="34"/>
        <v>T.Bảy</v>
      </c>
      <c r="AB91" s="138" t="str">
        <f t="shared" si="34"/>
        <v>C.Nhật</v>
      </c>
      <c r="AC91" s="138" t="str">
        <f t="shared" si="34"/>
        <v>T.Hai</v>
      </c>
      <c r="AD91" s="138" t="str">
        <f t="shared" si="34"/>
        <v>T.Ba</v>
      </c>
      <c r="AE91" s="138" t="str">
        <f t="shared" si="34"/>
        <v>T.Tư</v>
      </c>
      <c r="AF91" s="138" t="str">
        <f t="shared" si="34"/>
        <v>T.Năm</v>
      </c>
      <c r="AG91" s="138" t="str">
        <f t="shared" si="34"/>
        <v>T.Sáu</v>
      </c>
      <c r="AH91" s="112" t="s">
        <v>16</v>
      </c>
      <c r="AI91" s="112" t="s">
        <v>32</v>
      </c>
      <c r="AJ91" s="116" t="s">
        <v>17</v>
      </c>
      <c r="AK91" s="385"/>
      <c r="AL91" s="385"/>
      <c r="AM91" s="385"/>
      <c r="AN91" s="385"/>
      <c r="AO91" s="385"/>
      <c r="AP91" s="387"/>
      <c r="AQ91" s="379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</row>
    <row r="92" spans="1:87" s="78" customFormat="1" ht="12.75" customHeight="1">
      <c r="A92" s="151">
        <v>1</v>
      </c>
      <c r="B92" s="151">
        <v>2</v>
      </c>
      <c r="C92" s="151">
        <v>3</v>
      </c>
      <c r="D92" s="151">
        <v>4</v>
      </c>
      <c r="E92" s="151">
        <v>5</v>
      </c>
      <c r="F92" s="151">
        <v>6</v>
      </c>
      <c r="G92" s="151">
        <v>7</v>
      </c>
      <c r="H92" s="151">
        <v>8</v>
      </c>
      <c r="I92" s="151">
        <v>9</v>
      </c>
      <c r="J92" s="151">
        <v>10</v>
      </c>
      <c r="K92" s="151">
        <v>11</v>
      </c>
      <c r="L92" s="151">
        <v>12</v>
      </c>
      <c r="M92" s="151">
        <v>13</v>
      </c>
      <c r="N92" s="151">
        <v>14</v>
      </c>
      <c r="O92" s="151">
        <v>15</v>
      </c>
      <c r="P92" s="151">
        <v>16</v>
      </c>
      <c r="Q92" s="151">
        <v>17</v>
      </c>
      <c r="R92" s="151">
        <v>18</v>
      </c>
      <c r="S92" s="151">
        <v>19</v>
      </c>
      <c r="T92" s="151">
        <v>20</v>
      </c>
      <c r="U92" s="151">
        <v>21</v>
      </c>
      <c r="V92" s="151">
        <v>22</v>
      </c>
      <c r="W92" s="151">
        <v>23</v>
      </c>
      <c r="X92" s="151">
        <v>24</v>
      </c>
      <c r="Y92" s="151">
        <v>25</v>
      </c>
      <c r="Z92" s="151">
        <v>26</v>
      </c>
      <c r="AA92" s="151">
        <v>27</v>
      </c>
      <c r="AB92" s="151">
        <v>28</v>
      </c>
      <c r="AC92" s="151">
        <v>29</v>
      </c>
      <c r="AD92" s="151">
        <v>30</v>
      </c>
      <c r="AE92" s="151">
        <v>31</v>
      </c>
      <c r="AF92" s="151">
        <v>32</v>
      </c>
      <c r="AG92" s="151">
        <v>33</v>
      </c>
      <c r="AH92" s="151">
        <v>34</v>
      </c>
      <c r="AI92" s="151">
        <v>35</v>
      </c>
      <c r="AJ92" s="151">
        <v>36</v>
      </c>
      <c r="AK92" s="151">
        <v>37</v>
      </c>
      <c r="AL92" s="151">
        <v>38</v>
      </c>
      <c r="AM92" s="151">
        <v>39</v>
      </c>
      <c r="AN92" s="151">
        <v>40</v>
      </c>
      <c r="AO92" s="151">
        <v>41</v>
      </c>
      <c r="AP92" s="151">
        <v>42</v>
      </c>
      <c r="AQ92" s="286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</row>
    <row r="93" spans="1:87" s="78" customFormat="1" ht="18" customHeight="1">
      <c r="A93" s="370">
        <v>1</v>
      </c>
      <c r="B93" s="370" t="s">
        <v>97</v>
      </c>
      <c r="C93" s="358" t="str">
        <f>VLOOKUP(B93,DS,2,0)</f>
        <v xml:space="preserve"> Lâm Thị Mộng Kiều </v>
      </c>
      <c r="D93" s="360" t="str">
        <f>VLOOKUP(B93,DS,3,0)</f>
        <v>Công nhân</v>
      </c>
      <c r="E93" s="79" t="s">
        <v>33</v>
      </c>
      <c r="F93" s="193"/>
      <c r="G93" s="193"/>
      <c r="H93" s="193"/>
      <c r="I93" s="193"/>
      <c r="J93" s="193"/>
      <c r="K93" s="193"/>
      <c r="L93" s="193"/>
      <c r="M93" s="193">
        <v>8</v>
      </c>
      <c r="N93" s="193"/>
      <c r="O93" s="193">
        <v>8</v>
      </c>
      <c r="P93" s="193">
        <v>8</v>
      </c>
      <c r="Q93" s="193">
        <v>8</v>
      </c>
      <c r="R93" s="193">
        <v>8</v>
      </c>
      <c r="S93" s="193">
        <v>8</v>
      </c>
      <c r="T93" s="193">
        <v>8</v>
      </c>
      <c r="U93" s="193"/>
      <c r="V93" s="193">
        <v>8</v>
      </c>
      <c r="W93" s="193">
        <v>8</v>
      </c>
      <c r="X93" s="193">
        <v>8</v>
      </c>
      <c r="Y93" s="193">
        <v>8</v>
      </c>
      <c r="Z93" s="193">
        <v>8</v>
      </c>
      <c r="AA93" s="193">
        <v>8</v>
      </c>
      <c r="AB93" s="193"/>
      <c r="AC93" s="193">
        <v>8</v>
      </c>
      <c r="AD93" s="193">
        <v>8</v>
      </c>
      <c r="AE93" s="193">
        <v>8</v>
      </c>
      <c r="AF93" s="193">
        <v>8</v>
      </c>
      <c r="AG93" s="193">
        <v>8</v>
      </c>
      <c r="AH93" s="362">
        <f>((SUM(C93:AG93))/8)-(SUMIF($F$6:$AJ$6,"C.Nhật",C93:AG93)/8)</f>
        <v>16</v>
      </c>
      <c r="AI93" s="362">
        <f>SUM(C94:AG94)/8*1.5</f>
        <v>0</v>
      </c>
      <c r="AJ93" s="364">
        <f>SUMIF($F$6:$AJ$6,"C.Nhật",$F93:$AJ94)/8*2</f>
        <v>0</v>
      </c>
      <c r="AK93" s="366">
        <f t="shared" ref="AK93:AK151" si="35">SUM(AH93:AJ94)</f>
        <v>16</v>
      </c>
      <c r="AL93" s="368">
        <v>0</v>
      </c>
      <c r="AM93" s="366"/>
      <c r="AN93" s="366"/>
      <c r="AO93" s="366"/>
      <c r="AP93" s="356"/>
      <c r="AQ93" s="286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</row>
    <row r="94" spans="1:87" s="78" customFormat="1" ht="18" customHeight="1">
      <c r="A94" s="371"/>
      <c r="B94" s="371"/>
      <c r="C94" s="359"/>
      <c r="D94" s="361"/>
      <c r="E94" s="81" t="s">
        <v>32</v>
      </c>
      <c r="F94" s="194"/>
      <c r="G94" s="194"/>
      <c r="H94" s="194"/>
      <c r="I94" s="194"/>
      <c r="J94" s="194"/>
      <c r="K94" s="194"/>
      <c r="L94" s="194"/>
      <c r="M94" s="194"/>
      <c r="N94" s="194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4"/>
      <c r="Z94" s="194"/>
      <c r="AA94" s="194"/>
      <c r="AB94" s="194"/>
      <c r="AC94" s="194"/>
      <c r="AD94" s="194"/>
      <c r="AE94" s="194"/>
      <c r="AF94" s="194"/>
      <c r="AG94" s="194"/>
      <c r="AH94" s="363"/>
      <c r="AI94" s="363"/>
      <c r="AJ94" s="365"/>
      <c r="AK94" s="367"/>
      <c r="AL94" s="369"/>
      <c r="AM94" s="367"/>
      <c r="AN94" s="367"/>
      <c r="AO94" s="367"/>
      <c r="AP94" s="357"/>
      <c r="AQ94" s="286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</row>
    <row r="95" spans="1:87" s="78" customFormat="1" ht="18" customHeight="1">
      <c r="A95" s="370">
        <f>A93+1</f>
        <v>2</v>
      </c>
      <c r="B95" s="370" t="s">
        <v>98</v>
      </c>
      <c r="C95" s="358" t="str">
        <f>VLOOKUP(B95,DS,2,0)</f>
        <v>Huỳnh Thị Hường</v>
      </c>
      <c r="D95" s="360" t="str">
        <f>VLOOKUP(B95,DS,3,0)</f>
        <v>Công nhân</v>
      </c>
      <c r="E95" s="79" t="s">
        <v>33</v>
      </c>
      <c r="F95" s="193"/>
      <c r="G95" s="193"/>
      <c r="H95" s="193"/>
      <c r="I95" s="193"/>
      <c r="J95" s="193"/>
      <c r="K95" s="193"/>
      <c r="L95" s="193"/>
      <c r="M95" s="193">
        <v>8</v>
      </c>
      <c r="N95" s="193"/>
      <c r="O95" s="193">
        <v>8</v>
      </c>
      <c r="P95" s="193">
        <v>8</v>
      </c>
      <c r="Q95" s="193">
        <v>8</v>
      </c>
      <c r="R95" s="193">
        <v>8</v>
      </c>
      <c r="S95" s="193">
        <v>8</v>
      </c>
      <c r="T95" s="193">
        <v>8</v>
      </c>
      <c r="U95" s="193"/>
      <c r="V95" s="193">
        <v>8</v>
      </c>
      <c r="W95" s="193">
        <v>8</v>
      </c>
      <c r="X95" s="193">
        <v>8</v>
      </c>
      <c r="Y95" s="193">
        <v>8</v>
      </c>
      <c r="Z95" s="193">
        <v>8</v>
      </c>
      <c r="AA95" s="193">
        <v>8</v>
      </c>
      <c r="AB95" s="193"/>
      <c r="AC95" s="193">
        <v>8</v>
      </c>
      <c r="AD95" s="193">
        <v>8</v>
      </c>
      <c r="AE95" s="193">
        <v>8</v>
      </c>
      <c r="AF95" s="193">
        <v>8</v>
      </c>
      <c r="AG95" s="193">
        <v>8</v>
      </c>
      <c r="AH95" s="362">
        <f t="shared" ref="AH95" si="36">((SUM(C95:AG95))/8)-(SUMIF($F$6:$AJ$6,"C.Nhật",C95:AG95)/8)</f>
        <v>16</v>
      </c>
      <c r="AI95" s="362">
        <f t="shared" ref="AI95" si="37">SUM(C96:AG96)/8*1.5</f>
        <v>0</v>
      </c>
      <c r="AJ95" s="364">
        <f t="shared" ref="AJ95" si="38">SUMIF($F$6:$AJ$6,"C.Nhật",$F95:$AJ96)/8*2</f>
        <v>0</v>
      </c>
      <c r="AK95" s="366">
        <f t="shared" si="35"/>
        <v>16</v>
      </c>
      <c r="AL95" s="368">
        <v>0</v>
      </c>
      <c r="AM95" s="366"/>
      <c r="AN95" s="366"/>
      <c r="AO95" s="366"/>
      <c r="AP95" s="356"/>
      <c r="AQ95" s="286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</row>
    <row r="96" spans="1:87" s="78" customFormat="1" ht="18" customHeight="1">
      <c r="A96" s="371"/>
      <c r="B96" s="371" t="e">
        <v>#N/A</v>
      </c>
      <c r="C96" s="359"/>
      <c r="D96" s="361"/>
      <c r="E96" s="81" t="s">
        <v>32</v>
      </c>
      <c r="F96" s="194"/>
      <c r="G96" s="194"/>
      <c r="H96" s="194"/>
      <c r="I96" s="194"/>
      <c r="J96" s="194"/>
      <c r="K96" s="194"/>
      <c r="L96" s="194"/>
      <c r="M96" s="194"/>
      <c r="N96" s="194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4"/>
      <c r="Z96" s="194"/>
      <c r="AA96" s="194"/>
      <c r="AB96" s="194"/>
      <c r="AC96" s="194"/>
      <c r="AD96" s="194"/>
      <c r="AE96" s="194"/>
      <c r="AF96" s="194"/>
      <c r="AG96" s="194"/>
      <c r="AH96" s="363"/>
      <c r="AI96" s="363"/>
      <c r="AJ96" s="365"/>
      <c r="AK96" s="367"/>
      <c r="AL96" s="369"/>
      <c r="AM96" s="367"/>
      <c r="AN96" s="367"/>
      <c r="AO96" s="367"/>
      <c r="AP96" s="357"/>
      <c r="AQ96" s="286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</row>
    <row r="97" spans="1:87" s="78" customFormat="1" ht="18" customHeight="1">
      <c r="A97" s="370">
        <f>A95+1</f>
        <v>3</v>
      </c>
      <c r="B97" s="370" t="s">
        <v>99</v>
      </c>
      <c r="C97" s="358" t="str">
        <f>VLOOKUP(B97,DS,2,0)</f>
        <v>Nguyễn Thị Rong</v>
      </c>
      <c r="D97" s="360" t="str">
        <f>VLOOKUP(B97,DS,3,0)</f>
        <v>Công nhân</v>
      </c>
      <c r="E97" s="79" t="s">
        <v>33</v>
      </c>
      <c r="F97" s="193"/>
      <c r="G97" s="193"/>
      <c r="H97" s="193"/>
      <c r="I97" s="193"/>
      <c r="J97" s="193"/>
      <c r="K97" s="193"/>
      <c r="L97" s="193"/>
      <c r="M97" s="193">
        <v>8</v>
      </c>
      <c r="N97" s="193"/>
      <c r="O97" s="193">
        <v>8</v>
      </c>
      <c r="P97" s="193">
        <v>8</v>
      </c>
      <c r="Q97" s="193">
        <v>8</v>
      </c>
      <c r="R97" s="193">
        <v>8</v>
      </c>
      <c r="S97" s="193">
        <v>8</v>
      </c>
      <c r="T97" s="193">
        <v>8</v>
      </c>
      <c r="U97" s="193"/>
      <c r="V97" s="193">
        <v>8</v>
      </c>
      <c r="W97" s="193">
        <v>8</v>
      </c>
      <c r="X97" s="193">
        <v>8</v>
      </c>
      <c r="Y97" s="193">
        <v>8</v>
      </c>
      <c r="Z97" s="193">
        <v>8</v>
      </c>
      <c r="AA97" s="193">
        <v>8</v>
      </c>
      <c r="AB97" s="193"/>
      <c r="AC97" s="193">
        <v>8</v>
      </c>
      <c r="AD97" s="193">
        <v>8</v>
      </c>
      <c r="AE97" s="193">
        <v>8</v>
      </c>
      <c r="AF97" s="193">
        <v>8</v>
      </c>
      <c r="AG97" s="193">
        <v>8</v>
      </c>
      <c r="AH97" s="362">
        <f t="shared" ref="AH97" si="39">((SUM(C97:AG97))/8)-(SUMIF($F$6:$AJ$6,"C.Nhật",C97:AG97)/8)</f>
        <v>16</v>
      </c>
      <c r="AI97" s="362">
        <f t="shared" ref="AI97" si="40">SUM(C98:AG98)/8*1.5</f>
        <v>0</v>
      </c>
      <c r="AJ97" s="364">
        <f t="shared" ref="AJ97" si="41">SUMIF($F$6:$AJ$6,"C.Nhật",$F97:$AJ98)/8*2</f>
        <v>0</v>
      </c>
      <c r="AK97" s="366">
        <f t="shared" si="35"/>
        <v>16</v>
      </c>
      <c r="AL97" s="368">
        <v>0</v>
      </c>
      <c r="AM97" s="366"/>
      <c r="AN97" s="366"/>
      <c r="AO97" s="366"/>
      <c r="AP97" s="356"/>
      <c r="AQ97" s="286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</row>
    <row r="98" spans="1:87" s="78" customFormat="1" ht="18" customHeight="1">
      <c r="A98" s="371"/>
      <c r="B98" s="371" t="e">
        <v>#N/A</v>
      </c>
      <c r="C98" s="359"/>
      <c r="D98" s="361"/>
      <c r="E98" s="81" t="s">
        <v>32</v>
      </c>
      <c r="F98" s="194"/>
      <c r="G98" s="194"/>
      <c r="H98" s="194"/>
      <c r="I98" s="194"/>
      <c r="J98" s="194"/>
      <c r="K98" s="194"/>
      <c r="L98" s="194"/>
      <c r="M98" s="194"/>
      <c r="N98" s="194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4"/>
      <c r="Z98" s="194"/>
      <c r="AA98" s="194"/>
      <c r="AB98" s="194"/>
      <c r="AC98" s="194"/>
      <c r="AD98" s="194"/>
      <c r="AE98" s="194"/>
      <c r="AF98" s="194"/>
      <c r="AG98" s="194"/>
      <c r="AH98" s="363"/>
      <c r="AI98" s="363"/>
      <c r="AJ98" s="365"/>
      <c r="AK98" s="367"/>
      <c r="AL98" s="369"/>
      <c r="AM98" s="367"/>
      <c r="AN98" s="367"/>
      <c r="AO98" s="367"/>
      <c r="AP98" s="357"/>
      <c r="AQ98" s="286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</row>
    <row r="99" spans="1:87" s="78" customFormat="1" ht="18" customHeight="1">
      <c r="A99" s="370">
        <f>A97+1</f>
        <v>4</v>
      </c>
      <c r="B99" s="370" t="s">
        <v>100</v>
      </c>
      <c r="C99" s="358" t="str">
        <f>VLOOKUP(B99,DS,2,0)</f>
        <v>Sơn Thị Nil</v>
      </c>
      <c r="D99" s="360" t="str">
        <f>VLOOKUP(B99,DS,3,0)</f>
        <v>Công nhân</v>
      </c>
      <c r="E99" s="79" t="s">
        <v>33</v>
      </c>
      <c r="F99" s="193"/>
      <c r="G99" s="193"/>
      <c r="H99" s="193"/>
      <c r="I99" s="193"/>
      <c r="J99" s="193"/>
      <c r="K99" s="193"/>
      <c r="L99" s="193"/>
      <c r="M99" s="193">
        <v>8</v>
      </c>
      <c r="N99" s="193"/>
      <c r="O99" s="193">
        <v>8</v>
      </c>
      <c r="P99" s="193">
        <v>8</v>
      </c>
      <c r="Q99" s="193">
        <v>8</v>
      </c>
      <c r="R99" s="193">
        <v>8</v>
      </c>
      <c r="S99" s="193">
        <v>8</v>
      </c>
      <c r="T99" s="193">
        <v>8</v>
      </c>
      <c r="U99" s="193"/>
      <c r="V99" s="193">
        <v>8</v>
      </c>
      <c r="W99" s="193">
        <v>8</v>
      </c>
      <c r="X99" s="193">
        <v>8</v>
      </c>
      <c r="Y99" s="193">
        <v>8</v>
      </c>
      <c r="Z99" s="193">
        <v>8</v>
      </c>
      <c r="AA99" s="193">
        <v>8</v>
      </c>
      <c r="AB99" s="193"/>
      <c r="AC99" s="193">
        <v>8</v>
      </c>
      <c r="AD99" s="193">
        <v>8</v>
      </c>
      <c r="AE99" s="193">
        <v>8</v>
      </c>
      <c r="AF99" s="193">
        <v>8</v>
      </c>
      <c r="AG99" s="193">
        <v>8</v>
      </c>
      <c r="AH99" s="362">
        <f t="shared" ref="AH99" si="42">((SUM(C99:AG99))/8)-(SUMIF($F$6:$AJ$6,"C.Nhật",C99:AG99)/8)</f>
        <v>16</v>
      </c>
      <c r="AI99" s="362">
        <f t="shared" ref="AI99" si="43">SUM(C100:AG100)/8*1.5</f>
        <v>0</v>
      </c>
      <c r="AJ99" s="364">
        <f t="shared" ref="AJ99" si="44">SUMIF($F$6:$AJ$6,"C.Nhật",$F99:$AJ100)/8*2</f>
        <v>0</v>
      </c>
      <c r="AK99" s="366">
        <f t="shared" si="35"/>
        <v>16</v>
      </c>
      <c r="AL99" s="368">
        <v>0</v>
      </c>
      <c r="AM99" s="366"/>
      <c r="AN99" s="366"/>
      <c r="AO99" s="366"/>
      <c r="AP99" s="356"/>
      <c r="AQ99" s="286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</row>
    <row r="100" spans="1:87" s="78" customFormat="1" ht="18" customHeight="1">
      <c r="A100" s="371"/>
      <c r="B100" s="371" t="e">
        <v>#N/A</v>
      </c>
      <c r="C100" s="359"/>
      <c r="D100" s="361"/>
      <c r="E100" s="81" t="s">
        <v>32</v>
      </c>
      <c r="F100" s="194"/>
      <c r="G100" s="194"/>
      <c r="H100" s="194"/>
      <c r="I100" s="194"/>
      <c r="J100" s="194"/>
      <c r="K100" s="194"/>
      <c r="L100" s="194"/>
      <c r="M100" s="194"/>
      <c r="N100" s="194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4"/>
      <c r="Z100" s="194"/>
      <c r="AA100" s="194"/>
      <c r="AB100" s="194"/>
      <c r="AC100" s="194"/>
      <c r="AD100" s="194"/>
      <c r="AE100" s="194"/>
      <c r="AF100" s="194"/>
      <c r="AG100" s="194"/>
      <c r="AH100" s="363"/>
      <c r="AI100" s="363"/>
      <c r="AJ100" s="365"/>
      <c r="AK100" s="367"/>
      <c r="AL100" s="369"/>
      <c r="AM100" s="367"/>
      <c r="AN100" s="367"/>
      <c r="AO100" s="367"/>
      <c r="AP100" s="357"/>
      <c r="AQ100" s="286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</row>
    <row r="101" spans="1:87" s="78" customFormat="1" ht="18" customHeight="1">
      <c r="A101" s="370">
        <f>A99+1</f>
        <v>5</v>
      </c>
      <c r="B101" s="370" t="s">
        <v>101</v>
      </c>
      <c r="C101" s="358" t="str">
        <f>VLOOKUP(B101,DS,2,0)</f>
        <v>Huỳnh Thị Bé Tha</v>
      </c>
      <c r="D101" s="360" t="str">
        <f>VLOOKUP(B101,DS,3,0)</f>
        <v>Công nhân</v>
      </c>
      <c r="E101" s="79" t="s">
        <v>33</v>
      </c>
      <c r="F101" s="193"/>
      <c r="G101" s="193"/>
      <c r="H101" s="193"/>
      <c r="I101" s="193"/>
      <c r="J101" s="193"/>
      <c r="K101" s="193"/>
      <c r="L101" s="193"/>
      <c r="M101" s="193">
        <v>8</v>
      </c>
      <c r="N101" s="193"/>
      <c r="O101" s="193">
        <v>8</v>
      </c>
      <c r="P101" s="193">
        <v>8</v>
      </c>
      <c r="Q101" s="193">
        <v>8</v>
      </c>
      <c r="R101" s="193">
        <v>8</v>
      </c>
      <c r="S101" s="193">
        <v>8</v>
      </c>
      <c r="T101" s="193">
        <v>8</v>
      </c>
      <c r="U101" s="193"/>
      <c r="V101" s="193">
        <v>8</v>
      </c>
      <c r="W101" s="193">
        <v>8</v>
      </c>
      <c r="X101" s="193">
        <v>8</v>
      </c>
      <c r="Y101" s="193">
        <v>8</v>
      </c>
      <c r="Z101" s="193">
        <v>8</v>
      </c>
      <c r="AA101" s="193">
        <v>8</v>
      </c>
      <c r="AB101" s="193"/>
      <c r="AC101" s="193">
        <v>8</v>
      </c>
      <c r="AD101" s="193">
        <v>8</v>
      </c>
      <c r="AE101" s="193">
        <v>8</v>
      </c>
      <c r="AF101" s="193">
        <v>8</v>
      </c>
      <c r="AG101" s="193">
        <v>8</v>
      </c>
      <c r="AH101" s="362">
        <f t="shared" ref="AH101" si="45">((SUM(C101:AG101))/8)-(SUMIF($F$6:$AJ$6,"C.Nhật",C101:AG101)/8)</f>
        <v>16</v>
      </c>
      <c r="AI101" s="362">
        <f t="shared" ref="AI101" si="46">SUM(C102:AG102)/8*1.5</f>
        <v>0</v>
      </c>
      <c r="AJ101" s="364">
        <f t="shared" ref="AJ101" si="47">SUMIF($F$6:$AJ$6,"C.Nhật",$F101:$AJ102)/8*2</f>
        <v>0</v>
      </c>
      <c r="AK101" s="366">
        <f t="shared" si="35"/>
        <v>16</v>
      </c>
      <c r="AL101" s="368">
        <v>0</v>
      </c>
      <c r="AM101" s="366"/>
      <c r="AN101" s="366"/>
      <c r="AO101" s="366"/>
      <c r="AP101" s="356"/>
      <c r="AQ101" s="286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</row>
    <row r="102" spans="1:87" s="78" customFormat="1" ht="18" customHeight="1">
      <c r="A102" s="371"/>
      <c r="B102" s="371" t="e">
        <v>#N/A</v>
      </c>
      <c r="C102" s="359"/>
      <c r="D102" s="361"/>
      <c r="E102" s="81" t="s">
        <v>32</v>
      </c>
      <c r="F102" s="194"/>
      <c r="G102" s="194"/>
      <c r="H102" s="194"/>
      <c r="I102" s="194"/>
      <c r="J102" s="194"/>
      <c r="K102" s="194"/>
      <c r="L102" s="194"/>
      <c r="M102" s="194"/>
      <c r="N102" s="194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4"/>
      <c r="Z102" s="194"/>
      <c r="AA102" s="194"/>
      <c r="AB102" s="194"/>
      <c r="AC102" s="194"/>
      <c r="AD102" s="194"/>
      <c r="AE102" s="194"/>
      <c r="AF102" s="194"/>
      <c r="AG102" s="194"/>
      <c r="AH102" s="363"/>
      <c r="AI102" s="363"/>
      <c r="AJ102" s="365"/>
      <c r="AK102" s="367"/>
      <c r="AL102" s="369"/>
      <c r="AM102" s="367"/>
      <c r="AN102" s="367"/>
      <c r="AO102" s="367"/>
      <c r="AP102" s="357"/>
      <c r="AQ102" s="286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</row>
    <row r="103" spans="1:87" s="78" customFormat="1" ht="18" customHeight="1">
      <c r="A103" s="370">
        <f>A101+1</f>
        <v>6</v>
      </c>
      <c r="B103" s="370" t="s">
        <v>102</v>
      </c>
      <c r="C103" s="358" t="str">
        <f>VLOOKUP(B103,DS,2,0)</f>
        <v>Huỳnh Thị Bé Thi</v>
      </c>
      <c r="D103" s="360" t="str">
        <f>VLOOKUP(B103,DS,3,0)</f>
        <v>Công nhân</v>
      </c>
      <c r="E103" s="79" t="s">
        <v>33</v>
      </c>
      <c r="F103" s="193"/>
      <c r="G103" s="193"/>
      <c r="H103" s="193"/>
      <c r="I103" s="193"/>
      <c r="J103" s="193"/>
      <c r="K103" s="193"/>
      <c r="L103" s="193"/>
      <c r="M103" s="193">
        <v>8</v>
      </c>
      <c r="N103" s="193"/>
      <c r="O103" s="193">
        <v>8</v>
      </c>
      <c r="P103" s="193">
        <v>8</v>
      </c>
      <c r="Q103" s="193">
        <v>8</v>
      </c>
      <c r="R103" s="193">
        <v>8</v>
      </c>
      <c r="S103" s="193">
        <v>8</v>
      </c>
      <c r="T103" s="193">
        <v>8</v>
      </c>
      <c r="U103" s="193"/>
      <c r="V103" s="193">
        <v>8</v>
      </c>
      <c r="W103" s="193">
        <v>8</v>
      </c>
      <c r="X103" s="193">
        <v>8</v>
      </c>
      <c r="Y103" s="193">
        <v>8</v>
      </c>
      <c r="Z103" s="193">
        <v>8</v>
      </c>
      <c r="AA103" s="193">
        <v>8</v>
      </c>
      <c r="AB103" s="193"/>
      <c r="AC103" s="193">
        <v>8</v>
      </c>
      <c r="AD103" s="193">
        <v>8</v>
      </c>
      <c r="AE103" s="193">
        <v>8</v>
      </c>
      <c r="AF103" s="193">
        <v>8</v>
      </c>
      <c r="AG103" s="193">
        <v>8</v>
      </c>
      <c r="AH103" s="362">
        <f t="shared" ref="AH103" si="48">((SUM(C103:AG103))/8)-(SUMIF($F$6:$AJ$6,"C.Nhật",C103:AG103)/8)</f>
        <v>16</v>
      </c>
      <c r="AI103" s="362">
        <f t="shared" ref="AI103" si="49">SUM(C104:AG104)/8*1.5</f>
        <v>0</v>
      </c>
      <c r="AJ103" s="364">
        <f t="shared" ref="AJ103" si="50">SUMIF($F$6:$AJ$6,"C.Nhật",$F103:$AJ104)/8*2</f>
        <v>0</v>
      </c>
      <c r="AK103" s="366">
        <f t="shared" si="35"/>
        <v>16</v>
      </c>
      <c r="AL103" s="368">
        <v>0</v>
      </c>
      <c r="AM103" s="366"/>
      <c r="AN103" s="366"/>
      <c r="AO103" s="366"/>
      <c r="AP103" s="356"/>
      <c r="AQ103" s="286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</row>
    <row r="104" spans="1:87" s="78" customFormat="1" ht="18" customHeight="1">
      <c r="A104" s="371"/>
      <c r="B104" s="371" t="e">
        <v>#N/A</v>
      </c>
      <c r="C104" s="359"/>
      <c r="D104" s="361"/>
      <c r="E104" s="81" t="s">
        <v>32</v>
      </c>
      <c r="F104" s="194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363"/>
      <c r="AI104" s="363"/>
      <c r="AJ104" s="365"/>
      <c r="AK104" s="367"/>
      <c r="AL104" s="369"/>
      <c r="AM104" s="367"/>
      <c r="AN104" s="367"/>
      <c r="AO104" s="367"/>
      <c r="AP104" s="357"/>
      <c r="AQ104" s="286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</row>
    <row r="105" spans="1:87" s="78" customFormat="1" ht="18" customHeight="1">
      <c r="A105" s="370">
        <f>A103+1</f>
        <v>7</v>
      </c>
      <c r="B105" s="370" t="s">
        <v>103</v>
      </c>
      <c r="C105" s="358" t="str">
        <f>VLOOKUP(B105,DS,2,0)</f>
        <v>Nguyễn Thị Kim Hồng</v>
      </c>
      <c r="D105" s="360" t="str">
        <f>VLOOKUP(B105,DS,3,0)</f>
        <v>Công nhân</v>
      </c>
      <c r="E105" s="79" t="s">
        <v>33</v>
      </c>
      <c r="F105" s="193"/>
      <c r="G105" s="193"/>
      <c r="H105" s="193"/>
      <c r="I105" s="193"/>
      <c r="J105" s="193"/>
      <c r="K105" s="193"/>
      <c r="L105" s="193"/>
      <c r="M105" s="193"/>
      <c r="N105" s="193"/>
      <c r="O105" s="193"/>
      <c r="P105" s="193">
        <v>8</v>
      </c>
      <c r="Q105" s="193">
        <v>8</v>
      </c>
      <c r="R105" s="193">
        <v>8</v>
      </c>
      <c r="S105" s="193">
        <v>8</v>
      </c>
      <c r="T105" s="193">
        <v>8</v>
      </c>
      <c r="U105" s="193"/>
      <c r="V105" s="193">
        <v>8</v>
      </c>
      <c r="W105" s="193">
        <v>8</v>
      </c>
      <c r="X105" s="193">
        <v>8</v>
      </c>
      <c r="Y105" s="193">
        <v>8</v>
      </c>
      <c r="Z105" s="193">
        <v>8</v>
      </c>
      <c r="AA105" s="193">
        <v>8</v>
      </c>
      <c r="AB105" s="193"/>
      <c r="AC105" s="193">
        <v>8</v>
      </c>
      <c r="AD105" s="193">
        <v>8</v>
      </c>
      <c r="AE105" s="193">
        <v>8</v>
      </c>
      <c r="AF105" s="193">
        <v>8</v>
      </c>
      <c r="AG105" s="193">
        <v>8</v>
      </c>
      <c r="AH105" s="362">
        <f t="shared" ref="AH105" si="51">((SUM(C105:AG105))/8)-(SUMIF($F$6:$AJ$6,"C.Nhật",C105:AG105)/8)</f>
        <v>14</v>
      </c>
      <c r="AI105" s="362">
        <f t="shared" ref="AI105" si="52">SUM(C106:AG106)/8*1.5</f>
        <v>0</v>
      </c>
      <c r="AJ105" s="364">
        <f t="shared" ref="AJ105" si="53">SUMIF($F$6:$AJ$6,"C.Nhật",$F105:$AJ106)/8*2</f>
        <v>0</v>
      </c>
      <c r="AK105" s="366">
        <f t="shared" si="35"/>
        <v>14</v>
      </c>
      <c r="AL105" s="368">
        <v>0</v>
      </c>
      <c r="AM105" s="366"/>
      <c r="AN105" s="366"/>
      <c r="AO105" s="366"/>
      <c r="AP105" s="356"/>
      <c r="AQ105" s="286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</row>
    <row r="106" spans="1:87" s="78" customFormat="1" ht="18" customHeight="1">
      <c r="A106" s="371"/>
      <c r="B106" s="371" t="e">
        <v>#N/A</v>
      </c>
      <c r="C106" s="359"/>
      <c r="D106" s="361"/>
      <c r="E106" s="81" t="s">
        <v>32</v>
      </c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363"/>
      <c r="AI106" s="363"/>
      <c r="AJ106" s="365"/>
      <c r="AK106" s="367"/>
      <c r="AL106" s="369"/>
      <c r="AM106" s="367"/>
      <c r="AN106" s="367"/>
      <c r="AO106" s="367"/>
      <c r="AP106" s="357"/>
      <c r="AQ106" s="286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</row>
    <row r="107" spans="1:87" s="78" customFormat="1" ht="18" customHeight="1">
      <c r="A107" s="370">
        <v>8</v>
      </c>
      <c r="B107" s="370" t="s">
        <v>104</v>
      </c>
      <c r="C107" s="358" t="str">
        <f>VLOOKUP(B107,DS,2,0)</f>
        <v>Nguyễn Thị Lựu</v>
      </c>
      <c r="D107" s="360" t="str">
        <f>VLOOKUP(B107,DS,3,0)</f>
        <v>Công nhân</v>
      </c>
      <c r="E107" s="79" t="s">
        <v>33</v>
      </c>
      <c r="F107" s="193"/>
      <c r="G107" s="193"/>
      <c r="H107" s="193"/>
      <c r="I107" s="193"/>
      <c r="J107" s="193"/>
      <c r="K107" s="193"/>
      <c r="L107" s="193"/>
      <c r="M107" s="193">
        <v>8</v>
      </c>
      <c r="N107" s="193"/>
      <c r="O107" s="193">
        <v>8</v>
      </c>
      <c r="P107" s="193">
        <v>8</v>
      </c>
      <c r="Q107" s="193">
        <v>8</v>
      </c>
      <c r="R107" s="193">
        <v>8</v>
      </c>
      <c r="S107" s="193">
        <v>8</v>
      </c>
      <c r="T107" s="193">
        <v>8</v>
      </c>
      <c r="U107" s="193"/>
      <c r="V107" s="193">
        <v>8</v>
      </c>
      <c r="W107" s="193">
        <v>8</v>
      </c>
      <c r="X107" s="193">
        <v>8</v>
      </c>
      <c r="Y107" s="193">
        <v>8</v>
      </c>
      <c r="Z107" s="193">
        <v>8</v>
      </c>
      <c r="AA107" s="193">
        <v>8</v>
      </c>
      <c r="AB107" s="193"/>
      <c r="AC107" s="193">
        <v>8</v>
      </c>
      <c r="AD107" s="193">
        <v>8</v>
      </c>
      <c r="AE107" s="193">
        <v>8</v>
      </c>
      <c r="AF107" s="193">
        <v>8</v>
      </c>
      <c r="AG107" s="193">
        <v>8</v>
      </c>
      <c r="AH107" s="362">
        <f t="shared" ref="AH107" si="54">((SUM(C107:AG107))/8)-(SUMIF($F$6:$AJ$6,"C.Nhật",C107:AG107)/8)</f>
        <v>16</v>
      </c>
      <c r="AI107" s="362">
        <f t="shared" ref="AI107" si="55">SUM(C108:AG108)/8*1.5</f>
        <v>0</v>
      </c>
      <c r="AJ107" s="364">
        <f t="shared" ref="AJ107" si="56">SUMIF($F$6:$AJ$6,"C.Nhật",$F107:$AJ108)/8*2</f>
        <v>0</v>
      </c>
      <c r="AK107" s="366">
        <f t="shared" si="35"/>
        <v>16</v>
      </c>
      <c r="AL107" s="368">
        <v>0</v>
      </c>
      <c r="AM107" s="366"/>
      <c r="AN107" s="366"/>
      <c r="AO107" s="366"/>
      <c r="AP107" s="356"/>
      <c r="AQ107" s="286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</row>
    <row r="108" spans="1:87" s="78" customFormat="1" ht="18" customHeight="1">
      <c r="A108" s="371"/>
      <c r="B108" s="371" t="e">
        <v>#N/A</v>
      </c>
      <c r="C108" s="359"/>
      <c r="D108" s="361"/>
      <c r="E108" s="81" t="s">
        <v>32</v>
      </c>
      <c r="F108" s="194"/>
      <c r="G108" s="194"/>
      <c r="H108" s="194"/>
      <c r="I108" s="194"/>
      <c r="J108" s="194"/>
      <c r="K108" s="194"/>
      <c r="L108" s="194"/>
      <c r="M108" s="194"/>
      <c r="N108" s="194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4"/>
      <c r="Z108" s="194"/>
      <c r="AA108" s="194"/>
      <c r="AB108" s="194"/>
      <c r="AC108" s="194"/>
      <c r="AD108" s="194"/>
      <c r="AE108" s="194"/>
      <c r="AF108" s="194"/>
      <c r="AG108" s="194"/>
      <c r="AH108" s="363"/>
      <c r="AI108" s="363"/>
      <c r="AJ108" s="365"/>
      <c r="AK108" s="367"/>
      <c r="AL108" s="369"/>
      <c r="AM108" s="367"/>
      <c r="AN108" s="367"/>
      <c r="AO108" s="367"/>
      <c r="AP108" s="357"/>
      <c r="AQ108" s="286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</row>
    <row r="109" spans="1:87" s="78" customFormat="1" ht="18" customHeight="1">
      <c r="A109" s="370">
        <v>9</v>
      </c>
      <c r="B109" s="370" t="s">
        <v>105</v>
      </c>
      <c r="C109" s="358" t="str">
        <f>VLOOKUP(B109,DS,2,0)</f>
        <v>Lý Thị Được</v>
      </c>
      <c r="D109" s="360" t="str">
        <f>VLOOKUP(B109,DS,3,0)</f>
        <v>Công nhân</v>
      </c>
      <c r="E109" s="79" t="s">
        <v>33</v>
      </c>
      <c r="F109" s="193"/>
      <c r="G109" s="193"/>
      <c r="H109" s="193"/>
      <c r="I109" s="193"/>
      <c r="J109" s="193"/>
      <c r="K109" s="193"/>
      <c r="L109" s="193"/>
      <c r="M109" s="193">
        <v>8</v>
      </c>
      <c r="N109" s="193"/>
      <c r="O109" s="193">
        <v>8</v>
      </c>
      <c r="P109" s="193">
        <v>8</v>
      </c>
      <c r="Q109" s="193">
        <v>8</v>
      </c>
      <c r="R109" s="193">
        <v>8</v>
      </c>
      <c r="S109" s="193">
        <v>8</v>
      </c>
      <c r="T109" s="193">
        <v>8</v>
      </c>
      <c r="U109" s="193"/>
      <c r="V109" s="193">
        <v>8</v>
      </c>
      <c r="W109" s="193">
        <v>8</v>
      </c>
      <c r="X109" s="193">
        <v>8</v>
      </c>
      <c r="Y109" s="193">
        <v>8</v>
      </c>
      <c r="Z109" s="193">
        <v>8</v>
      </c>
      <c r="AA109" s="193">
        <v>8</v>
      </c>
      <c r="AB109" s="193"/>
      <c r="AC109" s="193">
        <v>8</v>
      </c>
      <c r="AD109" s="193">
        <v>8</v>
      </c>
      <c r="AE109" s="193">
        <v>8</v>
      </c>
      <c r="AF109" s="193">
        <v>8</v>
      </c>
      <c r="AG109" s="193">
        <v>8</v>
      </c>
      <c r="AH109" s="362">
        <f t="shared" ref="AH109" si="57">((SUM(C109:AG109))/8)-(SUMIF($F$6:$AJ$6,"C.Nhật",C109:AG109)/8)</f>
        <v>16</v>
      </c>
      <c r="AI109" s="362">
        <f t="shared" ref="AI109" si="58">SUM(C110:AG110)/8*1.5</f>
        <v>0</v>
      </c>
      <c r="AJ109" s="364">
        <f t="shared" ref="AJ109" si="59">SUMIF($F$6:$AJ$6,"C.Nhật",$F109:$AJ110)/8*2</f>
        <v>0</v>
      </c>
      <c r="AK109" s="366">
        <f t="shared" si="35"/>
        <v>16</v>
      </c>
      <c r="AL109" s="368">
        <v>0</v>
      </c>
      <c r="AM109" s="366"/>
      <c r="AN109" s="366"/>
      <c r="AO109" s="366"/>
      <c r="AP109" s="356"/>
      <c r="AQ109" s="286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</row>
    <row r="110" spans="1:87" s="78" customFormat="1" ht="18" customHeight="1">
      <c r="A110" s="371"/>
      <c r="B110" s="371" t="e">
        <v>#N/A</v>
      </c>
      <c r="C110" s="359"/>
      <c r="D110" s="361"/>
      <c r="E110" s="81" t="s">
        <v>32</v>
      </c>
      <c r="F110" s="194"/>
      <c r="G110" s="194"/>
      <c r="H110" s="194"/>
      <c r="I110" s="194"/>
      <c r="J110" s="194"/>
      <c r="K110" s="194"/>
      <c r="L110" s="194"/>
      <c r="M110" s="194"/>
      <c r="N110" s="194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363"/>
      <c r="AI110" s="363"/>
      <c r="AJ110" s="365"/>
      <c r="AK110" s="367"/>
      <c r="AL110" s="369"/>
      <c r="AM110" s="367"/>
      <c r="AN110" s="367"/>
      <c r="AO110" s="367"/>
      <c r="AP110" s="357"/>
      <c r="AQ110" s="286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</row>
    <row r="111" spans="1:87" s="78" customFormat="1" ht="18" customHeight="1">
      <c r="A111" s="370">
        <f>A109+1</f>
        <v>10</v>
      </c>
      <c r="B111" s="370" t="s">
        <v>106</v>
      </c>
      <c r="C111" s="358" t="str">
        <f>VLOOKUP(B111,DS,2,0)</f>
        <v>Lý La Quan</v>
      </c>
      <c r="D111" s="360" t="str">
        <f>VLOOKUP(B111,DS,3,0)</f>
        <v>Công nhân</v>
      </c>
      <c r="E111" s="79" t="s">
        <v>33</v>
      </c>
      <c r="F111" s="193"/>
      <c r="G111" s="193"/>
      <c r="H111" s="193"/>
      <c r="I111" s="193"/>
      <c r="J111" s="193"/>
      <c r="K111" s="193"/>
      <c r="L111" s="193"/>
      <c r="M111" s="193">
        <v>8</v>
      </c>
      <c r="N111" s="193"/>
      <c r="O111" s="193">
        <v>8</v>
      </c>
      <c r="P111" s="193">
        <v>8</v>
      </c>
      <c r="Q111" s="193">
        <v>8</v>
      </c>
      <c r="R111" s="193">
        <v>8</v>
      </c>
      <c r="S111" s="193">
        <v>8</v>
      </c>
      <c r="T111" s="193">
        <v>8</v>
      </c>
      <c r="U111" s="193"/>
      <c r="V111" s="193">
        <v>8</v>
      </c>
      <c r="W111" s="193">
        <v>8</v>
      </c>
      <c r="X111" s="193">
        <v>8</v>
      </c>
      <c r="Y111" s="193">
        <v>8</v>
      </c>
      <c r="Z111" s="193">
        <v>8</v>
      </c>
      <c r="AA111" s="193">
        <v>8</v>
      </c>
      <c r="AB111" s="193"/>
      <c r="AC111" s="193">
        <v>8</v>
      </c>
      <c r="AD111" s="193">
        <v>8</v>
      </c>
      <c r="AE111" s="193">
        <v>8</v>
      </c>
      <c r="AF111" s="193">
        <v>8</v>
      </c>
      <c r="AG111" s="193">
        <v>8</v>
      </c>
      <c r="AH111" s="362">
        <f t="shared" ref="AH111" si="60">((SUM(C111:AG111))/8)-(SUMIF($F$6:$AJ$6,"C.Nhật",C111:AG111)/8)</f>
        <v>16</v>
      </c>
      <c r="AI111" s="362">
        <f t="shared" ref="AI111" si="61">SUM(C112:AG112)/8*1.5</f>
        <v>0</v>
      </c>
      <c r="AJ111" s="364">
        <f t="shared" ref="AJ111" si="62">SUMIF($F$6:$AJ$6,"C.Nhật",$F111:$AJ112)/8*2</f>
        <v>0</v>
      </c>
      <c r="AK111" s="366">
        <f t="shared" si="35"/>
        <v>16</v>
      </c>
      <c r="AL111" s="368">
        <v>0</v>
      </c>
      <c r="AM111" s="366"/>
      <c r="AN111" s="366"/>
      <c r="AO111" s="366"/>
      <c r="AP111" s="356"/>
      <c r="AQ111" s="286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</row>
    <row r="112" spans="1:87" s="78" customFormat="1" ht="18" customHeight="1">
      <c r="A112" s="371"/>
      <c r="B112" s="371" t="e">
        <v>#N/A</v>
      </c>
      <c r="C112" s="359"/>
      <c r="D112" s="361"/>
      <c r="E112" s="81" t="s">
        <v>32</v>
      </c>
      <c r="F112" s="194"/>
      <c r="G112" s="194"/>
      <c r="H112" s="194"/>
      <c r="I112" s="194"/>
      <c r="J112" s="194"/>
      <c r="K112" s="194"/>
      <c r="L112" s="194"/>
      <c r="M112" s="194"/>
      <c r="N112" s="194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363"/>
      <c r="AI112" s="363"/>
      <c r="AJ112" s="365"/>
      <c r="AK112" s="367"/>
      <c r="AL112" s="369"/>
      <c r="AM112" s="367"/>
      <c r="AN112" s="367"/>
      <c r="AO112" s="367"/>
      <c r="AP112" s="357"/>
      <c r="AQ112" s="286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</row>
    <row r="113" spans="1:87" s="78" customFormat="1" ht="18" customHeight="1">
      <c r="A113" s="370">
        <f>A111+1</f>
        <v>11</v>
      </c>
      <c r="B113" s="370" t="s">
        <v>107</v>
      </c>
      <c r="C113" s="358" t="str">
        <f>VLOOKUP(B113,DS,2,0)</f>
        <v>Trà Thị Soi</v>
      </c>
      <c r="D113" s="360" t="str">
        <f>VLOOKUP(B113,DS,3,0)</f>
        <v>Công nhân</v>
      </c>
      <c r="E113" s="79" t="s">
        <v>33</v>
      </c>
      <c r="F113" s="193"/>
      <c r="G113" s="193"/>
      <c r="H113" s="193"/>
      <c r="I113" s="193"/>
      <c r="J113" s="193"/>
      <c r="K113" s="193"/>
      <c r="L113" s="193"/>
      <c r="M113" s="193">
        <v>8</v>
      </c>
      <c r="N113" s="193"/>
      <c r="O113" s="193">
        <v>8</v>
      </c>
      <c r="P113" s="193">
        <v>8</v>
      </c>
      <c r="Q113" s="193">
        <v>8</v>
      </c>
      <c r="R113" s="193">
        <v>8</v>
      </c>
      <c r="S113" s="193">
        <v>8</v>
      </c>
      <c r="T113" s="193">
        <v>8</v>
      </c>
      <c r="U113" s="193"/>
      <c r="V113" s="193">
        <v>8</v>
      </c>
      <c r="W113" s="193">
        <v>8</v>
      </c>
      <c r="X113" s="193">
        <v>8</v>
      </c>
      <c r="Y113" s="193">
        <v>8</v>
      </c>
      <c r="Z113" s="193">
        <v>8</v>
      </c>
      <c r="AA113" s="193">
        <v>8</v>
      </c>
      <c r="AB113" s="193"/>
      <c r="AC113" s="193">
        <v>8</v>
      </c>
      <c r="AD113" s="193">
        <v>8</v>
      </c>
      <c r="AE113" s="193">
        <v>8</v>
      </c>
      <c r="AF113" s="193">
        <v>8</v>
      </c>
      <c r="AG113" s="193">
        <v>8</v>
      </c>
      <c r="AH113" s="362">
        <f t="shared" ref="AH113" si="63">((SUM(C113:AG113))/8)-(SUMIF($F$6:$AJ$6,"C.Nhật",C113:AG113)/8)</f>
        <v>16</v>
      </c>
      <c r="AI113" s="362">
        <f t="shared" ref="AI113" si="64">SUM(C114:AG114)/8*1.5</f>
        <v>0</v>
      </c>
      <c r="AJ113" s="364">
        <f t="shared" ref="AJ113" si="65">SUMIF($F$6:$AJ$6,"C.Nhật",$F113:$AJ114)/8*2</f>
        <v>0</v>
      </c>
      <c r="AK113" s="366">
        <f t="shared" si="35"/>
        <v>16</v>
      </c>
      <c r="AL113" s="368">
        <v>0</v>
      </c>
      <c r="AM113" s="366"/>
      <c r="AN113" s="366"/>
      <c r="AO113" s="366"/>
      <c r="AP113" s="356"/>
      <c r="AQ113" s="286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</row>
    <row r="114" spans="1:87" s="78" customFormat="1" ht="18" customHeight="1">
      <c r="A114" s="371"/>
      <c r="B114" s="371" t="e">
        <v>#N/A</v>
      </c>
      <c r="C114" s="359"/>
      <c r="D114" s="361"/>
      <c r="E114" s="81" t="s">
        <v>32</v>
      </c>
      <c r="F114" s="194"/>
      <c r="G114" s="194"/>
      <c r="H114" s="194"/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4"/>
      <c r="Z114" s="194"/>
      <c r="AA114" s="194"/>
      <c r="AB114" s="194"/>
      <c r="AC114" s="194"/>
      <c r="AD114" s="194"/>
      <c r="AE114" s="194"/>
      <c r="AF114" s="194"/>
      <c r="AG114" s="194"/>
      <c r="AH114" s="363"/>
      <c r="AI114" s="363"/>
      <c r="AJ114" s="365"/>
      <c r="AK114" s="367"/>
      <c r="AL114" s="369"/>
      <c r="AM114" s="367"/>
      <c r="AN114" s="367"/>
      <c r="AO114" s="367"/>
      <c r="AP114" s="357"/>
      <c r="AQ114" s="286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</row>
    <row r="115" spans="1:87" s="78" customFormat="1" ht="18" customHeight="1">
      <c r="A115" s="370">
        <f>A113+1</f>
        <v>12</v>
      </c>
      <c r="B115" s="370" t="s">
        <v>108</v>
      </c>
      <c r="C115" s="358" t="str">
        <f>VLOOKUP(B115,DS,2,0)</f>
        <v>Nguyễn Thị Diễm Hương</v>
      </c>
      <c r="D115" s="360" t="str">
        <f>VLOOKUP(B115,DS,3,0)</f>
        <v>Công nhân</v>
      </c>
      <c r="E115" s="79" t="s">
        <v>33</v>
      </c>
      <c r="F115" s="193"/>
      <c r="G115" s="193"/>
      <c r="H115" s="193"/>
      <c r="I115" s="193"/>
      <c r="J115" s="193"/>
      <c r="K115" s="193"/>
      <c r="L115" s="193"/>
      <c r="M115" s="193">
        <v>8</v>
      </c>
      <c r="N115" s="193"/>
      <c r="O115" s="193">
        <v>8</v>
      </c>
      <c r="P115" s="193">
        <v>8</v>
      </c>
      <c r="Q115" s="193">
        <v>8</v>
      </c>
      <c r="R115" s="193">
        <v>8</v>
      </c>
      <c r="S115" s="193">
        <v>8</v>
      </c>
      <c r="T115" s="193">
        <v>8</v>
      </c>
      <c r="U115" s="193"/>
      <c r="V115" s="193">
        <v>8</v>
      </c>
      <c r="W115" s="193">
        <v>8</v>
      </c>
      <c r="X115" s="193">
        <v>8</v>
      </c>
      <c r="Y115" s="193">
        <v>8</v>
      </c>
      <c r="Z115" s="193">
        <v>8</v>
      </c>
      <c r="AA115" s="193">
        <v>8</v>
      </c>
      <c r="AB115" s="193"/>
      <c r="AC115" s="193">
        <v>8</v>
      </c>
      <c r="AD115" s="193">
        <v>8</v>
      </c>
      <c r="AE115" s="193">
        <v>8</v>
      </c>
      <c r="AF115" s="193">
        <v>8</v>
      </c>
      <c r="AG115" s="193">
        <v>8</v>
      </c>
      <c r="AH115" s="362">
        <f t="shared" ref="AH115" si="66">((SUM(C115:AG115))/8)-(SUMIF($F$6:$AJ$6,"C.Nhật",C115:AG115)/8)</f>
        <v>16</v>
      </c>
      <c r="AI115" s="362">
        <f t="shared" ref="AI115" si="67">SUM(C116:AG116)/8*1.5</f>
        <v>0</v>
      </c>
      <c r="AJ115" s="364">
        <f t="shared" ref="AJ115" si="68">SUMIF($F$6:$AJ$6,"C.Nhật",$F115:$AJ116)/8*2</f>
        <v>0</v>
      </c>
      <c r="AK115" s="366">
        <f t="shared" si="35"/>
        <v>16</v>
      </c>
      <c r="AL115" s="368">
        <v>0</v>
      </c>
      <c r="AM115" s="366"/>
      <c r="AN115" s="366"/>
      <c r="AO115" s="366"/>
      <c r="AP115" s="356"/>
      <c r="AQ115" s="286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</row>
    <row r="116" spans="1:87" s="78" customFormat="1" ht="18" customHeight="1">
      <c r="A116" s="371"/>
      <c r="B116" s="371" t="e">
        <v>#N/A</v>
      </c>
      <c r="C116" s="359"/>
      <c r="D116" s="361"/>
      <c r="E116" s="81" t="s">
        <v>32</v>
      </c>
      <c r="F116" s="194"/>
      <c r="G116" s="194"/>
      <c r="H116" s="194"/>
      <c r="I116" s="194"/>
      <c r="J116" s="194"/>
      <c r="K116" s="194"/>
      <c r="L116" s="194"/>
      <c r="M116" s="194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363"/>
      <c r="AI116" s="363"/>
      <c r="AJ116" s="365"/>
      <c r="AK116" s="367"/>
      <c r="AL116" s="369"/>
      <c r="AM116" s="367"/>
      <c r="AN116" s="367"/>
      <c r="AO116" s="367"/>
      <c r="AP116" s="357"/>
      <c r="AQ116" s="286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</row>
    <row r="117" spans="1:87" s="78" customFormat="1" ht="18" customHeight="1">
      <c r="A117" s="370">
        <f>A115+1</f>
        <v>13</v>
      </c>
      <c r="B117" s="370" t="s">
        <v>109</v>
      </c>
      <c r="C117" s="358" t="str">
        <f>VLOOKUP(B117,DS,2,0)</f>
        <v>Sơn Thị Muỗi Tron</v>
      </c>
      <c r="D117" s="360" t="str">
        <f>VLOOKUP(B117,DS,3,0)</f>
        <v>Công nhân</v>
      </c>
      <c r="E117" s="79" t="s">
        <v>33</v>
      </c>
      <c r="F117" s="193"/>
      <c r="G117" s="193"/>
      <c r="H117" s="193"/>
      <c r="I117" s="193"/>
      <c r="J117" s="193"/>
      <c r="K117" s="193"/>
      <c r="L117" s="193"/>
      <c r="M117" s="193">
        <v>8</v>
      </c>
      <c r="N117" s="193"/>
      <c r="O117" s="193">
        <v>8</v>
      </c>
      <c r="P117" s="193">
        <v>8</v>
      </c>
      <c r="Q117" s="193">
        <v>8</v>
      </c>
      <c r="R117" s="193">
        <v>8</v>
      </c>
      <c r="S117" s="193">
        <v>8</v>
      </c>
      <c r="T117" s="193">
        <v>8</v>
      </c>
      <c r="U117" s="193"/>
      <c r="V117" s="193">
        <v>8</v>
      </c>
      <c r="W117" s="193">
        <v>8</v>
      </c>
      <c r="X117" s="193">
        <v>8</v>
      </c>
      <c r="Y117" s="193">
        <v>8</v>
      </c>
      <c r="Z117" s="193">
        <v>8</v>
      </c>
      <c r="AA117" s="193">
        <v>8</v>
      </c>
      <c r="AB117" s="193"/>
      <c r="AC117" s="193">
        <v>8</v>
      </c>
      <c r="AD117" s="193">
        <v>8</v>
      </c>
      <c r="AE117" s="193">
        <v>8</v>
      </c>
      <c r="AF117" s="193">
        <v>8</v>
      </c>
      <c r="AG117" s="193">
        <v>8</v>
      </c>
      <c r="AH117" s="362">
        <f t="shared" ref="AH117" si="69">((SUM(C117:AG117))/8)-(SUMIF($F$6:$AJ$6,"C.Nhật",C117:AG117)/8)</f>
        <v>16</v>
      </c>
      <c r="AI117" s="362">
        <f t="shared" ref="AI117" si="70">SUM(C118:AG118)/8*1.5</f>
        <v>0</v>
      </c>
      <c r="AJ117" s="364">
        <f t="shared" ref="AJ117" si="71">SUMIF($F$6:$AJ$6,"C.Nhật",$F117:$AJ118)/8*2</f>
        <v>0</v>
      </c>
      <c r="AK117" s="366">
        <f t="shared" si="35"/>
        <v>16</v>
      </c>
      <c r="AL117" s="368">
        <v>0</v>
      </c>
      <c r="AM117" s="366"/>
      <c r="AN117" s="366"/>
      <c r="AO117" s="366"/>
      <c r="AP117" s="356"/>
      <c r="AQ117" s="286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</row>
    <row r="118" spans="1:87" s="78" customFormat="1" ht="18" customHeight="1">
      <c r="A118" s="371"/>
      <c r="B118" s="371" t="e">
        <v>#N/A</v>
      </c>
      <c r="C118" s="359"/>
      <c r="D118" s="361"/>
      <c r="E118" s="81" t="s">
        <v>32</v>
      </c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363"/>
      <c r="AI118" s="363"/>
      <c r="AJ118" s="365"/>
      <c r="AK118" s="367"/>
      <c r="AL118" s="369"/>
      <c r="AM118" s="367"/>
      <c r="AN118" s="367"/>
      <c r="AO118" s="367"/>
      <c r="AP118" s="357"/>
      <c r="AQ118" s="286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</row>
    <row r="119" spans="1:87" s="78" customFormat="1" ht="18" customHeight="1">
      <c r="A119" s="370">
        <f>A117+1</f>
        <v>14</v>
      </c>
      <c r="B119" s="370" t="s">
        <v>110</v>
      </c>
      <c r="C119" s="358" t="str">
        <f>VLOOKUP(B119,DS,2,0)</f>
        <v>Sơn Thị Thương</v>
      </c>
      <c r="D119" s="360" t="str">
        <f>VLOOKUP(B119,DS,3,0)</f>
        <v>Công nhân</v>
      </c>
      <c r="E119" s="79" t="s">
        <v>33</v>
      </c>
      <c r="F119" s="193"/>
      <c r="G119" s="193"/>
      <c r="H119" s="193"/>
      <c r="I119" s="193"/>
      <c r="J119" s="193"/>
      <c r="K119" s="193"/>
      <c r="L119" s="193"/>
      <c r="M119" s="193">
        <v>8</v>
      </c>
      <c r="N119" s="193"/>
      <c r="O119" s="193">
        <v>8</v>
      </c>
      <c r="P119" s="193">
        <v>8</v>
      </c>
      <c r="Q119" s="193">
        <v>8</v>
      </c>
      <c r="R119" s="193">
        <v>8</v>
      </c>
      <c r="S119" s="193">
        <v>8</v>
      </c>
      <c r="T119" s="193">
        <v>8</v>
      </c>
      <c r="U119" s="193"/>
      <c r="V119" s="193">
        <v>8</v>
      </c>
      <c r="W119" s="193">
        <v>8</v>
      </c>
      <c r="X119" s="193">
        <v>8</v>
      </c>
      <c r="Y119" s="193">
        <v>8</v>
      </c>
      <c r="Z119" s="193">
        <v>8</v>
      </c>
      <c r="AA119" s="193">
        <v>8</v>
      </c>
      <c r="AB119" s="193"/>
      <c r="AC119" s="193">
        <v>8</v>
      </c>
      <c r="AD119" s="193">
        <v>8</v>
      </c>
      <c r="AE119" s="193">
        <v>8</v>
      </c>
      <c r="AF119" s="193">
        <v>8</v>
      </c>
      <c r="AG119" s="193">
        <v>8</v>
      </c>
      <c r="AH119" s="362">
        <f t="shared" ref="AH119" si="72">((SUM(C119:AG119))/8)-(SUMIF($F$6:$AJ$6,"C.Nhật",C119:AG119)/8)</f>
        <v>16</v>
      </c>
      <c r="AI119" s="362">
        <f t="shared" ref="AI119" si="73">SUM(C120:AG120)/8*1.5</f>
        <v>0</v>
      </c>
      <c r="AJ119" s="364">
        <f t="shared" ref="AJ119" si="74">SUMIF($F$6:$AJ$6,"C.Nhật",$F119:$AJ120)/8*2</f>
        <v>0</v>
      </c>
      <c r="AK119" s="366">
        <f t="shared" si="35"/>
        <v>16</v>
      </c>
      <c r="AL119" s="368">
        <v>0</v>
      </c>
      <c r="AM119" s="366"/>
      <c r="AN119" s="366"/>
      <c r="AO119" s="366"/>
      <c r="AP119" s="356"/>
      <c r="AQ119" s="286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</row>
    <row r="120" spans="1:87" s="78" customFormat="1" ht="18" customHeight="1">
      <c r="A120" s="371"/>
      <c r="B120" s="371" t="e">
        <v>#N/A</v>
      </c>
      <c r="C120" s="359"/>
      <c r="D120" s="361"/>
      <c r="E120" s="81" t="s">
        <v>32</v>
      </c>
      <c r="F120" s="194"/>
      <c r="G120" s="194"/>
      <c r="H120" s="194"/>
      <c r="I120" s="194"/>
      <c r="J120" s="194"/>
      <c r="K120" s="194"/>
      <c r="L120" s="194"/>
      <c r="M120" s="194"/>
      <c r="N120" s="194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4"/>
      <c r="Z120" s="194"/>
      <c r="AA120" s="194"/>
      <c r="AB120" s="194"/>
      <c r="AC120" s="194"/>
      <c r="AD120" s="194"/>
      <c r="AE120" s="194"/>
      <c r="AF120" s="194"/>
      <c r="AG120" s="194"/>
      <c r="AH120" s="363"/>
      <c r="AI120" s="363"/>
      <c r="AJ120" s="365"/>
      <c r="AK120" s="367"/>
      <c r="AL120" s="369"/>
      <c r="AM120" s="367"/>
      <c r="AN120" s="367"/>
      <c r="AO120" s="367"/>
      <c r="AP120" s="357"/>
      <c r="AQ120" s="286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</row>
    <row r="121" spans="1:87" s="78" customFormat="1" ht="18" customHeight="1">
      <c r="A121" s="370">
        <f>A119+1</f>
        <v>15</v>
      </c>
      <c r="B121" s="370" t="s">
        <v>111</v>
      </c>
      <c r="C121" s="358" t="str">
        <f>VLOOKUP(B121,DS,2,0)</f>
        <v>Thạch Thị Som Ươne</v>
      </c>
      <c r="D121" s="360" t="str">
        <f>VLOOKUP(B121,DS,3,0)</f>
        <v>Công nhân</v>
      </c>
      <c r="E121" s="79" t="s">
        <v>33</v>
      </c>
      <c r="F121" s="193"/>
      <c r="G121" s="193"/>
      <c r="H121" s="193"/>
      <c r="I121" s="193"/>
      <c r="J121" s="193"/>
      <c r="K121" s="193"/>
      <c r="L121" s="193"/>
      <c r="M121" s="193">
        <v>8</v>
      </c>
      <c r="N121" s="193"/>
      <c r="O121" s="193">
        <v>8</v>
      </c>
      <c r="P121" s="193">
        <v>8</v>
      </c>
      <c r="Q121" s="193">
        <v>8</v>
      </c>
      <c r="R121" s="193">
        <v>8</v>
      </c>
      <c r="S121" s="193">
        <v>8</v>
      </c>
      <c r="T121" s="193">
        <v>8</v>
      </c>
      <c r="U121" s="193"/>
      <c r="V121" s="193">
        <v>8</v>
      </c>
      <c r="W121" s="193">
        <v>8</v>
      </c>
      <c r="X121" s="193">
        <v>8</v>
      </c>
      <c r="Y121" s="193">
        <v>8</v>
      </c>
      <c r="Z121" s="193">
        <v>8</v>
      </c>
      <c r="AA121" s="193">
        <v>8</v>
      </c>
      <c r="AB121" s="193"/>
      <c r="AC121" s="193">
        <v>8</v>
      </c>
      <c r="AD121" s="193">
        <v>8</v>
      </c>
      <c r="AE121" s="193">
        <v>8</v>
      </c>
      <c r="AF121" s="193">
        <v>8</v>
      </c>
      <c r="AG121" s="193">
        <v>8</v>
      </c>
      <c r="AH121" s="362">
        <f t="shared" ref="AH121" si="75">((SUM(C121:AG121))/8)-(SUMIF($F$6:$AJ$6,"C.Nhật",C121:AG121)/8)</f>
        <v>16</v>
      </c>
      <c r="AI121" s="362">
        <f t="shared" ref="AI121" si="76">SUM(C122:AG122)/8*1.5</f>
        <v>0</v>
      </c>
      <c r="AJ121" s="364">
        <f t="shared" ref="AJ121" si="77">SUMIF($F$6:$AJ$6,"C.Nhật",$F121:$AJ122)/8*2</f>
        <v>0</v>
      </c>
      <c r="AK121" s="366">
        <f t="shared" si="35"/>
        <v>16</v>
      </c>
      <c r="AL121" s="368">
        <v>0</v>
      </c>
      <c r="AM121" s="366"/>
      <c r="AN121" s="366"/>
      <c r="AO121" s="366"/>
      <c r="AP121" s="356"/>
      <c r="AQ121" s="286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</row>
    <row r="122" spans="1:87" s="78" customFormat="1" ht="18" customHeight="1">
      <c r="A122" s="371"/>
      <c r="B122" s="371" t="e">
        <v>#N/A</v>
      </c>
      <c r="C122" s="359"/>
      <c r="D122" s="361"/>
      <c r="E122" s="81" t="s">
        <v>32</v>
      </c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4"/>
      <c r="Z122" s="194"/>
      <c r="AA122" s="194"/>
      <c r="AB122" s="194"/>
      <c r="AC122" s="194"/>
      <c r="AD122" s="194"/>
      <c r="AE122" s="194"/>
      <c r="AF122" s="194"/>
      <c r="AG122" s="194"/>
      <c r="AH122" s="363"/>
      <c r="AI122" s="363"/>
      <c r="AJ122" s="365"/>
      <c r="AK122" s="367"/>
      <c r="AL122" s="369"/>
      <c r="AM122" s="367"/>
      <c r="AN122" s="367"/>
      <c r="AO122" s="367"/>
      <c r="AP122" s="357"/>
      <c r="AQ122" s="286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</row>
    <row r="123" spans="1:87" s="78" customFormat="1" ht="18" customHeight="1">
      <c r="A123" s="370">
        <f>A121+1</f>
        <v>16</v>
      </c>
      <c r="B123" s="370" t="s">
        <v>112</v>
      </c>
      <c r="C123" s="358" t="str">
        <f>VLOOKUP(B123,DS,2,0)</f>
        <v>Huỳnh Thị Như</v>
      </c>
      <c r="D123" s="360" t="str">
        <f>VLOOKUP(B123,DS,3,0)</f>
        <v>Công nhân</v>
      </c>
      <c r="E123" s="79" t="s">
        <v>33</v>
      </c>
      <c r="F123" s="193"/>
      <c r="G123" s="193"/>
      <c r="H123" s="193"/>
      <c r="I123" s="193"/>
      <c r="J123" s="193"/>
      <c r="K123" s="193"/>
      <c r="L123" s="193"/>
      <c r="M123" s="193">
        <v>8</v>
      </c>
      <c r="N123" s="193"/>
      <c r="O123" s="193">
        <v>8</v>
      </c>
      <c r="P123" s="193">
        <v>8</v>
      </c>
      <c r="Q123" s="193">
        <v>8</v>
      </c>
      <c r="R123" s="193">
        <v>8</v>
      </c>
      <c r="S123" s="193">
        <v>8</v>
      </c>
      <c r="T123" s="193">
        <v>8</v>
      </c>
      <c r="U123" s="193"/>
      <c r="V123" s="193">
        <v>8</v>
      </c>
      <c r="W123" s="193">
        <v>8</v>
      </c>
      <c r="X123" s="193">
        <v>8</v>
      </c>
      <c r="Y123" s="193">
        <v>8</v>
      </c>
      <c r="Z123" s="193">
        <v>8</v>
      </c>
      <c r="AA123" s="193">
        <v>8</v>
      </c>
      <c r="AB123" s="193"/>
      <c r="AC123" s="193">
        <v>8</v>
      </c>
      <c r="AD123" s="193">
        <v>8</v>
      </c>
      <c r="AE123" s="193">
        <v>8</v>
      </c>
      <c r="AF123" s="193">
        <v>8</v>
      </c>
      <c r="AG123" s="193">
        <v>8</v>
      </c>
      <c r="AH123" s="362">
        <f t="shared" ref="AH123" si="78">((SUM(C123:AG123))/8)-(SUMIF($F$6:$AJ$6,"C.Nhật",C123:AG123)/8)</f>
        <v>16</v>
      </c>
      <c r="AI123" s="362">
        <f t="shared" ref="AI123" si="79">SUM(C124:AG124)/8*1.5</f>
        <v>0</v>
      </c>
      <c r="AJ123" s="364">
        <f t="shared" ref="AJ123" si="80">SUMIF($F$6:$AJ$6,"C.Nhật",$F123:$AJ124)/8*2</f>
        <v>0</v>
      </c>
      <c r="AK123" s="366">
        <f t="shared" si="35"/>
        <v>16</v>
      </c>
      <c r="AL123" s="368">
        <v>0</v>
      </c>
      <c r="AM123" s="366"/>
      <c r="AN123" s="366"/>
      <c r="AO123" s="366"/>
      <c r="AP123" s="356"/>
      <c r="AQ123" s="286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</row>
    <row r="124" spans="1:87" s="78" customFormat="1" ht="18" customHeight="1">
      <c r="A124" s="371"/>
      <c r="B124" s="371" t="e">
        <v>#N/A</v>
      </c>
      <c r="C124" s="359"/>
      <c r="D124" s="361"/>
      <c r="E124" s="81" t="s">
        <v>32</v>
      </c>
      <c r="F124" s="194"/>
      <c r="G124" s="194"/>
      <c r="H124" s="194"/>
      <c r="I124" s="194"/>
      <c r="J124" s="194"/>
      <c r="K124" s="194"/>
      <c r="L124" s="194"/>
      <c r="M124" s="194"/>
      <c r="N124" s="194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4"/>
      <c r="Z124" s="194"/>
      <c r="AA124" s="194"/>
      <c r="AB124" s="194"/>
      <c r="AC124" s="194"/>
      <c r="AD124" s="194"/>
      <c r="AE124" s="194"/>
      <c r="AF124" s="194"/>
      <c r="AG124" s="194"/>
      <c r="AH124" s="363"/>
      <c r="AI124" s="363"/>
      <c r="AJ124" s="365"/>
      <c r="AK124" s="367"/>
      <c r="AL124" s="369"/>
      <c r="AM124" s="367"/>
      <c r="AN124" s="367"/>
      <c r="AO124" s="367"/>
      <c r="AP124" s="357"/>
      <c r="AQ124" s="286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</row>
    <row r="125" spans="1:87" s="78" customFormat="1" ht="18" customHeight="1">
      <c r="A125" s="370">
        <f>A123+1</f>
        <v>17</v>
      </c>
      <c r="B125" s="370" t="s">
        <v>113</v>
      </c>
      <c r="C125" s="358" t="str">
        <f>VLOOKUP(B125,DS,2,0)</f>
        <v>Sơn Thị Chành Ny</v>
      </c>
      <c r="D125" s="360" t="str">
        <f>VLOOKUP(B125,DS,3,0)</f>
        <v>Công nhân</v>
      </c>
      <c r="E125" s="79" t="s">
        <v>33</v>
      </c>
      <c r="F125" s="193"/>
      <c r="G125" s="193"/>
      <c r="H125" s="193"/>
      <c r="I125" s="193"/>
      <c r="J125" s="193"/>
      <c r="K125" s="193"/>
      <c r="L125" s="193"/>
      <c r="M125" s="193">
        <v>8</v>
      </c>
      <c r="N125" s="193"/>
      <c r="O125" s="193">
        <v>8</v>
      </c>
      <c r="P125" s="193">
        <v>8</v>
      </c>
      <c r="Q125" s="193">
        <v>8</v>
      </c>
      <c r="R125" s="193">
        <v>8</v>
      </c>
      <c r="S125" s="193">
        <v>8</v>
      </c>
      <c r="T125" s="193">
        <v>8</v>
      </c>
      <c r="U125" s="193"/>
      <c r="V125" s="193">
        <v>8</v>
      </c>
      <c r="W125" s="193">
        <v>8</v>
      </c>
      <c r="X125" s="193">
        <v>8</v>
      </c>
      <c r="Y125" s="193">
        <v>8</v>
      </c>
      <c r="Z125" s="193">
        <v>8</v>
      </c>
      <c r="AA125" s="193">
        <v>8</v>
      </c>
      <c r="AB125" s="193"/>
      <c r="AC125" s="193">
        <v>8</v>
      </c>
      <c r="AD125" s="193">
        <v>8</v>
      </c>
      <c r="AE125" s="193">
        <v>8</v>
      </c>
      <c r="AF125" s="193">
        <v>8</v>
      </c>
      <c r="AG125" s="193">
        <v>8</v>
      </c>
      <c r="AH125" s="362">
        <f t="shared" ref="AH125" si="81">((SUM(C125:AG125))/8)-(SUMIF($F$6:$AJ$6,"C.Nhật",C125:AG125)/8)</f>
        <v>16</v>
      </c>
      <c r="AI125" s="362">
        <f t="shared" ref="AI125" si="82">SUM(C126:AG126)/8*1.5</f>
        <v>0</v>
      </c>
      <c r="AJ125" s="364">
        <f t="shared" ref="AJ125" si="83">SUMIF($F$6:$AJ$6,"C.Nhật",$F125:$AJ126)/8*2</f>
        <v>0</v>
      </c>
      <c r="AK125" s="366">
        <f t="shared" si="35"/>
        <v>16</v>
      </c>
      <c r="AL125" s="368">
        <v>0</v>
      </c>
      <c r="AM125" s="366"/>
      <c r="AN125" s="366"/>
      <c r="AO125" s="366"/>
      <c r="AP125" s="356"/>
      <c r="AQ125" s="286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</row>
    <row r="126" spans="1:87" s="78" customFormat="1" ht="18" customHeight="1">
      <c r="A126" s="371"/>
      <c r="B126" s="371" t="e">
        <v>#N/A</v>
      </c>
      <c r="C126" s="359"/>
      <c r="D126" s="361"/>
      <c r="E126" s="81" t="s">
        <v>32</v>
      </c>
      <c r="F126" s="194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4"/>
      <c r="Z126" s="194"/>
      <c r="AA126" s="194"/>
      <c r="AB126" s="194"/>
      <c r="AC126" s="194"/>
      <c r="AD126" s="194"/>
      <c r="AE126" s="194"/>
      <c r="AF126" s="194"/>
      <c r="AG126" s="194"/>
      <c r="AH126" s="363"/>
      <c r="AI126" s="363"/>
      <c r="AJ126" s="365"/>
      <c r="AK126" s="367"/>
      <c r="AL126" s="369"/>
      <c r="AM126" s="367"/>
      <c r="AN126" s="367"/>
      <c r="AO126" s="367"/>
      <c r="AP126" s="357"/>
      <c r="AQ126" s="286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</row>
    <row r="127" spans="1:87" s="78" customFormat="1" ht="18" customHeight="1">
      <c r="A127" s="370">
        <f>A125+1</f>
        <v>18</v>
      </c>
      <c r="B127" s="370" t="s">
        <v>114</v>
      </c>
      <c r="C127" s="358" t="str">
        <f>VLOOKUP(B127,DS,2,0)</f>
        <v>Sơn Thị Chành Đa</v>
      </c>
      <c r="D127" s="360" t="str">
        <f>VLOOKUP(B127,DS,3,0)</f>
        <v>Công nhân</v>
      </c>
      <c r="E127" s="79" t="s">
        <v>33</v>
      </c>
      <c r="F127" s="193"/>
      <c r="G127" s="193"/>
      <c r="H127" s="193"/>
      <c r="I127" s="193"/>
      <c r="J127" s="193"/>
      <c r="K127" s="193"/>
      <c r="L127" s="193"/>
      <c r="M127" s="193">
        <v>8</v>
      </c>
      <c r="N127" s="193"/>
      <c r="O127" s="193">
        <v>8</v>
      </c>
      <c r="P127" s="193">
        <v>8</v>
      </c>
      <c r="Q127" s="193">
        <v>8</v>
      </c>
      <c r="R127" s="193">
        <v>8</v>
      </c>
      <c r="S127" s="193">
        <v>8</v>
      </c>
      <c r="T127" s="193">
        <v>8</v>
      </c>
      <c r="U127" s="193"/>
      <c r="V127" s="193">
        <v>8</v>
      </c>
      <c r="W127" s="193">
        <v>8</v>
      </c>
      <c r="X127" s="193">
        <v>8</v>
      </c>
      <c r="Y127" s="193">
        <v>8</v>
      </c>
      <c r="Z127" s="193">
        <v>8</v>
      </c>
      <c r="AA127" s="193">
        <v>8</v>
      </c>
      <c r="AB127" s="193"/>
      <c r="AC127" s="193">
        <v>8</v>
      </c>
      <c r="AD127" s="193">
        <v>8</v>
      </c>
      <c r="AE127" s="193">
        <v>8</v>
      </c>
      <c r="AF127" s="193">
        <v>8</v>
      </c>
      <c r="AG127" s="193">
        <v>8</v>
      </c>
      <c r="AH127" s="362">
        <f t="shared" ref="AH127" si="84">((SUM(C127:AG127))/8)-(SUMIF($F$6:$AJ$6,"C.Nhật",C127:AG127)/8)</f>
        <v>16</v>
      </c>
      <c r="AI127" s="362">
        <f t="shared" ref="AI127" si="85">SUM(C128:AG128)/8*1.5</f>
        <v>0</v>
      </c>
      <c r="AJ127" s="364">
        <f t="shared" ref="AJ127" si="86">SUMIF($F$6:$AJ$6,"C.Nhật",$F127:$AJ128)/8*2</f>
        <v>0</v>
      </c>
      <c r="AK127" s="366">
        <f t="shared" si="35"/>
        <v>16</v>
      </c>
      <c r="AL127" s="368">
        <v>0</v>
      </c>
      <c r="AM127" s="366"/>
      <c r="AN127" s="366"/>
      <c r="AO127" s="366"/>
      <c r="AP127" s="356"/>
      <c r="AQ127" s="286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</row>
    <row r="128" spans="1:87" s="78" customFormat="1" ht="18" customHeight="1">
      <c r="A128" s="371"/>
      <c r="B128" s="371" t="e">
        <v>#N/A</v>
      </c>
      <c r="C128" s="359"/>
      <c r="D128" s="361"/>
      <c r="E128" s="81" t="s">
        <v>32</v>
      </c>
      <c r="F128" s="194"/>
      <c r="G128" s="194"/>
      <c r="H128" s="194"/>
      <c r="I128" s="194"/>
      <c r="J128" s="194"/>
      <c r="K128" s="194"/>
      <c r="L128" s="194"/>
      <c r="M128" s="194"/>
      <c r="N128" s="194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4"/>
      <c r="Z128" s="194"/>
      <c r="AA128" s="194"/>
      <c r="AB128" s="194"/>
      <c r="AC128" s="194"/>
      <c r="AD128" s="194"/>
      <c r="AE128" s="194"/>
      <c r="AF128" s="194"/>
      <c r="AG128" s="194"/>
      <c r="AH128" s="363"/>
      <c r="AI128" s="363"/>
      <c r="AJ128" s="365"/>
      <c r="AK128" s="367"/>
      <c r="AL128" s="369"/>
      <c r="AM128" s="367"/>
      <c r="AN128" s="367"/>
      <c r="AO128" s="367"/>
      <c r="AP128" s="357"/>
      <c r="AQ128" s="286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</row>
    <row r="129" spans="1:87" s="78" customFormat="1" ht="18" customHeight="1">
      <c r="A129" s="370">
        <f>A127+1</f>
        <v>19</v>
      </c>
      <c r="B129" s="370" t="s">
        <v>115</v>
      </c>
      <c r="C129" s="358" t="str">
        <f>VLOOKUP(B129,DS,2,0)</f>
        <v>Trần Thị Bích Phượng</v>
      </c>
      <c r="D129" s="360" t="str">
        <f>VLOOKUP(B129,DS,3,0)</f>
        <v>Công nhân</v>
      </c>
      <c r="E129" s="79" t="s">
        <v>33</v>
      </c>
      <c r="F129" s="193"/>
      <c r="G129" s="193"/>
      <c r="H129" s="193"/>
      <c r="I129" s="193"/>
      <c r="J129" s="193"/>
      <c r="K129" s="193"/>
      <c r="L129" s="193"/>
      <c r="M129" s="193">
        <v>8</v>
      </c>
      <c r="N129" s="193"/>
      <c r="O129" s="193">
        <v>8</v>
      </c>
      <c r="P129" s="193">
        <v>8</v>
      </c>
      <c r="Q129" s="193">
        <v>8</v>
      </c>
      <c r="R129" s="193">
        <v>8</v>
      </c>
      <c r="S129" s="193">
        <v>8</v>
      </c>
      <c r="T129" s="193">
        <v>8</v>
      </c>
      <c r="U129" s="193"/>
      <c r="V129" s="193">
        <v>8</v>
      </c>
      <c r="W129" s="193">
        <v>8</v>
      </c>
      <c r="X129" s="193">
        <v>8</v>
      </c>
      <c r="Y129" s="193">
        <v>8</v>
      </c>
      <c r="Z129" s="193">
        <v>8</v>
      </c>
      <c r="AA129" s="193">
        <v>8</v>
      </c>
      <c r="AB129" s="193"/>
      <c r="AC129" s="193">
        <v>8</v>
      </c>
      <c r="AD129" s="193">
        <v>8</v>
      </c>
      <c r="AE129" s="193">
        <v>8</v>
      </c>
      <c r="AF129" s="193">
        <v>8</v>
      </c>
      <c r="AG129" s="193">
        <v>8</v>
      </c>
      <c r="AH129" s="362">
        <f t="shared" ref="AH129" si="87">((SUM(C129:AG129))/8)-(SUMIF($F$6:$AJ$6,"C.Nhật",C129:AG129)/8)</f>
        <v>16</v>
      </c>
      <c r="AI129" s="362">
        <f t="shared" ref="AI129" si="88">SUM(C130:AG130)/8*1.5</f>
        <v>0</v>
      </c>
      <c r="AJ129" s="364">
        <f t="shared" ref="AJ129" si="89">SUMIF($F$6:$AJ$6,"C.Nhật",$F129:$AJ130)/8*2</f>
        <v>0</v>
      </c>
      <c r="AK129" s="366">
        <f t="shared" si="35"/>
        <v>16</v>
      </c>
      <c r="AL129" s="368">
        <v>0</v>
      </c>
      <c r="AM129" s="366"/>
      <c r="AN129" s="366"/>
      <c r="AO129" s="366"/>
      <c r="AP129" s="356"/>
      <c r="AQ129" s="286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</row>
    <row r="130" spans="1:87" s="78" customFormat="1" ht="18" customHeight="1">
      <c r="A130" s="371"/>
      <c r="B130" s="371" t="e">
        <v>#N/A</v>
      </c>
      <c r="C130" s="359"/>
      <c r="D130" s="361"/>
      <c r="E130" s="81" t="s">
        <v>32</v>
      </c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4"/>
      <c r="Z130" s="194"/>
      <c r="AA130" s="194"/>
      <c r="AB130" s="194"/>
      <c r="AC130" s="194"/>
      <c r="AD130" s="194"/>
      <c r="AE130" s="194"/>
      <c r="AF130" s="194"/>
      <c r="AG130" s="194"/>
      <c r="AH130" s="363"/>
      <c r="AI130" s="363"/>
      <c r="AJ130" s="365"/>
      <c r="AK130" s="367"/>
      <c r="AL130" s="369"/>
      <c r="AM130" s="367"/>
      <c r="AN130" s="367"/>
      <c r="AO130" s="367"/>
      <c r="AP130" s="357"/>
      <c r="AQ130" s="286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</row>
    <row r="131" spans="1:87" s="78" customFormat="1" ht="18" customHeight="1">
      <c r="A131" s="370">
        <f>A129+1</f>
        <v>20</v>
      </c>
      <c r="B131" s="370" t="s">
        <v>116</v>
      </c>
      <c r="C131" s="358" t="str">
        <f>VLOOKUP(B131,DS,2,0)</f>
        <v>Sơn Thị Trường Sa</v>
      </c>
      <c r="D131" s="360" t="str">
        <f>VLOOKUP(B131,DS,3,0)</f>
        <v>Công nhân</v>
      </c>
      <c r="E131" s="79" t="s">
        <v>33</v>
      </c>
      <c r="F131" s="193"/>
      <c r="G131" s="193"/>
      <c r="H131" s="193"/>
      <c r="I131" s="193"/>
      <c r="J131" s="193"/>
      <c r="K131" s="193"/>
      <c r="L131" s="193"/>
      <c r="M131" s="193">
        <v>8</v>
      </c>
      <c r="N131" s="193"/>
      <c r="O131" s="193">
        <v>8</v>
      </c>
      <c r="P131" s="193">
        <v>8</v>
      </c>
      <c r="Q131" s="193">
        <v>8</v>
      </c>
      <c r="R131" s="193">
        <v>8</v>
      </c>
      <c r="S131" s="193">
        <v>8</v>
      </c>
      <c r="T131" s="193">
        <v>8</v>
      </c>
      <c r="U131" s="193"/>
      <c r="V131" s="193">
        <v>8</v>
      </c>
      <c r="W131" s="193">
        <v>8</v>
      </c>
      <c r="X131" s="193">
        <v>8</v>
      </c>
      <c r="Y131" s="193">
        <v>8</v>
      </c>
      <c r="Z131" s="193">
        <v>8</v>
      </c>
      <c r="AA131" s="193">
        <v>8</v>
      </c>
      <c r="AB131" s="193"/>
      <c r="AC131" s="193">
        <v>8</v>
      </c>
      <c r="AD131" s="193">
        <v>8</v>
      </c>
      <c r="AE131" s="193">
        <v>8</v>
      </c>
      <c r="AF131" s="193">
        <v>8</v>
      </c>
      <c r="AG131" s="193">
        <v>8</v>
      </c>
      <c r="AH131" s="362">
        <f t="shared" ref="AH131" si="90">((SUM(C131:AG131))/8)-(SUMIF($F$6:$AJ$6,"C.Nhật",C131:AG131)/8)</f>
        <v>16</v>
      </c>
      <c r="AI131" s="362">
        <f t="shared" ref="AI131" si="91">SUM(C132:AG132)/8*1.5</f>
        <v>0</v>
      </c>
      <c r="AJ131" s="364">
        <f t="shared" ref="AJ131" si="92">SUMIF($F$6:$AJ$6,"C.Nhật",$F131:$AJ132)/8*2</f>
        <v>0</v>
      </c>
      <c r="AK131" s="366">
        <f t="shared" si="35"/>
        <v>16</v>
      </c>
      <c r="AL131" s="368">
        <v>0</v>
      </c>
      <c r="AM131" s="366"/>
      <c r="AN131" s="366"/>
      <c r="AO131" s="366"/>
      <c r="AP131" s="356"/>
      <c r="AQ131" s="286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</row>
    <row r="132" spans="1:87" s="78" customFormat="1" ht="18" customHeight="1">
      <c r="A132" s="371"/>
      <c r="B132" s="371" t="e">
        <v>#N/A</v>
      </c>
      <c r="C132" s="359"/>
      <c r="D132" s="361"/>
      <c r="E132" s="81" t="s">
        <v>32</v>
      </c>
      <c r="F132" s="194"/>
      <c r="G132" s="194"/>
      <c r="H132" s="194"/>
      <c r="I132" s="194"/>
      <c r="J132" s="194"/>
      <c r="K132" s="194"/>
      <c r="L132" s="194"/>
      <c r="M132" s="194"/>
      <c r="N132" s="194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4"/>
      <c r="Z132" s="194"/>
      <c r="AA132" s="194"/>
      <c r="AB132" s="194"/>
      <c r="AC132" s="194"/>
      <c r="AD132" s="194"/>
      <c r="AE132" s="194"/>
      <c r="AF132" s="194"/>
      <c r="AG132" s="194"/>
      <c r="AH132" s="363"/>
      <c r="AI132" s="363"/>
      <c r="AJ132" s="365"/>
      <c r="AK132" s="367"/>
      <c r="AL132" s="369"/>
      <c r="AM132" s="367"/>
      <c r="AN132" s="367"/>
      <c r="AO132" s="367"/>
      <c r="AP132" s="357"/>
      <c r="AQ132" s="286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</row>
    <row r="133" spans="1:87" s="78" customFormat="1" ht="18" customHeight="1">
      <c r="A133" s="370">
        <f>A131+1</f>
        <v>21</v>
      </c>
      <c r="B133" s="370" t="s">
        <v>117</v>
      </c>
      <c r="C133" s="358" t="str">
        <f>VLOOKUP(B133,DS,2,0)</f>
        <v>Lâm Thị Sà Mít</v>
      </c>
      <c r="D133" s="360" t="str">
        <f>VLOOKUP(B133,DS,3,0)</f>
        <v>Công nhân</v>
      </c>
      <c r="E133" s="79" t="s">
        <v>33</v>
      </c>
      <c r="F133" s="193"/>
      <c r="G133" s="193"/>
      <c r="H133" s="193"/>
      <c r="I133" s="193"/>
      <c r="J133" s="193"/>
      <c r="K133" s="193"/>
      <c r="L133" s="193"/>
      <c r="M133" s="193">
        <v>8</v>
      </c>
      <c r="N133" s="193"/>
      <c r="O133" s="193">
        <v>8</v>
      </c>
      <c r="P133" s="193">
        <v>8</v>
      </c>
      <c r="Q133" s="193">
        <v>8</v>
      </c>
      <c r="R133" s="193">
        <v>8</v>
      </c>
      <c r="S133" s="193">
        <v>8</v>
      </c>
      <c r="T133" s="193">
        <v>8</v>
      </c>
      <c r="U133" s="193"/>
      <c r="V133" s="193">
        <v>8</v>
      </c>
      <c r="W133" s="193">
        <v>8</v>
      </c>
      <c r="X133" s="193">
        <v>8</v>
      </c>
      <c r="Y133" s="193">
        <v>8</v>
      </c>
      <c r="Z133" s="193">
        <v>8</v>
      </c>
      <c r="AA133" s="193">
        <v>8</v>
      </c>
      <c r="AB133" s="193"/>
      <c r="AC133" s="193">
        <v>8</v>
      </c>
      <c r="AD133" s="193">
        <v>8</v>
      </c>
      <c r="AE133" s="193">
        <v>8</v>
      </c>
      <c r="AF133" s="193">
        <v>8</v>
      </c>
      <c r="AG133" s="193">
        <v>8</v>
      </c>
      <c r="AH133" s="362">
        <f t="shared" ref="AH133" si="93">((SUM(C133:AG133))/8)-(SUMIF($F$6:$AJ$6,"C.Nhật",C133:AG133)/8)</f>
        <v>16</v>
      </c>
      <c r="AI133" s="362">
        <f t="shared" ref="AI133" si="94">SUM(C134:AG134)/8*1.5</f>
        <v>0</v>
      </c>
      <c r="AJ133" s="364">
        <f t="shared" ref="AJ133" si="95">SUMIF($F$6:$AJ$6,"C.Nhật",$F133:$AJ134)/8*2</f>
        <v>0</v>
      </c>
      <c r="AK133" s="366">
        <f t="shared" si="35"/>
        <v>16</v>
      </c>
      <c r="AL133" s="368">
        <v>0</v>
      </c>
      <c r="AM133" s="366"/>
      <c r="AN133" s="366"/>
      <c r="AO133" s="366"/>
      <c r="AP133" s="356"/>
      <c r="AQ133" s="286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</row>
    <row r="134" spans="1:87" s="78" customFormat="1" ht="18" customHeight="1">
      <c r="A134" s="371"/>
      <c r="B134" s="371" t="e">
        <v>#N/A</v>
      </c>
      <c r="C134" s="359"/>
      <c r="D134" s="361"/>
      <c r="E134" s="81" t="s">
        <v>32</v>
      </c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4"/>
      <c r="Z134" s="194"/>
      <c r="AA134" s="194"/>
      <c r="AB134" s="194"/>
      <c r="AC134" s="194"/>
      <c r="AD134" s="194"/>
      <c r="AE134" s="194"/>
      <c r="AF134" s="194"/>
      <c r="AG134" s="194"/>
      <c r="AH134" s="363"/>
      <c r="AI134" s="363"/>
      <c r="AJ134" s="365"/>
      <c r="AK134" s="367"/>
      <c r="AL134" s="369"/>
      <c r="AM134" s="367"/>
      <c r="AN134" s="367"/>
      <c r="AO134" s="367"/>
      <c r="AP134" s="357"/>
      <c r="AQ134" s="286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</row>
    <row r="135" spans="1:87" s="78" customFormat="1" ht="18" customHeight="1">
      <c r="A135" s="370">
        <f t="shared" ref="A135" si="96">A133+1</f>
        <v>22</v>
      </c>
      <c r="B135" s="370" t="s">
        <v>118</v>
      </c>
      <c r="C135" s="358" t="str">
        <f>VLOOKUP(B135,DS,2,0)</f>
        <v>Nguyễn Văn Phi</v>
      </c>
      <c r="D135" s="360" t="str">
        <f>VLOOKUP(B135,DS,3,0)</f>
        <v>Công nhân</v>
      </c>
      <c r="E135" s="79" t="s">
        <v>33</v>
      </c>
      <c r="F135" s="193"/>
      <c r="G135" s="193"/>
      <c r="H135" s="193"/>
      <c r="I135" s="193"/>
      <c r="J135" s="193"/>
      <c r="K135" s="193"/>
      <c r="L135" s="193"/>
      <c r="M135" s="193">
        <v>8</v>
      </c>
      <c r="N135" s="193"/>
      <c r="O135" s="193">
        <v>8</v>
      </c>
      <c r="P135" s="193">
        <v>8</v>
      </c>
      <c r="Q135" s="193">
        <v>8</v>
      </c>
      <c r="R135" s="193">
        <v>8</v>
      </c>
      <c r="S135" s="193">
        <v>8</v>
      </c>
      <c r="T135" s="193">
        <v>8</v>
      </c>
      <c r="U135" s="193"/>
      <c r="V135" s="193">
        <v>8</v>
      </c>
      <c r="W135" s="193">
        <v>8</v>
      </c>
      <c r="X135" s="193">
        <v>8</v>
      </c>
      <c r="Y135" s="193">
        <v>8</v>
      </c>
      <c r="Z135" s="193">
        <v>8</v>
      </c>
      <c r="AA135" s="193">
        <v>8</v>
      </c>
      <c r="AB135" s="193"/>
      <c r="AC135" s="193">
        <v>8</v>
      </c>
      <c r="AD135" s="193">
        <v>8</v>
      </c>
      <c r="AE135" s="193">
        <v>8</v>
      </c>
      <c r="AF135" s="193">
        <v>8</v>
      </c>
      <c r="AG135" s="193">
        <v>8</v>
      </c>
      <c r="AH135" s="362">
        <f t="shared" ref="AH135" si="97">((SUM(C135:AG135))/8)-(SUMIF($F$6:$AJ$6,"C.Nhật",C135:AG135)/8)</f>
        <v>16</v>
      </c>
      <c r="AI135" s="362">
        <f t="shared" ref="AI135" si="98">SUM(C136:AG136)/8*1.5</f>
        <v>0</v>
      </c>
      <c r="AJ135" s="364">
        <f t="shared" ref="AJ135" si="99">SUMIF($F$6:$AJ$6,"C.Nhật",$F135:$AJ136)/8*2</f>
        <v>0</v>
      </c>
      <c r="AK135" s="366">
        <f t="shared" si="35"/>
        <v>16</v>
      </c>
      <c r="AL135" s="368">
        <v>0</v>
      </c>
      <c r="AM135" s="366"/>
      <c r="AN135" s="366"/>
      <c r="AO135" s="366"/>
      <c r="AP135" s="356"/>
      <c r="AQ135" s="286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</row>
    <row r="136" spans="1:87" s="78" customFormat="1" ht="18" customHeight="1">
      <c r="A136" s="371"/>
      <c r="B136" s="371" t="e">
        <v>#N/A</v>
      </c>
      <c r="C136" s="359"/>
      <c r="D136" s="361"/>
      <c r="E136" s="81" t="s">
        <v>32</v>
      </c>
      <c r="F136" s="194"/>
      <c r="G136" s="194"/>
      <c r="H136" s="194"/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4"/>
      <c r="Z136" s="194"/>
      <c r="AA136" s="194"/>
      <c r="AB136" s="194"/>
      <c r="AC136" s="194"/>
      <c r="AD136" s="194"/>
      <c r="AE136" s="194"/>
      <c r="AF136" s="194"/>
      <c r="AG136" s="194"/>
      <c r="AH136" s="363"/>
      <c r="AI136" s="363"/>
      <c r="AJ136" s="365"/>
      <c r="AK136" s="367"/>
      <c r="AL136" s="369"/>
      <c r="AM136" s="367"/>
      <c r="AN136" s="367"/>
      <c r="AO136" s="367"/>
      <c r="AP136" s="357"/>
      <c r="AQ136" s="286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</row>
    <row r="137" spans="1:87" s="78" customFormat="1" ht="18" customHeight="1">
      <c r="A137" s="370">
        <f t="shared" ref="A137" si="100">A135+1</f>
        <v>23</v>
      </c>
      <c r="B137" s="370" t="s">
        <v>127</v>
      </c>
      <c r="C137" s="358" t="str">
        <f>VLOOKUP(B137,DS,2,0)</f>
        <v>Nguyễn Văn Bé Hai</v>
      </c>
      <c r="D137" s="360" t="str">
        <f>VLOOKUP(B137,DS,3,0)</f>
        <v>Công nhân</v>
      </c>
      <c r="E137" s="79" t="s">
        <v>33</v>
      </c>
      <c r="F137" s="193"/>
      <c r="G137" s="193"/>
      <c r="H137" s="193"/>
      <c r="I137" s="193"/>
      <c r="J137" s="193"/>
      <c r="K137" s="193"/>
      <c r="L137" s="193"/>
      <c r="M137" s="193">
        <v>8</v>
      </c>
      <c r="N137" s="193"/>
      <c r="O137" s="193">
        <v>8</v>
      </c>
      <c r="P137" s="193">
        <v>8</v>
      </c>
      <c r="Q137" s="193">
        <v>8</v>
      </c>
      <c r="R137" s="193">
        <v>8</v>
      </c>
      <c r="S137" s="193">
        <v>8</v>
      </c>
      <c r="T137" s="193">
        <v>8</v>
      </c>
      <c r="U137" s="193"/>
      <c r="V137" s="193">
        <v>8</v>
      </c>
      <c r="W137" s="193">
        <v>8</v>
      </c>
      <c r="X137" s="193">
        <v>8</v>
      </c>
      <c r="Y137" s="193">
        <v>8</v>
      </c>
      <c r="Z137" s="193">
        <v>8</v>
      </c>
      <c r="AA137" s="193">
        <v>8</v>
      </c>
      <c r="AB137" s="193"/>
      <c r="AC137" s="193">
        <v>8</v>
      </c>
      <c r="AD137" s="193">
        <v>8</v>
      </c>
      <c r="AE137" s="193">
        <v>8</v>
      </c>
      <c r="AF137" s="193">
        <v>8</v>
      </c>
      <c r="AG137" s="193">
        <v>8</v>
      </c>
      <c r="AH137" s="362">
        <f t="shared" ref="AH137" si="101">((SUM(C137:AG137))/8)-(SUMIF($F$6:$AJ$6,"C.Nhật",C137:AG137)/8)</f>
        <v>16</v>
      </c>
      <c r="AI137" s="362">
        <f t="shared" ref="AI137" si="102">SUM(C138:AG138)/8*1.5</f>
        <v>0</v>
      </c>
      <c r="AJ137" s="364">
        <f t="shared" ref="AJ137" si="103">SUMIF($F$6:$AJ$6,"C.Nhật",$F137:$AJ138)/8*2</f>
        <v>0</v>
      </c>
      <c r="AK137" s="366">
        <f t="shared" si="35"/>
        <v>16</v>
      </c>
      <c r="AL137" s="368">
        <v>0</v>
      </c>
      <c r="AM137" s="366"/>
      <c r="AN137" s="366"/>
      <c r="AO137" s="366"/>
      <c r="AP137" s="356"/>
      <c r="AQ137" s="286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</row>
    <row r="138" spans="1:87" s="78" customFormat="1" ht="18" customHeight="1">
      <c r="A138" s="371"/>
      <c r="B138" s="371"/>
      <c r="C138" s="359"/>
      <c r="D138" s="361"/>
      <c r="E138" s="81" t="s">
        <v>32</v>
      </c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4"/>
      <c r="Z138" s="194"/>
      <c r="AA138" s="194"/>
      <c r="AB138" s="194"/>
      <c r="AC138" s="194"/>
      <c r="AD138" s="194"/>
      <c r="AE138" s="194"/>
      <c r="AF138" s="194"/>
      <c r="AG138" s="194"/>
      <c r="AH138" s="363"/>
      <c r="AI138" s="363"/>
      <c r="AJ138" s="365"/>
      <c r="AK138" s="367"/>
      <c r="AL138" s="369"/>
      <c r="AM138" s="367"/>
      <c r="AN138" s="367"/>
      <c r="AO138" s="367"/>
      <c r="AP138" s="357"/>
      <c r="AQ138" s="286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</row>
    <row r="139" spans="1:87" s="78" customFormat="1" ht="18" customHeight="1">
      <c r="A139" s="370">
        <f t="shared" ref="A139" si="104">A137+1</f>
        <v>24</v>
      </c>
      <c r="B139" s="370" t="s">
        <v>128</v>
      </c>
      <c r="C139" s="358" t="str">
        <f>VLOOKUP(B139,DS,2,0)</f>
        <v>Thạch Tiền</v>
      </c>
      <c r="D139" s="360" t="str">
        <f>VLOOKUP(B139,DS,3,0)</f>
        <v>Công nhân</v>
      </c>
      <c r="E139" s="79" t="s">
        <v>33</v>
      </c>
      <c r="F139" s="193"/>
      <c r="G139" s="193"/>
      <c r="H139" s="193"/>
      <c r="I139" s="193"/>
      <c r="J139" s="193"/>
      <c r="K139" s="193"/>
      <c r="L139" s="193"/>
      <c r="M139" s="193">
        <v>8</v>
      </c>
      <c r="N139" s="193"/>
      <c r="O139" s="193">
        <v>8</v>
      </c>
      <c r="P139" s="193">
        <v>8</v>
      </c>
      <c r="Q139" s="193">
        <v>8</v>
      </c>
      <c r="R139" s="193">
        <v>8</v>
      </c>
      <c r="S139" s="193">
        <v>8</v>
      </c>
      <c r="T139" s="193">
        <v>8</v>
      </c>
      <c r="U139" s="193"/>
      <c r="V139" s="193">
        <v>8</v>
      </c>
      <c r="W139" s="193">
        <v>8</v>
      </c>
      <c r="X139" s="193">
        <v>8</v>
      </c>
      <c r="Y139" s="193">
        <v>8</v>
      </c>
      <c r="Z139" s="193">
        <v>8</v>
      </c>
      <c r="AA139" s="193">
        <v>8</v>
      </c>
      <c r="AB139" s="193"/>
      <c r="AC139" s="193">
        <v>8</v>
      </c>
      <c r="AD139" s="193">
        <v>8</v>
      </c>
      <c r="AE139" s="193">
        <v>8</v>
      </c>
      <c r="AF139" s="193">
        <v>8</v>
      </c>
      <c r="AG139" s="193">
        <v>8</v>
      </c>
      <c r="AH139" s="362">
        <f t="shared" ref="AH139" si="105">((SUM(C139:AG139))/8)-(SUMIF($F$6:$AJ$6,"C.Nhật",C139:AG139)/8)</f>
        <v>16</v>
      </c>
      <c r="AI139" s="362">
        <f t="shared" ref="AI139" si="106">SUM(C140:AG140)/8*1.5</f>
        <v>0</v>
      </c>
      <c r="AJ139" s="364">
        <f t="shared" ref="AJ139" si="107">SUMIF($F$6:$AJ$6,"C.Nhật",$F139:$AJ140)/8*2</f>
        <v>0</v>
      </c>
      <c r="AK139" s="366">
        <f t="shared" si="35"/>
        <v>16</v>
      </c>
      <c r="AL139" s="368">
        <v>0</v>
      </c>
      <c r="AM139" s="366"/>
      <c r="AN139" s="366"/>
      <c r="AO139" s="366"/>
      <c r="AP139" s="356"/>
      <c r="AQ139" s="286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</row>
    <row r="140" spans="1:87" s="78" customFormat="1" ht="18" customHeight="1">
      <c r="A140" s="371"/>
      <c r="B140" s="371"/>
      <c r="C140" s="359"/>
      <c r="D140" s="361"/>
      <c r="E140" s="81" t="s">
        <v>32</v>
      </c>
      <c r="F140" s="194"/>
      <c r="G140" s="194"/>
      <c r="H140" s="194"/>
      <c r="I140" s="194"/>
      <c r="J140" s="194"/>
      <c r="K140" s="194"/>
      <c r="L140" s="194"/>
      <c r="M140" s="194"/>
      <c r="N140" s="194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4"/>
      <c r="Z140" s="194"/>
      <c r="AA140" s="194"/>
      <c r="AB140" s="194"/>
      <c r="AC140" s="194"/>
      <c r="AD140" s="194"/>
      <c r="AE140" s="194"/>
      <c r="AF140" s="194"/>
      <c r="AG140" s="194"/>
      <c r="AH140" s="363"/>
      <c r="AI140" s="363"/>
      <c r="AJ140" s="365"/>
      <c r="AK140" s="367"/>
      <c r="AL140" s="369"/>
      <c r="AM140" s="367"/>
      <c r="AN140" s="367"/>
      <c r="AO140" s="367"/>
      <c r="AP140" s="357"/>
      <c r="AQ140" s="286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</row>
    <row r="141" spans="1:87" s="78" customFormat="1" ht="18" customHeight="1">
      <c r="A141" s="370">
        <f t="shared" ref="A141" si="108">A139+1</f>
        <v>25</v>
      </c>
      <c r="B141" s="370" t="s">
        <v>129</v>
      </c>
      <c r="C141" s="358" t="str">
        <f>VLOOKUP(B141,DS,2,0)</f>
        <v>Hứa Hậu</v>
      </c>
      <c r="D141" s="360" t="str">
        <f>VLOOKUP(B141,DS,3,0)</f>
        <v>Công nhân</v>
      </c>
      <c r="E141" s="79" t="s">
        <v>33</v>
      </c>
      <c r="F141" s="193"/>
      <c r="G141" s="193"/>
      <c r="H141" s="193"/>
      <c r="I141" s="193"/>
      <c r="J141" s="193"/>
      <c r="K141" s="193"/>
      <c r="L141" s="193"/>
      <c r="M141" s="193">
        <v>8</v>
      </c>
      <c r="N141" s="193"/>
      <c r="O141" s="193">
        <v>8</v>
      </c>
      <c r="P141" s="193">
        <v>8</v>
      </c>
      <c r="Q141" s="193">
        <v>8</v>
      </c>
      <c r="R141" s="193">
        <v>8</v>
      </c>
      <c r="S141" s="193">
        <v>8</v>
      </c>
      <c r="T141" s="193">
        <v>8</v>
      </c>
      <c r="U141" s="193"/>
      <c r="V141" s="193">
        <v>8</v>
      </c>
      <c r="W141" s="193">
        <v>8</v>
      </c>
      <c r="X141" s="193">
        <v>8</v>
      </c>
      <c r="Y141" s="193">
        <v>8</v>
      </c>
      <c r="Z141" s="193">
        <v>8</v>
      </c>
      <c r="AA141" s="193">
        <v>8</v>
      </c>
      <c r="AB141" s="193"/>
      <c r="AC141" s="193">
        <v>8</v>
      </c>
      <c r="AD141" s="193">
        <v>8</v>
      </c>
      <c r="AE141" s="193">
        <v>8</v>
      </c>
      <c r="AF141" s="193">
        <v>8</v>
      </c>
      <c r="AG141" s="193">
        <v>8</v>
      </c>
      <c r="AH141" s="362">
        <f t="shared" ref="AH141" si="109">((SUM(C141:AG141))/8)-(SUMIF($F$6:$AJ$6,"C.Nhật",C141:AG141)/8)</f>
        <v>16</v>
      </c>
      <c r="AI141" s="362">
        <f t="shared" ref="AI141" si="110">SUM(C142:AG142)/8*1.5</f>
        <v>0</v>
      </c>
      <c r="AJ141" s="364">
        <f t="shared" ref="AJ141" si="111">SUMIF($F$6:$AJ$6,"C.Nhật",$F141:$AJ142)/8*2</f>
        <v>0</v>
      </c>
      <c r="AK141" s="366">
        <f t="shared" si="35"/>
        <v>16</v>
      </c>
      <c r="AL141" s="368">
        <v>0</v>
      </c>
      <c r="AM141" s="366"/>
      <c r="AN141" s="366"/>
      <c r="AO141" s="366"/>
      <c r="AP141" s="356"/>
      <c r="AQ141" s="286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</row>
    <row r="142" spans="1:87" s="78" customFormat="1" ht="18" customHeight="1">
      <c r="A142" s="371"/>
      <c r="B142" s="371"/>
      <c r="C142" s="359"/>
      <c r="D142" s="361"/>
      <c r="E142" s="81" t="s">
        <v>32</v>
      </c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4"/>
      <c r="Z142" s="194"/>
      <c r="AA142" s="194"/>
      <c r="AB142" s="194"/>
      <c r="AC142" s="194"/>
      <c r="AD142" s="194"/>
      <c r="AE142" s="194"/>
      <c r="AF142" s="194"/>
      <c r="AG142" s="194"/>
      <c r="AH142" s="363"/>
      <c r="AI142" s="363"/>
      <c r="AJ142" s="365"/>
      <c r="AK142" s="367"/>
      <c r="AL142" s="369"/>
      <c r="AM142" s="367"/>
      <c r="AN142" s="367"/>
      <c r="AO142" s="367"/>
      <c r="AP142" s="357"/>
      <c r="AQ142" s="286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</row>
    <row r="143" spans="1:87" s="78" customFormat="1" ht="18" customHeight="1">
      <c r="A143" s="370">
        <f t="shared" ref="A143" si="112">A141+1</f>
        <v>26</v>
      </c>
      <c r="B143" s="370" t="s">
        <v>130</v>
      </c>
      <c r="C143" s="358" t="str">
        <f>VLOOKUP(B143,DS,2,0)</f>
        <v>Sơn Phép</v>
      </c>
      <c r="D143" s="360" t="str">
        <f>VLOOKUP(B143,DS,3,0)</f>
        <v>Công nhân</v>
      </c>
      <c r="E143" s="79" t="s">
        <v>33</v>
      </c>
      <c r="F143" s="193"/>
      <c r="G143" s="193"/>
      <c r="H143" s="193"/>
      <c r="I143" s="193"/>
      <c r="J143" s="193"/>
      <c r="K143" s="193"/>
      <c r="L143" s="193"/>
      <c r="M143" s="193">
        <v>8</v>
      </c>
      <c r="N143" s="193"/>
      <c r="O143" s="193">
        <v>8</v>
      </c>
      <c r="P143" s="193">
        <v>8</v>
      </c>
      <c r="Q143" s="193">
        <v>8</v>
      </c>
      <c r="R143" s="193">
        <v>8</v>
      </c>
      <c r="S143" s="193">
        <v>8</v>
      </c>
      <c r="T143" s="193">
        <v>8</v>
      </c>
      <c r="U143" s="193"/>
      <c r="V143" s="193">
        <v>8</v>
      </c>
      <c r="W143" s="193">
        <v>8</v>
      </c>
      <c r="X143" s="193">
        <v>8</v>
      </c>
      <c r="Y143" s="193">
        <v>8</v>
      </c>
      <c r="Z143" s="193">
        <v>8</v>
      </c>
      <c r="AA143" s="193">
        <v>8</v>
      </c>
      <c r="AB143" s="193"/>
      <c r="AC143" s="193">
        <v>8</v>
      </c>
      <c r="AD143" s="193">
        <v>8</v>
      </c>
      <c r="AE143" s="193">
        <v>8</v>
      </c>
      <c r="AF143" s="193">
        <v>8</v>
      </c>
      <c r="AG143" s="193">
        <v>8</v>
      </c>
      <c r="AH143" s="362">
        <f t="shared" ref="AH143" si="113">((SUM(C143:AG143))/8)-(SUMIF($F$6:$AJ$6,"C.Nhật",C143:AG143)/8)</f>
        <v>16</v>
      </c>
      <c r="AI143" s="362">
        <f t="shared" ref="AI143" si="114">SUM(C144:AG144)/8*1.5</f>
        <v>0</v>
      </c>
      <c r="AJ143" s="364">
        <f t="shared" ref="AJ143" si="115">SUMIF($F$6:$AJ$6,"C.Nhật",$F143:$AJ144)/8*2</f>
        <v>0</v>
      </c>
      <c r="AK143" s="366">
        <f t="shared" si="35"/>
        <v>16</v>
      </c>
      <c r="AL143" s="368">
        <v>0</v>
      </c>
      <c r="AM143" s="366"/>
      <c r="AN143" s="366"/>
      <c r="AO143" s="366"/>
      <c r="AP143" s="356"/>
      <c r="AQ143" s="286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</row>
    <row r="144" spans="1:87" s="78" customFormat="1" ht="18" customHeight="1">
      <c r="A144" s="371"/>
      <c r="B144" s="371"/>
      <c r="C144" s="359"/>
      <c r="D144" s="361"/>
      <c r="E144" s="81" t="s">
        <v>32</v>
      </c>
      <c r="F144" s="194"/>
      <c r="G144" s="194"/>
      <c r="H144" s="194"/>
      <c r="I144" s="194"/>
      <c r="J144" s="194"/>
      <c r="K144" s="194"/>
      <c r="L144" s="194"/>
      <c r="M144" s="194"/>
      <c r="N144" s="194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4"/>
      <c r="Z144" s="194"/>
      <c r="AA144" s="194"/>
      <c r="AB144" s="194"/>
      <c r="AC144" s="194"/>
      <c r="AD144" s="194"/>
      <c r="AE144" s="194"/>
      <c r="AF144" s="194"/>
      <c r="AG144" s="194"/>
      <c r="AH144" s="363"/>
      <c r="AI144" s="363"/>
      <c r="AJ144" s="365"/>
      <c r="AK144" s="367"/>
      <c r="AL144" s="369"/>
      <c r="AM144" s="367"/>
      <c r="AN144" s="367"/>
      <c r="AO144" s="367"/>
      <c r="AP144" s="357"/>
      <c r="AQ144" s="286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</row>
    <row r="145" spans="1:87" s="78" customFormat="1" ht="18" customHeight="1">
      <c r="A145" s="370">
        <f t="shared" ref="A145" si="116">A143+1</f>
        <v>27</v>
      </c>
      <c r="B145" s="370" t="s">
        <v>131</v>
      </c>
      <c r="C145" s="358" t="str">
        <f>VLOOKUP(B145,DS,2,0)</f>
        <v>Lý La Qui</v>
      </c>
      <c r="D145" s="360" t="str">
        <f>VLOOKUP(B145,DS,3,0)</f>
        <v>Công nhân</v>
      </c>
      <c r="E145" s="79" t="s">
        <v>33</v>
      </c>
      <c r="F145" s="193"/>
      <c r="G145" s="193"/>
      <c r="H145" s="193"/>
      <c r="I145" s="193"/>
      <c r="J145" s="193"/>
      <c r="K145" s="193"/>
      <c r="L145" s="193"/>
      <c r="M145" s="193">
        <v>8</v>
      </c>
      <c r="N145" s="193"/>
      <c r="O145" s="193">
        <v>8</v>
      </c>
      <c r="P145" s="193">
        <v>8</v>
      </c>
      <c r="Q145" s="193">
        <v>8</v>
      </c>
      <c r="R145" s="193">
        <v>8</v>
      </c>
      <c r="S145" s="193">
        <v>8</v>
      </c>
      <c r="T145" s="193">
        <v>8</v>
      </c>
      <c r="U145" s="193"/>
      <c r="V145" s="193">
        <v>8</v>
      </c>
      <c r="W145" s="193">
        <v>8</v>
      </c>
      <c r="X145" s="193">
        <v>8</v>
      </c>
      <c r="Y145" s="193">
        <v>8</v>
      </c>
      <c r="Z145" s="193">
        <v>8</v>
      </c>
      <c r="AA145" s="193">
        <v>8</v>
      </c>
      <c r="AB145" s="193"/>
      <c r="AC145" s="193">
        <v>8</v>
      </c>
      <c r="AD145" s="193">
        <v>8</v>
      </c>
      <c r="AE145" s="193">
        <v>8</v>
      </c>
      <c r="AF145" s="193">
        <v>8</v>
      </c>
      <c r="AG145" s="193">
        <v>8</v>
      </c>
      <c r="AH145" s="362">
        <f t="shared" ref="AH145" si="117">((SUM(C145:AG145))/8)-(SUMIF($F$6:$AJ$6,"C.Nhật",C145:AG145)/8)</f>
        <v>16</v>
      </c>
      <c r="AI145" s="362">
        <f t="shared" ref="AI145" si="118">SUM(C146:AG146)/8*1.5</f>
        <v>0</v>
      </c>
      <c r="AJ145" s="364">
        <f t="shared" ref="AJ145" si="119">SUMIF($F$6:$AJ$6,"C.Nhật",$F145:$AJ146)/8*2</f>
        <v>0</v>
      </c>
      <c r="AK145" s="366">
        <f t="shared" si="35"/>
        <v>16</v>
      </c>
      <c r="AL145" s="368">
        <v>0</v>
      </c>
      <c r="AM145" s="366"/>
      <c r="AN145" s="366"/>
      <c r="AO145" s="366"/>
      <c r="AP145" s="356"/>
      <c r="AQ145" s="286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</row>
    <row r="146" spans="1:87" s="78" customFormat="1" ht="18" customHeight="1">
      <c r="A146" s="371"/>
      <c r="B146" s="371"/>
      <c r="C146" s="359"/>
      <c r="D146" s="361"/>
      <c r="E146" s="81" t="s">
        <v>32</v>
      </c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4"/>
      <c r="Z146" s="194"/>
      <c r="AA146" s="194"/>
      <c r="AB146" s="194"/>
      <c r="AC146" s="194"/>
      <c r="AD146" s="194"/>
      <c r="AE146" s="194"/>
      <c r="AF146" s="194"/>
      <c r="AG146" s="194"/>
      <c r="AH146" s="363"/>
      <c r="AI146" s="363"/>
      <c r="AJ146" s="365"/>
      <c r="AK146" s="367"/>
      <c r="AL146" s="369"/>
      <c r="AM146" s="367"/>
      <c r="AN146" s="367"/>
      <c r="AO146" s="367"/>
      <c r="AP146" s="357"/>
      <c r="AQ146" s="286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</row>
    <row r="147" spans="1:87" s="78" customFormat="1" ht="18" customHeight="1">
      <c r="A147" s="370">
        <f t="shared" ref="A147" si="120">A145+1</f>
        <v>28</v>
      </c>
      <c r="B147" s="370" t="s">
        <v>132</v>
      </c>
      <c r="C147" s="358" t="str">
        <f>VLOOKUP(B147,DS,2,0)</f>
        <v>Nguyễn Văn Tâm</v>
      </c>
      <c r="D147" s="360" t="str">
        <f>VLOOKUP(B147,DS,3,0)</f>
        <v>Công nhân</v>
      </c>
      <c r="E147" s="79" t="s">
        <v>33</v>
      </c>
      <c r="F147" s="193"/>
      <c r="G147" s="193"/>
      <c r="H147" s="193"/>
      <c r="I147" s="193"/>
      <c r="J147" s="193"/>
      <c r="K147" s="193"/>
      <c r="L147" s="193"/>
      <c r="M147" s="193">
        <v>8</v>
      </c>
      <c r="N147" s="193"/>
      <c r="O147" s="193">
        <v>8</v>
      </c>
      <c r="P147" s="193">
        <v>8</v>
      </c>
      <c r="Q147" s="193">
        <v>8</v>
      </c>
      <c r="R147" s="193">
        <v>8</v>
      </c>
      <c r="S147" s="193">
        <v>8</v>
      </c>
      <c r="T147" s="193">
        <v>8</v>
      </c>
      <c r="U147" s="193"/>
      <c r="V147" s="193">
        <v>8</v>
      </c>
      <c r="W147" s="193">
        <v>8</v>
      </c>
      <c r="X147" s="193">
        <v>8</v>
      </c>
      <c r="Y147" s="193">
        <v>8</v>
      </c>
      <c r="Z147" s="193">
        <v>8</v>
      </c>
      <c r="AA147" s="193">
        <v>8</v>
      </c>
      <c r="AB147" s="193"/>
      <c r="AC147" s="193">
        <v>8</v>
      </c>
      <c r="AD147" s="193">
        <v>8</v>
      </c>
      <c r="AE147" s="193">
        <v>8</v>
      </c>
      <c r="AF147" s="193">
        <v>8</v>
      </c>
      <c r="AG147" s="193">
        <v>8</v>
      </c>
      <c r="AH147" s="362">
        <f t="shared" ref="AH147" si="121">((SUM(C147:AG147))/8)-(SUMIF($F$6:$AJ$6,"C.Nhật",C147:AG147)/8)</f>
        <v>16</v>
      </c>
      <c r="AI147" s="362">
        <f t="shared" ref="AI147" si="122">SUM(C148:AG148)/8*1.5</f>
        <v>0</v>
      </c>
      <c r="AJ147" s="364">
        <f t="shared" ref="AJ147" si="123">SUMIF($F$6:$AJ$6,"C.Nhật",$F147:$AJ148)/8*2</f>
        <v>0</v>
      </c>
      <c r="AK147" s="366">
        <f t="shared" si="35"/>
        <v>16</v>
      </c>
      <c r="AL147" s="368">
        <v>0</v>
      </c>
      <c r="AM147" s="366"/>
      <c r="AN147" s="366"/>
      <c r="AO147" s="366"/>
      <c r="AP147" s="356"/>
      <c r="AQ147" s="286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</row>
    <row r="148" spans="1:87" s="78" customFormat="1" ht="18" customHeight="1">
      <c r="A148" s="371"/>
      <c r="B148" s="371"/>
      <c r="C148" s="359"/>
      <c r="D148" s="361"/>
      <c r="E148" s="81" t="s">
        <v>32</v>
      </c>
      <c r="F148" s="194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4"/>
      <c r="Z148" s="194"/>
      <c r="AA148" s="194"/>
      <c r="AB148" s="194"/>
      <c r="AC148" s="194"/>
      <c r="AD148" s="194"/>
      <c r="AE148" s="194"/>
      <c r="AF148" s="194"/>
      <c r="AG148" s="194"/>
      <c r="AH148" s="363"/>
      <c r="AI148" s="363"/>
      <c r="AJ148" s="365"/>
      <c r="AK148" s="367"/>
      <c r="AL148" s="369"/>
      <c r="AM148" s="367"/>
      <c r="AN148" s="367"/>
      <c r="AO148" s="367"/>
      <c r="AP148" s="357"/>
      <c r="AQ148" s="286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</row>
    <row r="149" spans="1:87" s="78" customFormat="1" ht="18" customHeight="1">
      <c r="A149" s="370">
        <f t="shared" ref="A149" si="124">A147+1</f>
        <v>29</v>
      </c>
      <c r="B149" s="370" t="s">
        <v>133</v>
      </c>
      <c r="C149" s="358" t="str">
        <f>VLOOKUP(B149,DS,2,0)</f>
        <v>Sơn Lét</v>
      </c>
      <c r="D149" s="360" t="str">
        <f>VLOOKUP(B149,DS,3,0)</f>
        <v>Công nhân</v>
      </c>
      <c r="E149" s="79" t="s">
        <v>33</v>
      </c>
      <c r="F149" s="193"/>
      <c r="G149" s="193"/>
      <c r="H149" s="193"/>
      <c r="I149" s="193"/>
      <c r="J149" s="193"/>
      <c r="K149" s="193"/>
      <c r="L149" s="193"/>
      <c r="M149" s="193">
        <v>8</v>
      </c>
      <c r="N149" s="193"/>
      <c r="O149" s="193">
        <v>8</v>
      </c>
      <c r="P149" s="193">
        <v>8</v>
      </c>
      <c r="Q149" s="193">
        <v>8</v>
      </c>
      <c r="R149" s="193">
        <v>8</v>
      </c>
      <c r="S149" s="193">
        <v>8</v>
      </c>
      <c r="T149" s="193">
        <v>8</v>
      </c>
      <c r="U149" s="193"/>
      <c r="V149" s="193">
        <v>8</v>
      </c>
      <c r="W149" s="193">
        <v>8</v>
      </c>
      <c r="X149" s="193">
        <v>8</v>
      </c>
      <c r="Y149" s="193">
        <v>8</v>
      </c>
      <c r="Z149" s="193">
        <v>8</v>
      </c>
      <c r="AA149" s="193">
        <v>8</v>
      </c>
      <c r="AB149" s="193"/>
      <c r="AC149" s="193">
        <v>8</v>
      </c>
      <c r="AD149" s="193">
        <v>8</v>
      </c>
      <c r="AE149" s="193">
        <v>8</v>
      </c>
      <c r="AF149" s="193">
        <v>8</v>
      </c>
      <c r="AG149" s="193">
        <v>8</v>
      </c>
      <c r="AH149" s="362">
        <f t="shared" ref="AH149" si="125">((SUM(C149:AG149))/8)-(SUMIF($F$6:$AJ$6,"C.Nhật",C149:AG149)/8)</f>
        <v>16</v>
      </c>
      <c r="AI149" s="362">
        <f t="shared" ref="AI149" si="126">SUM(C150:AG150)/8*1.5</f>
        <v>0</v>
      </c>
      <c r="AJ149" s="364">
        <f t="shared" ref="AJ149" si="127">SUMIF($F$6:$AJ$6,"C.Nhật",$F149:$AJ150)/8*2</f>
        <v>0</v>
      </c>
      <c r="AK149" s="366">
        <f t="shared" si="35"/>
        <v>16</v>
      </c>
      <c r="AL149" s="368">
        <v>0</v>
      </c>
      <c r="AM149" s="366"/>
      <c r="AN149" s="366"/>
      <c r="AO149" s="366"/>
      <c r="AP149" s="356"/>
      <c r="AQ149" s="286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</row>
    <row r="150" spans="1:87" s="78" customFormat="1" ht="18" customHeight="1">
      <c r="A150" s="371"/>
      <c r="B150" s="371"/>
      <c r="C150" s="359"/>
      <c r="D150" s="361"/>
      <c r="E150" s="81" t="s">
        <v>32</v>
      </c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4"/>
      <c r="Z150" s="194"/>
      <c r="AA150" s="194"/>
      <c r="AB150" s="194"/>
      <c r="AC150" s="194"/>
      <c r="AD150" s="194"/>
      <c r="AE150" s="194"/>
      <c r="AF150" s="194"/>
      <c r="AG150" s="194"/>
      <c r="AH150" s="363"/>
      <c r="AI150" s="363"/>
      <c r="AJ150" s="365"/>
      <c r="AK150" s="367"/>
      <c r="AL150" s="369"/>
      <c r="AM150" s="367"/>
      <c r="AN150" s="367"/>
      <c r="AO150" s="367"/>
      <c r="AP150" s="357"/>
      <c r="AQ150" s="286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</row>
    <row r="151" spans="1:87" s="78" customFormat="1" ht="18" customHeight="1">
      <c r="A151" s="370">
        <f t="shared" ref="A151" si="128">A149+1</f>
        <v>30</v>
      </c>
      <c r="B151" s="370" t="s">
        <v>134</v>
      </c>
      <c r="C151" s="358" t="str">
        <f>VLOOKUP(B151,DS,2,0)</f>
        <v>Trần Nhiên</v>
      </c>
      <c r="D151" s="360" t="str">
        <f>VLOOKUP(B151,DS,3,0)</f>
        <v>Công nhân</v>
      </c>
      <c r="E151" s="79" t="s">
        <v>33</v>
      </c>
      <c r="F151" s="193"/>
      <c r="G151" s="193"/>
      <c r="H151" s="193"/>
      <c r="I151" s="193"/>
      <c r="J151" s="193"/>
      <c r="K151" s="193"/>
      <c r="L151" s="193"/>
      <c r="M151" s="193">
        <v>8</v>
      </c>
      <c r="N151" s="193"/>
      <c r="O151" s="193">
        <v>8</v>
      </c>
      <c r="P151" s="193">
        <v>8</v>
      </c>
      <c r="Q151" s="193">
        <v>8</v>
      </c>
      <c r="R151" s="193">
        <v>8</v>
      </c>
      <c r="S151" s="193">
        <v>8</v>
      </c>
      <c r="T151" s="193">
        <v>8</v>
      </c>
      <c r="U151" s="193"/>
      <c r="V151" s="193">
        <v>8</v>
      </c>
      <c r="W151" s="193">
        <v>8</v>
      </c>
      <c r="X151" s="193">
        <v>8</v>
      </c>
      <c r="Y151" s="193">
        <v>8</v>
      </c>
      <c r="Z151" s="193">
        <v>8</v>
      </c>
      <c r="AA151" s="193">
        <v>8</v>
      </c>
      <c r="AB151" s="193"/>
      <c r="AC151" s="193">
        <v>8</v>
      </c>
      <c r="AD151" s="193">
        <v>8</v>
      </c>
      <c r="AE151" s="193">
        <v>8</v>
      </c>
      <c r="AF151" s="193">
        <v>8</v>
      </c>
      <c r="AG151" s="193">
        <v>8</v>
      </c>
      <c r="AH151" s="362">
        <f t="shared" ref="AH151" si="129">((SUM(C151:AG151))/8)-(SUMIF($F$6:$AJ$6,"C.Nhật",C151:AG151)/8)</f>
        <v>16</v>
      </c>
      <c r="AI151" s="362">
        <f t="shared" ref="AI151" si="130">SUM(C152:AG152)/8*1.5</f>
        <v>0</v>
      </c>
      <c r="AJ151" s="364">
        <f t="shared" ref="AJ151" si="131">SUMIF($F$6:$AJ$6,"C.Nhật",$F151:$AJ152)/8*2</f>
        <v>0</v>
      </c>
      <c r="AK151" s="366">
        <f t="shared" si="35"/>
        <v>16</v>
      </c>
      <c r="AL151" s="368">
        <v>0</v>
      </c>
      <c r="AM151" s="366"/>
      <c r="AN151" s="366"/>
      <c r="AO151" s="366"/>
      <c r="AP151" s="356"/>
      <c r="AQ151" s="286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</row>
    <row r="152" spans="1:87" s="78" customFormat="1" ht="18" customHeight="1">
      <c r="A152" s="371"/>
      <c r="B152" s="371"/>
      <c r="C152" s="359"/>
      <c r="D152" s="361"/>
      <c r="E152" s="81" t="s">
        <v>32</v>
      </c>
      <c r="F152" s="194"/>
      <c r="G152" s="194"/>
      <c r="H152" s="194"/>
      <c r="I152" s="194"/>
      <c r="J152" s="194"/>
      <c r="K152" s="194"/>
      <c r="L152" s="194"/>
      <c r="M152" s="194"/>
      <c r="N152" s="194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4"/>
      <c r="Z152" s="194"/>
      <c r="AA152" s="194"/>
      <c r="AB152" s="194"/>
      <c r="AC152" s="194"/>
      <c r="AD152" s="194"/>
      <c r="AE152" s="194"/>
      <c r="AF152" s="194"/>
      <c r="AG152" s="194"/>
      <c r="AH152" s="363"/>
      <c r="AI152" s="363"/>
      <c r="AJ152" s="365"/>
      <c r="AK152" s="367"/>
      <c r="AL152" s="369"/>
      <c r="AM152" s="367"/>
      <c r="AN152" s="367"/>
      <c r="AO152" s="367"/>
      <c r="AP152" s="357"/>
      <c r="AQ152" s="286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</row>
    <row r="153" spans="1:87" s="83" customFormat="1" ht="12.75">
      <c r="A153" s="19"/>
      <c r="B153" s="84"/>
      <c r="C153" s="4"/>
      <c r="D153" s="132"/>
      <c r="E153" s="4"/>
      <c r="F153" s="88"/>
      <c r="G153" s="88"/>
      <c r="H153" s="85"/>
      <c r="I153" s="85"/>
      <c r="J153" s="140"/>
      <c r="K153" s="88"/>
      <c r="L153" s="85"/>
      <c r="M153" s="88"/>
      <c r="N153" s="88"/>
      <c r="O153" s="88"/>
      <c r="P153" s="88"/>
      <c r="Q153" s="85"/>
      <c r="R153" s="88"/>
      <c r="S153" s="88"/>
      <c r="T153" s="140"/>
      <c r="U153" s="88"/>
      <c r="V153" s="88"/>
      <c r="W153" s="88"/>
      <c r="X153" s="84"/>
      <c r="Y153" s="88"/>
      <c r="Z153" s="88"/>
      <c r="AA153" s="88"/>
      <c r="AB153" s="88"/>
      <c r="AC153" s="88"/>
      <c r="AD153" s="85"/>
      <c r="AE153" s="88"/>
      <c r="AF153" s="88"/>
      <c r="AG153" s="88"/>
      <c r="AH153" s="4"/>
      <c r="AI153" s="4"/>
      <c r="AJ153" s="117"/>
      <c r="AK153" s="87"/>
      <c r="AL153" s="87"/>
      <c r="AM153" s="87"/>
      <c r="AN153" s="87"/>
      <c r="AO153" s="87"/>
      <c r="AP153" s="4"/>
      <c r="AQ153" s="123"/>
    </row>
    <row r="154" spans="1:87" s="83" customFormat="1" ht="12.75">
      <c r="A154" s="19" t="s">
        <v>14</v>
      </c>
      <c r="B154" s="84"/>
      <c r="C154" s="4"/>
      <c r="D154" s="132"/>
      <c r="E154" s="4"/>
      <c r="F154" s="88"/>
      <c r="G154" s="88"/>
      <c r="H154" s="85"/>
      <c r="I154" s="85"/>
      <c r="J154" s="140"/>
      <c r="K154" s="88"/>
      <c r="L154" s="85"/>
      <c r="M154" s="88"/>
      <c r="N154" s="88"/>
      <c r="O154" s="88"/>
      <c r="P154" s="88"/>
      <c r="Q154" s="85"/>
      <c r="R154" s="88"/>
      <c r="S154" s="88"/>
      <c r="T154" s="140"/>
      <c r="U154" s="88"/>
      <c r="V154" s="88"/>
      <c r="W154" s="88"/>
      <c r="X154" s="84"/>
      <c r="Y154" s="88"/>
      <c r="Z154" s="88"/>
      <c r="AA154" s="88"/>
      <c r="AB154" s="88"/>
      <c r="AC154" s="88"/>
      <c r="AD154" s="85"/>
      <c r="AE154" s="88"/>
      <c r="AF154" s="88"/>
      <c r="AG154" s="88"/>
      <c r="AH154" s="4"/>
      <c r="AI154" s="4"/>
      <c r="AJ154" s="117"/>
      <c r="AK154" s="87"/>
      <c r="AL154" s="87"/>
      <c r="AM154" s="87"/>
      <c r="AN154" s="87"/>
      <c r="AO154" s="87"/>
      <c r="AP154" s="4"/>
      <c r="AQ154" s="123"/>
    </row>
    <row r="155" spans="1:87" s="83" customFormat="1" ht="12.75">
      <c r="A155" s="16"/>
      <c r="B155" s="16"/>
      <c r="C155" s="4"/>
      <c r="D155" s="132"/>
      <c r="E155" s="4"/>
      <c r="F155" s="88"/>
      <c r="G155" s="88"/>
      <c r="H155" s="141"/>
      <c r="I155" s="141"/>
      <c r="J155" s="141"/>
      <c r="K155" s="88"/>
      <c r="L155" s="141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141"/>
      <c r="AE155" s="88"/>
      <c r="AF155" s="88"/>
      <c r="AG155" s="88"/>
      <c r="AH155" s="4"/>
      <c r="AI155" s="4"/>
      <c r="AJ155" s="117"/>
      <c r="AK155" s="89"/>
      <c r="AL155" s="89"/>
      <c r="AM155" s="89"/>
      <c r="AN155" s="89"/>
      <c r="AO155" s="89"/>
      <c r="AP155" s="4"/>
      <c r="AQ155" s="123"/>
    </row>
    <row r="156" spans="1:87" s="86" customFormat="1" ht="15" customHeight="1">
      <c r="A156" s="16"/>
      <c r="B156" s="16"/>
      <c r="C156" s="4"/>
      <c r="D156" s="132"/>
      <c r="E156" s="4"/>
      <c r="F156" s="88"/>
      <c r="G156" s="88"/>
      <c r="H156" s="141"/>
      <c r="I156" s="141"/>
      <c r="J156" s="141"/>
      <c r="K156" s="88"/>
      <c r="L156" s="141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141"/>
      <c r="AE156" s="88"/>
      <c r="AF156" s="88"/>
      <c r="AG156" s="88"/>
      <c r="AH156" s="4"/>
      <c r="AI156" s="4"/>
      <c r="AJ156" s="117"/>
      <c r="AK156" s="89"/>
      <c r="AL156" s="89"/>
      <c r="AM156" s="89"/>
      <c r="AN156" s="89"/>
      <c r="AO156" s="89"/>
      <c r="AP156" s="4"/>
      <c r="AQ156" s="4"/>
    </row>
    <row r="157" spans="1:87" s="86" customFormat="1" ht="11.25">
      <c r="A157" s="16"/>
      <c r="B157" s="16"/>
      <c r="C157" s="4"/>
      <c r="D157" s="132"/>
      <c r="E157" s="4"/>
      <c r="F157" s="88"/>
      <c r="G157" s="88"/>
      <c r="H157" s="141"/>
      <c r="I157" s="141"/>
      <c r="J157" s="141"/>
      <c r="K157" s="88"/>
      <c r="L157" s="141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141"/>
      <c r="AE157" s="88"/>
      <c r="AF157" s="88"/>
      <c r="AG157" s="88"/>
      <c r="AH157" s="4"/>
      <c r="AI157" s="4"/>
      <c r="AJ157" s="117"/>
      <c r="AK157" s="89"/>
      <c r="AL157" s="89"/>
      <c r="AM157" s="89"/>
      <c r="AN157" s="89"/>
      <c r="AO157" s="89"/>
      <c r="AP157" s="4"/>
      <c r="AQ157" s="4"/>
    </row>
    <row r="158" spans="1:87" s="86" customFormat="1" ht="11.25">
      <c r="A158" s="16"/>
      <c r="B158" s="16"/>
      <c r="C158" s="4"/>
      <c r="D158" s="132"/>
      <c r="E158" s="4"/>
      <c r="F158" s="88"/>
      <c r="G158" s="88"/>
      <c r="H158" s="141"/>
      <c r="I158" s="141"/>
      <c r="J158" s="141"/>
      <c r="K158" s="88"/>
      <c r="L158" s="141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141"/>
      <c r="AE158" s="88"/>
      <c r="AF158" s="88"/>
      <c r="AG158" s="88"/>
      <c r="AH158" s="4"/>
      <c r="AI158" s="4"/>
      <c r="AJ158" s="117"/>
      <c r="AK158" s="89"/>
      <c r="AL158" s="89"/>
      <c r="AM158" s="89"/>
      <c r="AN158" s="89"/>
      <c r="AO158" s="89"/>
      <c r="AP158" s="4"/>
      <c r="AQ158" s="4"/>
    </row>
    <row r="159" spans="1:87" s="86" customFormat="1" ht="11.25">
      <c r="A159" s="13"/>
      <c r="B159" s="13"/>
      <c r="C159" s="19"/>
      <c r="D159" s="133"/>
      <c r="E159" s="90"/>
      <c r="F159" s="140"/>
      <c r="G159" s="142"/>
      <c r="H159" s="85"/>
      <c r="I159" s="85"/>
      <c r="J159" s="85"/>
      <c r="K159" s="142"/>
      <c r="L159" s="85"/>
      <c r="M159" s="142"/>
      <c r="N159" s="142"/>
      <c r="O159" s="142"/>
      <c r="P159" s="142"/>
      <c r="Q159" s="85"/>
      <c r="R159" s="140"/>
      <c r="S159" s="142"/>
      <c r="T159" s="142"/>
      <c r="U159" s="85"/>
      <c r="V159" s="142"/>
      <c r="W159" s="142"/>
      <c r="X159" s="85"/>
      <c r="Y159" s="142"/>
      <c r="Z159" s="142"/>
      <c r="AA159" s="142"/>
      <c r="AB159" s="142"/>
      <c r="AC159" s="142"/>
      <c r="AD159" s="85"/>
      <c r="AE159" s="142"/>
      <c r="AF159" s="142"/>
      <c r="AG159" s="142"/>
      <c r="AH159" s="90"/>
      <c r="AJ159" s="118"/>
      <c r="AK159" s="13"/>
      <c r="AL159" s="13"/>
      <c r="AM159" s="13"/>
      <c r="AN159" s="13"/>
      <c r="AO159" s="13"/>
      <c r="AP159" s="19"/>
      <c r="AQ159" s="4"/>
    </row>
    <row r="160" spans="1:87" s="86" customFormat="1" ht="12.75">
      <c r="A160" s="2"/>
      <c r="B160" s="2" t="s">
        <v>0</v>
      </c>
      <c r="C160" s="2"/>
      <c r="D160" s="134"/>
      <c r="E160" s="2"/>
      <c r="F160" s="143"/>
      <c r="G160" s="143"/>
      <c r="H160" s="143"/>
      <c r="I160" s="143"/>
      <c r="J160" s="143"/>
      <c r="K160" s="143"/>
      <c r="L160" s="143"/>
      <c r="M160" s="143"/>
      <c r="N160" s="143"/>
      <c r="O160" s="143"/>
      <c r="P160" s="143"/>
      <c r="Q160" s="143"/>
      <c r="R160" s="143"/>
      <c r="S160" s="143"/>
      <c r="T160" s="143"/>
      <c r="U160" s="143"/>
      <c r="V160" s="143"/>
      <c r="W160" s="143"/>
      <c r="X160" s="143"/>
      <c r="Y160" s="143"/>
      <c r="Z160" s="143"/>
      <c r="AA160" s="143"/>
      <c r="AB160" s="143"/>
      <c r="AC160" s="143"/>
      <c r="AD160" s="143"/>
      <c r="AE160" s="143"/>
      <c r="AF160" s="143"/>
      <c r="AG160" s="143"/>
      <c r="AH160" s="2"/>
      <c r="AI160" s="2"/>
      <c r="AJ160" s="119"/>
      <c r="AK160" s="2"/>
      <c r="AL160" s="2"/>
      <c r="AM160" s="2"/>
      <c r="AN160" s="2"/>
      <c r="AO160" s="2"/>
      <c r="AP160" s="2"/>
      <c r="AQ160" s="4"/>
    </row>
    <row r="161" spans="1:43" s="86" customFormat="1" ht="12.75">
      <c r="A161" s="2"/>
      <c r="B161" s="2"/>
      <c r="C161" s="2" t="s">
        <v>48</v>
      </c>
      <c r="D161" s="134"/>
      <c r="E161" s="2"/>
      <c r="F161" s="143"/>
      <c r="G161" s="143"/>
      <c r="H161" s="143"/>
      <c r="I161" s="143"/>
      <c r="J161" s="143"/>
      <c r="K161" s="143"/>
      <c r="L161" s="143"/>
      <c r="M161" s="143"/>
      <c r="N161" s="143"/>
      <c r="O161" s="143"/>
      <c r="P161" s="143"/>
      <c r="Q161" s="143"/>
      <c r="R161" s="143"/>
      <c r="S161" s="143"/>
      <c r="T161" s="143"/>
      <c r="U161" s="143"/>
      <c r="V161" s="143"/>
      <c r="W161" s="143"/>
      <c r="X161" s="143"/>
      <c r="Y161" s="143"/>
      <c r="Z161" s="143"/>
      <c r="AA161" s="143"/>
      <c r="AB161" s="143"/>
      <c r="AC161" s="143"/>
      <c r="AD161" s="143"/>
      <c r="AE161" s="143"/>
      <c r="AF161" s="143"/>
      <c r="AG161" s="143"/>
      <c r="AH161" s="2"/>
      <c r="AI161" s="2"/>
      <c r="AJ161" s="119"/>
      <c r="AK161" s="2"/>
      <c r="AL161" s="2"/>
      <c r="AM161" s="2"/>
      <c r="AN161" s="2"/>
      <c r="AO161" s="2"/>
      <c r="AP161" s="2"/>
      <c r="AQ161" s="19"/>
    </row>
    <row r="162" spans="1:43" ht="15" customHeight="1">
      <c r="C162" s="2" t="s">
        <v>49</v>
      </c>
    </row>
    <row r="163" spans="1:43" ht="15" customHeight="1">
      <c r="C163" s="2" t="s">
        <v>50</v>
      </c>
    </row>
    <row r="164" spans="1:43" ht="15" customHeight="1">
      <c r="C164" s="2" t="s">
        <v>51</v>
      </c>
    </row>
    <row r="165" spans="1:43" ht="15" customHeight="1">
      <c r="C165" s="2" t="s">
        <v>52</v>
      </c>
    </row>
    <row r="166" spans="1:43" ht="15" customHeight="1">
      <c r="C166" s="2" t="s">
        <v>53</v>
      </c>
    </row>
    <row r="167" spans="1:43" ht="15" customHeight="1">
      <c r="C167" s="2" t="s">
        <v>54</v>
      </c>
    </row>
    <row r="168" spans="1:43" ht="15" customHeight="1">
      <c r="C168" s="2" t="s">
        <v>55</v>
      </c>
    </row>
    <row r="169" spans="1:43" ht="15" customHeight="1">
      <c r="C169" s="2" t="s">
        <v>56</v>
      </c>
    </row>
  </sheetData>
  <protectedRanges>
    <protectedRange password="CC78" sqref="A1:A3" name="Range1_2_1"/>
    <protectedRange password="CC78" sqref="A8:A15" name="Range1_1"/>
    <protectedRange password="CC78" sqref="A8:A15 C8:E15" name="Range1_6"/>
    <protectedRange password="CC78" sqref="B8:B15" name="Range1_4"/>
    <protectedRange password="CC78" sqref="J18:J21 Q16:Q17" name="Range1_1_1_1"/>
    <protectedRange password="CC78" sqref="J22" name="Range1_3_1_1"/>
    <protectedRange password="CC78" sqref="A43:A45 A86:A88" name="Range1_2_1_1"/>
    <protectedRange password="CC78" sqref="A50:A63" name="Range1_1_1"/>
    <protectedRange password="CC78" sqref="A50:A63 C50:E63" name="Range1_6_1"/>
    <protectedRange password="CC78" sqref="B50:B63" name="Range1_4_1"/>
    <protectedRange password="CC78" sqref="J66:J69 Q64:Q65" name="Range1_1_1_1_1"/>
    <protectedRange password="CC78" sqref="J70" name="Range1_3_1_1_1"/>
    <protectedRange password="CC78" sqref="A93:A152" name="Range1_1_2"/>
    <protectedRange password="CC78" sqref="D93:E148 C149:E152 A93:A152" name="Range1_6_2"/>
    <protectedRange password="CC78" sqref="B93:B152" name="Range1_4_2"/>
    <protectedRange password="CC78" sqref="J155:J158 Q153:Q154" name="Range1_1_1_1_2"/>
    <protectedRange password="CC78" sqref="J159" name="Range1_3_1_1_2"/>
    <protectedRange password="CC78" sqref="C93:C148" name="Range1_6_2_1"/>
  </protectedRanges>
  <autoFilter ref="A7:AP7"/>
  <mergeCells count="575">
    <mergeCell ref="AJ1:AP1"/>
    <mergeCell ref="A5:A6"/>
    <mergeCell ref="B5:B6"/>
    <mergeCell ref="C5:C6"/>
    <mergeCell ref="D5:D6"/>
    <mergeCell ref="E5:E6"/>
    <mergeCell ref="AH5:AJ5"/>
    <mergeCell ref="AK5:AK6"/>
    <mergeCell ref="AL5:AL6"/>
    <mergeCell ref="AM5:AM6"/>
    <mergeCell ref="AN5:AN6"/>
    <mergeCell ref="AO5:AO6"/>
    <mergeCell ref="AP5:AP6"/>
    <mergeCell ref="AQ5:AQ6"/>
    <mergeCell ref="A8:A9"/>
    <mergeCell ref="B8:B9"/>
    <mergeCell ref="C8:C9"/>
    <mergeCell ref="D8:D9"/>
    <mergeCell ref="AH8:AH9"/>
    <mergeCell ref="AI8:AI9"/>
    <mergeCell ref="AP8:AP9"/>
    <mergeCell ref="A10:A11"/>
    <mergeCell ref="B10:B11"/>
    <mergeCell ref="C10:C11"/>
    <mergeCell ref="D10:D11"/>
    <mergeCell ref="AH10:AH11"/>
    <mergeCell ref="AI10:AI11"/>
    <mergeCell ref="AJ10:AJ11"/>
    <mergeCell ref="AK10:AK11"/>
    <mergeCell ref="AL10:AL11"/>
    <mergeCell ref="AJ8:AJ9"/>
    <mergeCell ref="AK8:AK9"/>
    <mergeCell ref="AL8:AL9"/>
    <mergeCell ref="AM8:AM9"/>
    <mergeCell ref="AN8:AN9"/>
    <mergeCell ref="AO8:AO9"/>
    <mergeCell ref="AM10:AM11"/>
    <mergeCell ref="AN10:AN11"/>
    <mergeCell ref="AO10:AO11"/>
    <mergeCell ref="AP10:AP11"/>
    <mergeCell ref="A12:A13"/>
    <mergeCell ref="B12:B13"/>
    <mergeCell ref="C12:C13"/>
    <mergeCell ref="D12:D13"/>
    <mergeCell ref="AH12:AH13"/>
    <mergeCell ref="AI12:AI13"/>
    <mergeCell ref="AP12:AP13"/>
    <mergeCell ref="AJ12:AJ13"/>
    <mergeCell ref="AK12:AK13"/>
    <mergeCell ref="AL12:AL13"/>
    <mergeCell ref="AM12:AM13"/>
    <mergeCell ref="AN12:AN13"/>
    <mergeCell ref="AO12:AO13"/>
    <mergeCell ref="C14:C15"/>
    <mergeCell ref="D14:D15"/>
    <mergeCell ref="AH14:AH15"/>
    <mergeCell ref="AI14:AI15"/>
    <mergeCell ref="AJ14:AJ15"/>
    <mergeCell ref="AJ43:AP43"/>
    <mergeCell ref="A47:A48"/>
    <mergeCell ref="B47:B48"/>
    <mergeCell ref="C47:C48"/>
    <mergeCell ref="D47:D48"/>
    <mergeCell ref="E47:E48"/>
    <mergeCell ref="AP47:AP48"/>
    <mergeCell ref="AK14:AK15"/>
    <mergeCell ref="AL14:AL15"/>
    <mergeCell ref="AM14:AM15"/>
    <mergeCell ref="AN14:AN15"/>
    <mergeCell ref="AO14:AO15"/>
    <mergeCell ref="AP14:AP15"/>
    <mergeCell ref="A14:A15"/>
    <mergeCell ref="B14:B15"/>
    <mergeCell ref="AQ47:AQ48"/>
    <mergeCell ref="A50:A51"/>
    <mergeCell ref="B50:B51"/>
    <mergeCell ref="C50:C51"/>
    <mergeCell ref="D50:D51"/>
    <mergeCell ref="AH50:AH51"/>
    <mergeCell ref="AI50:AI51"/>
    <mergeCell ref="AJ50:AJ51"/>
    <mergeCell ref="AK50:AK51"/>
    <mergeCell ref="AH47:AJ47"/>
    <mergeCell ref="AK47:AK48"/>
    <mergeCell ref="AL47:AL48"/>
    <mergeCell ref="AM47:AM48"/>
    <mergeCell ref="AN47:AN48"/>
    <mergeCell ref="AO47:AO48"/>
    <mergeCell ref="AL50:AL51"/>
    <mergeCell ref="AM50:AM51"/>
    <mergeCell ref="AN50:AN51"/>
    <mergeCell ref="AO50:AO51"/>
    <mergeCell ref="AP50:AP51"/>
    <mergeCell ref="A52:A53"/>
    <mergeCell ref="B52:B53"/>
    <mergeCell ref="C52:C53"/>
    <mergeCell ref="D52:D53"/>
    <mergeCell ref="AH52:AH53"/>
    <mergeCell ref="AO52:AO53"/>
    <mergeCell ref="AP52:AP53"/>
    <mergeCell ref="A54:A55"/>
    <mergeCell ref="B54:B55"/>
    <mergeCell ref="C54:C55"/>
    <mergeCell ref="D54:D55"/>
    <mergeCell ref="AH54:AH55"/>
    <mergeCell ref="AI54:AI55"/>
    <mergeCell ref="AJ54:AJ55"/>
    <mergeCell ref="AK54:AK55"/>
    <mergeCell ref="AI52:AI53"/>
    <mergeCell ref="AJ52:AJ53"/>
    <mergeCell ref="AK52:AK53"/>
    <mergeCell ref="AL52:AL53"/>
    <mergeCell ref="AM52:AM53"/>
    <mergeCell ref="AN52:AN53"/>
    <mergeCell ref="AL54:AL55"/>
    <mergeCell ref="AM54:AM55"/>
    <mergeCell ref="AN54:AN55"/>
    <mergeCell ref="AJ58:AJ59"/>
    <mergeCell ref="AK58:AK59"/>
    <mergeCell ref="AI56:AI57"/>
    <mergeCell ref="AJ56:AJ57"/>
    <mergeCell ref="AK56:AK57"/>
    <mergeCell ref="AO54:AO55"/>
    <mergeCell ref="AP54:AP55"/>
    <mergeCell ref="A56:A57"/>
    <mergeCell ref="B56:B57"/>
    <mergeCell ref="C56:C57"/>
    <mergeCell ref="D56:D57"/>
    <mergeCell ref="AH56:AH57"/>
    <mergeCell ref="AO56:AO57"/>
    <mergeCell ref="AP56:AP57"/>
    <mergeCell ref="AL56:AL57"/>
    <mergeCell ref="AM56:AM57"/>
    <mergeCell ref="AN56:AN57"/>
    <mergeCell ref="AI60:AI61"/>
    <mergeCell ref="AJ60:AJ61"/>
    <mergeCell ref="AK60:AK61"/>
    <mergeCell ref="AL58:AL59"/>
    <mergeCell ref="AM58:AM59"/>
    <mergeCell ref="AN58:AN59"/>
    <mergeCell ref="AO58:AO59"/>
    <mergeCell ref="AP58:AP59"/>
    <mergeCell ref="A60:A61"/>
    <mergeCell ref="B60:B61"/>
    <mergeCell ref="C60:C61"/>
    <mergeCell ref="D60:D61"/>
    <mergeCell ref="AH60:AH61"/>
    <mergeCell ref="AO60:AO61"/>
    <mergeCell ref="AP60:AP61"/>
    <mergeCell ref="AL60:AL61"/>
    <mergeCell ref="AM60:AM61"/>
    <mergeCell ref="AN60:AN61"/>
    <mergeCell ref="A58:A59"/>
    <mergeCell ref="B58:B59"/>
    <mergeCell ref="C58:C59"/>
    <mergeCell ref="D58:D59"/>
    <mergeCell ref="AH58:AH59"/>
    <mergeCell ref="AI58:AI59"/>
    <mergeCell ref="AL62:AL63"/>
    <mergeCell ref="AM62:AM63"/>
    <mergeCell ref="AN62:AN63"/>
    <mergeCell ref="AO62:AO63"/>
    <mergeCell ref="AP62:AP63"/>
    <mergeCell ref="A62:A63"/>
    <mergeCell ref="B62:B63"/>
    <mergeCell ref="C62:C63"/>
    <mergeCell ref="D62:D63"/>
    <mergeCell ref="AH62:AH63"/>
    <mergeCell ref="AI62:AI63"/>
    <mergeCell ref="AJ62:AJ63"/>
    <mergeCell ref="AK62:AK63"/>
    <mergeCell ref="A90:A91"/>
    <mergeCell ref="B90:B91"/>
    <mergeCell ref="C90:C91"/>
    <mergeCell ref="D90:D91"/>
    <mergeCell ref="E90:E91"/>
    <mergeCell ref="AH90:AJ90"/>
    <mergeCell ref="AK90:AK91"/>
    <mergeCell ref="AL90:AL91"/>
    <mergeCell ref="AM90:AM91"/>
    <mergeCell ref="AN90:AN91"/>
    <mergeCell ref="AO90:AO91"/>
    <mergeCell ref="AP90:AP91"/>
    <mergeCell ref="AQ90:AQ91"/>
    <mergeCell ref="AJ86:AP86"/>
    <mergeCell ref="AP93:AP94"/>
    <mergeCell ref="A95:A96"/>
    <mergeCell ref="B95:B96"/>
    <mergeCell ref="C95:C96"/>
    <mergeCell ref="D95:D96"/>
    <mergeCell ref="AH95:AH96"/>
    <mergeCell ref="AI95:AI96"/>
    <mergeCell ref="AJ95:AJ96"/>
    <mergeCell ref="AK95:AK96"/>
    <mergeCell ref="AL95:AL96"/>
    <mergeCell ref="AJ93:AJ94"/>
    <mergeCell ref="AK93:AK94"/>
    <mergeCell ref="AL93:AL94"/>
    <mergeCell ref="AM93:AM94"/>
    <mergeCell ref="AN93:AN94"/>
    <mergeCell ref="AO93:AO94"/>
    <mergeCell ref="A93:A94"/>
    <mergeCell ref="B93:B94"/>
    <mergeCell ref="C93:C94"/>
    <mergeCell ref="D93:D94"/>
    <mergeCell ref="AH93:AH94"/>
    <mergeCell ref="AI93:AI94"/>
    <mergeCell ref="AM95:AM96"/>
    <mergeCell ref="AN95:AN96"/>
    <mergeCell ref="AI99:AI100"/>
    <mergeCell ref="AJ99:AJ100"/>
    <mergeCell ref="AK99:AK100"/>
    <mergeCell ref="AL99:AL100"/>
    <mergeCell ref="AM99:AM100"/>
    <mergeCell ref="AN99:AN100"/>
    <mergeCell ref="AO95:AO96"/>
    <mergeCell ref="AP95:AP96"/>
    <mergeCell ref="A97:A98"/>
    <mergeCell ref="B97:B98"/>
    <mergeCell ref="C97:C98"/>
    <mergeCell ref="D97:D98"/>
    <mergeCell ref="AH97:AH98"/>
    <mergeCell ref="AI97:AI98"/>
    <mergeCell ref="AP97:AP98"/>
    <mergeCell ref="AJ97:AJ98"/>
    <mergeCell ref="AK97:AK98"/>
    <mergeCell ref="AL97:AL98"/>
    <mergeCell ref="AM97:AM98"/>
    <mergeCell ref="AN97:AN98"/>
    <mergeCell ref="AO97:AO98"/>
    <mergeCell ref="AO99:AO100"/>
    <mergeCell ref="AP99:AP100"/>
    <mergeCell ref="A101:A102"/>
    <mergeCell ref="B101:B102"/>
    <mergeCell ref="C101:C102"/>
    <mergeCell ref="D101:D102"/>
    <mergeCell ref="AH101:AH102"/>
    <mergeCell ref="AI101:AI102"/>
    <mergeCell ref="AP101:AP102"/>
    <mergeCell ref="AJ101:AJ102"/>
    <mergeCell ref="AK101:AK102"/>
    <mergeCell ref="AL101:AL102"/>
    <mergeCell ref="AM101:AM102"/>
    <mergeCell ref="AN101:AN102"/>
    <mergeCell ref="AO101:AO102"/>
    <mergeCell ref="A99:A100"/>
    <mergeCell ref="B99:B100"/>
    <mergeCell ref="C99:C100"/>
    <mergeCell ref="D99:D100"/>
    <mergeCell ref="AH99:AH100"/>
    <mergeCell ref="AP103:AP104"/>
    <mergeCell ref="A105:A106"/>
    <mergeCell ref="B105:B106"/>
    <mergeCell ref="C105:C106"/>
    <mergeCell ref="D105:D106"/>
    <mergeCell ref="AH105:AH106"/>
    <mergeCell ref="AI105:AI106"/>
    <mergeCell ref="AP105:AP106"/>
    <mergeCell ref="AJ105:AJ106"/>
    <mergeCell ref="AK105:AK106"/>
    <mergeCell ref="AL105:AL106"/>
    <mergeCell ref="AM105:AM106"/>
    <mergeCell ref="AN105:AN106"/>
    <mergeCell ref="AO105:AO106"/>
    <mergeCell ref="A103:A104"/>
    <mergeCell ref="B103:B104"/>
    <mergeCell ref="C103:C104"/>
    <mergeCell ref="D103:D104"/>
    <mergeCell ref="AH103:AH104"/>
    <mergeCell ref="AI103:AI104"/>
    <mergeCell ref="AJ103:AJ104"/>
    <mergeCell ref="AK103:AK104"/>
    <mergeCell ref="AL103:AL104"/>
    <mergeCell ref="D107:D108"/>
    <mergeCell ref="AH107:AH108"/>
    <mergeCell ref="AI107:AI108"/>
    <mergeCell ref="AJ107:AJ108"/>
    <mergeCell ref="AK107:AK108"/>
    <mergeCell ref="AL107:AL108"/>
    <mergeCell ref="AM103:AM104"/>
    <mergeCell ref="AN103:AN104"/>
    <mergeCell ref="AO103:AO104"/>
    <mergeCell ref="AI111:AI112"/>
    <mergeCell ref="AJ111:AJ112"/>
    <mergeCell ref="AK111:AK112"/>
    <mergeCell ref="AL111:AL112"/>
    <mergeCell ref="AM107:AM108"/>
    <mergeCell ref="AN107:AN108"/>
    <mergeCell ref="AO107:AO108"/>
    <mergeCell ref="AP107:AP108"/>
    <mergeCell ref="A109:A110"/>
    <mergeCell ref="B109:B110"/>
    <mergeCell ref="C109:C110"/>
    <mergeCell ref="D109:D110"/>
    <mergeCell ref="AH109:AH110"/>
    <mergeCell ref="AI109:AI110"/>
    <mergeCell ref="AP109:AP110"/>
    <mergeCell ref="AJ109:AJ110"/>
    <mergeCell ref="AK109:AK110"/>
    <mergeCell ref="AL109:AL110"/>
    <mergeCell ref="AM109:AM110"/>
    <mergeCell ref="AN109:AN110"/>
    <mergeCell ref="AO109:AO110"/>
    <mergeCell ref="A107:A108"/>
    <mergeCell ref="B107:B108"/>
    <mergeCell ref="C107:C108"/>
    <mergeCell ref="AK115:AK116"/>
    <mergeCell ref="AL115:AL116"/>
    <mergeCell ref="AM111:AM112"/>
    <mergeCell ref="AN111:AN112"/>
    <mergeCell ref="AO111:AO112"/>
    <mergeCell ref="AP111:AP112"/>
    <mergeCell ref="A113:A114"/>
    <mergeCell ref="B113:B114"/>
    <mergeCell ref="C113:C114"/>
    <mergeCell ref="D113:D114"/>
    <mergeCell ref="AH113:AH114"/>
    <mergeCell ref="AI113:AI114"/>
    <mergeCell ref="AP113:AP114"/>
    <mergeCell ref="AJ113:AJ114"/>
    <mergeCell ref="AK113:AK114"/>
    <mergeCell ref="AL113:AL114"/>
    <mergeCell ref="AM113:AM114"/>
    <mergeCell ref="AN113:AN114"/>
    <mergeCell ref="AO113:AO114"/>
    <mergeCell ref="A111:A112"/>
    <mergeCell ref="B111:B112"/>
    <mergeCell ref="C111:C112"/>
    <mergeCell ref="D111:D112"/>
    <mergeCell ref="AH111:AH112"/>
    <mergeCell ref="AM115:AM116"/>
    <mergeCell ref="AN115:AN116"/>
    <mergeCell ref="AO115:AO116"/>
    <mergeCell ref="AP115:AP116"/>
    <mergeCell ref="A117:A118"/>
    <mergeCell ref="B117:B118"/>
    <mergeCell ref="C117:C118"/>
    <mergeCell ref="D117:D118"/>
    <mergeCell ref="AH117:AH118"/>
    <mergeCell ref="AI117:AI118"/>
    <mergeCell ref="AP117:AP118"/>
    <mergeCell ref="AJ117:AJ118"/>
    <mergeCell ref="AK117:AK118"/>
    <mergeCell ref="AL117:AL118"/>
    <mergeCell ref="AM117:AM118"/>
    <mergeCell ref="AN117:AN118"/>
    <mergeCell ref="AO117:AO118"/>
    <mergeCell ref="A115:A116"/>
    <mergeCell ref="B115:B116"/>
    <mergeCell ref="C115:C116"/>
    <mergeCell ref="D115:D116"/>
    <mergeCell ref="AH115:AH116"/>
    <mergeCell ref="AI115:AI116"/>
    <mergeCell ref="AJ115:AJ116"/>
    <mergeCell ref="AP119:AP120"/>
    <mergeCell ref="A121:A122"/>
    <mergeCell ref="B121:B122"/>
    <mergeCell ref="C121:C122"/>
    <mergeCell ref="D121:D122"/>
    <mergeCell ref="AH121:AH122"/>
    <mergeCell ref="AI121:AI122"/>
    <mergeCell ref="AP121:AP122"/>
    <mergeCell ref="AJ121:AJ122"/>
    <mergeCell ref="AK121:AK122"/>
    <mergeCell ref="AL121:AL122"/>
    <mergeCell ref="AM121:AM122"/>
    <mergeCell ref="AN121:AN122"/>
    <mergeCell ref="AO121:AO122"/>
    <mergeCell ref="A119:A120"/>
    <mergeCell ref="B119:B120"/>
    <mergeCell ref="C119:C120"/>
    <mergeCell ref="D119:D120"/>
    <mergeCell ref="AH119:AH120"/>
    <mergeCell ref="AI119:AI120"/>
    <mergeCell ref="AJ119:AJ120"/>
    <mergeCell ref="AK119:AK120"/>
    <mergeCell ref="AL119:AL120"/>
    <mergeCell ref="D123:D124"/>
    <mergeCell ref="AH123:AH124"/>
    <mergeCell ref="AI123:AI124"/>
    <mergeCell ref="AJ123:AJ124"/>
    <mergeCell ref="AK123:AK124"/>
    <mergeCell ref="AL123:AL124"/>
    <mergeCell ref="AM119:AM120"/>
    <mergeCell ref="AN119:AN120"/>
    <mergeCell ref="AO119:AO120"/>
    <mergeCell ref="AI127:AI128"/>
    <mergeCell ref="AJ127:AJ128"/>
    <mergeCell ref="AK127:AK128"/>
    <mergeCell ref="AL127:AL128"/>
    <mergeCell ref="AM123:AM124"/>
    <mergeCell ref="AN123:AN124"/>
    <mergeCell ref="AO123:AO124"/>
    <mergeCell ref="AP123:AP124"/>
    <mergeCell ref="A125:A126"/>
    <mergeCell ref="B125:B126"/>
    <mergeCell ref="C125:C126"/>
    <mergeCell ref="D125:D126"/>
    <mergeCell ref="AH125:AH126"/>
    <mergeCell ref="AI125:AI126"/>
    <mergeCell ref="AP125:AP126"/>
    <mergeCell ref="AJ125:AJ126"/>
    <mergeCell ref="AK125:AK126"/>
    <mergeCell ref="AL125:AL126"/>
    <mergeCell ref="AM125:AM126"/>
    <mergeCell ref="AN125:AN126"/>
    <mergeCell ref="AO125:AO126"/>
    <mergeCell ref="A123:A124"/>
    <mergeCell ref="B123:B124"/>
    <mergeCell ref="C123:C124"/>
    <mergeCell ref="AK131:AK132"/>
    <mergeCell ref="AL131:AL132"/>
    <mergeCell ref="AM127:AM128"/>
    <mergeCell ref="AN127:AN128"/>
    <mergeCell ref="AO127:AO128"/>
    <mergeCell ref="AP127:AP128"/>
    <mergeCell ref="A129:A130"/>
    <mergeCell ref="B129:B130"/>
    <mergeCell ref="C129:C130"/>
    <mergeCell ref="D129:D130"/>
    <mergeCell ref="AH129:AH130"/>
    <mergeCell ref="AI129:AI130"/>
    <mergeCell ref="AP129:AP130"/>
    <mergeCell ref="AJ129:AJ130"/>
    <mergeCell ref="AK129:AK130"/>
    <mergeCell ref="AL129:AL130"/>
    <mergeCell ref="AM129:AM130"/>
    <mergeCell ref="AN129:AN130"/>
    <mergeCell ref="AO129:AO130"/>
    <mergeCell ref="A127:A128"/>
    <mergeCell ref="B127:B128"/>
    <mergeCell ref="C127:C128"/>
    <mergeCell ref="D127:D128"/>
    <mergeCell ref="AH127:AH128"/>
    <mergeCell ref="AM131:AM132"/>
    <mergeCell ref="AN131:AN132"/>
    <mergeCell ref="AO131:AO132"/>
    <mergeCell ref="AP131:AP132"/>
    <mergeCell ref="A133:A134"/>
    <mergeCell ref="B133:B134"/>
    <mergeCell ref="C133:C134"/>
    <mergeCell ref="D133:D134"/>
    <mergeCell ref="AH133:AH134"/>
    <mergeCell ref="AI133:AI134"/>
    <mergeCell ref="AP133:AP134"/>
    <mergeCell ref="AJ133:AJ134"/>
    <mergeCell ref="AK133:AK134"/>
    <mergeCell ref="AL133:AL134"/>
    <mergeCell ref="AM133:AM134"/>
    <mergeCell ref="AN133:AN134"/>
    <mergeCell ref="AO133:AO134"/>
    <mergeCell ref="A131:A132"/>
    <mergeCell ref="B131:B132"/>
    <mergeCell ref="C131:C132"/>
    <mergeCell ref="D131:D132"/>
    <mergeCell ref="AH131:AH132"/>
    <mergeCell ref="AI131:AI132"/>
    <mergeCell ref="AJ131:AJ132"/>
    <mergeCell ref="AM135:AM136"/>
    <mergeCell ref="AN135:AN136"/>
    <mergeCell ref="AO135:AO136"/>
    <mergeCell ref="AP135:AP136"/>
    <mergeCell ref="A135:A136"/>
    <mergeCell ref="B135:B136"/>
    <mergeCell ref="C135:C136"/>
    <mergeCell ref="D135:D136"/>
    <mergeCell ref="AH135:AH136"/>
    <mergeCell ref="AI135:AI136"/>
    <mergeCell ref="AJ135:AJ136"/>
    <mergeCell ref="AK135:AK136"/>
    <mergeCell ref="AL135:AL136"/>
    <mergeCell ref="A141:A142"/>
    <mergeCell ref="A139:A140"/>
    <mergeCell ref="A145:A146"/>
    <mergeCell ref="A143:A144"/>
    <mergeCell ref="A149:A150"/>
    <mergeCell ref="A147:A148"/>
    <mergeCell ref="A151:A152"/>
    <mergeCell ref="AP137:AP138"/>
    <mergeCell ref="B139:B140"/>
    <mergeCell ref="C139:C140"/>
    <mergeCell ref="D139:D140"/>
    <mergeCell ref="AH139:AH140"/>
    <mergeCell ref="AI139:AI140"/>
    <mergeCell ref="AP139:AP140"/>
    <mergeCell ref="AJ139:AJ140"/>
    <mergeCell ref="AK139:AK140"/>
    <mergeCell ref="AL139:AL140"/>
    <mergeCell ref="AM139:AM140"/>
    <mergeCell ref="AN139:AN140"/>
    <mergeCell ref="AO139:AO140"/>
    <mergeCell ref="A137:A138"/>
    <mergeCell ref="B137:B138"/>
    <mergeCell ref="C137:C138"/>
    <mergeCell ref="D137:D138"/>
    <mergeCell ref="AH137:AH138"/>
    <mergeCell ref="AI137:AI138"/>
    <mergeCell ref="AJ137:AJ138"/>
    <mergeCell ref="AK137:AK138"/>
    <mergeCell ref="AL137:AL138"/>
    <mergeCell ref="D141:D142"/>
    <mergeCell ref="AH141:AH142"/>
    <mergeCell ref="AI141:AI142"/>
    <mergeCell ref="AJ141:AJ142"/>
    <mergeCell ref="AK141:AK142"/>
    <mergeCell ref="AL141:AL142"/>
    <mergeCell ref="AM137:AM138"/>
    <mergeCell ref="AN137:AN138"/>
    <mergeCell ref="AO137:AO138"/>
    <mergeCell ref="AI145:AI146"/>
    <mergeCell ref="AJ145:AJ146"/>
    <mergeCell ref="AK145:AK146"/>
    <mergeCell ref="AL145:AL146"/>
    <mergeCell ref="AM141:AM142"/>
    <mergeCell ref="AN141:AN142"/>
    <mergeCell ref="AO141:AO142"/>
    <mergeCell ref="AM145:AM146"/>
    <mergeCell ref="AN145:AN146"/>
    <mergeCell ref="AO145:AO146"/>
    <mergeCell ref="AP141:AP142"/>
    <mergeCell ref="B143:B144"/>
    <mergeCell ref="C143:C144"/>
    <mergeCell ref="D143:D144"/>
    <mergeCell ref="AH143:AH144"/>
    <mergeCell ref="AI143:AI144"/>
    <mergeCell ref="AP143:AP144"/>
    <mergeCell ref="AJ143:AJ144"/>
    <mergeCell ref="AK143:AK144"/>
    <mergeCell ref="AL143:AL144"/>
    <mergeCell ref="AM143:AM144"/>
    <mergeCell ref="AN143:AN144"/>
    <mergeCell ref="AO143:AO144"/>
    <mergeCell ref="B141:B142"/>
    <mergeCell ref="C141:C142"/>
    <mergeCell ref="AP145:AP146"/>
    <mergeCell ref="B147:B148"/>
    <mergeCell ref="C147:C148"/>
    <mergeCell ref="D147:D148"/>
    <mergeCell ref="AH147:AH148"/>
    <mergeCell ref="AI147:AI148"/>
    <mergeCell ref="AP147:AP148"/>
    <mergeCell ref="AJ147:AJ148"/>
    <mergeCell ref="AK147:AK148"/>
    <mergeCell ref="AL147:AL148"/>
    <mergeCell ref="AM147:AM148"/>
    <mergeCell ref="AN147:AN148"/>
    <mergeCell ref="AO147:AO148"/>
    <mergeCell ref="B145:B146"/>
    <mergeCell ref="C145:C146"/>
    <mergeCell ref="D145:D146"/>
    <mergeCell ref="AH145:AH146"/>
    <mergeCell ref="AO149:AO150"/>
    <mergeCell ref="AP149:AP150"/>
    <mergeCell ref="B151:B152"/>
    <mergeCell ref="C151:C152"/>
    <mergeCell ref="D151:D152"/>
    <mergeCell ref="AH151:AH152"/>
    <mergeCell ref="AI151:AI152"/>
    <mergeCell ref="AP151:AP152"/>
    <mergeCell ref="AJ151:AJ152"/>
    <mergeCell ref="AK151:AK152"/>
    <mergeCell ref="AL151:AL152"/>
    <mergeCell ref="AM151:AM152"/>
    <mergeCell ref="AN151:AN152"/>
    <mergeCell ref="AO151:AO152"/>
    <mergeCell ref="B149:B150"/>
    <mergeCell ref="C149:C150"/>
    <mergeCell ref="D149:D150"/>
    <mergeCell ref="AH149:AH150"/>
    <mergeCell ref="AI149:AI150"/>
    <mergeCell ref="AJ149:AJ150"/>
    <mergeCell ref="AK149:AK150"/>
    <mergeCell ref="AL149:AL150"/>
    <mergeCell ref="AM149:AM150"/>
    <mergeCell ref="AN149:AN150"/>
  </mergeCells>
  <conditionalFormatting sqref="F5:AG6 F47:AG48 F8:AG15 F50:AG63 F93:AG152">
    <cfRule type="expression" dxfId="288" priority="7" stopIfTrue="1">
      <formula>IF(WEEKDAY(F$5)=1,TRUE,FALSE)</formula>
    </cfRule>
  </conditionalFormatting>
  <conditionalFormatting sqref="F90:AG91">
    <cfRule type="expression" dxfId="287" priority="5" stopIfTrue="1">
      <formula>IF(WEEKDAY(F$5)=1,TRUE,FALSE)</formula>
    </cfRule>
  </conditionalFormatting>
  <conditionalFormatting sqref="F8:AG15">
    <cfRule type="expression" dxfId="286" priority="4" stopIfTrue="1">
      <formula>IF(WEEKDAY(F$5)=1,TRUE,FALSE)</formula>
    </cfRule>
  </conditionalFormatting>
  <conditionalFormatting sqref="F50:AG51">
    <cfRule type="expression" dxfId="285" priority="3" stopIfTrue="1">
      <formula>IF(WEEKDAY(F$5)=1,TRUE,FALSE)</formula>
    </cfRule>
  </conditionalFormatting>
  <conditionalFormatting sqref="F52:AG63">
    <cfRule type="expression" dxfId="284" priority="2" stopIfTrue="1">
      <formula>IF(WEEKDAY(F$5)=1,TRUE,FALSE)</formula>
    </cfRule>
  </conditionalFormatting>
  <conditionalFormatting sqref="F93:AG152">
    <cfRule type="expression" dxfId="283" priority="1" stopIfTrue="1">
      <formula>IF(WEEKDAY(F$5)=1,TRUE,FALSE)</formula>
    </cfRule>
  </conditionalFormatting>
  <printOptions horizontalCentered="1"/>
  <pageMargins left="0.24" right="0.24" top="0.32" bottom="0.18" header="0.25" footer="0"/>
  <pageSetup paperSize="9" scale="75" fitToHeight="0" orientation="landscape" r:id="rId1"/>
  <headerFooter alignWithMargins="0">
    <oddHeader xml:space="preserve">&amp;R&amp;Y
</oddHeader>
    <oddFooter>&amp;C&amp;P/&amp;N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E283"/>
  <sheetViews>
    <sheetView zoomScaleNormal="70" workbookViewId="0">
      <pane xSplit="3" ySplit="9" topLeftCell="D122" activePane="bottomRight" state="frozen"/>
      <selection activeCell="C54" sqref="C54:C55"/>
      <selection pane="topRight" activeCell="C54" sqref="C54:C55"/>
      <selection pane="bottomLeft" activeCell="C54" sqref="C54:C55"/>
      <selection pane="bottomRight" activeCell="H125" sqref="H125:H154"/>
    </sheetView>
  </sheetViews>
  <sheetFormatPr defaultRowHeight="11.25"/>
  <cols>
    <col min="1" max="1" width="4.28515625" style="6" customWidth="1"/>
    <col min="2" max="2" width="8.42578125" style="6" customWidth="1"/>
    <col min="3" max="3" width="21.140625" style="6" customWidth="1"/>
    <col min="4" max="4" width="13.5703125" style="20" customWidth="1"/>
    <col min="5" max="5" width="10.28515625" style="21" customWidth="1"/>
    <col min="6" max="6" width="7.140625" style="20" customWidth="1"/>
    <col min="7" max="7" width="10.5703125" style="21" customWidth="1"/>
    <col min="8" max="8" width="7.140625" style="21" customWidth="1"/>
    <col min="9" max="9" width="9.5703125" style="21" customWidth="1"/>
    <col min="10" max="10" width="8.5703125" style="105" customWidth="1"/>
    <col min="11" max="12" width="12" style="6" customWidth="1"/>
    <col min="13" max="13" width="11.85546875" style="22" customWidth="1"/>
    <col min="14" max="14" width="8.5703125" style="6" customWidth="1"/>
    <col min="15" max="16" width="8.7109375" style="6" customWidth="1"/>
    <col min="17" max="17" width="11" style="6" customWidth="1"/>
    <col min="18" max="18" width="10.7109375" style="6" customWidth="1"/>
    <col min="19" max="19" width="10.85546875" style="6" customWidth="1"/>
    <col min="20" max="20" width="12.28515625" style="8" customWidth="1"/>
    <col min="21" max="21" width="9.5703125" style="6" customWidth="1"/>
    <col min="22" max="22" width="15.42578125" style="8" customWidth="1"/>
    <col min="23" max="23" width="7.42578125" style="8" customWidth="1"/>
    <col min="24" max="24" width="7" style="8" customWidth="1"/>
    <col min="25" max="25" width="9.140625" style="8"/>
    <col min="26" max="26" width="11.140625" style="8" bestFit="1" customWidth="1"/>
    <col min="27" max="28" width="10.85546875" style="6" bestFit="1" customWidth="1"/>
    <col min="29" max="16384" width="9.140625" style="6"/>
  </cols>
  <sheetData>
    <row r="1" spans="1:31" s="4" customFormat="1" ht="29.25" customHeight="1">
      <c r="A1" s="161" t="str">
        <f>TH!A1</f>
        <v>Công ty TNHH Hải sản An Lạc</v>
      </c>
      <c r="B1" s="289"/>
      <c r="C1" s="289"/>
      <c r="D1" s="424" t="str">
        <f>"BẢNG THANH TOÁN LƯƠNG THÁNG"&amp;" "&amp;TEXT($E$4,"mm")&amp;" / "&amp;TEXT($E$4,"yyyy")</f>
        <v>BẢNG THANH TOÁN LƯƠNG THÁNG 02 / 2014</v>
      </c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5"/>
      <c r="R1" s="426" t="s">
        <v>64</v>
      </c>
      <c r="S1" s="427"/>
      <c r="T1" s="428"/>
      <c r="U1" s="152" t="s">
        <v>61</v>
      </c>
      <c r="V1" s="129" t="s">
        <v>38</v>
      </c>
      <c r="W1" s="96"/>
      <c r="X1" s="96"/>
      <c r="Y1" s="5"/>
      <c r="Z1" s="5"/>
    </row>
    <row r="2" spans="1:31" s="4" customFormat="1" ht="15" customHeight="1">
      <c r="A2" s="161" t="str">
        <f>TH!A2</f>
        <v>Địa chỉ: Lô A14, đường 4A, KCN Hải Sơn, Đức Hòa, Long An</v>
      </c>
      <c r="B2" s="289"/>
      <c r="C2" s="289"/>
      <c r="D2" s="289"/>
      <c r="E2" s="94"/>
      <c r="F2" s="289"/>
      <c r="G2" s="289"/>
      <c r="H2" s="289"/>
      <c r="I2" s="289"/>
      <c r="J2" s="95"/>
      <c r="K2" s="289"/>
      <c r="L2" s="289"/>
      <c r="M2" s="289"/>
      <c r="N2" s="289"/>
      <c r="O2" s="289"/>
      <c r="P2" s="289"/>
      <c r="Q2" s="289"/>
      <c r="R2" s="289"/>
      <c r="S2" s="289"/>
      <c r="T2" s="69"/>
      <c r="U2" s="93">
        <v>18</v>
      </c>
      <c r="V2" s="130">
        <v>28</v>
      </c>
      <c r="W2" s="96"/>
      <c r="X2" s="96"/>
      <c r="Y2" s="5"/>
      <c r="Z2" s="5"/>
    </row>
    <row r="3" spans="1:31" s="4" customFormat="1" ht="15" customHeight="1">
      <c r="A3" s="161" t="s">
        <v>65</v>
      </c>
      <c r="B3" s="289"/>
      <c r="C3" s="289"/>
      <c r="D3" s="289"/>
      <c r="E3" s="94"/>
      <c r="F3" s="289"/>
      <c r="G3" s="289"/>
      <c r="H3" s="289"/>
      <c r="I3" s="289"/>
      <c r="J3" s="95"/>
      <c r="K3" s="289"/>
      <c r="L3" s="289"/>
      <c r="M3" s="289"/>
      <c r="N3" s="289"/>
      <c r="O3" s="289"/>
      <c r="P3" s="289"/>
      <c r="Q3" s="289"/>
      <c r="R3" s="289"/>
      <c r="S3" s="289"/>
      <c r="T3" s="69"/>
      <c r="U3" s="153"/>
      <c r="V3" s="154"/>
      <c r="W3" s="96"/>
      <c r="X3" s="96"/>
      <c r="Y3" s="5"/>
      <c r="Z3" s="5"/>
    </row>
    <row r="4" spans="1:31" s="4" customFormat="1" ht="15" customHeight="1">
      <c r="A4" s="161" t="str">
        <f>TH!A3</f>
        <v>MST: 1100878093</v>
      </c>
      <c r="B4" s="289"/>
      <c r="C4" s="289"/>
      <c r="D4" s="289"/>
      <c r="E4" s="327">
        <f>'CC - 02'!E4</f>
        <v>41671</v>
      </c>
      <c r="F4" s="289"/>
      <c r="G4" s="289"/>
      <c r="H4" s="289"/>
      <c r="I4" s="289"/>
      <c r="J4" s="95"/>
      <c r="K4" s="289"/>
      <c r="L4" s="92"/>
      <c r="M4" s="289"/>
      <c r="N4" s="289"/>
      <c r="O4" s="289"/>
      <c r="P4" s="289"/>
      <c r="Q4" s="14"/>
      <c r="R4" s="289"/>
      <c r="S4" s="289"/>
      <c r="T4" s="289"/>
      <c r="V4" s="96"/>
      <c r="W4" s="96"/>
      <c r="X4" s="96"/>
      <c r="Y4" s="5"/>
      <c r="Z4" s="5"/>
    </row>
    <row r="5" spans="1:31" s="124" customFormat="1" ht="14.25" customHeight="1">
      <c r="A5" s="122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342">
        <v>0.08</v>
      </c>
      <c r="O5" s="342">
        <v>1.4999999999999999E-2</v>
      </c>
      <c r="P5" s="342">
        <v>0.01</v>
      </c>
      <c r="Q5" s="123"/>
      <c r="R5" s="123"/>
      <c r="S5" s="123"/>
      <c r="T5" s="123"/>
      <c r="U5" s="123"/>
      <c r="V5" s="125"/>
      <c r="W5" s="125"/>
      <c r="X5" s="125"/>
      <c r="Y5" s="125"/>
      <c r="Z5" s="125"/>
    </row>
    <row r="6" spans="1:31" s="33" customFormat="1" ht="24" customHeight="1">
      <c r="A6" s="421" t="s">
        <v>20</v>
      </c>
      <c r="B6" s="421" t="s">
        <v>21</v>
      </c>
      <c r="C6" s="420" t="s">
        <v>1</v>
      </c>
      <c r="D6" s="420" t="s">
        <v>2</v>
      </c>
      <c r="E6" s="423" t="s">
        <v>58</v>
      </c>
      <c r="F6" s="412" t="s">
        <v>27</v>
      </c>
      <c r="G6" s="414"/>
      <c r="H6" s="414"/>
      <c r="I6" s="414"/>
      <c r="J6" s="414"/>
      <c r="K6" s="413"/>
      <c r="L6" s="408" t="s">
        <v>60</v>
      </c>
      <c r="M6" s="408" t="s">
        <v>5</v>
      </c>
      <c r="N6" s="420" t="s">
        <v>6</v>
      </c>
      <c r="O6" s="420"/>
      <c r="P6" s="420"/>
      <c r="Q6" s="408" t="s">
        <v>7</v>
      </c>
      <c r="R6" s="408" t="s">
        <v>8</v>
      </c>
      <c r="S6" s="408" t="s">
        <v>9</v>
      </c>
      <c r="T6" s="410" t="s">
        <v>10</v>
      </c>
      <c r="U6" s="123"/>
      <c r="V6" s="34"/>
      <c r="W6" s="34"/>
      <c r="X6" s="5"/>
      <c r="Y6" s="5"/>
      <c r="Z6" s="5"/>
      <c r="AA6" s="4"/>
      <c r="AB6" s="4"/>
      <c r="AC6" s="4"/>
      <c r="AD6" s="4"/>
      <c r="AE6" s="4"/>
    </row>
    <row r="7" spans="1:31" s="33" customFormat="1" ht="33.75" customHeight="1">
      <c r="A7" s="422"/>
      <c r="B7" s="422"/>
      <c r="C7" s="420"/>
      <c r="D7" s="420"/>
      <c r="E7" s="423"/>
      <c r="F7" s="412" t="s">
        <v>62</v>
      </c>
      <c r="G7" s="413"/>
      <c r="H7" s="412" t="s">
        <v>42</v>
      </c>
      <c r="I7" s="414"/>
      <c r="J7" s="415" t="s">
        <v>28</v>
      </c>
      <c r="K7" s="408" t="s">
        <v>4</v>
      </c>
      <c r="L7" s="409"/>
      <c r="M7" s="409"/>
      <c r="N7" s="417" t="s">
        <v>12</v>
      </c>
      <c r="O7" s="408" t="s">
        <v>13</v>
      </c>
      <c r="P7" s="408" t="s">
        <v>35</v>
      </c>
      <c r="Q7" s="409"/>
      <c r="R7" s="409"/>
      <c r="S7" s="409"/>
      <c r="T7" s="411"/>
      <c r="U7" s="123"/>
      <c r="V7" s="34"/>
      <c r="W7" s="34"/>
      <c r="X7" s="5"/>
      <c r="Y7" s="5"/>
      <c r="Z7" s="5"/>
      <c r="AA7" s="4"/>
      <c r="AB7" s="4"/>
      <c r="AC7" s="4"/>
      <c r="AD7" s="4"/>
      <c r="AE7" s="4"/>
    </row>
    <row r="8" spans="1:31" s="33" customFormat="1" ht="35.25" customHeight="1">
      <c r="A8" s="422"/>
      <c r="B8" s="422"/>
      <c r="C8" s="408"/>
      <c r="D8" s="408"/>
      <c r="E8" s="423"/>
      <c r="F8" s="285" t="s">
        <v>41</v>
      </c>
      <c r="G8" s="284" t="s">
        <v>19</v>
      </c>
      <c r="H8" s="285" t="s">
        <v>18</v>
      </c>
      <c r="I8" s="292" t="s">
        <v>19</v>
      </c>
      <c r="J8" s="416"/>
      <c r="K8" s="409"/>
      <c r="L8" s="419"/>
      <c r="M8" s="409"/>
      <c r="N8" s="418"/>
      <c r="O8" s="409"/>
      <c r="P8" s="409"/>
      <c r="Q8" s="409"/>
      <c r="R8" s="409"/>
      <c r="S8" s="409"/>
      <c r="T8" s="411"/>
      <c r="U8" s="123"/>
      <c r="V8" s="34"/>
      <c r="W8" s="34"/>
      <c r="X8" s="5"/>
      <c r="Y8" s="5"/>
      <c r="Z8" s="5"/>
      <c r="AA8" s="4"/>
      <c r="AB8" s="4"/>
      <c r="AC8" s="4"/>
      <c r="AD8" s="4"/>
      <c r="AE8" s="4"/>
    </row>
    <row r="9" spans="1:31" s="98" customFormat="1" ht="12.75" customHeight="1">
      <c r="A9" s="97">
        <v>1</v>
      </c>
      <c r="B9" s="97">
        <v>2</v>
      </c>
      <c r="C9" s="97">
        <v>3</v>
      </c>
      <c r="D9" s="97">
        <v>4</v>
      </c>
      <c r="E9" s="97">
        <v>5</v>
      </c>
      <c r="F9" s="97">
        <v>7</v>
      </c>
      <c r="G9" s="97">
        <v>8</v>
      </c>
      <c r="H9" s="97">
        <v>9</v>
      </c>
      <c r="I9" s="97">
        <v>10</v>
      </c>
      <c r="J9" s="97">
        <v>13</v>
      </c>
      <c r="K9" s="97">
        <v>14</v>
      </c>
      <c r="L9" s="97">
        <v>16</v>
      </c>
      <c r="M9" s="97">
        <v>20</v>
      </c>
      <c r="N9" s="97">
        <v>24</v>
      </c>
      <c r="O9" s="97">
        <v>25</v>
      </c>
      <c r="P9" s="97">
        <v>26</v>
      </c>
      <c r="Q9" s="97">
        <v>29</v>
      </c>
      <c r="R9" s="97">
        <v>30</v>
      </c>
      <c r="S9" s="97">
        <v>31</v>
      </c>
      <c r="T9" s="97">
        <v>32</v>
      </c>
      <c r="U9" s="123"/>
      <c r="V9" s="99"/>
      <c r="W9" s="99"/>
      <c r="X9" s="100"/>
      <c r="Y9" s="100"/>
      <c r="Z9" s="100"/>
      <c r="AA9" s="101"/>
      <c r="AB9" s="101"/>
      <c r="AC9" s="101"/>
      <c r="AD9" s="101"/>
      <c r="AE9" s="101"/>
    </row>
    <row r="10" spans="1:31" s="44" customFormat="1" ht="23.25" customHeight="1">
      <c r="A10" s="46">
        <v>1</v>
      </c>
      <c r="B10" s="46" t="s">
        <v>67</v>
      </c>
      <c r="C10" s="102" t="str">
        <f t="shared" ref="C10:C13" si="0">VLOOKUP(B10,DS,2,0)</f>
        <v>Mai Út Hiền</v>
      </c>
      <c r="D10" s="135" t="str">
        <f t="shared" ref="D10:D13" si="1">VLOOKUP(B10,DS,3,0)</f>
        <v>Cơ Điện</v>
      </c>
      <c r="E10" s="103">
        <f t="shared" ref="E10:E13" si="2">VLOOKUP(B10,DS,4,0)</f>
        <v>3784000</v>
      </c>
      <c r="F10" s="108">
        <f>VLOOKUP(B10,'CC - 02'!$B$8:$AP$15,33,0)</f>
        <v>16</v>
      </c>
      <c r="G10" s="243">
        <f t="shared" ref="G10" si="3">ROUND(E10/$U$2*F10,0)</f>
        <v>3363556</v>
      </c>
      <c r="H10" s="108">
        <f>(VLOOKUP(B10,'CC - 02'!$B$8:$AP$15,34,0)+VLOOKUP(B10,'CC - 02'!$B$8:$AP$15,35,0))</f>
        <v>0</v>
      </c>
      <c r="I10" s="243">
        <f t="shared" ref="I10" si="4">ROUND(E10/$U$2*H10,0)</f>
        <v>0</v>
      </c>
      <c r="J10" s="109">
        <f t="shared" ref="J10" si="5">F10+H10</f>
        <v>16</v>
      </c>
      <c r="K10" s="47">
        <f>G10+I10</f>
        <v>3363556</v>
      </c>
      <c r="L10" s="103">
        <f>+F10*15000</f>
        <v>240000</v>
      </c>
      <c r="M10" s="49">
        <f t="shared" ref="M10:M13" si="6">K10+L10</f>
        <v>3603556</v>
      </c>
      <c r="N10" s="48">
        <f>IF(VLOOKUP(B10,DS,10,0)="x",E10*$N$5,0)</f>
        <v>302720</v>
      </c>
      <c r="O10" s="48">
        <f>IF(VLOOKUP(B10,DS,10,0)="x",E10*$O$5,0)</f>
        <v>56760</v>
      </c>
      <c r="P10" s="48">
        <f>IF(VLOOKUP(B10,DS,10,0)="x",E10*$P$5,0)</f>
        <v>37840</v>
      </c>
      <c r="Q10" s="47">
        <f t="shared" ref="Q10:Q13" si="7">M10-SUM(N10:P10)</f>
        <v>3206236</v>
      </c>
      <c r="R10" s="47">
        <f>VLOOKUP(B10,DS,23,0)</f>
        <v>0</v>
      </c>
      <c r="S10" s="55">
        <f t="shared" ref="S10:S13" si="8">Q10-R10</f>
        <v>3206236</v>
      </c>
      <c r="T10" s="47"/>
      <c r="U10" s="123"/>
      <c r="V10" s="45"/>
      <c r="W10" s="34"/>
      <c r="X10" s="5"/>
      <c r="Y10" s="5"/>
      <c r="Z10" s="5"/>
      <c r="AA10" s="4"/>
      <c r="AB10" s="4"/>
      <c r="AC10" s="4"/>
      <c r="AD10" s="4"/>
      <c r="AE10" s="4"/>
    </row>
    <row r="11" spans="1:31" s="44" customFormat="1" ht="23.25" customHeight="1">
      <c r="A11" s="46">
        <v>2</v>
      </c>
      <c r="B11" s="46" t="s">
        <v>68</v>
      </c>
      <c r="C11" s="102" t="str">
        <f t="shared" si="0"/>
        <v>Nguyễn Thị Xuân Thảo</v>
      </c>
      <c r="D11" s="135" t="str">
        <f t="shared" si="1"/>
        <v>KCS</v>
      </c>
      <c r="E11" s="103">
        <f t="shared" si="2"/>
        <v>3539000</v>
      </c>
      <c r="F11" s="108">
        <f>VLOOKUP(B11,'CC - 02'!$B$8:$AP$15,33,0)</f>
        <v>16</v>
      </c>
      <c r="G11" s="243">
        <f t="shared" ref="G11:G13" si="9">ROUND(E11/$U$2*F11,0)</f>
        <v>3145778</v>
      </c>
      <c r="H11" s="108">
        <f>(VLOOKUP(B11,'CC - 02'!$B$8:$AP$15,34,0)+VLOOKUP(B11,'CC - 02'!$B$8:$AP$15,35,0))</f>
        <v>0</v>
      </c>
      <c r="I11" s="243">
        <f t="shared" ref="I11:I13" si="10">ROUND(E11/$U$2*H11,0)</f>
        <v>0</v>
      </c>
      <c r="J11" s="109">
        <f t="shared" ref="J11:J13" si="11">F11+H11</f>
        <v>16</v>
      </c>
      <c r="K11" s="47">
        <f t="shared" ref="K11:K13" si="12">G11+I11</f>
        <v>3145778</v>
      </c>
      <c r="L11" s="103">
        <f t="shared" ref="L11:L13" si="13">+F11*15000</f>
        <v>240000</v>
      </c>
      <c r="M11" s="49">
        <f t="shared" si="6"/>
        <v>3385778</v>
      </c>
      <c r="N11" s="48">
        <f>IF(VLOOKUP(B11,DS,10,0)="x",E11*$N$5,0)</f>
        <v>283120</v>
      </c>
      <c r="O11" s="48">
        <f>IF(VLOOKUP(B11,DS,10,0)="x",E11*$O$5,0)</f>
        <v>53085</v>
      </c>
      <c r="P11" s="48">
        <f>IF(VLOOKUP(B11,DS,10,0)="x",E11*$P$5,0)</f>
        <v>35390</v>
      </c>
      <c r="Q11" s="47">
        <f t="shared" si="7"/>
        <v>3014183</v>
      </c>
      <c r="R11" s="47">
        <f>VLOOKUP(B11,DS,23,0)</f>
        <v>0</v>
      </c>
      <c r="S11" s="55">
        <f t="shared" si="8"/>
        <v>3014183</v>
      </c>
      <c r="T11" s="47"/>
      <c r="U11" s="123"/>
      <c r="V11" s="45"/>
      <c r="W11" s="34"/>
      <c r="X11" s="5"/>
      <c r="Y11" s="5"/>
      <c r="Z11" s="5"/>
      <c r="AA11" s="4"/>
      <c r="AB11" s="4"/>
      <c r="AC11" s="4"/>
      <c r="AD11" s="4"/>
      <c r="AE11" s="4"/>
    </row>
    <row r="12" spans="1:31" s="44" customFormat="1" ht="23.25" customHeight="1">
      <c r="A12" s="46">
        <v>3</v>
      </c>
      <c r="B12" s="46" t="s">
        <v>69</v>
      </c>
      <c r="C12" s="102" t="str">
        <f t="shared" si="0"/>
        <v>Võ Thị Út</v>
      </c>
      <c r="D12" s="135" t="str">
        <f t="shared" si="1"/>
        <v>KCS</v>
      </c>
      <c r="E12" s="103">
        <f t="shared" si="2"/>
        <v>3840000</v>
      </c>
      <c r="F12" s="108">
        <f>VLOOKUP(B12,'CC - 02'!$B$8:$AP$15,33,0)</f>
        <v>16</v>
      </c>
      <c r="G12" s="243">
        <f t="shared" si="9"/>
        <v>3413333</v>
      </c>
      <c r="H12" s="108">
        <f>(VLOOKUP(B12,'CC - 02'!$B$8:$AP$15,34,0)+VLOOKUP(B12,'CC - 02'!$B$8:$AP$15,35,0))</f>
        <v>0</v>
      </c>
      <c r="I12" s="243">
        <f t="shared" si="10"/>
        <v>0</v>
      </c>
      <c r="J12" s="109">
        <f t="shared" si="11"/>
        <v>16</v>
      </c>
      <c r="K12" s="47">
        <f t="shared" si="12"/>
        <v>3413333</v>
      </c>
      <c r="L12" s="103">
        <f t="shared" si="13"/>
        <v>240000</v>
      </c>
      <c r="M12" s="49">
        <f t="shared" si="6"/>
        <v>3653333</v>
      </c>
      <c r="N12" s="48">
        <f>IF(VLOOKUP(B12,DS,10,0)="x",E12*$N$5,0)</f>
        <v>307200</v>
      </c>
      <c r="O12" s="48">
        <f>IF(VLOOKUP(B12,DS,10,0)="x",E12*$O$5,0)</f>
        <v>57600</v>
      </c>
      <c r="P12" s="48">
        <f>IF(VLOOKUP(B12,DS,10,0)="x",E12*$P$5,0)</f>
        <v>38400</v>
      </c>
      <c r="Q12" s="47">
        <f t="shared" si="7"/>
        <v>3250133</v>
      </c>
      <c r="R12" s="47">
        <f>VLOOKUP(B12,DS,23,0)</f>
        <v>0</v>
      </c>
      <c r="S12" s="55">
        <f t="shared" si="8"/>
        <v>3250133</v>
      </c>
      <c r="T12" s="47"/>
      <c r="U12" s="123"/>
      <c r="V12" s="45"/>
      <c r="W12" s="34"/>
      <c r="X12" s="5"/>
      <c r="Y12" s="5"/>
      <c r="Z12" s="5"/>
      <c r="AA12" s="4"/>
      <c r="AB12" s="4"/>
      <c r="AC12" s="4"/>
      <c r="AD12" s="4"/>
      <c r="AE12" s="4"/>
    </row>
    <row r="13" spans="1:31" s="44" customFormat="1" ht="23.25" customHeight="1">
      <c r="A13" s="46">
        <v>4</v>
      </c>
      <c r="B13" s="46" t="s">
        <v>70</v>
      </c>
      <c r="C13" s="102" t="str">
        <f t="shared" si="0"/>
        <v>Nguyễn Thị Thiết</v>
      </c>
      <c r="D13" s="135" t="str">
        <f t="shared" si="1"/>
        <v>KCS</v>
      </c>
      <c r="E13" s="103">
        <f t="shared" si="2"/>
        <v>3840000</v>
      </c>
      <c r="F13" s="108">
        <f>VLOOKUP(B13,'CC - 02'!$B$8:$AP$15,33,0)</f>
        <v>16</v>
      </c>
      <c r="G13" s="243">
        <f t="shared" si="9"/>
        <v>3413333</v>
      </c>
      <c r="H13" s="108">
        <f>(VLOOKUP(B13,'CC - 02'!$B$8:$AP$15,34,0)+VLOOKUP(B13,'CC - 02'!$B$8:$AP$15,35,0))</f>
        <v>0</v>
      </c>
      <c r="I13" s="243">
        <f t="shared" si="10"/>
        <v>0</v>
      </c>
      <c r="J13" s="109">
        <f t="shared" si="11"/>
        <v>16</v>
      </c>
      <c r="K13" s="47">
        <f t="shared" si="12"/>
        <v>3413333</v>
      </c>
      <c r="L13" s="103">
        <f t="shared" si="13"/>
        <v>240000</v>
      </c>
      <c r="M13" s="49">
        <f t="shared" si="6"/>
        <v>3653333</v>
      </c>
      <c r="N13" s="48">
        <f>IF(VLOOKUP(B13,DS,10,0)="x",E13*$N$5,0)</f>
        <v>307200</v>
      </c>
      <c r="O13" s="48">
        <f>IF(VLOOKUP(B13,DS,10,0)="x",E13*$O$5,0)</f>
        <v>57600</v>
      </c>
      <c r="P13" s="48">
        <f>IF(VLOOKUP(B13,DS,10,0)="x",E13*$P$5,0)</f>
        <v>38400</v>
      </c>
      <c r="Q13" s="47">
        <f t="shared" si="7"/>
        <v>3250133</v>
      </c>
      <c r="R13" s="47">
        <f>VLOOKUP(B13,DS,23,0)</f>
        <v>0</v>
      </c>
      <c r="S13" s="55">
        <f t="shared" si="8"/>
        <v>3250133</v>
      </c>
      <c r="T13" s="47"/>
      <c r="U13" s="123"/>
      <c r="V13" s="45"/>
      <c r="W13" s="34"/>
      <c r="X13" s="5"/>
      <c r="Y13" s="5"/>
      <c r="Z13" s="5"/>
      <c r="AA13" s="4"/>
      <c r="AB13" s="4"/>
      <c r="AC13" s="4"/>
      <c r="AD13" s="4"/>
      <c r="AE13" s="4"/>
    </row>
    <row r="14" spans="1:31" s="44" customFormat="1" ht="22.5" customHeight="1">
      <c r="A14" s="50"/>
      <c r="B14" s="50"/>
      <c r="C14" s="51"/>
      <c r="D14" s="3"/>
      <c r="E14" s="52"/>
      <c r="F14" s="52"/>
      <c r="G14" s="52"/>
      <c r="H14" s="52"/>
      <c r="I14" s="52"/>
      <c r="J14" s="53"/>
      <c r="K14" s="52"/>
      <c r="L14" s="52"/>
      <c r="M14" s="54"/>
      <c r="N14" s="52"/>
      <c r="O14" s="52"/>
      <c r="P14" s="52"/>
      <c r="Q14" s="52"/>
      <c r="R14" s="52"/>
      <c r="S14" s="52"/>
      <c r="T14" s="47"/>
      <c r="U14" s="123"/>
      <c r="V14" s="45"/>
      <c r="W14" s="45"/>
      <c r="X14" s="45"/>
      <c r="Y14" s="45"/>
      <c r="Z14" s="45"/>
    </row>
    <row r="15" spans="1:31" s="40" customFormat="1" ht="21" customHeight="1">
      <c r="A15" s="429" t="s">
        <v>26</v>
      </c>
      <c r="B15" s="429"/>
      <c r="C15" s="429"/>
      <c r="D15" s="429"/>
      <c r="E15" s="162">
        <f t="shared" ref="E15:S15" si="14">SUM(E10:E14)</f>
        <v>15003000</v>
      </c>
      <c r="F15" s="162">
        <f t="shared" si="14"/>
        <v>64</v>
      </c>
      <c r="G15" s="162">
        <f t="shared" si="14"/>
        <v>13336000</v>
      </c>
      <c r="H15" s="162">
        <f t="shared" si="14"/>
        <v>0</v>
      </c>
      <c r="I15" s="162">
        <f t="shared" si="14"/>
        <v>0</v>
      </c>
      <c r="J15" s="32">
        <f t="shared" si="14"/>
        <v>64</v>
      </c>
      <c r="K15" s="32">
        <f t="shared" si="14"/>
        <v>13336000</v>
      </c>
      <c r="L15" s="32">
        <f t="shared" si="14"/>
        <v>960000</v>
      </c>
      <c r="M15" s="32">
        <f t="shared" si="14"/>
        <v>14296000</v>
      </c>
      <c r="N15" s="32">
        <f t="shared" si="14"/>
        <v>1200240</v>
      </c>
      <c r="O15" s="32">
        <f t="shared" si="14"/>
        <v>225045</v>
      </c>
      <c r="P15" s="32">
        <f t="shared" si="14"/>
        <v>150030</v>
      </c>
      <c r="Q15" s="32">
        <f t="shared" si="14"/>
        <v>12720685</v>
      </c>
      <c r="R15" s="32">
        <f t="shared" si="14"/>
        <v>0</v>
      </c>
      <c r="S15" s="32">
        <f t="shared" si="14"/>
        <v>12720685</v>
      </c>
      <c r="T15" s="32"/>
      <c r="U15" s="123"/>
      <c r="V15" s="41"/>
      <c r="W15" s="41"/>
      <c r="X15" s="41"/>
      <c r="Y15" s="41"/>
      <c r="Z15" s="41"/>
    </row>
    <row r="16" spans="1:31" ht="11.25" customHeight="1">
      <c r="A16" s="10"/>
      <c r="B16" s="10"/>
      <c r="C16" s="11"/>
      <c r="D16" s="136"/>
      <c r="E16" s="110"/>
      <c r="F16" s="11"/>
      <c r="G16" s="11"/>
      <c r="H16" s="11"/>
      <c r="I16" s="11"/>
      <c r="K16" s="11"/>
      <c r="L16" s="11"/>
      <c r="M16" s="121"/>
      <c r="N16" s="11"/>
      <c r="O16" s="11"/>
      <c r="P16" s="11"/>
      <c r="Q16" s="11"/>
      <c r="R16" s="11"/>
      <c r="S16" s="11"/>
      <c r="T16" s="11"/>
      <c r="U16" s="123"/>
    </row>
    <row r="17" spans="1:26" s="44" customFormat="1" ht="11.25" customHeight="1">
      <c r="A17" s="91"/>
      <c r="B17" s="91"/>
      <c r="C17" s="91"/>
      <c r="D17" s="155"/>
      <c r="E17" s="156"/>
      <c r="F17" s="91"/>
      <c r="G17" s="91"/>
      <c r="H17" s="91"/>
      <c r="I17" s="91"/>
      <c r="J17" s="157"/>
      <c r="K17" s="156"/>
      <c r="L17" s="91"/>
      <c r="M17" s="91"/>
      <c r="N17" s="91"/>
      <c r="O17" s="91"/>
      <c r="P17" s="91"/>
      <c r="Q17" s="91"/>
      <c r="R17" s="91"/>
      <c r="S17" s="127" t="str">
        <f>"Long An, ngày  "&amp;$V$2&amp;"   tháng   "&amp;TEXT($E$4,"mm")&amp;"   năm "&amp;TEXT($E$4,"yyyy")</f>
        <v>Long An, ngày  28   tháng   02   năm 2014</v>
      </c>
      <c r="T17" s="91"/>
      <c r="U17" s="158"/>
      <c r="V17" s="45"/>
      <c r="W17" s="45"/>
      <c r="X17" s="45"/>
      <c r="Y17" s="45"/>
      <c r="Z17" s="45"/>
    </row>
    <row r="18" spans="1:26" s="44" customFormat="1" ht="12.75">
      <c r="A18" s="35"/>
      <c r="B18" s="35"/>
      <c r="C18" s="35" t="s">
        <v>63</v>
      </c>
      <c r="D18" s="159"/>
      <c r="E18" s="92"/>
      <c r="F18" s="158"/>
      <c r="G18" s="92"/>
      <c r="H18" s="92"/>
      <c r="I18" s="92"/>
      <c r="J18" s="160"/>
      <c r="K18" s="45"/>
      <c r="L18" s="35"/>
      <c r="M18" s="288"/>
      <c r="N18" s="26"/>
      <c r="O18" s="26"/>
      <c r="P18" s="26"/>
      <c r="Q18" s="26"/>
      <c r="S18" s="26" t="s">
        <v>23</v>
      </c>
      <c r="T18" s="158"/>
      <c r="U18" s="158"/>
      <c r="V18" s="45"/>
      <c r="W18" s="45"/>
      <c r="X18" s="45"/>
      <c r="Y18" s="45"/>
      <c r="Z18" s="45"/>
    </row>
    <row r="19" spans="1:26" ht="12">
      <c r="A19" s="10"/>
      <c r="B19" s="10"/>
      <c r="C19" s="20"/>
      <c r="E19" s="17"/>
      <c r="F19" s="16"/>
      <c r="G19" s="17"/>
      <c r="H19" s="17"/>
      <c r="I19" s="17"/>
      <c r="K19" s="8"/>
      <c r="L19" s="20"/>
      <c r="M19" s="6"/>
      <c r="N19" s="15"/>
      <c r="O19" s="15"/>
      <c r="P19" s="15"/>
      <c r="Q19" s="15"/>
      <c r="S19" s="15"/>
      <c r="T19" s="16"/>
      <c r="U19" s="123"/>
    </row>
    <row r="20" spans="1:26" ht="12">
      <c r="C20" s="20"/>
      <c r="L20" s="20"/>
      <c r="M20" s="6"/>
      <c r="T20" s="20"/>
      <c r="U20" s="123"/>
    </row>
    <row r="21" spans="1:26" ht="12">
      <c r="A21" s="10"/>
      <c r="B21" s="10"/>
      <c r="C21" s="20"/>
      <c r="E21" s="39"/>
      <c r="F21" s="38"/>
      <c r="G21" s="39"/>
      <c r="H21" s="39"/>
      <c r="I21" s="39"/>
      <c r="J21" s="104"/>
      <c r="K21" s="10"/>
      <c r="L21" s="20"/>
      <c r="M21" s="10"/>
      <c r="N21" s="111"/>
      <c r="O21" s="10"/>
      <c r="P21" s="10"/>
      <c r="Q21" s="10"/>
      <c r="R21" s="10"/>
      <c r="S21" s="10"/>
      <c r="T21" s="38"/>
      <c r="U21" s="123"/>
    </row>
    <row r="22" spans="1:26" ht="12">
      <c r="A22" s="10"/>
      <c r="B22" s="10"/>
      <c r="C22" s="20"/>
      <c r="K22" s="8"/>
      <c r="L22" s="20"/>
      <c r="M22" s="6"/>
      <c r="T22" s="20"/>
      <c r="U22" s="123"/>
    </row>
    <row r="23" spans="1:26" ht="12">
      <c r="A23" s="106"/>
      <c r="B23" s="18"/>
      <c r="C23" s="12"/>
      <c r="E23" s="14"/>
      <c r="F23" s="13"/>
      <c r="G23" s="14"/>
      <c r="H23" s="14"/>
      <c r="I23" s="14"/>
      <c r="J23" s="107"/>
      <c r="K23" s="9"/>
      <c r="L23" s="12"/>
      <c r="M23" s="9"/>
      <c r="N23" s="13"/>
      <c r="O23" s="9"/>
      <c r="P23" s="9"/>
      <c r="Q23" s="12"/>
      <c r="R23" s="9"/>
      <c r="S23" s="13"/>
      <c r="T23" s="13"/>
      <c r="U23" s="123"/>
    </row>
    <row r="24" spans="1:26" ht="12">
      <c r="A24" s="10"/>
      <c r="B24" s="10"/>
      <c r="K24" s="8"/>
      <c r="L24" s="8"/>
      <c r="M24" s="6"/>
      <c r="U24" s="123"/>
    </row>
    <row r="25" spans="1:26" ht="12">
      <c r="A25" s="10"/>
      <c r="B25" s="10"/>
      <c r="K25" s="8"/>
      <c r="L25" s="8"/>
      <c r="M25" s="6"/>
      <c r="U25" s="123"/>
    </row>
    <row r="26" spans="1:26" ht="12">
      <c r="A26" s="10"/>
      <c r="B26" s="10"/>
      <c r="K26" s="7"/>
      <c r="L26" s="7"/>
      <c r="M26" s="6"/>
      <c r="U26" s="123"/>
    </row>
    <row r="27" spans="1:26" ht="12">
      <c r="M27" s="6"/>
      <c r="U27" s="123"/>
    </row>
    <row r="28" spans="1:26" ht="12">
      <c r="M28" s="6"/>
      <c r="U28" s="123"/>
    </row>
    <row r="29" spans="1:26" ht="12">
      <c r="M29" s="6"/>
      <c r="U29" s="123"/>
    </row>
    <row r="30" spans="1:26" ht="12">
      <c r="M30" s="6"/>
      <c r="U30" s="123"/>
    </row>
    <row r="31" spans="1:26" ht="12">
      <c r="M31" s="6"/>
      <c r="U31" s="123"/>
    </row>
    <row r="32" spans="1:26" ht="12">
      <c r="M32" s="6"/>
      <c r="U32" s="123"/>
    </row>
    <row r="33" spans="13:21" ht="12">
      <c r="M33" s="6"/>
      <c r="U33" s="123"/>
    </row>
    <row r="34" spans="13:21" ht="12">
      <c r="M34" s="6"/>
      <c r="U34" s="123"/>
    </row>
    <row r="35" spans="13:21" ht="12">
      <c r="M35" s="6"/>
      <c r="U35" s="123"/>
    </row>
    <row r="36" spans="13:21" ht="12">
      <c r="M36" s="6"/>
      <c r="U36" s="123"/>
    </row>
    <row r="37" spans="13:21" ht="12">
      <c r="M37" s="6"/>
      <c r="U37" s="123"/>
    </row>
    <row r="38" spans="13:21" ht="12">
      <c r="M38" s="6"/>
      <c r="U38" s="123"/>
    </row>
    <row r="39" spans="13:21" ht="12">
      <c r="M39" s="6"/>
      <c r="U39" s="123"/>
    </row>
    <row r="40" spans="13:21" ht="12">
      <c r="M40" s="6"/>
      <c r="U40" s="123"/>
    </row>
    <row r="41" spans="13:21" ht="12">
      <c r="M41" s="6"/>
      <c r="U41" s="123"/>
    </row>
    <row r="42" spans="13:21" ht="12">
      <c r="M42" s="6"/>
      <c r="U42" s="123"/>
    </row>
    <row r="43" spans="13:21" ht="12">
      <c r="M43" s="6"/>
      <c r="U43" s="123"/>
    </row>
    <row r="44" spans="13:21" ht="12">
      <c r="M44" s="6"/>
      <c r="U44" s="123"/>
    </row>
    <row r="45" spans="13:21" ht="12">
      <c r="M45" s="6"/>
      <c r="U45" s="123"/>
    </row>
    <row r="46" spans="13:21" ht="12">
      <c r="M46" s="6"/>
      <c r="U46" s="123"/>
    </row>
    <row r="47" spans="13:21" ht="12">
      <c r="M47" s="6"/>
      <c r="U47" s="123"/>
    </row>
    <row r="48" spans="13:21" ht="12">
      <c r="M48" s="6"/>
      <c r="U48" s="123"/>
    </row>
    <row r="49" spans="1:31" ht="12">
      <c r="M49" s="6"/>
      <c r="U49" s="123"/>
    </row>
    <row r="50" spans="1:31" ht="12">
      <c r="M50" s="6"/>
      <c r="U50" s="123"/>
    </row>
    <row r="51" spans="1:31" ht="12">
      <c r="M51" s="6"/>
      <c r="U51" s="123"/>
    </row>
    <row r="52" spans="1:31" ht="12">
      <c r="M52" s="6"/>
      <c r="U52" s="123"/>
    </row>
    <row r="53" spans="1:31" ht="12">
      <c r="M53" s="6"/>
      <c r="U53" s="123"/>
    </row>
    <row r="54" spans="1:31" ht="12">
      <c r="M54" s="6"/>
      <c r="U54" s="123"/>
    </row>
    <row r="55" spans="1:31" ht="12">
      <c r="M55" s="6"/>
      <c r="U55" s="123"/>
    </row>
    <row r="56" spans="1:31" ht="12">
      <c r="M56" s="6"/>
      <c r="U56" s="123"/>
    </row>
    <row r="57" spans="1:31" ht="12">
      <c r="M57" s="6"/>
      <c r="U57" s="123"/>
    </row>
    <row r="58" spans="1:31" s="197" customFormat="1" ht="29.25" customHeight="1">
      <c r="A58" s="161" t="str">
        <f>$A$1</f>
        <v>Công ty TNHH Hải sản An Lạc</v>
      </c>
      <c r="B58" s="293"/>
      <c r="C58" s="293"/>
      <c r="D58" s="430" t="str">
        <f>D1</f>
        <v>BẢNG THANH TOÁN LƯƠNG THÁNG 02 / 2014</v>
      </c>
      <c r="E58" s="430"/>
      <c r="F58" s="430"/>
      <c r="G58" s="430"/>
      <c r="H58" s="430"/>
      <c r="I58" s="430"/>
      <c r="J58" s="430"/>
      <c r="K58" s="430"/>
      <c r="L58" s="430"/>
      <c r="M58" s="430"/>
      <c r="N58" s="430"/>
      <c r="O58" s="430"/>
      <c r="P58" s="430"/>
      <c r="Q58" s="431"/>
      <c r="R58" s="432" t="s">
        <v>126</v>
      </c>
      <c r="S58" s="433"/>
      <c r="T58" s="434"/>
      <c r="U58" s="123"/>
      <c r="V58" s="8"/>
      <c r="W58" s="220"/>
      <c r="X58" s="220"/>
      <c r="Y58" s="221"/>
      <c r="Z58" s="221"/>
    </row>
    <row r="59" spans="1:31" s="197" customFormat="1" ht="15" customHeight="1">
      <c r="A59" s="161" t="str">
        <f>$A$2</f>
        <v>Địa chỉ: Lô A14, đường 4A, KCN Hải Sơn, Đức Hòa, Long An</v>
      </c>
      <c r="B59" s="293"/>
      <c r="C59" s="293"/>
      <c r="D59" s="293"/>
      <c r="E59" s="222"/>
      <c r="F59" s="293"/>
      <c r="G59" s="293"/>
      <c r="H59" s="293"/>
      <c r="I59" s="293"/>
      <c r="J59" s="223"/>
      <c r="K59" s="293"/>
      <c r="L59" s="293"/>
      <c r="M59" s="293"/>
      <c r="N59" s="293"/>
      <c r="O59" s="293"/>
      <c r="P59" s="293"/>
      <c r="Q59" s="293"/>
      <c r="R59" s="293"/>
      <c r="S59" s="293"/>
      <c r="T59" s="173"/>
      <c r="U59" s="123"/>
      <c r="V59" s="8"/>
      <c r="W59" s="220"/>
      <c r="X59" s="220"/>
      <c r="Y59" s="221"/>
      <c r="Z59" s="221"/>
    </row>
    <row r="60" spans="1:31" s="197" customFormat="1" ht="15" customHeight="1">
      <c r="A60" s="161" t="str">
        <f>$A$3</f>
        <v>Số điện thoại: 072.3850606 - Fax: 072.3850608</v>
      </c>
      <c r="B60" s="293"/>
      <c r="C60" s="293"/>
      <c r="D60" s="293"/>
      <c r="E60" s="222"/>
      <c r="F60" s="293"/>
      <c r="G60" s="293"/>
      <c r="H60" s="293"/>
      <c r="I60" s="293"/>
      <c r="J60" s="223"/>
      <c r="K60" s="293"/>
      <c r="L60" s="293"/>
      <c r="M60" s="293"/>
      <c r="N60" s="293"/>
      <c r="O60" s="293"/>
      <c r="P60" s="293"/>
      <c r="Q60" s="293"/>
      <c r="R60" s="293"/>
      <c r="S60" s="293"/>
      <c r="T60" s="173"/>
      <c r="U60" s="123"/>
      <c r="V60" s="8"/>
      <c r="W60" s="220"/>
      <c r="X60" s="220"/>
      <c r="Y60" s="221"/>
      <c r="Z60" s="221"/>
    </row>
    <row r="61" spans="1:31" s="197" customFormat="1" ht="15" customHeight="1">
      <c r="A61" s="161" t="str">
        <f>$A$4</f>
        <v>MST: 1100878093</v>
      </c>
      <c r="B61" s="293"/>
      <c r="C61" s="293"/>
      <c r="D61" s="293"/>
      <c r="E61" s="222"/>
      <c r="F61" s="293"/>
      <c r="G61" s="293"/>
      <c r="H61" s="293"/>
      <c r="I61" s="293"/>
      <c r="J61" s="223"/>
      <c r="K61" s="293"/>
      <c r="L61" s="224"/>
      <c r="M61" s="293"/>
      <c r="N61" s="293"/>
      <c r="O61" s="293"/>
      <c r="P61" s="293"/>
      <c r="Q61" s="225"/>
      <c r="R61" s="293"/>
      <c r="S61" s="293"/>
      <c r="T61" s="293"/>
      <c r="U61" s="123"/>
      <c r="V61" s="8"/>
      <c r="W61" s="220"/>
      <c r="X61" s="220"/>
      <c r="Y61" s="221"/>
      <c r="Z61" s="221"/>
    </row>
    <row r="62" spans="1:31" s="228" customFormat="1" ht="14.25" customHeight="1">
      <c r="A62" s="226"/>
      <c r="B62" s="204"/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4"/>
      <c r="U62" s="123"/>
      <c r="V62" s="8"/>
      <c r="W62" s="227"/>
      <c r="X62" s="227"/>
      <c r="Y62" s="227"/>
      <c r="Z62" s="227"/>
    </row>
    <row r="63" spans="1:31" s="231" customFormat="1" ht="24" customHeight="1">
      <c r="A63" s="435" t="s">
        <v>20</v>
      </c>
      <c r="B63" s="435" t="s">
        <v>21</v>
      </c>
      <c r="C63" s="437" t="s">
        <v>1</v>
      </c>
      <c r="D63" s="437" t="s">
        <v>2</v>
      </c>
      <c r="E63" s="439" t="s">
        <v>58</v>
      </c>
      <c r="F63" s="440" t="s">
        <v>27</v>
      </c>
      <c r="G63" s="441"/>
      <c r="H63" s="441"/>
      <c r="I63" s="441"/>
      <c r="J63" s="441"/>
      <c r="K63" s="442"/>
      <c r="L63" s="408" t="s">
        <v>60</v>
      </c>
      <c r="M63" s="438" t="s">
        <v>5</v>
      </c>
      <c r="N63" s="437" t="s">
        <v>6</v>
      </c>
      <c r="O63" s="437"/>
      <c r="P63" s="437"/>
      <c r="Q63" s="438" t="s">
        <v>7</v>
      </c>
      <c r="R63" s="438" t="s">
        <v>8</v>
      </c>
      <c r="S63" s="438" t="s">
        <v>9</v>
      </c>
      <c r="T63" s="444" t="s">
        <v>10</v>
      </c>
      <c r="U63" s="123"/>
      <c r="V63" s="8"/>
      <c r="W63" s="230"/>
      <c r="X63" s="221"/>
      <c r="Y63" s="221"/>
      <c r="Z63" s="221"/>
      <c r="AA63" s="197"/>
      <c r="AB63" s="197"/>
      <c r="AC63" s="197"/>
      <c r="AD63" s="197"/>
      <c r="AE63" s="197"/>
    </row>
    <row r="64" spans="1:31" s="231" customFormat="1" ht="33.75" customHeight="1">
      <c r="A64" s="436"/>
      <c r="B64" s="436"/>
      <c r="C64" s="437"/>
      <c r="D64" s="437"/>
      <c r="E64" s="439"/>
      <c r="F64" s="440" t="s">
        <v>62</v>
      </c>
      <c r="G64" s="442"/>
      <c r="H64" s="440" t="s">
        <v>42</v>
      </c>
      <c r="I64" s="441"/>
      <c r="J64" s="448" t="s">
        <v>28</v>
      </c>
      <c r="K64" s="438" t="s">
        <v>4</v>
      </c>
      <c r="L64" s="409"/>
      <c r="M64" s="443"/>
      <c r="N64" s="450" t="s">
        <v>12</v>
      </c>
      <c r="O64" s="438" t="s">
        <v>13</v>
      </c>
      <c r="P64" s="438" t="s">
        <v>35</v>
      </c>
      <c r="Q64" s="443"/>
      <c r="R64" s="443"/>
      <c r="S64" s="443"/>
      <c r="T64" s="445"/>
      <c r="U64" s="123"/>
      <c r="V64" s="8"/>
      <c r="W64" s="230"/>
      <c r="X64" s="221"/>
      <c r="Y64" s="221"/>
      <c r="Z64" s="221"/>
      <c r="AA64" s="197"/>
      <c r="AB64" s="197"/>
      <c r="AC64" s="197"/>
      <c r="AD64" s="197"/>
      <c r="AE64" s="197"/>
    </row>
    <row r="65" spans="1:31" s="231" customFormat="1" ht="35.25" customHeight="1">
      <c r="A65" s="436"/>
      <c r="B65" s="436"/>
      <c r="C65" s="438"/>
      <c r="D65" s="438"/>
      <c r="E65" s="439"/>
      <c r="F65" s="291" t="s">
        <v>41</v>
      </c>
      <c r="G65" s="292" t="s">
        <v>19</v>
      </c>
      <c r="H65" s="291" t="s">
        <v>18</v>
      </c>
      <c r="I65" s="292" t="s">
        <v>19</v>
      </c>
      <c r="J65" s="449"/>
      <c r="K65" s="443"/>
      <c r="L65" s="419"/>
      <c r="M65" s="443"/>
      <c r="N65" s="451"/>
      <c r="O65" s="443"/>
      <c r="P65" s="443"/>
      <c r="Q65" s="443"/>
      <c r="R65" s="443"/>
      <c r="S65" s="443"/>
      <c r="T65" s="445"/>
      <c r="U65" s="123"/>
      <c r="V65" s="8"/>
      <c r="W65" s="230"/>
      <c r="X65" s="221"/>
      <c r="Y65" s="221"/>
      <c r="Z65" s="221"/>
      <c r="AA65" s="197"/>
      <c r="AB65" s="197"/>
      <c r="AC65" s="197"/>
      <c r="AD65" s="197"/>
      <c r="AE65" s="197"/>
    </row>
    <row r="66" spans="1:31" s="237" customFormat="1" ht="12.75" customHeight="1">
      <c r="A66" s="233">
        <v>1</v>
      </c>
      <c r="B66" s="233">
        <v>2</v>
      </c>
      <c r="C66" s="233">
        <v>3</v>
      </c>
      <c r="D66" s="233">
        <v>4</v>
      </c>
      <c r="E66" s="233">
        <v>5</v>
      </c>
      <c r="F66" s="233">
        <v>7</v>
      </c>
      <c r="G66" s="233">
        <v>8</v>
      </c>
      <c r="H66" s="233">
        <v>9</v>
      </c>
      <c r="I66" s="233">
        <v>10</v>
      </c>
      <c r="J66" s="233">
        <v>13</v>
      </c>
      <c r="K66" s="233">
        <v>14</v>
      </c>
      <c r="L66" s="233">
        <v>16</v>
      </c>
      <c r="M66" s="233">
        <v>20</v>
      </c>
      <c r="N66" s="233">
        <v>24</v>
      </c>
      <c r="O66" s="233">
        <v>25</v>
      </c>
      <c r="P66" s="233">
        <v>26</v>
      </c>
      <c r="Q66" s="233">
        <v>29</v>
      </c>
      <c r="R66" s="233">
        <v>30</v>
      </c>
      <c r="S66" s="233">
        <v>31</v>
      </c>
      <c r="T66" s="233">
        <v>32</v>
      </c>
      <c r="U66" s="123"/>
      <c r="V66" s="8"/>
      <c r="W66" s="234"/>
      <c r="X66" s="235"/>
      <c r="Y66" s="235"/>
      <c r="Z66" s="235"/>
      <c r="AA66" s="236"/>
      <c r="AB66" s="236"/>
      <c r="AC66" s="236"/>
      <c r="AD66" s="236"/>
      <c r="AE66" s="236"/>
    </row>
    <row r="67" spans="1:31" s="249" customFormat="1" ht="23.25" customHeight="1">
      <c r="A67" s="238">
        <v>1</v>
      </c>
      <c r="B67" s="238" t="s">
        <v>78</v>
      </c>
      <c r="C67" s="239" t="str">
        <f t="shared" ref="C67:C73" si="15">VLOOKUP(B67,DS,2,0)</f>
        <v>Nguyễn Thiện Duy</v>
      </c>
      <c r="D67" s="240" t="str">
        <f t="shared" ref="D67:D73" si="16">VLOOKUP(B67,DS,3,0)</f>
        <v>Giám đốc</v>
      </c>
      <c r="E67" s="241">
        <f t="shared" ref="E67:E73" si="17">VLOOKUP(B67,DS,4,0)</f>
        <v>9470000</v>
      </c>
      <c r="F67" s="242">
        <f>VLOOKUP(B67,'CC - 02'!B50:AP63,33,0)</f>
        <v>15</v>
      </c>
      <c r="G67" s="243">
        <f t="shared" ref="G67" si="18">ROUND(E67/$U$2*F67,0)</f>
        <v>7891667</v>
      </c>
      <c r="H67" s="242">
        <f>(VLOOKUP(B67,'CC - 02'!$B$50:$AP$63,34,0)+VLOOKUP(B67,'CC - 02'!$B$50:$AP$63,35,0))</f>
        <v>0</v>
      </c>
      <c r="I67" s="243">
        <f t="shared" ref="I67" si="19">ROUND(E67/$U$2*H67,0)</f>
        <v>0</v>
      </c>
      <c r="J67" s="244">
        <f t="shared" ref="J67:K67" si="20">F67+H67</f>
        <v>15</v>
      </c>
      <c r="K67" s="47">
        <f t="shared" si="20"/>
        <v>7891667</v>
      </c>
      <c r="L67" s="103">
        <f t="shared" ref="L67" si="21">+F67*15000</f>
        <v>225000</v>
      </c>
      <c r="M67" s="246">
        <f t="shared" ref="M67:M73" si="22">K67+SUM(L67:L67)</f>
        <v>8116667</v>
      </c>
      <c r="N67" s="48">
        <f t="shared" ref="N67:N73" si="23">IF(VLOOKUP(B67,DS,10,0)="x",E67*$N$5,0)</f>
        <v>757600</v>
      </c>
      <c r="O67" s="48">
        <f t="shared" ref="O67:O73" si="24">IF(VLOOKUP(B67,DS,10,0)="x",E67*$O$5,0)</f>
        <v>142050</v>
      </c>
      <c r="P67" s="48">
        <f t="shared" ref="P67:P73" si="25">IF(VLOOKUP(B67,DS,10,0)="x",E67*$P$5,0)</f>
        <v>94700</v>
      </c>
      <c r="Q67" s="243">
        <f t="shared" ref="Q67:Q73" si="26">M67-SUM(N67:P67)</f>
        <v>7122317</v>
      </c>
      <c r="R67" s="243">
        <f t="shared" ref="R67:R73" si="27">VLOOKUP(B67,DS,23,0)</f>
        <v>0</v>
      </c>
      <c r="S67" s="247">
        <f>Q67-R67</f>
        <v>7122317</v>
      </c>
      <c r="T67" s="243"/>
      <c r="U67" s="123"/>
      <c r="V67" s="8"/>
      <c r="W67" s="230"/>
      <c r="X67" s="221"/>
      <c r="Y67" s="221"/>
      <c r="Z67" s="221"/>
      <c r="AA67" s="197"/>
      <c r="AB67" s="197"/>
      <c r="AC67" s="197"/>
      <c r="AD67" s="197"/>
      <c r="AE67" s="197"/>
    </row>
    <row r="68" spans="1:31" s="249" customFormat="1" ht="23.25" customHeight="1">
      <c r="A68" s="238">
        <v>2</v>
      </c>
      <c r="B68" s="238" t="s">
        <v>80</v>
      </c>
      <c r="C68" s="239" t="str">
        <f t="shared" si="15"/>
        <v>Nguyễn Văn Sẽ</v>
      </c>
      <c r="D68" s="240" t="str">
        <f t="shared" si="16"/>
        <v>Kỹ Thuật</v>
      </c>
      <c r="E68" s="241">
        <f t="shared" si="17"/>
        <v>4760000</v>
      </c>
      <c r="F68" s="242">
        <f>VLOOKUP(B68,'CC - 02'!B51:AP64,33,0)</f>
        <v>16</v>
      </c>
      <c r="G68" s="243">
        <f t="shared" ref="G68:G73" si="28">ROUND(E68/$U$2*F68,0)</f>
        <v>4231111</v>
      </c>
      <c r="H68" s="242">
        <f>(VLOOKUP(B68,'CC - 02'!$B$50:$AP$63,34,0)+VLOOKUP(B68,'CC - 02'!$B$50:$AP$63,35,0))</f>
        <v>0</v>
      </c>
      <c r="I68" s="243">
        <f t="shared" ref="I68:I73" si="29">ROUND(E68/$U$2*H68,0)</f>
        <v>0</v>
      </c>
      <c r="J68" s="244">
        <f t="shared" ref="J68:J73" si="30">F68+H68</f>
        <v>16</v>
      </c>
      <c r="K68" s="47">
        <f t="shared" ref="K68:K73" si="31">G68+I68</f>
        <v>4231111</v>
      </c>
      <c r="L68" s="103">
        <f t="shared" ref="L68:L73" si="32">+F68*15000</f>
        <v>240000</v>
      </c>
      <c r="M68" s="246">
        <f t="shared" si="22"/>
        <v>4471111</v>
      </c>
      <c r="N68" s="48">
        <f t="shared" si="23"/>
        <v>380800</v>
      </c>
      <c r="O68" s="48">
        <f t="shared" si="24"/>
        <v>71400</v>
      </c>
      <c r="P68" s="48">
        <f t="shared" si="25"/>
        <v>47600</v>
      </c>
      <c r="Q68" s="243">
        <f t="shared" si="26"/>
        <v>3971311</v>
      </c>
      <c r="R68" s="243">
        <f t="shared" si="27"/>
        <v>0</v>
      </c>
      <c r="S68" s="247">
        <f t="shared" ref="S68:S73" si="33">Q68-R68</f>
        <v>3971311</v>
      </c>
      <c r="T68" s="243"/>
      <c r="U68" s="123"/>
      <c r="V68" s="8"/>
      <c r="W68" s="230"/>
      <c r="X68" s="221"/>
      <c r="Y68" s="221"/>
      <c r="Z68" s="221"/>
      <c r="AA68" s="197"/>
      <c r="AB68" s="197"/>
      <c r="AC68" s="197"/>
      <c r="AD68" s="197"/>
      <c r="AE68" s="197"/>
    </row>
    <row r="69" spans="1:31" s="249" customFormat="1" ht="23.25" customHeight="1">
      <c r="A69" s="238">
        <v>3</v>
      </c>
      <c r="B69" s="238" t="s">
        <v>82</v>
      </c>
      <c r="C69" s="239" t="str">
        <f t="shared" si="15"/>
        <v>Võ Uyên Phương</v>
      </c>
      <c r="D69" s="240" t="str">
        <f t="shared" si="16"/>
        <v>LĐ- TL</v>
      </c>
      <c r="E69" s="241">
        <f t="shared" si="17"/>
        <v>4272000</v>
      </c>
      <c r="F69" s="242">
        <f>VLOOKUP(B69,'CC - 02'!B52:AP65,33,0)</f>
        <v>16</v>
      </c>
      <c r="G69" s="243">
        <f t="shared" si="28"/>
        <v>3797333</v>
      </c>
      <c r="H69" s="242">
        <f>(VLOOKUP(B69,'CC - 02'!$B$50:$AP$63,34,0)+VLOOKUP(B69,'CC - 02'!$B$50:$AP$63,35,0))</f>
        <v>0</v>
      </c>
      <c r="I69" s="243">
        <f t="shared" si="29"/>
        <v>0</v>
      </c>
      <c r="J69" s="244">
        <f t="shared" si="30"/>
        <v>16</v>
      </c>
      <c r="K69" s="47">
        <f t="shared" si="31"/>
        <v>3797333</v>
      </c>
      <c r="L69" s="103">
        <f t="shared" si="32"/>
        <v>240000</v>
      </c>
      <c r="M69" s="246">
        <f t="shared" si="22"/>
        <v>4037333</v>
      </c>
      <c r="N69" s="48">
        <f t="shared" si="23"/>
        <v>341760</v>
      </c>
      <c r="O69" s="48">
        <f t="shared" si="24"/>
        <v>64080</v>
      </c>
      <c r="P69" s="48">
        <f t="shared" si="25"/>
        <v>42720</v>
      </c>
      <c r="Q69" s="243">
        <f t="shared" si="26"/>
        <v>3588773</v>
      </c>
      <c r="R69" s="243">
        <f t="shared" si="27"/>
        <v>0</v>
      </c>
      <c r="S69" s="247">
        <f t="shared" si="33"/>
        <v>3588773</v>
      </c>
      <c r="T69" s="243"/>
      <c r="U69" s="123"/>
      <c r="V69" s="8"/>
      <c r="W69" s="230"/>
      <c r="X69" s="221"/>
      <c r="Y69" s="221"/>
      <c r="Z69" s="221"/>
      <c r="AA69" s="197"/>
      <c r="AB69" s="197"/>
      <c r="AC69" s="197"/>
      <c r="AD69" s="197"/>
      <c r="AE69" s="197"/>
    </row>
    <row r="70" spans="1:31" s="249" customFormat="1" ht="23.25" customHeight="1">
      <c r="A70" s="238">
        <v>4</v>
      </c>
      <c r="B70" s="238" t="s">
        <v>85</v>
      </c>
      <c r="C70" s="239" t="str">
        <f t="shared" si="15"/>
        <v>Lê Nguyễn Huy Cường</v>
      </c>
      <c r="D70" s="240" t="str">
        <f t="shared" si="16"/>
        <v>XNK</v>
      </c>
      <c r="E70" s="241">
        <f t="shared" si="17"/>
        <v>3784000</v>
      </c>
      <c r="F70" s="242">
        <f>VLOOKUP(B70,'CC - 02'!B53:AP66,33,0)</f>
        <v>16</v>
      </c>
      <c r="G70" s="243">
        <f t="shared" si="28"/>
        <v>3363556</v>
      </c>
      <c r="H70" s="242">
        <f>(VLOOKUP(B70,'CC - 02'!$B$50:$AP$63,34,0)+VLOOKUP(B70,'CC - 02'!$B$50:$AP$63,35,0))</f>
        <v>0</v>
      </c>
      <c r="I70" s="243">
        <f t="shared" si="29"/>
        <v>0</v>
      </c>
      <c r="J70" s="244">
        <f t="shared" si="30"/>
        <v>16</v>
      </c>
      <c r="K70" s="47">
        <f t="shared" si="31"/>
        <v>3363556</v>
      </c>
      <c r="L70" s="103">
        <f t="shared" si="32"/>
        <v>240000</v>
      </c>
      <c r="M70" s="246">
        <f t="shared" si="22"/>
        <v>3603556</v>
      </c>
      <c r="N70" s="48">
        <f t="shared" si="23"/>
        <v>302720</v>
      </c>
      <c r="O70" s="48">
        <f t="shared" si="24"/>
        <v>56760</v>
      </c>
      <c r="P70" s="48">
        <f t="shared" si="25"/>
        <v>37840</v>
      </c>
      <c r="Q70" s="243">
        <f t="shared" si="26"/>
        <v>3206236</v>
      </c>
      <c r="R70" s="243">
        <f t="shared" si="27"/>
        <v>0</v>
      </c>
      <c r="S70" s="247">
        <f t="shared" si="33"/>
        <v>3206236</v>
      </c>
      <c r="T70" s="243"/>
      <c r="U70" s="204"/>
      <c r="V70" s="248"/>
      <c r="W70" s="230"/>
      <c r="X70" s="221"/>
      <c r="Y70" s="221"/>
      <c r="Z70" s="221"/>
      <c r="AA70" s="197"/>
      <c r="AB70" s="197"/>
      <c r="AC70" s="197"/>
      <c r="AD70" s="197"/>
      <c r="AE70" s="197"/>
    </row>
    <row r="71" spans="1:31" s="249" customFormat="1" ht="23.25" customHeight="1">
      <c r="A71" s="238">
        <v>5</v>
      </c>
      <c r="B71" s="238" t="s">
        <v>88</v>
      </c>
      <c r="C71" s="239" t="str">
        <f t="shared" si="15"/>
        <v>Nguyễn Văn Bé Tư</v>
      </c>
      <c r="D71" s="240" t="str">
        <f t="shared" si="16"/>
        <v>Tài xế</v>
      </c>
      <c r="E71" s="241">
        <f t="shared" si="17"/>
        <v>3051000</v>
      </c>
      <c r="F71" s="242">
        <f>VLOOKUP(B71,'CC - 02'!B54:AP67,33,0)</f>
        <v>16</v>
      </c>
      <c r="G71" s="243">
        <f t="shared" si="28"/>
        <v>2712000</v>
      </c>
      <c r="H71" s="242">
        <f>(VLOOKUP(B71,'CC - 02'!$B$50:$AP$63,34,0)+VLOOKUP(B71,'CC - 02'!$B$50:$AP$63,35,0))</f>
        <v>0</v>
      </c>
      <c r="I71" s="243">
        <f t="shared" si="29"/>
        <v>0</v>
      </c>
      <c r="J71" s="244">
        <f t="shared" si="30"/>
        <v>16</v>
      </c>
      <c r="K71" s="47">
        <f t="shared" si="31"/>
        <v>2712000</v>
      </c>
      <c r="L71" s="103">
        <f t="shared" si="32"/>
        <v>240000</v>
      </c>
      <c r="M71" s="246">
        <f t="shared" si="22"/>
        <v>2952000</v>
      </c>
      <c r="N71" s="48">
        <f t="shared" si="23"/>
        <v>244080</v>
      </c>
      <c r="O71" s="48">
        <f t="shared" si="24"/>
        <v>45765</v>
      </c>
      <c r="P71" s="48">
        <f t="shared" si="25"/>
        <v>30510</v>
      </c>
      <c r="Q71" s="243">
        <f t="shared" si="26"/>
        <v>2631645</v>
      </c>
      <c r="R71" s="243">
        <f t="shared" si="27"/>
        <v>0</v>
      </c>
      <c r="S71" s="247">
        <f t="shared" si="33"/>
        <v>2631645</v>
      </c>
      <c r="T71" s="243"/>
      <c r="U71" s="204"/>
      <c r="V71" s="248"/>
      <c r="W71" s="230"/>
      <c r="X71" s="221"/>
      <c r="Y71" s="221"/>
      <c r="Z71" s="221"/>
      <c r="AA71" s="197"/>
      <c r="AB71" s="197"/>
      <c r="AC71" s="197"/>
      <c r="AD71" s="197"/>
      <c r="AE71" s="197"/>
    </row>
    <row r="72" spans="1:31" s="249" customFormat="1" ht="23.25" customHeight="1">
      <c r="A72" s="238">
        <v>6</v>
      </c>
      <c r="B72" s="238" t="s">
        <v>89</v>
      </c>
      <c r="C72" s="239" t="str">
        <f t="shared" si="15"/>
        <v>Lưu Quốc Phong</v>
      </c>
      <c r="D72" s="240" t="str">
        <f t="shared" si="16"/>
        <v>Nhân sự</v>
      </c>
      <c r="E72" s="241">
        <f t="shared" si="17"/>
        <v>3840000</v>
      </c>
      <c r="F72" s="242">
        <f>VLOOKUP(B72,'CC - 02'!B55:AP68,33,0)</f>
        <v>16</v>
      </c>
      <c r="G72" s="243">
        <f t="shared" si="28"/>
        <v>3413333</v>
      </c>
      <c r="H72" s="242">
        <f>(VLOOKUP(B72,'CC - 02'!$B$50:$AP$63,34,0)+VLOOKUP(B72,'CC - 02'!$B$50:$AP$63,35,0))</f>
        <v>0</v>
      </c>
      <c r="I72" s="243">
        <f t="shared" si="29"/>
        <v>0</v>
      </c>
      <c r="J72" s="244">
        <f t="shared" si="30"/>
        <v>16</v>
      </c>
      <c r="K72" s="47">
        <f t="shared" si="31"/>
        <v>3413333</v>
      </c>
      <c r="L72" s="103">
        <f t="shared" si="32"/>
        <v>240000</v>
      </c>
      <c r="M72" s="246">
        <f t="shared" si="22"/>
        <v>3653333</v>
      </c>
      <c r="N72" s="48">
        <f t="shared" si="23"/>
        <v>307200</v>
      </c>
      <c r="O72" s="48">
        <f t="shared" si="24"/>
        <v>57600</v>
      </c>
      <c r="P72" s="48">
        <f t="shared" si="25"/>
        <v>38400</v>
      </c>
      <c r="Q72" s="243">
        <f t="shared" si="26"/>
        <v>3250133</v>
      </c>
      <c r="R72" s="243">
        <f t="shared" si="27"/>
        <v>0</v>
      </c>
      <c r="S72" s="247">
        <f t="shared" si="33"/>
        <v>3250133</v>
      </c>
      <c r="T72" s="243"/>
      <c r="U72" s="204"/>
      <c r="V72" s="248"/>
      <c r="W72" s="230"/>
      <c r="X72" s="221"/>
      <c r="Y72" s="221"/>
      <c r="Z72" s="221"/>
      <c r="AA72" s="197"/>
      <c r="AB72" s="197"/>
      <c r="AC72" s="197"/>
      <c r="AD72" s="197"/>
      <c r="AE72" s="197"/>
    </row>
    <row r="73" spans="1:31" s="249" customFormat="1" ht="23.25" customHeight="1">
      <c r="A73" s="238">
        <v>7</v>
      </c>
      <c r="B73" s="238" t="s">
        <v>92</v>
      </c>
      <c r="C73" s="239" t="str">
        <f t="shared" si="15"/>
        <v>Hoàng Thị Ngọc</v>
      </c>
      <c r="D73" s="240" t="str">
        <f t="shared" si="16"/>
        <v>Kế toán</v>
      </c>
      <c r="E73" s="241">
        <f t="shared" si="17"/>
        <v>3153000</v>
      </c>
      <c r="F73" s="242">
        <f>VLOOKUP(B73,'CC - 02'!B56:AP69,33,0)</f>
        <v>16</v>
      </c>
      <c r="G73" s="243">
        <f t="shared" si="28"/>
        <v>2802667</v>
      </c>
      <c r="H73" s="242">
        <f>(VLOOKUP(B73,'CC - 02'!$B$50:$AP$63,34,0)+VLOOKUP(B73,'CC - 02'!$B$50:$AP$63,35,0))</f>
        <v>0</v>
      </c>
      <c r="I73" s="243">
        <f t="shared" si="29"/>
        <v>0</v>
      </c>
      <c r="J73" s="244">
        <f t="shared" si="30"/>
        <v>16</v>
      </c>
      <c r="K73" s="47">
        <f t="shared" si="31"/>
        <v>2802667</v>
      </c>
      <c r="L73" s="103">
        <f t="shared" si="32"/>
        <v>240000</v>
      </c>
      <c r="M73" s="246">
        <f t="shared" si="22"/>
        <v>3042667</v>
      </c>
      <c r="N73" s="48">
        <f t="shared" si="23"/>
        <v>252240</v>
      </c>
      <c r="O73" s="48">
        <f t="shared" si="24"/>
        <v>47295</v>
      </c>
      <c r="P73" s="48">
        <f t="shared" si="25"/>
        <v>31530</v>
      </c>
      <c r="Q73" s="243">
        <f t="shared" si="26"/>
        <v>2711602</v>
      </c>
      <c r="R73" s="243">
        <f t="shared" si="27"/>
        <v>0</v>
      </c>
      <c r="S73" s="247">
        <f t="shared" si="33"/>
        <v>2711602</v>
      </c>
      <c r="T73" s="243"/>
      <c r="U73" s="204"/>
      <c r="V73" s="248"/>
      <c r="W73" s="230"/>
      <c r="X73" s="221"/>
      <c r="Y73" s="221"/>
      <c r="Z73" s="221"/>
      <c r="AA73" s="197"/>
      <c r="AB73" s="197"/>
      <c r="AC73" s="197"/>
      <c r="AD73" s="197"/>
      <c r="AE73" s="197"/>
    </row>
    <row r="74" spans="1:31" s="249" customFormat="1" ht="22.5" customHeight="1">
      <c r="A74" s="250"/>
      <c r="B74" s="250"/>
      <c r="C74" s="251"/>
      <c r="D74" s="252"/>
      <c r="E74" s="253"/>
      <c r="F74" s="253"/>
      <c r="G74" s="253"/>
      <c r="H74" s="253"/>
      <c r="I74" s="253"/>
      <c r="J74" s="254"/>
      <c r="K74" s="253"/>
      <c r="L74" s="253"/>
      <c r="M74" s="255"/>
      <c r="N74" s="253"/>
      <c r="O74" s="253"/>
      <c r="P74" s="253"/>
      <c r="Q74" s="253"/>
      <c r="R74" s="253"/>
      <c r="S74" s="253"/>
      <c r="T74" s="243"/>
      <c r="U74" s="204"/>
      <c r="V74" s="248"/>
      <c r="W74" s="248"/>
      <c r="X74" s="248"/>
      <c r="Y74" s="248"/>
      <c r="Z74" s="248"/>
    </row>
    <row r="75" spans="1:31" s="259" customFormat="1" ht="21" customHeight="1">
      <c r="A75" s="446" t="s">
        <v>26</v>
      </c>
      <c r="B75" s="447"/>
      <c r="C75" s="447"/>
      <c r="D75" s="447"/>
      <c r="E75" s="256">
        <f t="shared" ref="E75:S75" si="34">SUM(E67:E74)</f>
        <v>32330000</v>
      </c>
      <c r="F75" s="256">
        <f t="shared" si="34"/>
        <v>111</v>
      </c>
      <c r="G75" s="256">
        <f t="shared" si="34"/>
        <v>28211667</v>
      </c>
      <c r="H75" s="256">
        <f t="shared" si="34"/>
        <v>0</v>
      </c>
      <c r="I75" s="256">
        <f t="shared" si="34"/>
        <v>0</v>
      </c>
      <c r="J75" s="256">
        <f t="shared" si="34"/>
        <v>111</v>
      </c>
      <c r="K75" s="257">
        <f t="shared" si="34"/>
        <v>28211667</v>
      </c>
      <c r="L75" s="257">
        <f t="shared" si="34"/>
        <v>1665000</v>
      </c>
      <c r="M75" s="257">
        <f t="shared" si="34"/>
        <v>29876667</v>
      </c>
      <c r="N75" s="257">
        <f t="shared" si="34"/>
        <v>2586400</v>
      </c>
      <c r="O75" s="257">
        <f t="shared" si="34"/>
        <v>484950</v>
      </c>
      <c r="P75" s="257">
        <f t="shared" si="34"/>
        <v>323300</v>
      </c>
      <c r="Q75" s="257">
        <f t="shared" si="34"/>
        <v>26482017</v>
      </c>
      <c r="R75" s="257">
        <f t="shared" si="34"/>
        <v>0</v>
      </c>
      <c r="S75" s="257">
        <f t="shared" si="34"/>
        <v>26482017</v>
      </c>
      <c r="T75" s="257"/>
      <c r="U75" s="204"/>
      <c r="V75" s="258"/>
      <c r="W75" s="258"/>
      <c r="X75" s="258"/>
      <c r="Y75" s="258"/>
      <c r="Z75" s="258"/>
    </row>
    <row r="76" spans="1:31" s="267" customFormat="1" ht="13.5" customHeight="1">
      <c r="A76" s="260"/>
      <c r="B76" s="260"/>
      <c r="C76" s="261"/>
      <c r="D76" s="262"/>
      <c r="E76" s="263"/>
      <c r="F76" s="261"/>
      <c r="G76" s="261"/>
      <c r="H76" s="261"/>
      <c r="I76" s="261"/>
      <c r="J76" s="264"/>
      <c r="K76" s="261"/>
      <c r="L76" s="261"/>
      <c r="M76" s="265"/>
      <c r="N76" s="261"/>
      <c r="O76" s="261"/>
      <c r="P76" s="261"/>
      <c r="Q76" s="261"/>
      <c r="R76" s="261"/>
      <c r="S76" s="261"/>
      <c r="T76" s="261"/>
      <c r="U76" s="204"/>
      <c r="V76" s="266"/>
      <c r="W76" s="266"/>
      <c r="X76" s="266"/>
      <c r="Y76" s="266"/>
      <c r="Z76" s="266"/>
    </row>
    <row r="77" spans="1:31" s="249" customFormat="1" ht="17.25" customHeight="1">
      <c r="A77" s="268"/>
      <c r="B77" s="268"/>
      <c r="C77" s="268"/>
      <c r="D77" s="269"/>
      <c r="E77" s="270"/>
      <c r="F77" s="268"/>
      <c r="G77" s="268"/>
      <c r="H77" s="268"/>
      <c r="I77" s="268"/>
      <c r="J77" s="271"/>
      <c r="K77" s="270"/>
      <c r="L77" s="268"/>
      <c r="M77" s="268"/>
      <c r="N77" s="268"/>
      <c r="O77" s="268"/>
      <c r="P77" s="268"/>
      <c r="Q77" s="268"/>
      <c r="R77" s="268"/>
      <c r="S77" s="272" t="str">
        <f>$S$17</f>
        <v>Long An, ngày  28   tháng   02   năm 2014</v>
      </c>
      <c r="T77" s="268"/>
      <c r="U77" s="273"/>
      <c r="V77" s="248"/>
      <c r="W77" s="248"/>
      <c r="X77" s="248"/>
      <c r="Y77" s="248"/>
      <c r="Z77" s="248"/>
    </row>
    <row r="78" spans="1:31" s="249" customFormat="1" ht="12.75">
      <c r="A78" s="274"/>
      <c r="B78" s="274"/>
      <c r="C78" s="273" t="s">
        <v>63</v>
      </c>
      <c r="D78" s="275"/>
      <c r="E78" s="224"/>
      <c r="F78" s="273"/>
      <c r="G78" s="224"/>
      <c r="H78" s="224"/>
      <c r="I78" s="224"/>
      <c r="J78" s="276"/>
      <c r="K78" s="248"/>
      <c r="L78" s="277"/>
      <c r="M78" s="290"/>
      <c r="N78" s="278"/>
      <c r="O78" s="278"/>
      <c r="P78" s="278"/>
      <c r="Q78" s="278"/>
      <c r="S78" s="278" t="s">
        <v>23</v>
      </c>
      <c r="T78" s="273"/>
      <c r="U78" s="273"/>
      <c r="V78" s="248"/>
      <c r="W78" s="248"/>
      <c r="X78" s="248"/>
      <c r="Y78" s="248"/>
      <c r="Z78" s="248"/>
    </row>
    <row r="79" spans="1:31" s="267" customFormat="1" ht="12">
      <c r="A79" s="260"/>
      <c r="B79" s="260"/>
      <c r="C79" s="279"/>
      <c r="D79" s="279"/>
      <c r="E79" s="280"/>
      <c r="F79" s="207"/>
      <c r="G79" s="280"/>
      <c r="H79" s="280"/>
      <c r="I79" s="280"/>
      <c r="J79" s="264"/>
      <c r="K79" s="266"/>
      <c r="L79" s="281"/>
      <c r="N79" s="282"/>
      <c r="O79" s="282"/>
      <c r="P79" s="282"/>
      <c r="Q79" s="282"/>
      <c r="S79" s="282"/>
      <c r="T79" s="207"/>
      <c r="U79" s="204"/>
      <c r="V79" s="266"/>
      <c r="W79" s="266"/>
      <c r="X79" s="266"/>
      <c r="Y79" s="266"/>
      <c r="Z79" s="266"/>
    </row>
    <row r="80" spans="1:31">
      <c r="M80" s="6"/>
    </row>
    <row r="81" spans="13:13">
      <c r="M81" s="6"/>
    </row>
    <row r="82" spans="13:13">
      <c r="M82" s="6"/>
    </row>
    <row r="83" spans="13:13">
      <c r="M83" s="6"/>
    </row>
    <row r="84" spans="13:13">
      <c r="M84" s="6"/>
    </row>
    <row r="85" spans="13:13">
      <c r="M85" s="6"/>
    </row>
    <row r="86" spans="13:13">
      <c r="M86" s="6"/>
    </row>
    <row r="87" spans="13:13">
      <c r="M87" s="6"/>
    </row>
    <row r="88" spans="13:13">
      <c r="M88" s="6"/>
    </row>
    <row r="89" spans="13:13">
      <c r="M89" s="6"/>
    </row>
    <row r="90" spans="13:13">
      <c r="M90" s="6"/>
    </row>
    <row r="91" spans="13:13">
      <c r="M91" s="6"/>
    </row>
    <row r="92" spans="13:13">
      <c r="M92" s="6"/>
    </row>
    <row r="93" spans="13:13">
      <c r="M93" s="6"/>
    </row>
    <row r="94" spans="13:13">
      <c r="M94" s="6"/>
    </row>
    <row r="95" spans="13:13">
      <c r="M95" s="6"/>
    </row>
    <row r="96" spans="13:13">
      <c r="M96" s="6"/>
    </row>
    <row r="97" spans="13:13">
      <c r="M97" s="6"/>
    </row>
    <row r="98" spans="13:13">
      <c r="M98" s="6"/>
    </row>
    <row r="99" spans="13:13">
      <c r="M99" s="6"/>
    </row>
    <row r="100" spans="13:13">
      <c r="M100" s="6"/>
    </row>
    <row r="101" spans="13:13">
      <c r="M101" s="6"/>
    </row>
    <row r="102" spans="13:13">
      <c r="M102" s="6"/>
    </row>
    <row r="103" spans="13:13">
      <c r="M103" s="6"/>
    </row>
    <row r="104" spans="13:13">
      <c r="M104" s="6"/>
    </row>
    <row r="105" spans="13:13">
      <c r="M105" s="6"/>
    </row>
    <row r="106" spans="13:13">
      <c r="M106" s="6"/>
    </row>
    <row r="107" spans="13:13">
      <c r="M107" s="6"/>
    </row>
    <row r="108" spans="13:13">
      <c r="M108" s="6"/>
    </row>
    <row r="109" spans="13:13">
      <c r="M109" s="6"/>
    </row>
    <row r="110" spans="13:13">
      <c r="M110" s="6"/>
    </row>
    <row r="111" spans="13:13">
      <c r="M111" s="6"/>
    </row>
    <row r="112" spans="13:13">
      <c r="M112" s="6"/>
    </row>
    <row r="113" spans="1:31">
      <c r="M113" s="6"/>
    </row>
    <row r="114" spans="1:31">
      <c r="M114" s="6"/>
    </row>
    <row r="115" spans="1:31">
      <c r="M115" s="6"/>
    </row>
    <row r="116" spans="1:31" s="4" customFormat="1" ht="41.25" customHeight="1">
      <c r="A116" s="161" t="str">
        <f>$A$1</f>
        <v>Công ty TNHH Hải sản An Lạc</v>
      </c>
      <c r="B116" s="289"/>
      <c r="C116" s="289"/>
      <c r="D116" s="424" t="str">
        <f>D1</f>
        <v>BẢNG THANH TOÁN LƯƠNG THÁNG 02 / 2014</v>
      </c>
      <c r="E116" s="424"/>
      <c r="F116" s="424"/>
      <c r="G116" s="424"/>
      <c r="H116" s="424"/>
      <c r="I116" s="424"/>
      <c r="J116" s="424"/>
      <c r="K116" s="424"/>
      <c r="L116" s="424"/>
      <c r="M116" s="424"/>
      <c r="N116" s="424"/>
      <c r="O116" s="424"/>
      <c r="P116" s="424"/>
      <c r="Q116" s="425"/>
      <c r="R116" s="426" t="s">
        <v>158</v>
      </c>
      <c r="S116" s="427"/>
      <c r="T116" s="428"/>
      <c r="U116" s="6"/>
      <c r="V116" s="8"/>
      <c r="W116" s="96"/>
      <c r="X116" s="96"/>
      <c r="Y116" s="5"/>
      <c r="Z116" s="5"/>
    </row>
    <row r="117" spans="1:31" s="4" customFormat="1" ht="15" customHeight="1">
      <c r="A117" s="161" t="str">
        <f>$A$2</f>
        <v>Địa chỉ: Lô A14, đường 4A, KCN Hải Sơn, Đức Hòa, Long An</v>
      </c>
      <c r="B117" s="289"/>
      <c r="C117" s="289"/>
      <c r="D117" s="289"/>
      <c r="E117" s="94"/>
      <c r="F117" s="289"/>
      <c r="G117" s="289"/>
      <c r="H117" s="289"/>
      <c r="I117" s="289"/>
      <c r="J117" s="95"/>
      <c r="K117" s="289"/>
      <c r="L117" s="289"/>
      <c r="M117" s="289"/>
      <c r="N117" s="289"/>
      <c r="O117" s="289"/>
      <c r="P117" s="289"/>
      <c r="Q117" s="289"/>
      <c r="R117" s="289"/>
      <c r="S117" s="289"/>
      <c r="T117" s="69"/>
      <c r="U117" s="6"/>
      <c r="V117" s="8"/>
      <c r="W117" s="96"/>
      <c r="X117" s="96"/>
      <c r="Y117" s="5"/>
      <c r="Z117" s="5"/>
    </row>
    <row r="118" spans="1:31" s="4" customFormat="1" ht="15" customHeight="1">
      <c r="A118" s="161" t="str">
        <f>$A$3</f>
        <v>Số điện thoại: 072.3850606 - Fax: 072.3850608</v>
      </c>
      <c r="B118" s="289"/>
      <c r="C118" s="289"/>
      <c r="D118" s="289"/>
      <c r="E118" s="94"/>
      <c r="F118" s="289"/>
      <c r="G118" s="289"/>
      <c r="H118" s="289"/>
      <c r="I118" s="289"/>
      <c r="J118" s="95"/>
      <c r="K118" s="289"/>
      <c r="L118" s="289"/>
      <c r="M118" s="289"/>
      <c r="N118" s="289"/>
      <c r="O118" s="289"/>
      <c r="P118" s="289"/>
      <c r="Q118" s="289"/>
      <c r="R118" s="289"/>
      <c r="S118" s="289"/>
      <c r="T118" s="69"/>
      <c r="U118" s="6"/>
      <c r="V118" s="8"/>
      <c r="W118" s="96"/>
      <c r="X118" s="96"/>
      <c r="Y118" s="5"/>
      <c r="Z118" s="5"/>
    </row>
    <row r="119" spans="1:31" s="4" customFormat="1" ht="15" customHeight="1">
      <c r="A119" s="161" t="str">
        <f>$A$4</f>
        <v>MST: 1100878093</v>
      </c>
      <c r="B119" s="289"/>
      <c r="C119" s="289"/>
      <c r="D119" s="289"/>
      <c r="E119" s="94"/>
      <c r="F119" s="289"/>
      <c r="G119" s="289"/>
      <c r="H119" s="289"/>
      <c r="I119" s="289"/>
      <c r="J119" s="95"/>
      <c r="K119" s="289"/>
      <c r="L119" s="92"/>
      <c r="M119" s="289"/>
      <c r="N119" s="289"/>
      <c r="O119" s="289"/>
      <c r="P119" s="289"/>
      <c r="Q119" s="14"/>
      <c r="R119" s="289"/>
      <c r="S119" s="289"/>
      <c r="T119" s="289"/>
      <c r="U119" s="6"/>
      <c r="V119" s="8"/>
      <c r="W119" s="96"/>
      <c r="X119" s="96"/>
      <c r="Y119" s="5"/>
      <c r="Z119" s="5"/>
    </row>
    <row r="120" spans="1:31" s="124" customFormat="1" ht="14.25" customHeight="1">
      <c r="A120" s="122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6"/>
      <c r="V120" s="8"/>
      <c r="W120" s="125"/>
      <c r="X120" s="125"/>
      <c r="Y120" s="125"/>
      <c r="Z120" s="125"/>
    </row>
    <row r="121" spans="1:31" s="33" customFormat="1" ht="24" customHeight="1">
      <c r="A121" s="421" t="s">
        <v>20</v>
      </c>
      <c r="B121" s="421" t="s">
        <v>21</v>
      </c>
      <c r="C121" s="420" t="s">
        <v>1</v>
      </c>
      <c r="D121" s="420" t="s">
        <v>2</v>
      </c>
      <c r="E121" s="423" t="s">
        <v>58</v>
      </c>
      <c r="F121" s="412" t="s">
        <v>27</v>
      </c>
      <c r="G121" s="414"/>
      <c r="H121" s="414"/>
      <c r="I121" s="414"/>
      <c r="J121" s="414"/>
      <c r="K121" s="413"/>
      <c r="L121" s="408" t="s">
        <v>60</v>
      </c>
      <c r="M121" s="408" t="s">
        <v>5</v>
      </c>
      <c r="N121" s="420" t="s">
        <v>6</v>
      </c>
      <c r="O121" s="420"/>
      <c r="P121" s="420"/>
      <c r="Q121" s="408" t="s">
        <v>7</v>
      </c>
      <c r="R121" s="408" t="s">
        <v>8</v>
      </c>
      <c r="S121" s="408" t="s">
        <v>9</v>
      </c>
      <c r="T121" s="410" t="s">
        <v>10</v>
      </c>
      <c r="U121" s="6"/>
      <c r="V121" s="8"/>
      <c r="W121" s="34"/>
      <c r="X121" s="5"/>
      <c r="Y121" s="5"/>
      <c r="Z121" s="5"/>
      <c r="AA121" s="4"/>
      <c r="AB121" s="4"/>
      <c r="AC121" s="4"/>
      <c r="AD121" s="4"/>
      <c r="AE121" s="4"/>
    </row>
    <row r="122" spans="1:31" s="33" customFormat="1" ht="33.75" customHeight="1">
      <c r="A122" s="422"/>
      <c r="B122" s="422"/>
      <c r="C122" s="420"/>
      <c r="D122" s="420"/>
      <c r="E122" s="423"/>
      <c r="F122" s="412" t="s">
        <v>62</v>
      </c>
      <c r="G122" s="413"/>
      <c r="H122" s="412" t="s">
        <v>42</v>
      </c>
      <c r="I122" s="414"/>
      <c r="J122" s="415" t="s">
        <v>28</v>
      </c>
      <c r="K122" s="408" t="s">
        <v>4</v>
      </c>
      <c r="L122" s="409"/>
      <c r="M122" s="409"/>
      <c r="N122" s="417" t="s">
        <v>12</v>
      </c>
      <c r="O122" s="408" t="s">
        <v>13</v>
      </c>
      <c r="P122" s="408" t="s">
        <v>35</v>
      </c>
      <c r="Q122" s="409"/>
      <c r="R122" s="409"/>
      <c r="S122" s="409"/>
      <c r="T122" s="411"/>
      <c r="U122" s="6"/>
      <c r="V122" s="8"/>
      <c r="W122" s="34"/>
      <c r="X122" s="5"/>
      <c r="Y122" s="5"/>
      <c r="Z122" s="5"/>
      <c r="AA122" s="4"/>
      <c r="AB122" s="4"/>
      <c r="AC122" s="4"/>
      <c r="AD122" s="4"/>
      <c r="AE122" s="4"/>
    </row>
    <row r="123" spans="1:31" s="33" customFormat="1" ht="35.25" customHeight="1">
      <c r="A123" s="422"/>
      <c r="B123" s="422"/>
      <c r="C123" s="408"/>
      <c r="D123" s="408"/>
      <c r="E123" s="423"/>
      <c r="F123" s="285" t="s">
        <v>41</v>
      </c>
      <c r="G123" s="284" t="s">
        <v>19</v>
      </c>
      <c r="H123" s="285" t="s">
        <v>18</v>
      </c>
      <c r="I123" s="292" t="s">
        <v>19</v>
      </c>
      <c r="J123" s="416"/>
      <c r="K123" s="409"/>
      <c r="L123" s="419"/>
      <c r="M123" s="409"/>
      <c r="N123" s="418"/>
      <c r="O123" s="409"/>
      <c r="P123" s="409"/>
      <c r="Q123" s="409"/>
      <c r="R123" s="409"/>
      <c r="S123" s="409"/>
      <c r="T123" s="411"/>
      <c r="U123" s="6"/>
      <c r="V123" s="8"/>
      <c r="W123" s="34"/>
      <c r="X123" s="5"/>
      <c r="Y123" s="5"/>
      <c r="Z123" s="5"/>
      <c r="AA123" s="4"/>
      <c r="AB123" s="4"/>
      <c r="AC123" s="4"/>
      <c r="AD123" s="4"/>
      <c r="AE123" s="4"/>
    </row>
    <row r="124" spans="1:31" s="98" customFormat="1" ht="12.75" customHeight="1">
      <c r="A124" s="97">
        <v>1</v>
      </c>
      <c r="B124" s="97">
        <v>2</v>
      </c>
      <c r="C124" s="97">
        <v>3</v>
      </c>
      <c r="D124" s="97">
        <v>4</v>
      </c>
      <c r="E124" s="97">
        <v>5</v>
      </c>
      <c r="F124" s="97">
        <v>7</v>
      </c>
      <c r="G124" s="97">
        <v>8</v>
      </c>
      <c r="H124" s="97">
        <v>9</v>
      </c>
      <c r="I124" s="97">
        <v>10</v>
      </c>
      <c r="J124" s="97">
        <v>13</v>
      </c>
      <c r="K124" s="97">
        <v>14</v>
      </c>
      <c r="L124" s="97">
        <v>16</v>
      </c>
      <c r="M124" s="97">
        <v>20</v>
      </c>
      <c r="N124" s="97">
        <v>24</v>
      </c>
      <c r="O124" s="97">
        <v>25</v>
      </c>
      <c r="P124" s="97">
        <v>26</v>
      </c>
      <c r="Q124" s="97">
        <v>29</v>
      </c>
      <c r="R124" s="97">
        <v>30</v>
      </c>
      <c r="S124" s="97">
        <v>31</v>
      </c>
      <c r="T124" s="97">
        <v>32</v>
      </c>
      <c r="U124" s="6"/>
      <c r="V124" s="8"/>
      <c r="W124" s="99"/>
      <c r="X124" s="100"/>
      <c r="Y124" s="100"/>
      <c r="Z124" s="100"/>
      <c r="AA124" s="101"/>
      <c r="AB124" s="101"/>
      <c r="AC124" s="101"/>
      <c r="AD124" s="101"/>
      <c r="AE124" s="101"/>
    </row>
    <row r="125" spans="1:31" s="44" customFormat="1" ht="23.25" customHeight="1">
      <c r="A125" s="46">
        <v>1</v>
      </c>
      <c r="B125" s="163" t="s">
        <v>97</v>
      </c>
      <c r="C125" s="102" t="str">
        <f t="shared" ref="C125:C154" si="35">VLOOKUP(B125,DS,2,0)</f>
        <v xml:space="preserve"> Lâm Thị Mộng Kiều </v>
      </c>
      <c r="D125" s="135" t="str">
        <f t="shared" ref="D125:D154" si="36">VLOOKUP(B125,DS,3,0)</f>
        <v>Công nhân</v>
      </c>
      <c r="E125" s="103">
        <f t="shared" ref="E125:E154" si="37">VLOOKUP(B125,DS,4,0)</f>
        <v>2568000</v>
      </c>
      <c r="F125" s="108">
        <f>VLOOKUP(B125,'CC - 02'!$B$93:$AP$152,33,0)</f>
        <v>16</v>
      </c>
      <c r="G125" s="243">
        <f t="shared" ref="G125" si="38">ROUND(E125/$U$2*F125,0)</f>
        <v>2282667</v>
      </c>
      <c r="H125" s="108">
        <f>(VLOOKUP(B125,'CC - 02'!$B$93:$AP$152,34,0)+VLOOKUP(B125,'CC - 02'!$B$93:$AP$152,34,0))</f>
        <v>0</v>
      </c>
      <c r="I125" s="243">
        <f t="shared" ref="I125" si="39">ROUND(E125/$U$2*H125,0)</f>
        <v>0</v>
      </c>
      <c r="J125" s="109">
        <f>F125+H125</f>
        <v>16</v>
      </c>
      <c r="K125" s="47">
        <f t="shared" ref="K125" si="40">G125+I125</f>
        <v>2282667</v>
      </c>
      <c r="L125" s="103">
        <f t="shared" ref="L125" si="41">+F125*15000</f>
        <v>240000</v>
      </c>
      <c r="M125" s="49">
        <f t="shared" ref="M125:M154" si="42">K125+L125</f>
        <v>2522667</v>
      </c>
      <c r="N125" s="48">
        <f t="shared" ref="N125:N154" si="43">IF(VLOOKUP(B125,DS,10,0)="x",E125*$N$5,0)</f>
        <v>205440</v>
      </c>
      <c r="O125" s="48">
        <f t="shared" ref="O125:O154" si="44">IF(VLOOKUP(B125,DS,10,0)="x",E125*$O$5,0)</f>
        <v>38520</v>
      </c>
      <c r="P125" s="48">
        <f t="shared" ref="P125:P154" si="45">IF(VLOOKUP(B125,DS,10,0)="x",E125*$P$5,0)</f>
        <v>25680</v>
      </c>
      <c r="Q125" s="47">
        <f t="shared" ref="Q125:Q155" si="46">M125-SUM(N125:P125)</f>
        <v>2253027</v>
      </c>
      <c r="R125" s="47">
        <f t="shared" ref="R125:R154" si="47">VLOOKUP(B125,DS,23,0)</f>
        <v>0</v>
      </c>
      <c r="S125" s="55">
        <f>Q125-R125</f>
        <v>2253027</v>
      </c>
      <c r="T125" s="47"/>
      <c r="U125" s="6"/>
      <c r="V125" s="8"/>
      <c r="W125" s="34"/>
      <c r="X125" s="5"/>
      <c r="Y125" s="5"/>
      <c r="Z125" s="5"/>
      <c r="AA125" s="4"/>
      <c r="AB125" s="4"/>
      <c r="AC125" s="4"/>
      <c r="AD125" s="4"/>
      <c r="AE125" s="4"/>
    </row>
    <row r="126" spans="1:31" s="44" customFormat="1" ht="23.25" customHeight="1">
      <c r="A126" s="46">
        <v>2</v>
      </c>
      <c r="B126" s="163" t="s">
        <v>98</v>
      </c>
      <c r="C126" s="102" t="str">
        <f t="shared" si="35"/>
        <v>Huỳnh Thị Hường</v>
      </c>
      <c r="D126" s="135" t="str">
        <f t="shared" si="36"/>
        <v>Công nhân</v>
      </c>
      <c r="E126" s="103">
        <f t="shared" si="37"/>
        <v>2568000</v>
      </c>
      <c r="F126" s="108">
        <f>VLOOKUP(B126,'CC - 02'!$B$93:$AP$152,33,0)</f>
        <v>16</v>
      </c>
      <c r="G126" s="243">
        <f t="shared" ref="G126:G154" si="48">ROUND(E126/$U$2*F126,0)</f>
        <v>2282667</v>
      </c>
      <c r="H126" s="108">
        <f>(VLOOKUP(B126,'CC - 02'!$B$93:$AP$152,34,0)+VLOOKUP(B126,'CC - 02'!$B$93:$AP$152,34,0))</f>
        <v>0</v>
      </c>
      <c r="I126" s="243">
        <f t="shared" ref="I126:I154" si="49">ROUND(E126/$U$2*H126,0)</f>
        <v>0</v>
      </c>
      <c r="J126" s="109">
        <f t="shared" ref="J126:J154" si="50">F126+H126</f>
        <v>16</v>
      </c>
      <c r="K126" s="47">
        <f t="shared" ref="K126:K154" si="51">G126+I126</f>
        <v>2282667</v>
      </c>
      <c r="L126" s="103">
        <f t="shared" ref="L126:L154" si="52">+F126*15000</f>
        <v>240000</v>
      </c>
      <c r="M126" s="49">
        <f t="shared" si="42"/>
        <v>2522667</v>
      </c>
      <c r="N126" s="48">
        <f t="shared" si="43"/>
        <v>205440</v>
      </c>
      <c r="O126" s="48">
        <f t="shared" si="44"/>
        <v>38520</v>
      </c>
      <c r="P126" s="48">
        <f t="shared" si="45"/>
        <v>25680</v>
      </c>
      <c r="Q126" s="47">
        <f t="shared" si="46"/>
        <v>2253027</v>
      </c>
      <c r="R126" s="47">
        <f t="shared" si="47"/>
        <v>0</v>
      </c>
      <c r="S126" s="55">
        <f t="shared" ref="S126:S154" si="53">Q126-R126</f>
        <v>2253027</v>
      </c>
      <c r="T126" s="47"/>
      <c r="U126" s="6"/>
      <c r="V126" s="8"/>
      <c r="W126" s="34"/>
      <c r="X126" s="5"/>
      <c r="Y126" s="5"/>
      <c r="Z126" s="5"/>
      <c r="AA126" s="4"/>
      <c r="AB126" s="4"/>
      <c r="AC126" s="4"/>
      <c r="AD126" s="4"/>
      <c r="AE126" s="4"/>
    </row>
    <row r="127" spans="1:31" s="44" customFormat="1" ht="23.25" customHeight="1">
      <c r="A127" s="46">
        <v>3</v>
      </c>
      <c r="B127" s="163" t="s">
        <v>99</v>
      </c>
      <c r="C127" s="102" t="str">
        <f t="shared" si="35"/>
        <v>Nguyễn Thị Rong</v>
      </c>
      <c r="D127" s="135" t="str">
        <f t="shared" si="36"/>
        <v>Công nhân</v>
      </c>
      <c r="E127" s="103">
        <f t="shared" si="37"/>
        <v>2568000</v>
      </c>
      <c r="F127" s="108">
        <f>VLOOKUP(B127,'CC - 02'!$B$93:$AP$152,33,0)</f>
        <v>16</v>
      </c>
      <c r="G127" s="243">
        <f t="shared" si="48"/>
        <v>2282667</v>
      </c>
      <c r="H127" s="108">
        <f>(VLOOKUP(B127,'CC - 02'!$B$93:$AP$152,34,0)+VLOOKUP(B127,'CC - 02'!$B$93:$AP$152,34,0))</f>
        <v>0</v>
      </c>
      <c r="I127" s="243">
        <f t="shared" si="49"/>
        <v>0</v>
      </c>
      <c r="J127" s="109">
        <f t="shared" si="50"/>
        <v>16</v>
      </c>
      <c r="K127" s="47">
        <f t="shared" si="51"/>
        <v>2282667</v>
      </c>
      <c r="L127" s="103">
        <f t="shared" si="52"/>
        <v>240000</v>
      </c>
      <c r="M127" s="49">
        <f t="shared" si="42"/>
        <v>2522667</v>
      </c>
      <c r="N127" s="48">
        <f t="shared" si="43"/>
        <v>205440</v>
      </c>
      <c r="O127" s="48">
        <f t="shared" si="44"/>
        <v>38520</v>
      </c>
      <c r="P127" s="48">
        <f t="shared" si="45"/>
        <v>25680</v>
      </c>
      <c r="Q127" s="47">
        <f t="shared" si="46"/>
        <v>2253027</v>
      </c>
      <c r="R127" s="47">
        <f t="shared" si="47"/>
        <v>0</v>
      </c>
      <c r="S127" s="55">
        <f t="shared" si="53"/>
        <v>2253027</v>
      </c>
      <c r="T127" s="47"/>
      <c r="U127" s="123"/>
      <c r="V127" s="45"/>
      <c r="W127" s="34"/>
      <c r="X127" s="5"/>
      <c r="Y127" s="5"/>
      <c r="Z127" s="5"/>
      <c r="AA127" s="4"/>
      <c r="AB127" s="4"/>
      <c r="AC127" s="4"/>
      <c r="AD127" s="4"/>
      <c r="AE127" s="4"/>
    </row>
    <row r="128" spans="1:31" s="44" customFormat="1" ht="23.25" customHeight="1">
      <c r="A128" s="46">
        <v>4</v>
      </c>
      <c r="B128" s="163" t="s">
        <v>100</v>
      </c>
      <c r="C128" s="102" t="str">
        <f t="shared" si="35"/>
        <v>Sơn Thị Nil</v>
      </c>
      <c r="D128" s="135" t="str">
        <f t="shared" si="36"/>
        <v>Công nhân</v>
      </c>
      <c r="E128" s="103">
        <f t="shared" si="37"/>
        <v>2568000</v>
      </c>
      <c r="F128" s="108">
        <f>VLOOKUP(B128,'CC - 02'!$B$93:$AP$152,33,0)</f>
        <v>16</v>
      </c>
      <c r="G128" s="243">
        <f t="shared" si="48"/>
        <v>2282667</v>
      </c>
      <c r="H128" s="108">
        <f>(VLOOKUP(B128,'CC - 02'!$B$93:$AP$152,34,0)+VLOOKUP(B128,'CC - 02'!$B$93:$AP$152,34,0))</f>
        <v>0</v>
      </c>
      <c r="I128" s="243">
        <f t="shared" si="49"/>
        <v>0</v>
      </c>
      <c r="J128" s="109">
        <f t="shared" si="50"/>
        <v>16</v>
      </c>
      <c r="K128" s="47">
        <f t="shared" si="51"/>
        <v>2282667</v>
      </c>
      <c r="L128" s="103">
        <f t="shared" si="52"/>
        <v>240000</v>
      </c>
      <c r="M128" s="49">
        <f t="shared" si="42"/>
        <v>2522667</v>
      </c>
      <c r="N128" s="48">
        <f t="shared" si="43"/>
        <v>205440</v>
      </c>
      <c r="O128" s="48">
        <f t="shared" si="44"/>
        <v>38520</v>
      </c>
      <c r="P128" s="48">
        <f t="shared" si="45"/>
        <v>25680</v>
      </c>
      <c r="Q128" s="47">
        <f t="shared" si="46"/>
        <v>2253027</v>
      </c>
      <c r="R128" s="47">
        <f t="shared" si="47"/>
        <v>0</v>
      </c>
      <c r="S128" s="55">
        <f t="shared" si="53"/>
        <v>2253027</v>
      </c>
      <c r="T128" s="47"/>
      <c r="U128" s="123"/>
      <c r="V128" s="45"/>
      <c r="W128" s="34"/>
      <c r="X128" s="5"/>
      <c r="Y128" s="5"/>
      <c r="Z128" s="5"/>
      <c r="AA128" s="4"/>
      <c r="AB128" s="4"/>
      <c r="AC128" s="4"/>
      <c r="AD128" s="4"/>
      <c r="AE128" s="4"/>
    </row>
    <row r="129" spans="1:31" s="44" customFormat="1" ht="23.25" customHeight="1">
      <c r="A129" s="46">
        <v>5</v>
      </c>
      <c r="B129" s="163" t="s">
        <v>101</v>
      </c>
      <c r="C129" s="102" t="str">
        <f t="shared" si="35"/>
        <v>Huỳnh Thị Bé Tha</v>
      </c>
      <c r="D129" s="135" t="str">
        <f t="shared" si="36"/>
        <v>Công nhân</v>
      </c>
      <c r="E129" s="103">
        <f t="shared" si="37"/>
        <v>2568000</v>
      </c>
      <c r="F129" s="108">
        <f>VLOOKUP(B129,'CC - 02'!$B$93:$AP$152,33,0)</f>
        <v>16</v>
      </c>
      <c r="G129" s="243">
        <f t="shared" si="48"/>
        <v>2282667</v>
      </c>
      <c r="H129" s="108">
        <f>(VLOOKUP(B129,'CC - 02'!$B$93:$AP$152,34,0)+VLOOKUP(B129,'CC - 02'!$B$93:$AP$152,34,0))</f>
        <v>0</v>
      </c>
      <c r="I129" s="243">
        <f t="shared" si="49"/>
        <v>0</v>
      </c>
      <c r="J129" s="109">
        <f t="shared" si="50"/>
        <v>16</v>
      </c>
      <c r="K129" s="47">
        <f t="shared" si="51"/>
        <v>2282667</v>
      </c>
      <c r="L129" s="103">
        <f t="shared" si="52"/>
        <v>240000</v>
      </c>
      <c r="M129" s="49">
        <f t="shared" si="42"/>
        <v>2522667</v>
      </c>
      <c r="N129" s="48">
        <f t="shared" si="43"/>
        <v>205440</v>
      </c>
      <c r="O129" s="48">
        <f t="shared" si="44"/>
        <v>38520</v>
      </c>
      <c r="P129" s="48">
        <f t="shared" si="45"/>
        <v>25680</v>
      </c>
      <c r="Q129" s="47">
        <f t="shared" si="46"/>
        <v>2253027</v>
      </c>
      <c r="R129" s="47">
        <f t="shared" si="47"/>
        <v>0</v>
      </c>
      <c r="S129" s="55">
        <f>Q129-R129</f>
        <v>2253027</v>
      </c>
      <c r="T129" s="47"/>
      <c r="U129" s="123"/>
      <c r="V129" s="45"/>
      <c r="W129" s="34"/>
      <c r="X129" s="5"/>
      <c r="Y129" s="5"/>
      <c r="Z129" s="5"/>
      <c r="AA129" s="4"/>
      <c r="AB129" s="4"/>
      <c r="AC129" s="4"/>
      <c r="AD129" s="4"/>
      <c r="AE129" s="4"/>
    </row>
    <row r="130" spans="1:31" s="44" customFormat="1" ht="23.25" customHeight="1">
      <c r="A130" s="46">
        <v>6</v>
      </c>
      <c r="B130" s="163" t="s">
        <v>102</v>
      </c>
      <c r="C130" s="102" t="str">
        <f t="shared" si="35"/>
        <v>Huỳnh Thị Bé Thi</v>
      </c>
      <c r="D130" s="135" t="str">
        <f t="shared" si="36"/>
        <v>Công nhân</v>
      </c>
      <c r="E130" s="103">
        <f t="shared" si="37"/>
        <v>2568000</v>
      </c>
      <c r="F130" s="108">
        <f>VLOOKUP(B130,'CC - 02'!$B$93:$AP$152,33,0)</f>
        <v>16</v>
      </c>
      <c r="G130" s="243">
        <f t="shared" si="48"/>
        <v>2282667</v>
      </c>
      <c r="H130" s="108">
        <f>(VLOOKUP(B130,'CC - 02'!$B$93:$AP$152,34,0)+VLOOKUP(B130,'CC - 02'!$B$93:$AP$152,34,0))</f>
        <v>0</v>
      </c>
      <c r="I130" s="243">
        <f t="shared" si="49"/>
        <v>0</v>
      </c>
      <c r="J130" s="109">
        <f t="shared" si="50"/>
        <v>16</v>
      </c>
      <c r="K130" s="47">
        <f t="shared" si="51"/>
        <v>2282667</v>
      </c>
      <c r="L130" s="103">
        <f t="shared" si="52"/>
        <v>240000</v>
      </c>
      <c r="M130" s="49">
        <f t="shared" si="42"/>
        <v>2522667</v>
      </c>
      <c r="N130" s="48">
        <f t="shared" si="43"/>
        <v>205440</v>
      </c>
      <c r="O130" s="48">
        <f t="shared" si="44"/>
        <v>38520</v>
      </c>
      <c r="P130" s="48">
        <f t="shared" si="45"/>
        <v>25680</v>
      </c>
      <c r="Q130" s="47">
        <f t="shared" si="46"/>
        <v>2253027</v>
      </c>
      <c r="R130" s="47">
        <f t="shared" si="47"/>
        <v>0</v>
      </c>
      <c r="S130" s="55">
        <f t="shared" si="53"/>
        <v>2253027</v>
      </c>
      <c r="T130" s="47"/>
      <c r="U130" s="123"/>
      <c r="V130" s="45"/>
      <c r="W130" s="34"/>
      <c r="X130" s="5"/>
      <c r="Y130" s="5"/>
      <c r="Z130" s="5"/>
      <c r="AA130" s="4"/>
      <c r="AB130" s="4"/>
      <c r="AC130" s="4"/>
      <c r="AD130" s="4"/>
      <c r="AE130" s="4"/>
    </row>
    <row r="131" spans="1:31" s="44" customFormat="1" ht="23.25" customHeight="1">
      <c r="A131" s="46">
        <v>7</v>
      </c>
      <c r="B131" s="163" t="s">
        <v>103</v>
      </c>
      <c r="C131" s="102" t="str">
        <f t="shared" si="35"/>
        <v>Nguyễn Thị Kim Hồng</v>
      </c>
      <c r="D131" s="135" t="str">
        <f t="shared" si="36"/>
        <v>Công nhân</v>
      </c>
      <c r="E131" s="103">
        <f t="shared" si="37"/>
        <v>2568000</v>
      </c>
      <c r="F131" s="108">
        <f>VLOOKUP(B131,'CC - 02'!$B$93:$AP$152,33,0)</f>
        <v>14</v>
      </c>
      <c r="G131" s="243">
        <f t="shared" si="48"/>
        <v>1997333</v>
      </c>
      <c r="H131" s="108">
        <f>(VLOOKUP(B131,'CC - 02'!$B$93:$AP$152,34,0)+VLOOKUP(B131,'CC - 02'!$B$93:$AP$152,34,0))</f>
        <v>0</v>
      </c>
      <c r="I131" s="243">
        <f t="shared" si="49"/>
        <v>0</v>
      </c>
      <c r="J131" s="109">
        <f t="shared" si="50"/>
        <v>14</v>
      </c>
      <c r="K131" s="47">
        <f t="shared" si="51"/>
        <v>1997333</v>
      </c>
      <c r="L131" s="103">
        <f t="shared" si="52"/>
        <v>210000</v>
      </c>
      <c r="M131" s="49">
        <f t="shared" si="42"/>
        <v>2207333</v>
      </c>
      <c r="N131" s="48">
        <f t="shared" si="43"/>
        <v>205440</v>
      </c>
      <c r="O131" s="48">
        <f t="shared" si="44"/>
        <v>38520</v>
      </c>
      <c r="P131" s="48">
        <f t="shared" si="45"/>
        <v>25680</v>
      </c>
      <c r="Q131" s="47">
        <f t="shared" si="46"/>
        <v>1937693</v>
      </c>
      <c r="R131" s="47">
        <f t="shared" si="47"/>
        <v>0</v>
      </c>
      <c r="S131" s="55">
        <f t="shared" si="53"/>
        <v>1937693</v>
      </c>
      <c r="T131" s="47"/>
      <c r="U131" s="123"/>
      <c r="V131" s="45"/>
      <c r="W131" s="34"/>
      <c r="X131" s="5"/>
      <c r="Y131" s="5"/>
      <c r="Z131" s="5"/>
      <c r="AA131" s="4"/>
      <c r="AB131" s="4"/>
      <c r="AC131" s="4"/>
      <c r="AD131" s="4"/>
      <c r="AE131" s="4"/>
    </row>
    <row r="132" spans="1:31" s="44" customFormat="1" ht="23.25" customHeight="1">
      <c r="A132" s="46">
        <v>8</v>
      </c>
      <c r="B132" s="163" t="s">
        <v>104</v>
      </c>
      <c r="C132" s="102" t="str">
        <f t="shared" si="35"/>
        <v>Nguyễn Thị Lựu</v>
      </c>
      <c r="D132" s="135" t="str">
        <f t="shared" si="36"/>
        <v>Công nhân</v>
      </c>
      <c r="E132" s="103">
        <f t="shared" si="37"/>
        <v>2568000</v>
      </c>
      <c r="F132" s="108">
        <f>VLOOKUP(B132,'CC - 02'!$B$93:$AP$152,33,0)</f>
        <v>16</v>
      </c>
      <c r="G132" s="243">
        <f t="shared" si="48"/>
        <v>2282667</v>
      </c>
      <c r="H132" s="108">
        <f>(VLOOKUP(B132,'CC - 02'!$B$93:$AP$152,34,0)+VLOOKUP(B132,'CC - 02'!$B$93:$AP$152,34,0))</f>
        <v>0</v>
      </c>
      <c r="I132" s="243">
        <f t="shared" si="49"/>
        <v>0</v>
      </c>
      <c r="J132" s="109">
        <f t="shared" si="50"/>
        <v>16</v>
      </c>
      <c r="K132" s="47">
        <f t="shared" si="51"/>
        <v>2282667</v>
      </c>
      <c r="L132" s="103">
        <f t="shared" si="52"/>
        <v>240000</v>
      </c>
      <c r="M132" s="49">
        <f t="shared" si="42"/>
        <v>2522667</v>
      </c>
      <c r="N132" s="48">
        <f t="shared" si="43"/>
        <v>205440</v>
      </c>
      <c r="O132" s="48">
        <f t="shared" si="44"/>
        <v>38520</v>
      </c>
      <c r="P132" s="48">
        <f t="shared" si="45"/>
        <v>25680</v>
      </c>
      <c r="Q132" s="47">
        <f t="shared" si="46"/>
        <v>2253027</v>
      </c>
      <c r="R132" s="47">
        <f t="shared" si="47"/>
        <v>0</v>
      </c>
      <c r="S132" s="55">
        <f t="shared" si="53"/>
        <v>2253027</v>
      </c>
      <c r="T132" s="47"/>
      <c r="U132" s="123"/>
      <c r="V132" s="45"/>
      <c r="W132" s="34"/>
      <c r="X132" s="5"/>
      <c r="Y132" s="5"/>
      <c r="Z132" s="5"/>
      <c r="AA132" s="4"/>
      <c r="AB132" s="4"/>
      <c r="AC132" s="4"/>
      <c r="AD132" s="4"/>
      <c r="AE132" s="4"/>
    </row>
    <row r="133" spans="1:31" s="44" customFormat="1" ht="23.25" customHeight="1">
      <c r="A133" s="46">
        <v>9</v>
      </c>
      <c r="B133" s="163" t="s">
        <v>105</v>
      </c>
      <c r="C133" s="102" t="str">
        <f t="shared" si="35"/>
        <v>Lý Thị Được</v>
      </c>
      <c r="D133" s="135" t="str">
        <f t="shared" si="36"/>
        <v>Công nhân</v>
      </c>
      <c r="E133" s="103">
        <f t="shared" si="37"/>
        <v>2568000</v>
      </c>
      <c r="F133" s="108">
        <f>VLOOKUP(B133,'CC - 02'!$B$93:$AP$152,33,0)</f>
        <v>16</v>
      </c>
      <c r="G133" s="243">
        <f t="shared" si="48"/>
        <v>2282667</v>
      </c>
      <c r="H133" s="108">
        <f>(VLOOKUP(B133,'CC - 02'!$B$93:$AP$152,34,0)+VLOOKUP(B133,'CC - 02'!$B$93:$AP$152,34,0))</f>
        <v>0</v>
      </c>
      <c r="I133" s="243">
        <f t="shared" si="49"/>
        <v>0</v>
      </c>
      <c r="J133" s="109">
        <f t="shared" si="50"/>
        <v>16</v>
      </c>
      <c r="K133" s="47">
        <f t="shared" si="51"/>
        <v>2282667</v>
      </c>
      <c r="L133" s="103">
        <f t="shared" si="52"/>
        <v>240000</v>
      </c>
      <c r="M133" s="49">
        <f t="shared" si="42"/>
        <v>2522667</v>
      </c>
      <c r="N133" s="48">
        <f t="shared" si="43"/>
        <v>205440</v>
      </c>
      <c r="O133" s="48">
        <f t="shared" si="44"/>
        <v>38520</v>
      </c>
      <c r="P133" s="48">
        <f t="shared" si="45"/>
        <v>25680</v>
      </c>
      <c r="Q133" s="47">
        <f t="shared" si="46"/>
        <v>2253027</v>
      </c>
      <c r="R133" s="47">
        <f t="shared" si="47"/>
        <v>0</v>
      </c>
      <c r="S133" s="55">
        <f t="shared" si="53"/>
        <v>2253027</v>
      </c>
      <c r="T133" s="47"/>
      <c r="U133" s="123"/>
      <c r="V133" s="45"/>
      <c r="W133" s="34"/>
      <c r="X133" s="5"/>
      <c r="Y133" s="5"/>
      <c r="Z133" s="5"/>
      <c r="AA133" s="4"/>
      <c r="AB133" s="4"/>
      <c r="AC133" s="4"/>
      <c r="AD133" s="4"/>
      <c r="AE133" s="4"/>
    </row>
    <row r="134" spans="1:31" s="44" customFormat="1" ht="23.25" customHeight="1">
      <c r="A134" s="46">
        <v>10</v>
      </c>
      <c r="B134" s="163" t="s">
        <v>106</v>
      </c>
      <c r="C134" s="102" t="str">
        <f t="shared" si="35"/>
        <v>Lý La Quan</v>
      </c>
      <c r="D134" s="135" t="str">
        <f t="shared" si="36"/>
        <v>Công nhân</v>
      </c>
      <c r="E134" s="103">
        <f t="shared" si="37"/>
        <v>2568000</v>
      </c>
      <c r="F134" s="108">
        <f>VLOOKUP(B134,'CC - 02'!$B$93:$AP$152,33,0)</f>
        <v>16</v>
      </c>
      <c r="G134" s="243">
        <f t="shared" si="48"/>
        <v>2282667</v>
      </c>
      <c r="H134" s="108">
        <f>(VLOOKUP(B134,'CC - 02'!$B$93:$AP$152,34,0)+VLOOKUP(B134,'CC - 02'!$B$93:$AP$152,34,0))</f>
        <v>0</v>
      </c>
      <c r="I134" s="243">
        <f t="shared" si="49"/>
        <v>0</v>
      </c>
      <c r="J134" s="109">
        <f t="shared" si="50"/>
        <v>16</v>
      </c>
      <c r="K134" s="47">
        <f t="shared" si="51"/>
        <v>2282667</v>
      </c>
      <c r="L134" s="103">
        <f t="shared" si="52"/>
        <v>240000</v>
      </c>
      <c r="M134" s="49">
        <f t="shared" si="42"/>
        <v>2522667</v>
      </c>
      <c r="N134" s="48">
        <f t="shared" si="43"/>
        <v>205440</v>
      </c>
      <c r="O134" s="48">
        <f t="shared" si="44"/>
        <v>38520</v>
      </c>
      <c r="P134" s="48">
        <f t="shared" si="45"/>
        <v>25680</v>
      </c>
      <c r="Q134" s="47">
        <f t="shared" si="46"/>
        <v>2253027</v>
      </c>
      <c r="R134" s="47">
        <f t="shared" si="47"/>
        <v>0</v>
      </c>
      <c r="S134" s="55">
        <f t="shared" si="53"/>
        <v>2253027</v>
      </c>
      <c r="T134" s="47"/>
      <c r="U134" s="123"/>
      <c r="V134" s="45"/>
      <c r="W134" s="34"/>
      <c r="X134" s="5"/>
      <c r="Y134" s="5"/>
      <c r="Z134" s="5"/>
      <c r="AA134" s="4"/>
      <c r="AB134" s="4"/>
      <c r="AC134" s="4"/>
      <c r="AD134" s="4"/>
      <c r="AE134" s="4"/>
    </row>
    <row r="135" spans="1:31" s="44" customFormat="1" ht="23.25" customHeight="1">
      <c r="A135" s="46">
        <v>11</v>
      </c>
      <c r="B135" s="163" t="s">
        <v>107</v>
      </c>
      <c r="C135" s="102" t="str">
        <f t="shared" si="35"/>
        <v>Trà Thị Soi</v>
      </c>
      <c r="D135" s="135" t="str">
        <f t="shared" si="36"/>
        <v>Công nhân</v>
      </c>
      <c r="E135" s="103">
        <f t="shared" si="37"/>
        <v>2568000</v>
      </c>
      <c r="F135" s="108">
        <f>VLOOKUP(B135,'CC - 02'!$B$93:$AP$152,33,0)</f>
        <v>16</v>
      </c>
      <c r="G135" s="243">
        <f t="shared" si="48"/>
        <v>2282667</v>
      </c>
      <c r="H135" s="108">
        <f>(VLOOKUP(B135,'CC - 02'!$B$93:$AP$152,34,0)+VLOOKUP(B135,'CC - 02'!$B$93:$AP$152,34,0))</f>
        <v>0</v>
      </c>
      <c r="I135" s="243">
        <f t="shared" si="49"/>
        <v>0</v>
      </c>
      <c r="J135" s="109">
        <f t="shared" si="50"/>
        <v>16</v>
      </c>
      <c r="K135" s="47">
        <f t="shared" si="51"/>
        <v>2282667</v>
      </c>
      <c r="L135" s="103">
        <f t="shared" si="52"/>
        <v>240000</v>
      </c>
      <c r="M135" s="49">
        <f t="shared" si="42"/>
        <v>2522667</v>
      </c>
      <c r="N135" s="48">
        <f t="shared" si="43"/>
        <v>205440</v>
      </c>
      <c r="O135" s="48">
        <f t="shared" si="44"/>
        <v>38520</v>
      </c>
      <c r="P135" s="48">
        <f t="shared" si="45"/>
        <v>25680</v>
      </c>
      <c r="Q135" s="47">
        <f t="shared" si="46"/>
        <v>2253027</v>
      </c>
      <c r="R135" s="47">
        <f t="shared" si="47"/>
        <v>0</v>
      </c>
      <c r="S135" s="55">
        <f t="shared" si="53"/>
        <v>2253027</v>
      </c>
      <c r="T135" s="47"/>
      <c r="U135" s="123"/>
      <c r="V135" s="45"/>
      <c r="W135" s="34"/>
      <c r="X135" s="5"/>
      <c r="Y135" s="5"/>
      <c r="Z135" s="5"/>
      <c r="AA135" s="4"/>
      <c r="AB135" s="4"/>
      <c r="AC135" s="4"/>
      <c r="AD135" s="4"/>
      <c r="AE135" s="4"/>
    </row>
    <row r="136" spans="1:31" s="44" customFormat="1" ht="23.25" customHeight="1">
      <c r="A136" s="46">
        <v>12</v>
      </c>
      <c r="B136" s="163" t="s">
        <v>108</v>
      </c>
      <c r="C136" s="102" t="str">
        <f t="shared" si="35"/>
        <v>Nguyễn Thị Diễm Hương</v>
      </c>
      <c r="D136" s="135" t="str">
        <f t="shared" si="36"/>
        <v>Công nhân</v>
      </c>
      <c r="E136" s="103">
        <f t="shared" si="37"/>
        <v>2568000</v>
      </c>
      <c r="F136" s="108">
        <f>VLOOKUP(B136,'CC - 02'!$B$93:$AP$152,33,0)</f>
        <v>16</v>
      </c>
      <c r="G136" s="243">
        <f t="shared" si="48"/>
        <v>2282667</v>
      </c>
      <c r="H136" s="108">
        <f>(VLOOKUP(B136,'CC - 02'!$B$93:$AP$152,34,0)+VLOOKUP(B136,'CC - 02'!$B$93:$AP$152,34,0))</f>
        <v>0</v>
      </c>
      <c r="I136" s="243">
        <f t="shared" si="49"/>
        <v>0</v>
      </c>
      <c r="J136" s="109">
        <f t="shared" si="50"/>
        <v>16</v>
      </c>
      <c r="K136" s="47">
        <f t="shared" si="51"/>
        <v>2282667</v>
      </c>
      <c r="L136" s="103">
        <f t="shared" si="52"/>
        <v>240000</v>
      </c>
      <c r="M136" s="49">
        <f t="shared" si="42"/>
        <v>2522667</v>
      </c>
      <c r="N136" s="48">
        <f t="shared" si="43"/>
        <v>205440</v>
      </c>
      <c r="O136" s="48">
        <f t="shared" si="44"/>
        <v>38520</v>
      </c>
      <c r="P136" s="48">
        <f t="shared" si="45"/>
        <v>25680</v>
      </c>
      <c r="Q136" s="47">
        <f t="shared" si="46"/>
        <v>2253027</v>
      </c>
      <c r="R136" s="47">
        <f t="shared" si="47"/>
        <v>0</v>
      </c>
      <c r="S136" s="55">
        <f t="shared" si="53"/>
        <v>2253027</v>
      </c>
      <c r="T136" s="47"/>
      <c r="U136" s="123"/>
      <c r="V136" s="45"/>
      <c r="W136" s="34"/>
      <c r="X136" s="5"/>
      <c r="Y136" s="5"/>
      <c r="Z136" s="5"/>
      <c r="AA136" s="4"/>
      <c r="AB136" s="4"/>
      <c r="AC136" s="4"/>
      <c r="AD136" s="4"/>
      <c r="AE136" s="4"/>
    </row>
    <row r="137" spans="1:31" s="44" customFormat="1" ht="23.25" customHeight="1">
      <c r="A137" s="46">
        <v>13</v>
      </c>
      <c r="B137" s="163" t="s">
        <v>109</v>
      </c>
      <c r="C137" s="102" t="str">
        <f t="shared" si="35"/>
        <v>Sơn Thị Muỗi Tron</v>
      </c>
      <c r="D137" s="135" t="str">
        <f t="shared" si="36"/>
        <v>Công nhân</v>
      </c>
      <c r="E137" s="103">
        <f t="shared" si="37"/>
        <v>2568000</v>
      </c>
      <c r="F137" s="108">
        <f>VLOOKUP(B137,'CC - 02'!$B$93:$AP$152,33,0)</f>
        <v>16</v>
      </c>
      <c r="G137" s="243">
        <f t="shared" si="48"/>
        <v>2282667</v>
      </c>
      <c r="H137" s="108">
        <f>(VLOOKUP(B137,'CC - 02'!$B$93:$AP$152,34,0)+VLOOKUP(B137,'CC - 02'!$B$93:$AP$152,34,0))</f>
        <v>0</v>
      </c>
      <c r="I137" s="243">
        <f t="shared" si="49"/>
        <v>0</v>
      </c>
      <c r="J137" s="109">
        <f t="shared" si="50"/>
        <v>16</v>
      </c>
      <c r="K137" s="47">
        <f t="shared" si="51"/>
        <v>2282667</v>
      </c>
      <c r="L137" s="103">
        <f t="shared" si="52"/>
        <v>240000</v>
      </c>
      <c r="M137" s="49">
        <f t="shared" si="42"/>
        <v>2522667</v>
      </c>
      <c r="N137" s="48">
        <f t="shared" si="43"/>
        <v>205440</v>
      </c>
      <c r="O137" s="48">
        <f t="shared" si="44"/>
        <v>38520</v>
      </c>
      <c r="P137" s="48">
        <f t="shared" si="45"/>
        <v>25680</v>
      </c>
      <c r="Q137" s="47">
        <f t="shared" si="46"/>
        <v>2253027</v>
      </c>
      <c r="R137" s="47">
        <f t="shared" si="47"/>
        <v>0</v>
      </c>
      <c r="S137" s="55">
        <f t="shared" si="53"/>
        <v>2253027</v>
      </c>
      <c r="T137" s="47"/>
      <c r="U137" s="123"/>
      <c r="V137" s="45"/>
      <c r="W137" s="34"/>
      <c r="X137" s="5"/>
      <c r="Y137" s="5"/>
      <c r="Z137" s="5"/>
      <c r="AA137" s="4"/>
      <c r="AB137" s="4"/>
      <c r="AC137" s="4"/>
      <c r="AD137" s="4"/>
      <c r="AE137" s="4"/>
    </row>
    <row r="138" spans="1:31" s="44" customFormat="1" ht="23.25" customHeight="1">
      <c r="A138" s="46">
        <v>14</v>
      </c>
      <c r="B138" s="163" t="s">
        <v>110</v>
      </c>
      <c r="C138" s="102" t="str">
        <f t="shared" si="35"/>
        <v>Sơn Thị Thương</v>
      </c>
      <c r="D138" s="135" t="str">
        <f t="shared" si="36"/>
        <v>Công nhân</v>
      </c>
      <c r="E138" s="103">
        <f t="shared" si="37"/>
        <v>2568000</v>
      </c>
      <c r="F138" s="108">
        <f>VLOOKUP(B138,'CC - 02'!$B$93:$AP$152,33,0)</f>
        <v>16</v>
      </c>
      <c r="G138" s="243">
        <f t="shared" si="48"/>
        <v>2282667</v>
      </c>
      <c r="H138" s="108">
        <f>(VLOOKUP(B138,'CC - 02'!$B$93:$AP$152,34,0)+VLOOKUP(B138,'CC - 02'!$B$93:$AP$152,34,0))</f>
        <v>0</v>
      </c>
      <c r="I138" s="243">
        <f t="shared" si="49"/>
        <v>0</v>
      </c>
      <c r="J138" s="109">
        <f t="shared" si="50"/>
        <v>16</v>
      </c>
      <c r="K138" s="47">
        <f t="shared" si="51"/>
        <v>2282667</v>
      </c>
      <c r="L138" s="103">
        <f t="shared" si="52"/>
        <v>240000</v>
      </c>
      <c r="M138" s="49">
        <f t="shared" si="42"/>
        <v>2522667</v>
      </c>
      <c r="N138" s="48">
        <f t="shared" si="43"/>
        <v>205440</v>
      </c>
      <c r="O138" s="48">
        <f t="shared" si="44"/>
        <v>38520</v>
      </c>
      <c r="P138" s="48">
        <f t="shared" si="45"/>
        <v>25680</v>
      </c>
      <c r="Q138" s="47">
        <f t="shared" si="46"/>
        <v>2253027</v>
      </c>
      <c r="R138" s="47">
        <f t="shared" si="47"/>
        <v>0</v>
      </c>
      <c r="S138" s="55">
        <f t="shared" si="53"/>
        <v>2253027</v>
      </c>
      <c r="T138" s="47"/>
      <c r="U138" s="123"/>
      <c r="V138" s="45"/>
      <c r="W138" s="34"/>
      <c r="X138" s="5"/>
      <c r="Y138" s="5"/>
      <c r="Z138" s="5"/>
      <c r="AA138" s="4"/>
      <c r="AB138" s="4"/>
      <c r="AC138" s="4"/>
      <c r="AD138" s="4"/>
      <c r="AE138" s="4"/>
    </row>
    <row r="139" spans="1:31" s="44" customFormat="1" ht="23.25" customHeight="1">
      <c r="A139" s="46">
        <v>15</v>
      </c>
      <c r="B139" s="163" t="s">
        <v>111</v>
      </c>
      <c r="C139" s="102" t="str">
        <f t="shared" si="35"/>
        <v>Thạch Thị Som Ươne</v>
      </c>
      <c r="D139" s="135" t="str">
        <f t="shared" si="36"/>
        <v>Công nhân</v>
      </c>
      <c r="E139" s="103">
        <f t="shared" si="37"/>
        <v>2568000</v>
      </c>
      <c r="F139" s="108">
        <f>VLOOKUP(B139,'CC - 02'!$B$93:$AP$152,33,0)</f>
        <v>16</v>
      </c>
      <c r="G139" s="243">
        <f t="shared" si="48"/>
        <v>2282667</v>
      </c>
      <c r="H139" s="108">
        <f>(VLOOKUP(B139,'CC - 02'!$B$93:$AP$152,34,0)+VLOOKUP(B139,'CC - 02'!$B$93:$AP$152,34,0))</f>
        <v>0</v>
      </c>
      <c r="I139" s="243">
        <f t="shared" si="49"/>
        <v>0</v>
      </c>
      <c r="J139" s="109">
        <f t="shared" si="50"/>
        <v>16</v>
      </c>
      <c r="K139" s="47">
        <f t="shared" si="51"/>
        <v>2282667</v>
      </c>
      <c r="L139" s="103">
        <f t="shared" si="52"/>
        <v>240000</v>
      </c>
      <c r="M139" s="49">
        <f t="shared" si="42"/>
        <v>2522667</v>
      </c>
      <c r="N139" s="48">
        <f t="shared" si="43"/>
        <v>205440</v>
      </c>
      <c r="O139" s="48">
        <f t="shared" si="44"/>
        <v>38520</v>
      </c>
      <c r="P139" s="48">
        <f t="shared" si="45"/>
        <v>25680</v>
      </c>
      <c r="Q139" s="47">
        <f t="shared" si="46"/>
        <v>2253027</v>
      </c>
      <c r="R139" s="47">
        <f t="shared" si="47"/>
        <v>0</v>
      </c>
      <c r="S139" s="55">
        <f t="shared" si="53"/>
        <v>2253027</v>
      </c>
      <c r="T139" s="47"/>
      <c r="U139" s="123"/>
      <c r="V139" s="45"/>
      <c r="W139" s="34"/>
      <c r="X139" s="5"/>
      <c r="Y139" s="5"/>
      <c r="Z139" s="5"/>
      <c r="AA139" s="4"/>
      <c r="AB139" s="4"/>
      <c r="AC139" s="4"/>
      <c r="AD139" s="4"/>
      <c r="AE139" s="4"/>
    </row>
    <row r="140" spans="1:31" s="44" customFormat="1" ht="23.25" customHeight="1">
      <c r="A140" s="46">
        <v>16</v>
      </c>
      <c r="B140" s="163" t="s">
        <v>112</v>
      </c>
      <c r="C140" s="102" t="str">
        <f t="shared" si="35"/>
        <v>Huỳnh Thị Như</v>
      </c>
      <c r="D140" s="135" t="str">
        <f t="shared" si="36"/>
        <v>Công nhân</v>
      </c>
      <c r="E140" s="103">
        <f t="shared" si="37"/>
        <v>2568000</v>
      </c>
      <c r="F140" s="108">
        <f>VLOOKUP(B140,'CC - 02'!$B$93:$AP$152,33,0)</f>
        <v>16</v>
      </c>
      <c r="G140" s="243">
        <f t="shared" si="48"/>
        <v>2282667</v>
      </c>
      <c r="H140" s="108">
        <f>(VLOOKUP(B140,'CC - 02'!$B$93:$AP$152,34,0)+VLOOKUP(B140,'CC - 02'!$B$93:$AP$152,34,0))</f>
        <v>0</v>
      </c>
      <c r="I140" s="243">
        <f t="shared" si="49"/>
        <v>0</v>
      </c>
      <c r="J140" s="109">
        <f t="shared" si="50"/>
        <v>16</v>
      </c>
      <c r="K140" s="47">
        <f t="shared" si="51"/>
        <v>2282667</v>
      </c>
      <c r="L140" s="103">
        <f t="shared" si="52"/>
        <v>240000</v>
      </c>
      <c r="M140" s="49">
        <f t="shared" si="42"/>
        <v>2522667</v>
      </c>
      <c r="N140" s="48">
        <f t="shared" si="43"/>
        <v>205440</v>
      </c>
      <c r="O140" s="48">
        <f t="shared" si="44"/>
        <v>38520</v>
      </c>
      <c r="P140" s="48">
        <f t="shared" si="45"/>
        <v>25680</v>
      </c>
      <c r="Q140" s="47">
        <f t="shared" si="46"/>
        <v>2253027</v>
      </c>
      <c r="R140" s="47">
        <f t="shared" si="47"/>
        <v>0</v>
      </c>
      <c r="S140" s="55">
        <f t="shared" si="53"/>
        <v>2253027</v>
      </c>
      <c r="T140" s="47"/>
      <c r="U140" s="123"/>
      <c r="V140" s="45"/>
      <c r="W140" s="34"/>
      <c r="X140" s="5"/>
      <c r="Y140" s="5"/>
      <c r="Z140" s="5"/>
      <c r="AA140" s="4"/>
      <c r="AB140" s="4"/>
      <c r="AC140" s="4"/>
      <c r="AD140" s="4"/>
      <c r="AE140" s="4"/>
    </row>
    <row r="141" spans="1:31" s="44" customFormat="1" ht="23.25" customHeight="1">
      <c r="A141" s="46">
        <v>17</v>
      </c>
      <c r="B141" s="163" t="s">
        <v>113</v>
      </c>
      <c r="C141" s="102" t="str">
        <f t="shared" si="35"/>
        <v>Sơn Thị Chành Ny</v>
      </c>
      <c r="D141" s="135" t="str">
        <f t="shared" si="36"/>
        <v>Công nhân</v>
      </c>
      <c r="E141" s="103">
        <f t="shared" si="37"/>
        <v>2568000</v>
      </c>
      <c r="F141" s="108">
        <f>VLOOKUP(B141,'CC - 02'!$B$93:$AP$152,33,0)</f>
        <v>16</v>
      </c>
      <c r="G141" s="243">
        <f t="shared" si="48"/>
        <v>2282667</v>
      </c>
      <c r="H141" s="108">
        <f>(VLOOKUP(B141,'CC - 02'!$B$93:$AP$152,34,0)+VLOOKUP(B141,'CC - 02'!$B$93:$AP$152,34,0))</f>
        <v>0</v>
      </c>
      <c r="I141" s="243">
        <f t="shared" si="49"/>
        <v>0</v>
      </c>
      <c r="J141" s="109">
        <f t="shared" si="50"/>
        <v>16</v>
      </c>
      <c r="K141" s="47">
        <f t="shared" si="51"/>
        <v>2282667</v>
      </c>
      <c r="L141" s="103">
        <f t="shared" si="52"/>
        <v>240000</v>
      </c>
      <c r="M141" s="49">
        <f t="shared" si="42"/>
        <v>2522667</v>
      </c>
      <c r="N141" s="48">
        <f t="shared" si="43"/>
        <v>205440</v>
      </c>
      <c r="O141" s="48">
        <f t="shared" si="44"/>
        <v>38520</v>
      </c>
      <c r="P141" s="48">
        <f t="shared" si="45"/>
        <v>25680</v>
      </c>
      <c r="Q141" s="47">
        <f t="shared" si="46"/>
        <v>2253027</v>
      </c>
      <c r="R141" s="47">
        <f t="shared" si="47"/>
        <v>0</v>
      </c>
      <c r="S141" s="55">
        <f t="shared" si="53"/>
        <v>2253027</v>
      </c>
      <c r="T141" s="47"/>
      <c r="U141" s="123"/>
      <c r="V141" s="45"/>
      <c r="W141" s="34"/>
      <c r="X141" s="5"/>
      <c r="Y141" s="5"/>
      <c r="Z141" s="5"/>
      <c r="AA141" s="4"/>
      <c r="AB141" s="4"/>
      <c r="AC141" s="4"/>
      <c r="AD141" s="4"/>
      <c r="AE141" s="4"/>
    </row>
    <row r="142" spans="1:31" s="44" customFormat="1" ht="23.25" customHeight="1">
      <c r="A142" s="46">
        <v>18</v>
      </c>
      <c r="B142" s="163" t="s">
        <v>114</v>
      </c>
      <c r="C142" s="102" t="str">
        <f t="shared" si="35"/>
        <v>Sơn Thị Chành Đa</v>
      </c>
      <c r="D142" s="135" t="str">
        <f t="shared" si="36"/>
        <v>Công nhân</v>
      </c>
      <c r="E142" s="103">
        <f t="shared" si="37"/>
        <v>2568000</v>
      </c>
      <c r="F142" s="108">
        <f>VLOOKUP(B142,'CC - 02'!$B$93:$AP$152,33,0)</f>
        <v>16</v>
      </c>
      <c r="G142" s="243">
        <f t="shared" si="48"/>
        <v>2282667</v>
      </c>
      <c r="H142" s="108">
        <f>(VLOOKUP(B142,'CC - 02'!$B$93:$AP$152,34,0)+VLOOKUP(B142,'CC - 02'!$B$93:$AP$152,34,0))</f>
        <v>0</v>
      </c>
      <c r="I142" s="243">
        <f t="shared" si="49"/>
        <v>0</v>
      </c>
      <c r="J142" s="109">
        <f t="shared" si="50"/>
        <v>16</v>
      </c>
      <c r="K142" s="47">
        <f t="shared" si="51"/>
        <v>2282667</v>
      </c>
      <c r="L142" s="103">
        <f t="shared" si="52"/>
        <v>240000</v>
      </c>
      <c r="M142" s="49">
        <f t="shared" si="42"/>
        <v>2522667</v>
      </c>
      <c r="N142" s="48">
        <f t="shared" si="43"/>
        <v>205440</v>
      </c>
      <c r="O142" s="48">
        <f t="shared" si="44"/>
        <v>38520</v>
      </c>
      <c r="P142" s="48">
        <f t="shared" si="45"/>
        <v>25680</v>
      </c>
      <c r="Q142" s="47">
        <f t="shared" si="46"/>
        <v>2253027</v>
      </c>
      <c r="R142" s="47">
        <f t="shared" si="47"/>
        <v>0</v>
      </c>
      <c r="S142" s="55">
        <f t="shared" si="53"/>
        <v>2253027</v>
      </c>
      <c r="T142" s="47"/>
      <c r="U142" s="123"/>
      <c r="V142" s="45"/>
      <c r="W142" s="34"/>
      <c r="X142" s="5"/>
      <c r="Y142" s="5"/>
      <c r="Z142" s="5"/>
      <c r="AA142" s="4"/>
      <c r="AB142" s="4"/>
      <c r="AC142" s="4"/>
      <c r="AD142" s="4"/>
      <c r="AE142" s="4"/>
    </row>
    <row r="143" spans="1:31" s="44" customFormat="1" ht="23.25" customHeight="1">
      <c r="A143" s="46">
        <v>19</v>
      </c>
      <c r="B143" s="163" t="s">
        <v>115</v>
      </c>
      <c r="C143" s="102" t="str">
        <f t="shared" si="35"/>
        <v>Trần Thị Bích Phượng</v>
      </c>
      <c r="D143" s="135" t="str">
        <f t="shared" si="36"/>
        <v>Công nhân</v>
      </c>
      <c r="E143" s="103">
        <f t="shared" si="37"/>
        <v>2568000</v>
      </c>
      <c r="F143" s="108">
        <f>VLOOKUP(B143,'CC - 02'!$B$93:$AP$152,33,0)</f>
        <v>16</v>
      </c>
      <c r="G143" s="243">
        <f t="shared" si="48"/>
        <v>2282667</v>
      </c>
      <c r="H143" s="108">
        <f>(VLOOKUP(B143,'CC - 02'!$B$93:$AP$152,34,0)+VLOOKUP(B143,'CC - 02'!$B$93:$AP$152,34,0))</f>
        <v>0</v>
      </c>
      <c r="I143" s="243">
        <f t="shared" si="49"/>
        <v>0</v>
      </c>
      <c r="J143" s="109">
        <f t="shared" si="50"/>
        <v>16</v>
      </c>
      <c r="K143" s="47">
        <f t="shared" si="51"/>
        <v>2282667</v>
      </c>
      <c r="L143" s="103">
        <f t="shared" si="52"/>
        <v>240000</v>
      </c>
      <c r="M143" s="49">
        <f t="shared" si="42"/>
        <v>2522667</v>
      </c>
      <c r="N143" s="48">
        <f t="shared" si="43"/>
        <v>205440</v>
      </c>
      <c r="O143" s="48">
        <f t="shared" si="44"/>
        <v>38520</v>
      </c>
      <c r="P143" s="48">
        <f t="shared" si="45"/>
        <v>25680</v>
      </c>
      <c r="Q143" s="47">
        <f t="shared" si="46"/>
        <v>2253027</v>
      </c>
      <c r="R143" s="47">
        <f t="shared" si="47"/>
        <v>0</v>
      </c>
      <c r="S143" s="55">
        <f t="shared" si="53"/>
        <v>2253027</v>
      </c>
      <c r="T143" s="47"/>
      <c r="U143" s="123"/>
      <c r="V143" s="45"/>
      <c r="W143" s="34"/>
      <c r="X143" s="5"/>
      <c r="Y143" s="5"/>
      <c r="Z143" s="5"/>
      <c r="AA143" s="4"/>
      <c r="AB143" s="4"/>
      <c r="AC143" s="4"/>
      <c r="AD143" s="4"/>
      <c r="AE143" s="4"/>
    </row>
    <row r="144" spans="1:31" s="44" customFormat="1" ht="23.25" customHeight="1">
      <c r="A144" s="46">
        <v>20</v>
      </c>
      <c r="B144" s="163" t="s">
        <v>116</v>
      </c>
      <c r="C144" s="102" t="str">
        <f t="shared" si="35"/>
        <v>Sơn Thị Trường Sa</v>
      </c>
      <c r="D144" s="135" t="str">
        <f t="shared" si="36"/>
        <v>Công nhân</v>
      </c>
      <c r="E144" s="103">
        <f t="shared" si="37"/>
        <v>2568000</v>
      </c>
      <c r="F144" s="108">
        <f>VLOOKUP(B144,'CC - 02'!$B$93:$AP$152,33,0)</f>
        <v>16</v>
      </c>
      <c r="G144" s="243">
        <f t="shared" si="48"/>
        <v>2282667</v>
      </c>
      <c r="H144" s="108">
        <f>(VLOOKUP(B144,'CC - 02'!$B$93:$AP$152,34,0)+VLOOKUP(B144,'CC - 02'!$B$93:$AP$152,34,0))</f>
        <v>0</v>
      </c>
      <c r="I144" s="243">
        <f t="shared" si="49"/>
        <v>0</v>
      </c>
      <c r="J144" s="109">
        <f t="shared" si="50"/>
        <v>16</v>
      </c>
      <c r="K144" s="47">
        <f t="shared" si="51"/>
        <v>2282667</v>
      </c>
      <c r="L144" s="103">
        <f t="shared" si="52"/>
        <v>240000</v>
      </c>
      <c r="M144" s="49">
        <f t="shared" si="42"/>
        <v>2522667</v>
      </c>
      <c r="N144" s="48">
        <f t="shared" si="43"/>
        <v>205440</v>
      </c>
      <c r="O144" s="48">
        <f t="shared" si="44"/>
        <v>38520</v>
      </c>
      <c r="P144" s="48">
        <f t="shared" si="45"/>
        <v>25680</v>
      </c>
      <c r="Q144" s="47">
        <f t="shared" si="46"/>
        <v>2253027</v>
      </c>
      <c r="R144" s="47">
        <f t="shared" si="47"/>
        <v>0</v>
      </c>
      <c r="S144" s="55">
        <f t="shared" si="53"/>
        <v>2253027</v>
      </c>
      <c r="T144" s="47"/>
      <c r="U144" s="123"/>
      <c r="V144" s="45"/>
      <c r="W144" s="34"/>
      <c r="X144" s="5"/>
      <c r="Y144" s="5"/>
      <c r="Z144" s="5"/>
      <c r="AA144" s="4"/>
      <c r="AB144" s="4"/>
      <c r="AC144" s="4"/>
      <c r="AD144" s="4"/>
      <c r="AE144" s="4"/>
    </row>
    <row r="145" spans="1:31" s="44" customFormat="1" ht="23.25" customHeight="1">
      <c r="A145" s="46">
        <v>21</v>
      </c>
      <c r="B145" s="163" t="s">
        <v>117</v>
      </c>
      <c r="C145" s="102" t="str">
        <f t="shared" si="35"/>
        <v>Lâm Thị Sà Mít</v>
      </c>
      <c r="D145" s="135" t="str">
        <f t="shared" si="36"/>
        <v>Công nhân</v>
      </c>
      <c r="E145" s="103">
        <f t="shared" si="37"/>
        <v>2568000</v>
      </c>
      <c r="F145" s="108">
        <f>VLOOKUP(B145,'CC - 02'!$B$93:$AP$152,33,0)</f>
        <v>16</v>
      </c>
      <c r="G145" s="243">
        <f t="shared" si="48"/>
        <v>2282667</v>
      </c>
      <c r="H145" s="108">
        <f>(VLOOKUP(B145,'CC - 02'!$B$93:$AP$152,34,0)+VLOOKUP(B145,'CC - 02'!$B$93:$AP$152,34,0))</f>
        <v>0</v>
      </c>
      <c r="I145" s="243">
        <f t="shared" si="49"/>
        <v>0</v>
      </c>
      <c r="J145" s="109">
        <f t="shared" si="50"/>
        <v>16</v>
      </c>
      <c r="K145" s="47">
        <f t="shared" si="51"/>
        <v>2282667</v>
      </c>
      <c r="L145" s="103">
        <f t="shared" si="52"/>
        <v>240000</v>
      </c>
      <c r="M145" s="49">
        <f t="shared" si="42"/>
        <v>2522667</v>
      </c>
      <c r="N145" s="48">
        <f t="shared" si="43"/>
        <v>205440</v>
      </c>
      <c r="O145" s="48">
        <f t="shared" si="44"/>
        <v>38520</v>
      </c>
      <c r="P145" s="48">
        <f t="shared" si="45"/>
        <v>25680</v>
      </c>
      <c r="Q145" s="47">
        <f t="shared" si="46"/>
        <v>2253027</v>
      </c>
      <c r="R145" s="47">
        <f t="shared" si="47"/>
        <v>0</v>
      </c>
      <c r="S145" s="55">
        <f t="shared" si="53"/>
        <v>2253027</v>
      </c>
      <c r="T145" s="47"/>
      <c r="U145" s="123"/>
      <c r="V145" s="45"/>
      <c r="W145" s="34"/>
      <c r="X145" s="5"/>
      <c r="Y145" s="5"/>
      <c r="Z145" s="5"/>
      <c r="AA145" s="4"/>
      <c r="AB145" s="4"/>
      <c r="AC145" s="4"/>
      <c r="AD145" s="4"/>
      <c r="AE145" s="4"/>
    </row>
    <row r="146" spans="1:31" s="44" customFormat="1" ht="23.25" customHeight="1">
      <c r="A146" s="46">
        <v>22</v>
      </c>
      <c r="B146" s="163" t="s">
        <v>118</v>
      </c>
      <c r="C146" s="102" t="str">
        <f t="shared" si="35"/>
        <v>Nguyễn Văn Phi</v>
      </c>
      <c r="D146" s="135" t="str">
        <f t="shared" si="36"/>
        <v>Công nhân</v>
      </c>
      <c r="E146" s="103">
        <f t="shared" si="37"/>
        <v>2568000</v>
      </c>
      <c r="F146" s="108">
        <f>VLOOKUP(B146,'CC - 02'!$B$93:$AP$152,33,0)</f>
        <v>16</v>
      </c>
      <c r="G146" s="243">
        <f t="shared" si="48"/>
        <v>2282667</v>
      </c>
      <c r="H146" s="108">
        <f>(VLOOKUP(B146,'CC - 02'!$B$93:$AP$152,34,0)+VLOOKUP(B146,'CC - 02'!$B$93:$AP$152,34,0))</f>
        <v>0</v>
      </c>
      <c r="I146" s="243">
        <f t="shared" si="49"/>
        <v>0</v>
      </c>
      <c r="J146" s="109">
        <f t="shared" si="50"/>
        <v>16</v>
      </c>
      <c r="K146" s="47">
        <f t="shared" si="51"/>
        <v>2282667</v>
      </c>
      <c r="L146" s="103">
        <f t="shared" si="52"/>
        <v>240000</v>
      </c>
      <c r="M146" s="49">
        <f t="shared" si="42"/>
        <v>2522667</v>
      </c>
      <c r="N146" s="48">
        <f t="shared" si="43"/>
        <v>205440</v>
      </c>
      <c r="O146" s="48">
        <f t="shared" si="44"/>
        <v>38520</v>
      </c>
      <c r="P146" s="48">
        <f t="shared" si="45"/>
        <v>25680</v>
      </c>
      <c r="Q146" s="47">
        <f t="shared" si="46"/>
        <v>2253027</v>
      </c>
      <c r="R146" s="47">
        <f t="shared" si="47"/>
        <v>0</v>
      </c>
      <c r="S146" s="55">
        <f t="shared" si="53"/>
        <v>2253027</v>
      </c>
      <c r="T146" s="47"/>
      <c r="U146" s="123"/>
      <c r="V146" s="45"/>
      <c r="W146" s="34"/>
      <c r="X146" s="5"/>
      <c r="Y146" s="5"/>
      <c r="Z146" s="5"/>
      <c r="AA146" s="4"/>
      <c r="AB146" s="4"/>
      <c r="AC146" s="4"/>
      <c r="AD146" s="4"/>
      <c r="AE146" s="4"/>
    </row>
    <row r="147" spans="1:31" s="44" customFormat="1" ht="23.25" customHeight="1">
      <c r="A147" s="46">
        <v>31</v>
      </c>
      <c r="B147" s="304" t="s">
        <v>127</v>
      </c>
      <c r="C147" s="102" t="str">
        <f t="shared" si="35"/>
        <v>Nguyễn Văn Bé Hai</v>
      </c>
      <c r="D147" s="135" t="str">
        <f t="shared" si="36"/>
        <v>Công nhân</v>
      </c>
      <c r="E147" s="103">
        <f t="shared" si="37"/>
        <v>2825000</v>
      </c>
      <c r="F147" s="108">
        <f>VLOOKUP(B147,'CC - 02'!$B$93:$AP$152,33,0)</f>
        <v>16</v>
      </c>
      <c r="G147" s="243">
        <f t="shared" si="48"/>
        <v>2511111</v>
      </c>
      <c r="H147" s="108">
        <f>(VLOOKUP(B147,'CC - 02'!$B$93:$AP$152,34,0)+VLOOKUP(B147,'CC - 02'!$B$93:$AP$152,34,0))</f>
        <v>0</v>
      </c>
      <c r="I147" s="243">
        <f t="shared" si="49"/>
        <v>0</v>
      </c>
      <c r="J147" s="109">
        <f t="shared" si="50"/>
        <v>16</v>
      </c>
      <c r="K147" s="47">
        <f t="shared" si="51"/>
        <v>2511111</v>
      </c>
      <c r="L147" s="103">
        <f t="shared" si="52"/>
        <v>240000</v>
      </c>
      <c r="M147" s="49">
        <f t="shared" si="42"/>
        <v>2751111</v>
      </c>
      <c r="N147" s="48">
        <f t="shared" si="43"/>
        <v>226000</v>
      </c>
      <c r="O147" s="48">
        <f t="shared" si="44"/>
        <v>42375</v>
      </c>
      <c r="P147" s="48">
        <f t="shared" si="45"/>
        <v>28250</v>
      </c>
      <c r="Q147" s="47">
        <f t="shared" si="46"/>
        <v>2454486</v>
      </c>
      <c r="R147" s="47">
        <f t="shared" si="47"/>
        <v>0</v>
      </c>
      <c r="S147" s="55">
        <f t="shared" si="53"/>
        <v>2454486</v>
      </c>
      <c r="T147" s="47"/>
      <c r="U147" s="123"/>
      <c r="V147" s="45"/>
      <c r="W147" s="34"/>
      <c r="X147" s="5"/>
      <c r="Y147" s="5"/>
      <c r="Z147" s="5"/>
      <c r="AA147" s="4"/>
      <c r="AB147" s="4"/>
      <c r="AC147" s="4"/>
      <c r="AD147" s="4"/>
      <c r="AE147" s="4"/>
    </row>
    <row r="148" spans="1:31" s="44" customFormat="1" ht="23.25" customHeight="1">
      <c r="A148" s="46">
        <v>32</v>
      </c>
      <c r="B148" s="304" t="s">
        <v>128</v>
      </c>
      <c r="C148" s="102" t="str">
        <f t="shared" si="35"/>
        <v>Thạch Tiền</v>
      </c>
      <c r="D148" s="135" t="str">
        <f t="shared" si="36"/>
        <v>Công nhân</v>
      </c>
      <c r="E148" s="103">
        <f t="shared" si="37"/>
        <v>2568000</v>
      </c>
      <c r="F148" s="108">
        <f>VLOOKUP(B148,'CC - 02'!$B$93:$AP$152,33,0)</f>
        <v>16</v>
      </c>
      <c r="G148" s="243">
        <f t="shared" si="48"/>
        <v>2282667</v>
      </c>
      <c r="H148" s="108">
        <f>(VLOOKUP(B148,'CC - 02'!$B$93:$AP$152,34,0)+VLOOKUP(B148,'CC - 02'!$B$93:$AP$152,34,0))</f>
        <v>0</v>
      </c>
      <c r="I148" s="243">
        <f t="shared" si="49"/>
        <v>0</v>
      </c>
      <c r="J148" s="109">
        <f t="shared" si="50"/>
        <v>16</v>
      </c>
      <c r="K148" s="47">
        <f t="shared" si="51"/>
        <v>2282667</v>
      </c>
      <c r="L148" s="103">
        <f t="shared" si="52"/>
        <v>240000</v>
      </c>
      <c r="M148" s="49">
        <f t="shared" si="42"/>
        <v>2522667</v>
      </c>
      <c r="N148" s="48">
        <f t="shared" si="43"/>
        <v>205440</v>
      </c>
      <c r="O148" s="48">
        <f t="shared" si="44"/>
        <v>38520</v>
      </c>
      <c r="P148" s="48">
        <f t="shared" si="45"/>
        <v>25680</v>
      </c>
      <c r="Q148" s="47">
        <f t="shared" si="46"/>
        <v>2253027</v>
      </c>
      <c r="R148" s="47">
        <f t="shared" si="47"/>
        <v>0</v>
      </c>
      <c r="S148" s="55">
        <f t="shared" si="53"/>
        <v>2253027</v>
      </c>
      <c r="T148" s="47"/>
      <c r="U148" s="123"/>
      <c r="V148" s="45"/>
      <c r="W148" s="34"/>
      <c r="X148" s="5"/>
      <c r="Y148" s="5"/>
      <c r="Z148" s="5"/>
      <c r="AA148" s="4"/>
      <c r="AB148" s="4"/>
      <c r="AC148" s="4"/>
      <c r="AD148" s="4"/>
      <c r="AE148" s="4"/>
    </row>
    <row r="149" spans="1:31" s="44" customFormat="1" ht="23.25" customHeight="1">
      <c r="A149" s="46">
        <v>33</v>
      </c>
      <c r="B149" s="304" t="s">
        <v>129</v>
      </c>
      <c r="C149" s="102" t="str">
        <f t="shared" si="35"/>
        <v>Hứa Hậu</v>
      </c>
      <c r="D149" s="135" t="str">
        <f t="shared" si="36"/>
        <v>Công nhân</v>
      </c>
      <c r="E149" s="103">
        <f t="shared" si="37"/>
        <v>2568000</v>
      </c>
      <c r="F149" s="108">
        <f>VLOOKUP(B149,'CC - 02'!$B$93:$AP$152,33,0)</f>
        <v>16</v>
      </c>
      <c r="G149" s="243">
        <f t="shared" si="48"/>
        <v>2282667</v>
      </c>
      <c r="H149" s="108">
        <f>(VLOOKUP(B149,'CC - 02'!$B$93:$AP$152,34,0)+VLOOKUP(B149,'CC - 02'!$B$93:$AP$152,34,0))</f>
        <v>0</v>
      </c>
      <c r="I149" s="243">
        <f t="shared" si="49"/>
        <v>0</v>
      </c>
      <c r="J149" s="109">
        <f t="shared" si="50"/>
        <v>16</v>
      </c>
      <c r="K149" s="47">
        <f t="shared" si="51"/>
        <v>2282667</v>
      </c>
      <c r="L149" s="103">
        <f t="shared" si="52"/>
        <v>240000</v>
      </c>
      <c r="M149" s="49">
        <f t="shared" si="42"/>
        <v>2522667</v>
      </c>
      <c r="N149" s="48">
        <f t="shared" si="43"/>
        <v>205440</v>
      </c>
      <c r="O149" s="48">
        <f t="shared" si="44"/>
        <v>38520</v>
      </c>
      <c r="P149" s="48">
        <f t="shared" si="45"/>
        <v>25680</v>
      </c>
      <c r="Q149" s="47">
        <f t="shared" si="46"/>
        <v>2253027</v>
      </c>
      <c r="R149" s="47">
        <f t="shared" si="47"/>
        <v>0</v>
      </c>
      <c r="S149" s="55">
        <f t="shared" si="53"/>
        <v>2253027</v>
      </c>
      <c r="T149" s="47"/>
      <c r="U149" s="123"/>
      <c r="V149" s="45"/>
      <c r="W149" s="34"/>
      <c r="X149" s="5"/>
      <c r="Y149" s="5"/>
      <c r="Z149" s="5"/>
      <c r="AA149" s="4"/>
      <c r="AB149" s="4"/>
      <c r="AC149" s="4"/>
      <c r="AD149" s="4"/>
      <c r="AE149" s="4"/>
    </row>
    <row r="150" spans="1:31" s="44" customFormat="1" ht="23.25" customHeight="1">
      <c r="A150" s="46">
        <v>34</v>
      </c>
      <c r="B150" s="304" t="s">
        <v>130</v>
      </c>
      <c r="C150" s="102" t="str">
        <f t="shared" si="35"/>
        <v>Sơn Phép</v>
      </c>
      <c r="D150" s="135" t="str">
        <f t="shared" si="36"/>
        <v>Công nhân</v>
      </c>
      <c r="E150" s="103">
        <f t="shared" si="37"/>
        <v>2568000</v>
      </c>
      <c r="F150" s="108">
        <f>VLOOKUP(B150,'CC - 02'!$B$93:$AP$152,33,0)</f>
        <v>16</v>
      </c>
      <c r="G150" s="243">
        <f t="shared" si="48"/>
        <v>2282667</v>
      </c>
      <c r="H150" s="108">
        <f>(VLOOKUP(B150,'CC - 02'!$B$93:$AP$152,34,0)+VLOOKUP(B150,'CC - 02'!$B$93:$AP$152,34,0))</f>
        <v>0</v>
      </c>
      <c r="I150" s="243">
        <f t="shared" si="49"/>
        <v>0</v>
      </c>
      <c r="J150" s="109">
        <f t="shared" si="50"/>
        <v>16</v>
      </c>
      <c r="K150" s="47">
        <f t="shared" si="51"/>
        <v>2282667</v>
      </c>
      <c r="L150" s="103">
        <f t="shared" si="52"/>
        <v>240000</v>
      </c>
      <c r="M150" s="49">
        <f t="shared" si="42"/>
        <v>2522667</v>
      </c>
      <c r="N150" s="48">
        <f t="shared" si="43"/>
        <v>205440</v>
      </c>
      <c r="O150" s="48">
        <f t="shared" si="44"/>
        <v>38520</v>
      </c>
      <c r="P150" s="48">
        <f t="shared" si="45"/>
        <v>25680</v>
      </c>
      <c r="Q150" s="47">
        <f t="shared" si="46"/>
        <v>2253027</v>
      </c>
      <c r="R150" s="47">
        <f t="shared" si="47"/>
        <v>0</v>
      </c>
      <c r="S150" s="55">
        <f t="shared" si="53"/>
        <v>2253027</v>
      </c>
      <c r="T150" s="47"/>
      <c r="U150" s="123"/>
      <c r="V150" s="45"/>
      <c r="W150" s="34"/>
      <c r="X150" s="5"/>
      <c r="Y150" s="5"/>
      <c r="Z150" s="5"/>
      <c r="AA150" s="4"/>
      <c r="AB150" s="4"/>
      <c r="AC150" s="4"/>
      <c r="AD150" s="4"/>
      <c r="AE150" s="4"/>
    </row>
    <row r="151" spans="1:31" s="44" customFormat="1" ht="23.25" customHeight="1">
      <c r="A151" s="46">
        <v>35</v>
      </c>
      <c r="B151" s="304" t="s">
        <v>131</v>
      </c>
      <c r="C151" s="102" t="str">
        <f t="shared" si="35"/>
        <v>Lý La Qui</v>
      </c>
      <c r="D151" s="135" t="str">
        <f t="shared" si="36"/>
        <v>Công nhân</v>
      </c>
      <c r="E151" s="103">
        <f t="shared" si="37"/>
        <v>2568000</v>
      </c>
      <c r="F151" s="108">
        <f>VLOOKUP(B151,'CC - 02'!$B$93:$AP$152,33,0)</f>
        <v>16</v>
      </c>
      <c r="G151" s="243">
        <f t="shared" si="48"/>
        <v>2282667</v>
      </c>
      <c r="H151" s="108">
        <f>(VLOOKUP(B151,'CC - 02'!$B$93:$AP$152,34,0)+VLOOKUP(B151,'CC - 02'!$B$93:$AP$152,34,0))</f>
        <v>0</v>
      </c>
      <c r="I151" s="243">
        <f t="shared" si="49"/>
        <v>0</v>
      </c>
      <c r="J151" s="109">
        <f t="shared" si="50"/>
        <v>16</v>
      </c>
      <c r="K151" s="47">
        <f t="shared" si="51"/>
        <v>2282667</v>
      </c>
      <c r="L151" s="103">
        <f t="shared" si="52"/>
        <v>240000</v>
      </c>
      <c r="M151" s="49">
        <f t="shared" si="42"/>
        <v>2522667</v>
      </c>
      <c r="N151" s="48">
        <f t="shared" si="43"/>
        <v>205440</v>
      </c>
      <c r="O151" s="48">
        <f t="shared" si="44"/>
        <v>38520</v>
      </c>
      <c r="P151" s="48">
        <f t="shared" si="45"/>
        <v>25680</v>
      </c>
      <c r="Q151" s="47">
        <f t="shared" si="46"/>
        <v>2253027</v>
      </c>
      <c r="R151" s="47">
        <f t="shared" si="47"/>
        <v>0</v>
      </c>
      <c r="S151" s="55">
        <f t="shared" si="53"/>
        <v>2253027</v>
      </c>
      <c r="T151" s="47"/>
      <c r="U151" s="123"/>
      <c r="V151" s="45"/>
      <c r="W151" s="34"/>
      <c r="X151" s="5"/>
      <c r="Y151" s="5"/>
      <c r="Z151" s="5"/>
      <c r="AA151" s="4"/>
      <c r="AB151" s="4"/>
      <c r="AC151" s="4"/>
      <c r="AD151" s="4"/>
      <c r="AE151" s="4"/>
    </row>
    <row r="152" spans="1:31" s="44" customFormat="1" ht="23.25" customHeight="1">
      <c r="A152" s="46">
        <v>36</v>
      </c>
      <c r="B152" s="304" t="s">
        <v>132</v>
      </c>
      <c r="C152" s="102" t="str">
        <f t="shared" si="35"/>
        <v>Nguyễn Văn Tâm</v>
      </c>
      <c r="D152" s="135" t="str">
        <f t="shared" si="36"/>
        <v>Công nhân</v>
      </c>
      <c r="E152" s="103">
        <f t="shared" si="37"/>
        <v>2568000</v>
      </c>
      <c r="F152" s="108">
        <f>VLOOKUP(B152,'CC - 02'!$B$93:$AP$152,33,0)</f>
        <v>16</v>
      </c>
      <c r="G152" s="243">
        <f t="shared" si="48"/>
        <v>2282667</v>
      </c>
      <c r="H152" s="108">
        <f>(VLOOKUP(B152,'CC - 02'!$B$93:$AP$152,34,0)+VLOOKUP(B152,'CC - 02'!$B$93:$AP$152,34,0))</f>
        <v>0</v>
      </c>
      <c r="I152" s="243">
        <f t="shared" si="49"/>
        <v>0</v>
      </c>
      <c r="J152" s="109">
        <f t="shared" si="50"/>
        <v>16</v>
      </c>
      <c r="K152" s="47">
        <f t="shared" si="51"/>
        <v>2282667</v>
      </c>
      <c r="L152" s="103">
        <f t="shared" si="52"/>
        <v>240000</v>
      </c>
      <c r="M152" s="49">
        <f t="shared" si="42"/>
        <v>2522667</v>
      </c>
      <c r="N152" s="48">
        <f t="shared" si="43"/>
        <v>205440</v>
      </c>
      <c r="O152" s="48">
        <f t="shared" si="44"/>
        <v>38520</v>
      </c>
      <c r="P152" s="48">
        <f t="shared" si="45"/>
        <v>25680</v>
      </c>
      <c r="Q152" s="47">
        <f t="shared" si="46"/>
        <v>2253027</v>
      </c>
      <c r="R152" s="47">
        <f t="shared" si="47"/>
        <v>0</v>
      </c>
      <c r="S152" s="55">
        <f t="shared" si="53"/>
        <v>2253027</v>
      </c>
      <c r="T152" s="47"/>
      <c r="U152" s="123"/>
      <c r="V152" s="45"/>
      <c r="W152" s="34"/>
      <c r="X152" s="5"/>
      <c r="Y152" s="5"/>
      <c r="Z152" s="5"/>
      <c r="AA152" s="4"/>
      <c r="AB152" s="4"/>
      <c r="AC152" s="4"/>
      <c r="AD152" s="4"/>
      <c r="AE152" s="4"/>
    </row>
    <row r="153" spans="1:31" s="44" customFormat="1" ht="23.25" customHeight="1">
      <c r="A153" s="46">
        <v>37</v>
      </c>
      <c r="B153" s="304" t="s">
        <v>133</v>
      </c>
      <c r="C153" s="102" t="str">
        <f t="shared" si="35"/>
        <v>Sơn Lét</v>
      </c>
      <c r="D153" s="135" t="str">
        <f t="shared" si="36"/>
        <v>Công nhân</v>
      </c>
      <c r="E153" s="103">
        <f t="shared" si="37"/>
        <v>2568000</v>
      </c>
      <c r="F153" s="108">
        <f>VLOOKUP(B153,'CC - 02'!$B$93:$AP$152,33,0)</f>
        <v>16</v>
      </c>
      <c r="G153" s="243">
        <f t="shared" si="48"/>
        <v>2282667</v>
      </c>
      <c r="H153" s="108">
        <f>(VLOOKUP(B153,'CC - 02'!$B$93:$AP$152,34,0)+VLOOKUP(B153,'CC - 02'!$B$93:$AP$152,34,0))</f>
        <v>0</v>
      </c>
      <c r="I153" s="243">
        <f t="shared" si="49"/>
        <v>0</v>
      </c>
      <c r="J153" s="109">
        <f t="shared" si="50"/>
        <v>16</v>
      </c>
      <c r="K153" s="47">
        <f t="shared" si="51"/>
        <v>2282667</v>
      </c>
      <c r="L153" s="103">
        <f t="shared" si="52"/>
        <v>240000</v>
      </c>
      <c r="M153" s="49">
        <f t="shared" si="42"/>
        <v>2522667</v>
      </c>
      <c r="N153" s="48">
        <f t="shared" si="43"/>
        <v>205440</v>
      </c>
      <c r="O153" s="48">
        <f t="shared" si="44"/>
        <v>38520</v>
      </c>
      <c r="P153" s="48">
        <f t="shared" si="45"/>
        <v>25680</v>
      </c>
      <c r="Q153" s="47">
        <f t="shared" si="46"/>
        <v>2253027</v>
      </c>
      <c r="R153" s="47">
        <f t="shared" si="47"/>
        <v>0</v>
      </c>
      <c r="S153" s="55">
        <f t="shared" si="53"/>
        <v>2253027</v>
      </c>
      <c r="T153" s="47"/>
      <c r="U153" s="123"/>
      <c r="V153" s="45"/>
      <c r="W153" s="34"/>
      <c r="X153" s="5"/>
      <c r="Y153" s="5"/>
      <c r="Z153" s="5"/>
      <c r="AA153" s="4"/>
      <c r="AB153" s="4"/>
      <c r="AC153" s="4"/>
      <c r="AD153" s="4"/>
      <c r="AE153" s="4"/>
    </row>
    <row r="154" spans="1:31" s="44" customFormat="1" ht="23.25" customHeight="1">
      <c r="A154" s="46">
        <v>38</v>
      </c>
      <c r="B154" s="304" t="s">
        <v>134</v>
      </c>
      <c r="C154" s="102" t="str">
        <f t="shared" si="35"/>
        <v>Trần Nhiên</v>
      </c>
      <c r="D154" s="135" t="str">
        <f t="shared" si="36"/>
        <v>Công nhân</v>
      </c>
      <c r="E154" s="103">
        <f t="shared" si="37"/>
        <v>2568000</v>
      </c>
      <c r="F154" s="108">
        <f>VLOOKUP(B154,'CC - 02'!$B$93:$AP$152,33,0)</f>
        <v>16</v>
      </c>
      <c r="G154" s="243">
        <f t="shared" si="48"/>
        <v>2282667</v>
      </c>
      <c r="H154" s="108">
        <f>(VLOOKUP(B154,'CC - 02'!$B$93:$AP$152,34,0)+VLOOKUP(B154,'CC - 02'!$B$93:$AP$152,34,0))</f>
        <v>0</v>
      </c>
      <c r="I154" s="243">
        <f t="shared" si="49"/>
        <v>0</v>
      </c>
      <c r="J154" s="109">
        <f t="shared" si="50"/>
        <v>16</v>
      </c>
      <c r="K154" s="47">
        <f t="shared" si="51"/>
        <v>2282667</v>
      </c>
      <c r="L154" s="103">
        <f t="shared" si="52"/>
        <v>240000</v>
      </c>
      <c r="M154" s="49">
        <f t="shared" si="42"/>
        <v>2522667</v>
      </c>
      <c r="N154" s="48">
        <f t="shared" si="43"/>
        <v>205440</v>
      </c>
      <c r="O154" s="48">
        <f t="shared" si="44"/>
        <v>38520</v>
      </c>
      <c r="P154" s="48">
        <f t="shared" si="45"/>
        <v>25680</v>
      </c>
      <c r="Q154" s="47">
        <f t="shared" si="46"/>
        <v>2253027</v>
      </c>
      <c r="R154" s="47">
        <f t="shared" si="47"/>
        <v>0</v>
      </c>
      <c r="S154" s="55">
        <f t="shared" si="53"/>
        <v>2253027</v>
      </c>
      <c r="T154" s="47"/>
      <c r="U154" s="123"/>
      <c r="V154" s="45"/>
      <c r="W154" s="34"/>
      <c r="X154" s="5"/>
      <c r="Y154" s="5"/>
      <c r="Z154" s="5"/>
      <c r="AA154" s="4"/>
      <c r="AB154" s="4"/>
      <c r="AC154" s="4"/>
      <c r="AD154" s="4"/>
      <c r="AE154" s="4"/>
    </row>
    <row r="155" spans="1:31" s="44" customFormat="1" ht="21" customHeight="1">
      <c r="A155" s="50"/>
      <c r="B155" s="302"/>
      <c r="C155" s="51"/>
      <c r="D155" s="3"/>
      <c r="E155" s="52"/>
      <c r="F155" s="52"/>
      <c r="G155" s="52"/>
      <c r="H155" s="52"/>
      <c r="I155" s="52"/>
      <c r="J155" s="53"/>
      <c r="K155" s="52"/>
      <c r="L155" s="52"/>
      <c r="M155" s="54"/>
      <c r="N155" s="52"/>
      <c r="O155" s="52"/>
      <c r="P155" s="52"/>
      <c r="Q155" s="47">
        <f t="shared" si="46"/>
        <v>0</v>
      </c>
      <c r="R155" s="47"/>
      <c r="S155" s="55">
        <f>Q155-R155</f>
        <v>0</v>
      </c>
      <c r="T155" s="47"/>
      <c r="U155" s="123"/>
      <c r="V155" s="45"/>
      <c r="W155" s="45"/>
      <c r="X155" s="45"/>
      <c r="Y155" s="45"/>
      <c r="Z155" s="45"/>
    </row>
    <row r="156" spans="1:31" s="40" customFormat="1" ht="21" customHeight="1">
      <c r="A156" s="406" t="s">
        <v>26</v>
      </c>
      <c r="B156" s="407"/>
      <c r="C156" s="407"/>
      <c r="D156" s="407"/>
      <c r="E156" s="32">
        <f t="shared" ref="E156:S156" si="54">SUM(E125:E155)</f>
        <v>77297000</v>
      </c>
      <c r="F156" s="32">
        <f t="shared" si="54"/>
        <v>478</v>
      </c>
      <c r="G156" s="32">
        <f t="shared" si="54"/>
        <v>68423120</v>
      </c>
      <c r="H156" s="32">
        <f t="shared" si="54"/>
        <v>0</v>
      </c>
      <c r="I156" s="32">
        <f t="shared" si="54"/>
        <v>0</v>
      </c>
      <c r="J156" s="32">
        <f t="shared" si="54"/>
        <v>478</v>
      </c>
      <c r="K156" s="32">
        <f t="shared" si="54"/>
        <v>68423120</v>
      </c>
      <c r="L156" s="32">
        <f t="shared" si="54"/>
        <v>7170000</v>
      </c>
      <c r="M156" s="32">
        <f t="shared" si="54"/>
        <v>75593120</v>
      </c>
      <c r="N156" s="32">
        <f t="shared" si="54"/>
        <v>6183760</v>
      </c>
      <c r="O156" s="32">
        <f t="shared" si="54"/>
        <v>1159455</v>
      </c>
      <c r="P156" s="32">
        <f t="shared" si="54"/>
        <v>772970</v>
      </c>
      <c r="Q156" s="32">
        <f t="shared" si="54"/>
        <v>67476935</v>
      </c>
      <c r="R156" s="32">
        <f t="shared" si="54"/>
        <v>0</v>
      </c>
      <c r="S156" s="32">
        <f t="shared" si="54"/>
        <v>67476935</v>
      </c>
      <c r="T156" s="32"/>
      <c r="U156" s="123"/>
      <c r="V156" s="41"/>
      <c r="W156" s="41"/>
      <c r="X156" s="41"/>
      <c r="Y156" s="41"/>
      <c r="Z156" s="41"/>
    </row>
    <row r="157" spans="1:31" ht="11.25" customHeight="1">
      <c r="A157" s="10"/>
      <c r="B157" s="38"/>
      <c r="C157" s="11"/>
      <c r="D157" s="136"/>
      <c r="E157" s="110"/>
      <c r="F157" s="11"/>
      <c r="G157" s="11"/>
      <c r="H157" s="11"/>
      <c r="I157" s="11"/>
      <c r="K157" s="11"/>
      <c r="L157" s="11"/>
      <c r="M157" s="121"/>
      <c r="N157" s="11"/>
      <c r="O157" s="11"/>
      <c r="P157" s="11"/>
      <c r="Q157" s="11"/>
      <c r="R157" s="11"/>
      <c r="S157" s="11"/>
      <c r="T157" s="11"/>
      <c r="U157" s="123"/>
    </row>
    <row r="158" spans="1:31" s="44" customFormat="1" ht="11.25" customHeight="1">
      <c r="A158" s="91"/>
      <c r="B158" s="155"/>
      <c r="C158" s="91"/>
      <c r="D158" s="155"/>
      <c r="E158" s="156"/>
      <c r="F158" s="91"/>
      <c r="G158" s="91"/>
      <c r="H158" s="91"/>
      <c r="I158" s="91"/>
      <c r="J158" s="157"/>
      <c r="K158" s="156"/>
      <c r="L158" s="91"/>
      <c r="M158" s="91"/>
      <c r="N158" s="91"/>
      <c r="O158" s="91"/>
      <c r="P158" s="91"/>
      <c r="Q158" s="91"/>
      <c r="R158" s="91"/>
      <c r="S158" s="127" t="str">
        <f>$S$17</f>
        <v>Long An, ngày  28   tháng   02   năm 2014</v>
      </c>
      <c r="T158" s="91"/>
      <c r="U158" s="158"/>
      <c r="V158" s="45"/>
      <c r="W158" s="45"/>
      <c r="X158" s="45"/>
      <c r="Y158" s="45"/>
      <c r="Z158" s="45"/>
    </row>
    <row r="159" spans="1:31" s="44" customFormat="1" ht="14.25" customHeight="1">
      <c r="A159" s="35"/>
      <c r="B159" s="158"/>
      <c r="C159" s="35" t="s">
        <v>63</v>
      </c>
      <c r="D159" s="159"/>
      <c r="E159" s="92"/>
      <c r="F159" s="158"/>
      <c r="G159" s="92"/>
      <c r="H159" s="92"/>
      <c r="I159" s="92"/>
      <c r="J159" s="160"/>
      <c r="K159" s="45"/>
      <c r="L159" s="303"/>
      <c r="M159" s="288"/>
      <c r="N159" s="26"/>
      <c r="O159" s="26"/>
      <c r="P159" s="26"/>
      <c r="Q159" s="26"/>
      <c r="S159" s="26" t="s">
        <v>23</v>
      </c>
      <c r="T159" s="158"/>
      <c r="U159" s="158"/>
      <c r="V159" s="45"/>
      <c r="W159" s="45"/>
      <c r="X159" s="45"/>
      <c r="Y159" s="45"/>
      <c r="Z159" s="45"/>
    </row>
    <row r="160" spans="1:31" ht="12">
      <c r="A160" s="10"/>
      <c r="B160" s="38"/>
      <c r="C160" s="20"/>
      <c r="E160" s="17"/>
      <c r="F160" s="16"/>
      <c r="G160" s="17"/>
      <c r="H160" s="17"/>
      <c r="I160" s="17"/>
      <c r="K160" s="8"/>
      <c r="L160" s="20"/>
      <c r="M160" s="6"/>
      <c r="N160" s="15"/>
      <c r="O160" s="15"/>
      <c r="P160" s="15"/>
      <c r="Q160" s="15"/>
      <c r="S160" s="15"/>
      <c r="T160" s="16"/>
      <c r="U160" s="123"/>
    </row>
    <row r="161" spans="13:13">
      <c r="M161" s="6"/>
    </row>
    <row r="162" spans="13:13">
      <c r="M162" s="6"/>
    </row>
    <row r="163" spans="13:13">
      <c r="M163" s="6"/>
    </row>
    <row r="164" spans="13:13">
      <c r="M164" s="6"/>
    </row>
    <row r="165" spans="13:13">
      <c r="M165" s="6"/>
    </row>
    <row r="166" spans="13:13">
      <c r="M166" s="6"/>
    </row>
    <row r="167" spans="13:13">
      <c r="M167" s="6"/>
    </row>
    <row r="168" spans="13:13">
      <c r="M168" s="6"/>
    </row>
    <row r="169" spans="13:13">
      <c r="M169" s="6"/>
    </row>
    <row r="170" spans="13:13">
      <c r="M170" s="6"/>
    </row>
    <row r="171" spans="13:13">
      <c r="M171" s="6"/>
    </row>
    <row r="172" spans="13:13">
      <c r="M172" s="6"/>
    </row>
    <row r="173" spans="13:13">
      <c r="M173" s="6"/>
    </row>
    <row r="174" spans="13:13">
      <c r="M174" s="6"/>
    </row>
    <row r="175" spans="13:13">
      <c r="M175" s="6"/>
    </row>
    <row r="176" spans="13:13">
      <c r="M176" s="6"/>
    </row>
    <row r="177" spans="13:13">
      <c r="M177" s="6"/>
    </row>
    <row r="178" spans="13:13">
      <c r="M178" s="6"/>
    </row>
    <row r="179" spans="13:13">
      <c r="M179" s="6"/>
    </row>
    <row r="180" spans="13:13">
      <c r="M180" s="6"/>
    </row>
    <row r="181" spans="13:13">
      <c r="M181" s="6"/>
    </row>
    <row r="182" spans="13:13">
      <c r="M182" s="6"/>
    </row>
    <row r="183" spans="13:13">
      <c r="M183" s="6"/>
    </row>
    <row r="184" spans="13:13">
      <c r="M184" s="6"/>
    </row>
    <row r="185" spans="13:13">
      <c r="M185" s="6"/>
    </row>
    <row r="186" spans="13:13">
      <c r="M186" s="6"/>
    </row>
    <row r="187" spans="13:13">
      <c r="M187" s="6"/>
    </row>
    <row r="188" spans="13:13">
      <c r="M188" s="6"/>
    </row>
    <row r="189" spans="13:13">
      <c r="M189" s="6"/>
    </row>
    <row r="190" spans="13:13">
      <c r="M190" s="6"/>
    </row>
    <row r="191" spans="13:13">
      <c r="M191" s="6"/>
    </row>
    <row r="192" spans="13:13">
      <c r="M192" s="6"/>
    </row>
    <row r="193" spans="13:13">
      <c r="M193" s="6"/>
    </row>
    <row r="194" spans="13:13">
      <c r="M194" s="6"/>
    </row>
    <row r="195" spans="13:13">
      <c r="M195" s="6"/>
    </row>
    <row r="196" spans="13:13">
      <c r="M196" s="6"/>
    </row>
    <row r="197" spans="13:13">
      <c r="M197" s="6"/>
    </row>
    <row r="198" spans="13:13">
      <c r="M198" s="6"/>
    </row>
    <row r="199" spans="13:13">
      <c r="M199" s="6"/>
    </row>
    <row r="200" spans="13:13">
      <c r="M200" s="6"/>
    </row>
    <row r="201" spans="13:13">
      <c r="M201" s="6"/>
    </row>
    <row r="202" spans="13:13">
      <c r="M202" s="6"/>
    </row>
    <row r="203" spans="13:13">
      <c r="M203" s="6"/>
    </row>
    <row r="204" spans="13:13">
      <c r="M204" s="6"/>
    </row>
    <row r="205" spans="13:13">
      <c r="M205" s="6"/>
    </row>
    <row r="206" spans="13:13">
      <c r="M206" s="6"/>
    </row>
    <row r="207" spans="13:13">
      <c r="M207" s="6"/>
    </row>
    <row r="208" spans="13:13">
      <c r="M208" s="6"/>
    </row>
    <row r="209" spans="13:13">
      <c r="M209" s="6"/>
    </row>
    <row r="210" spans="13:13">
      <c r="M210" s="6"/>
    </row>
    <row r="211" spans="13:13">
      <c r="M211" s="6"/>
    </row>
    <row r="212" spans="13:13">
      <c r="M212" s="6"/>
    </row>
    <row r="213" spans="13:13">
      <c r="M213" s="6"/>
    </row>
    <row r="214" spans="13:13">
      <c r="M214" s="6"/>
    </row>
    <row r="215" spans="13:13">
      <c r="M215" s="6"/>
    </row>
    <row r="216" spans="13:13">
      <c r="M216" s="6"/>
    </row>
    <row r="217" spans="13:13">
      <c r="M217" s="6"/>
    </row>
    <row r="218" spans="13:13">
      <c r="M218" s="6"/>
    </row>
    <row r="219" spans="13:13">
      <c r="M219" s="6"/>
    </row>
    <row r="220" spans="13:13">
      <c r="M220" s="6"/>
    </row>
    <row r="221" spans="13:13">
      <c r="M221" s="6"/>
    </row>
    <row r="222" spans="13:13">
      <c r="M222" s="6"/>
    </row>
    <row r="223" spans="13:13">
      <c r="M223" s="6"/>
    </row>
    <row r="224" spans="13:13">
      <c r="M224" s="6"/>
    </row>
    <row r="225" spans="13:13">
      <c r="M225" s="6"/>
    </row>
    <row r="226" spans="13:13">
      <c r="M226" s="6"/>
    </row>
    <row r="227" spans="13:13">
      <c r="M227" s="6"/>
    </row>
    <row r="228" spans="13:13">
      <c r="M228" s="6"/>
    </row>
    <row r="229" spans="13:13">
      <c r="M229" s="6"/>
    </row>
    <row r="230" spans="13:13">
      <c r="M230" s="6"/>
    </row>
    <row r="231" spans="13:13">
      <c r="M231" s="6"/>
    </row>
    <row r="232" spans="13:13">
      <c r="M232" s="6"/>
    </row>
    <row r="233" spans="13:13">
      <c r="M233" s="6"/>
    </row>
    <row r="234" spans="13:13">
      <c r="M234" s="6"/>
    </row>
    <row r="235" spans="13:13">
      <c r="M235" s="6"/>
    </row>
    <row r="236" spans="13:13">
      <c r="M236" s="6"/>
    </row>
    <row r="237" spans="13:13">
      <c r="M237" s="6"/>
    </row>
    <row r="238" spans="13:13">
      <c r="M238" s="6"/>
    </row>
    <row r="239" spans="13:13">
      <c r="M239" s="6"/>
    </row>
    <row r="240" spans="13:13">
      <c r="M240" s="6"/>
    </row>
    <row r="241" spans="13:13">
      <c r="M241" s="6"/>
    </row>
    <row r="242" spans="13:13">
      <c r="M242" s="6"/>
    </row>
    <row r="243" spans="13:13">
      <c r="M243" s="6"/>
    </row>
    <row r="244" spans="13:13">
      <c r="M244" s="6"/>
    </row>
    <row r="245" spans="13:13">
      <c r="M245" s="6"/>
    </row>
    <row r="246" spans="13:13">
      <c r="M246" s="6"/>
    </row>
    <row r="247" spans="13:13">
      <c r="M247" s="6"/>
    </row>
    <row r="248" spans="13:13">
      <c r="M248" s="6"/>
    </row>
    <row r="249" spans="13:13">
      <c r="M249" s="6"/>
    </row>
    <row r="250" spans="13:13">
      <c r="M250" s="6"/>
    </row>
    <row r="251" spans="13:13">
      <c r="M251" s="6"/>
    </row>
    <row r="252" spans="13:13">
      <c r="M252" s="6"/>
    </row>
    <row r="253" spans="13:13">
      <c r="M253" s="6"/>
    </row>
    <row r="254" spans="13:13">
      <c r="M254" s="6"/>
    </row>
    <row r="255" spans="13:13">
      <c r="M255" s="6"/>
    </row>
    <row r="256" spans="13:13">
      <c r="M256" s="6"/>
    </row>
    <row r="257" spans="13:13">
      <c r="M257" s="6"/>
    </row>
    <row r="258" spans="13:13">
      <c r="M258" s="6"/>
    </row>
    <row r="259" spans="13:13">
      <c r="M259" s="6"/>
    </row>
    <row r="260" spans="13:13">
      <c r="M260" s="6"/>
    </row>
    <row r="261" spans="13:13">
      <c r="M261" s="6"/>
    </row>
    <row r="262" spans="13:13">
      <c r="M262" s="6"/>
    </row>
    <row r="263" spans="13:13">
      <c r="M263" s="6"/>
    </row>
    <row r="264" spans="13:13">
      <c r="M264" s="6"/>
    </row>
    <row r="265" spans="13:13">
      <c r="M265" s="6"/>
    </row>
    <row r="266" spans="13:13">
      <c r="M266" s="6"/>
    </row>
    <row r="267" spans="13:13">
      <c r="M267" s="6"/>
    </row>
    <row r="268" spans="13:13">
      <c r="M268" s="6"/>
    </row>
    <row r="269" spans="13:13">
      <c r="M269" s="6"/>
    </row>
    <row r="270" spans="13:13">
      <c r="M270" s="6"/>
    </row>
    <row r="271" spans="13:13">
      <c r="M271" s="6"/>
    </row>
    <row r="272" spans="13:13">
      <c r="M272" s="6"/>
    </row>
    <row r="273" spans="13:13">
      <c r="M273" s="6"/>
    </row>
    <row r="274" spans="13:13">
      <c r="M274" s="6"/>
    </row>
    <row r="275" spans="13:13">
      <c r="M275" s="6"/>
    </row>
    <row r="276" spans="13:13">
      <c r="M276" s="6"/>
    </row>
    <row r="277" spans="13:13">
      <c r="M277" s="6"/>
    </row>
    <row r="278" spans="13:13">
      <c r="M278" s="6"/>
    </row>
    <row r="279" spans="13:13">
      <c r="M279" s="6"/>
    </row>
    <row r="280" spans="13:13">
      <c r="M280" s="6"/>
    </row>
    <row r="281" spans="13:13">
      <c r="M281" s="6"/>
    </row>
    <row r="282" spans="13:13">
      <c r="M282" s="6"/>
    </row>
    <row r="283" spans="13:13">
      <c r="M283" s="6"/>
    </row>
  </sheetData>
  <protectedRanges>
    <protectedRange password="CC78" sqref="V14:IK15 A22 L14 C6:D8 B18:C18 V6:W9 A14:A19 B14:B17 B19 J14:J15 A21:B21 V22:IK22 Q6:T8 V24:IK53 L15:T15 E22:K22 E6:I7 AF6:IK13 Q10:S13 D15:I15 A80:A115 N6:P7 L6 F80:IK113 L65 L18 J7:K8 L8 L63 M22:T22 A24:A57 N14:S14 U114:V126 W54:IK57 V54:V69 F114:T115 W114:IK115 A10:B13 W10:W13 B22:B115 A161:IK65549 C24:T57 C80:E115 K10:K15 K67:K73 K125:K154" name="Range1"/>
    <protectedRange password="CC78" sqref="F8:G8" name="Range1_4"/>
    <protectedRange password="CC78" sqref="V18:IK19 S18:T19 N18:Q19 E18:I19" name="Range1_1_1"/>
    <protectedRange password="CC78" sqref="Q23 C23 N23 V23:IK23 L23 T23 E23:I23" name="Range1_3_1"/>
    <protectedRange password="CC78" sqref="U1 R2:S4 V4:V5 W1:IK5 Q5:T5 N1:Q4 T4:U4 U5:U69 X6:AE13 B1:M5" name="Range1_2"/>
    <protectedRange password="CC78" sqref="V10:V13" name="Range1_1"/>
    <protectedRange password="CC78" sqref="S23" name="Range1_3_1_1"/>
    <protectedRange password="CC78" sqref="A1:A4" name="Range1_2_1_1"/>
    <protectedRange password="CC78" sqref="V1:V3" name="Range1_2_1"/>
    <protectedRange password="CC78" sqref="H8:I8" name="Range1_4_1"/>
    <protectedRange password="CC78" sqref="U2:U3" name="Range1_2_2_1"/>
    <protectedRange password="CC78" sqref="V74:IK75 L74 C63:D65 B78:C78 A74:A79 B74:B77 B79 N63:P64 Q63:T65 L75:T75 E63:I64 AF63:IK73 D75:J75 J74 Q67:S73 J64:K65 L78 N74:S74 A67:B73 W63:W73 K74:K75" name="Range1_3"/>
    <protectedRange password="CC78" sqref="F65:G65" name="Range1_4_2"/>
    <protectedRange password="CC78" sqref="V78:IK79 N78:Q79 S78:T79 E78:I79" name="Range1_1_1_1"/>
    <protectedRange password="CC78" sqref="R59:S61 W58:IK62 N62:T62 U70:U79 N58:Q61 T61 X63:AE73 B58:M62" name="Range1_2_2"/>
    <protectedRange password="CC78" sqref="V70:V73" name="Range1_1_2"/>
    <protectedRange password="CC78" sqref="A58:A61 A116:A119" name="Range1_2_1_1_1"/>
    <protectedRange password="CC78" sqref="H65:I65" name="Range1_4_1_1"/>
    <protectedRange password="CC78" sqref="V155:IK156 L155 C121:D123 B159:C159 A155:A160 B155:B158 B160 Q121:T123 N121:P122 E121:I122 D156:I156 J122:K123 L159 L156:T156 N155:P155 J155:K156 W121:W154 Q125:S155 A125:B154 AF121:IK154" name="Range1_5"/>
    <protectedRange password="CC78" sqref="F123:G123" name="Range1_4_3"/>
    <protectedRange password="CC78" sqref="V159:IK160 N159:Q160 S159:T160 E159:I160" name="Range1_1_1_2"/>
    <protectedRange password="CC78" sqref="R117:S119 Q116:Q119 W116:IK120 Q120:T120 T119 B116:P120 X121:AE154 U127:U160" name="Range1_2_3"/>
    <protectedRange password="CC78" sqref="V127:V154" name="Range1_1_3"/>
    <protectedRange password="CC78" sqref="H123:I123" name="Range1_4_1_2"/>
    <protectedRange password="CC78" sqref="L123 L121" name="Range1_3_2"/>
    <protectedRange password="CC78" sqref="N5:P5" name="Range1_2_4"/>
  </protectedRanges>
  <autoFilter ref="A8:AE10"/>
  <mergeCells count="69">
    <mergeCell ref="D1:Q1"/>
    <mergeCell ref="R1:T1"/>
    <mergeCell ref="F6:K6"/>
    <mergeCell ref="L6:L8"/>
    <mergeCell ref="O7:O8"/>
    <mergeCell ref="M6:M8"/>
    <mergeCell ref="N6:P6"/>
    <mergeCell ref="Q6:Q8"/>
    <mergeCell ref="R6:R8"/>
    <mergeCell ref="F7:G7"/>
    <mergeCell ref="H7:I7"/>
    <mergeCell ref="J7:J8"/>
    <mergeCell ref="D6:D8"/>
    <mergeCell ref="E6:E8"/>
    <mergeCell ref="K7:K8"/>
    <mergeCell ref="N7:N8"/>
    <mergeCell ref="A15:D15"/>
    <mergeCell ref="D58:Q58"/>
    <mergeCell ref="R58:T58"/>
    <mergeCell ref="S6:S8"/>
    <mergeCell ref="T6:T8"/>
    <mergeCell ref="P7:P8"/>
    <mergeCell ref="A6:A8"/>
    <mergeCell ref="B6:B8"/>
    <mergeCell ref="C6:C8"/>
    <mergeCell ref="A63:A65"/>
    <mergeCell ref="B63:B65"/>
    <mergeCell ref="C63:C65"/>
    <mergeCell ref="D63:D65"/>
    <mergeCell ref="E63:E65"/>
    <mergeCell ref="F63:K63"/>
    <mergeCell ref="T63:T65"/>
    <mergeCell ref="F64:G64"/>
    <mergeCell ref="H64:I64"/>
    <mergeCell ref="J64:J65"/>
    <mergeCell ref="K64:K65"/>
    <mergeCell ref="N64:N65"/>
    <mergeCell ref="O64:O65"/>
    <mergeCell ref="P64:P65"/>
    <mergeCell ref="L63:L65"/>
    <mergeCell ref="M63:M65"/>
    <mergeCell ref="N63:P63"/>
    <mergeCell ref="Q63:Q65"/>
    <mergeCell ref="R63:R65"/>
    <mergeCell ref="S63:S65"/>
    <mergeCell ref="A75:D75"/>
    <mergeCell ref="D116:Q116"/>
    <mergeCell ref="R116:T116"/>
    <mergeCell ref="A121:A123"/>
    <mergeCell ref="B121:B123"/>
    <mergeCell ref="C121:C123"/>
    <mergeCell ref="D121:D123"/>
    <mergeCell ref="E121:E123"/>
    <mergeCell ref="F121:K121"/>
    <mergeCell ref="A156:D156"/>
    <mergeCell ref="T121:T123"/>
    <mergeCell ref="F122:G122"/>
    <mergeCell ref="H122:I122"/>
    <mergeCell ref="J122:J123"/>
    <mergeCell ref="K122:K123"/>
    <mergeCell ref="N122:N123"/>
    <mergeCell ref="O122:O123"/>
    <mergeCell ref="P122:P123"/>
    <mergeCell ref="L121:L123"/>
    <mergeCell ref="M121:M123"/>
    <mergeCell ref="N121:P121"/>
    <mergeCell ref="Q121:Q123"/>
    <mergeCell ref="R121:R123"/>
    <mergeCell ref="S121:S123"/>
  </mergeCells>
  <printOptions horizontalCentered="1"/>
  <pageMargins left="0" right="0.24" top="0.2" bottom="0.32" header="0.2" footer="0.2"/>
  <pageSetup paperSize="9" scale="65" fitToHeight="0" orientation="landscape" horizontalDpi="300" verticalDpi="300" r:id="rId1"/>
  <headerFooter alignWithMargins="0">
    <oddFooter>&amp;C&amp;P/&amp;N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C00000"/>
  </sheetPr>
  <dimension ref="A1:CM185"/>
  <sheetViews>
    <sheetView zoomScaleNormal="115" workbookViewId="0">
      <pane xSplit="3" ySplit="6" topLeftCell="D155" activePane="bottomRight" state="frozen"/>
      <selection activeCell="C95" sqref="C95"/>
      <selection pane="topRight" activeCell="C95" sqref="C95"/>
      <selection pane="bottomLeft" activeCell="C95" sqref="C95"/>
      <selection pane="bottomRight" activeCell="AN167" sqref="AN167:AN168"/>
    </sheetView>
  </sheetViews>
  <sheetFormatPr defaultColWidth="3.7109375" defaultRowHeight="15" customHeight="1"/>
  <cols>
    <col min="1" max="1" width="3.7109375" style="2" customWidth="1"/>
    <col min="2" max="2" width="7.7109375" style="2" bestFit="1" customWidth="1"/>
    <col min="3" max="3" width="17.28515625" style="2" customWidth="1"/>
    <col min="4" max="4" width="6.85546875" style="134" customWidth="1"/>
    <col min="5" max="5" width="7.140625" style="2" customWidth="1"/>
    <col min="6" max="33" width="3.42578125" style="143" customWidth="1"/>
    <col min="34" max="36" width="3.42578125" style="144" customWidth="1"/>
    <col min="37" max="38" width="4.42578125" style="2" customWidth="1"/>
    <col min="39" max="39" width="5.5703125" style="119" customWidth="1"/>
    <col min="40" max="40" width="6.140625" style="2" customWidth="1"/>
    <col min="41" max="43" width="5" style="2" hidden="1" customWidth="1"/>
    <col min="44" max="44" width="5" style="2" customWidth="1"/>
    <col min="45" max="45" width="11.7109375" style="2" customWidth="1"/>
    <col min="46" max="46" width="9.85546875" style="2" customWidth="1"/>
    <col min="47" max="47" width="3.7109375" style="2" customWidth="1"/>
    <col min="48" max="48" width="8.5703125" style="2" customWidth="1"/>
    <col min="49" max="16384" width="3.7109375" style="2"/>
  </cols>
  <sheetData>
    <row r="1" spans="1:91" ht="20.25">
      <c r="A1" s="161" t="str">
        <f>TH!A1</f>
        <v>Công ty TNHH Hải sản An Lạc</v>
      </c>
      <c r="B1" s="64"/>
      <c r="C1" s="64"/>
      <c r="D1" s="68"/>
      <c r="E1" s="64"/>
      <c r="F1" s="68"/>
      <c r="G1" s="68"/>
      <c r="H1" s="68"/>
      <c r="I1" s="68"/>
      <c r="J1" s="68"/>
      <c r="K1" s="139"/>
      <c r="L1" s="139"/>
      <c r="M1" s="139"/>
      <c r="N1" s="139"/>
      <c r="O1" s="139"/>
      <c r="P1" s="139"/>
      <c r="Q1" s="139"/>
      <c r="R1" s="139"/>
      <c r="S1" s="66" t="str">
        <f>CONCATENATE("BẢNG CHẤM CÔNG THÁNG ",TEXT($E$4,"mm")," NĂM ",TEXT($E$4,"yyyy"))</f>
        <v>BẢNG CHẤM CÔNG THÁNG 03 NĂM 2014</v>
      </c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65"/>
      <c r="AL1" s="65"/>
      <c r="AM1" s="395" t="s">
        <v>66</v>
      </c>
      <c r="AN1" s="396"/>
      <c r="AO1" s="396"/>
      <c r="AP1" s="396"/>
      <c r="AQ1" s="396"/>
      <c r="AR1" s="396"/>
      <c r="AS1" s="397"/>
      <c r="AT1" s="67"/>
    </row>
    <row r="2" spans="1:91" ht="20.25">
      <c r="A2" s="161" t="str">
        <f>TH!A2</f>
        <v>Địa chỉ: Lô A14, đường 4A, KCN Hải Sơn, Đức Hòa, Long An</v>
      </c>
      <c r="B2" s="68"/>
      <c r="C2" s="68"/>
      <c r="D2" s="68"/>
      <c r="E2" s="68"/>
      <c r="F2" s="68"/>
      <c r="G2" s="68"/>
      <c r="H2" s="68"/>
      <c r="I2" s="68"/>
      <c r="J2" s="68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65"/>
      <c r="AL2" s="65"/>
      <c r="AM2" s="114"/>
      <c r="AN2" s="69"/>
      <c r="AO2" s="69"/>
      <c r="AP2" s="69"/>
      <c r="AQ2" s="69"/>
      <c r="AR2" s="69"/>
      <c r="AS2" s="113"/>
      <c r="AT2" s="113"/>
    </row>
    <row r="3" spans="1:91" ht="21" customHeight="1">
      <c r="A3" s="161" t="str">
        <f>TH!A3</f>
        <v>MST: 1100878093</v>
      </c>
      <c r="B3" s="70"/>
      <c r="C3" s="70"/>
      <c r="D3" s="71"/>
      <c r="E3" s="71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65"/>
      <c r="AL3" s="65"/>
      <c r="AM3" s="114"/>
      <c r="AN3" s="67"/>
      <c r="AO3" s="67"/>
      <c r="AP3" s="67"/>
      <c r="AQ3" s="67"/>
      <c r="AR3" s="67"/>
      <c r="AS3" s="72"/>
      <c r="AT3" s="72"/>
    </row>
    <row r="4" spans="1:91" ht="14.25" customHeight="1">
      <c r="A4" s="73"/>
      <c r="B4" s="73"/>
      <c r="C4" s="326">
        <f>MONTH($E$4)</f>
        <v>3</v>
      </c>
      <c r="D4" s="74"/>
      <c r="E4" s="75">
        <v>41699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7"/>
      <c r="AI4" s="77"/>
      <c r="AJ4" s="77"/>
      <c r="AK4" s="73"/>
      <c r="AL4" s="73"/>
      <c r="AM4" s="115"/>
      <c r="AN4" s="73"/>
      <c r="AO4" s="73"/>
      <c r="AP4" s="73"/>
      <c r="AQ4" s="73"/>
      <c r="AR4" s="73"/>
      <c r="AS4" s="73"/>
      <c r="AT4" s="120"/>
    </row>
    <row r="5" spans="1:91" s="78" customFormat="1" ht="18.75" customHeight="1">
      <c r="A5" s="390" t="s">
        <v>29</v>
      </c>
      <c r="B5" s="390" t="s">
        <v>3</v>
      </c>
      <c r="C5" s="390" t="s">
        <v>1</v>
      </c>
      <c r="D5" s="386" t="s">
        <v>30</v>
      </c>
      <c r="E5" s="390" t="s">
        <v>31</v>
      </c>
      <c r="F5" s="137">
        <f>+E4</f>
        <v>41699</v>
      </c>
      <c r="G5" s="137">
        <f t="shared" ref="G5:AJ5" si="0">F5+1</f>
        <v>41700</v>
      </c>
      <c r="H5" s="137">
        <f t="shared" si="0"/>
        <v>41701</v>
      </c>
      <c r="I5" s="137">
        <f t="shared" si="0"/>
        <v>41702</v>
      </c>
      <c r="J5" s="137">
        <f t="shared" si="0"/>
        <v>41703</v>
      </c>
      <c r="K5" s="137">
        <f t="shared" si="0"/>
        <v>41704</v>
      </c>
      <c r="L5" s="137">
        <f t="shared" si="0"/>
        <v>41705</v>
      </c>
      <c r="M5" s="137">
        <f t="shared" si="0"/>
        <v>41706</v>
      </c>
      <c r="N5" s="137">
        <f t="shared" si="0"/>
        <v>41707</v>
      </c>
      <c r="O5" s="137">
        <f t="shared" si="0"/>
        <v>41708</v>
      </c>
      <c r="P5" s="137">
        <f t="shared" si="0"/>
        <v>41709</v>
      </c>
      <c r="Q5" s="137">
        <f t="shared" si="0"/>
        <v>41710</v>
      </c>
      <c r="R5" s="137">
        <f t="shared" si="0"/>
        <v>41711</v>
      </c>
      <c r="S5" s="137">
        <f t="shared" si="0"/>
        <v>41712</v>
      </c>
      <c r="T5" s="137">
        <f t="shared" si="0"/>
        <v>41713</v>
      </c>
      <c r="U5" s="137">
        <f t="shared" si="0"/>
        <v>41714</v>
      </c>
      <c r="V5" s="137">
        <f t="shared" si="0"/>
        <v>41715</v>
      </c>
      <c r="W5" s="137">
        <f t="shared" si="0"/>
        <v>41716</v>
      </c>
      <c r="X5" s="137">
        <f t="shared" si="0"/>
        <v>41717</v>
      </c>
      <c r="Y5" s="137">
        <f t="shared" si="0"/>
        <v>41718</v>
      </c>
      <c r="Z5" s="137">
        <f t="shared" si="0"/>
        <v>41719</v>
      </c>
      <c r="AA5" s="137">
        <f t="shared" si="0"/>
        <v>41720</v>
      </c>
      <c r="AB5" s="137">
        <f t="shared" si="0"/>
        <v>41721</v>
      </c>
      <c r="AC5" s="137">
        <f t="shared" si="0"/>
        <v>41722</v>
      </c>
      <c r="AD5" s="137">
        <f t="shared" si="0"/>
        <v>41723</v>
      </c>
      <c r="AE5" s="137">
        <f t="shared" si="0"/>
        <v>41724</v>
      </c>
      <c r="AF5" s="137">
        <f t="shared" si="0"/>
        <v>41725</v>
      </c>
      <c r="AG5" s="137">
        <f t="shared" si="0"/>
        <v>41726</v>
      </c>
      <c r="AH5" s="137">
        <f>AG5+1</f>
        <v>41727</v>
      </c>
      <c r="AI5" s="137">
        <f t="shared" si="0"/>
        <v>41728</v>
      </c>
      <c r="AJ5" s="137">
        <f t="shared" si="0"/>
        <v>41729</v>
      </c>
      <c r="AK5" s="392" t="s">
        <v>15</v>
      </c>
      <c r="AL5" s="393"/>
      <c r="AM5" s="394"/>
      <c r="AN5" s="384" t="s">
        <v>47</v>
      </c>
      <c r="AO5" s="384" t="s">
        <v>43</v>
      </c>
      <c r="AP5" s="384" t="s">
        <v>44</v>
      </c>
      <c r="AQ5" s="384" t="s">
        <v>45</v>
      </c>
      <c r="AR5" s="384" t="s">
        <v>46</v>
      </c>
      <c r="AS5" s="386" t="s">
        <v>0</v>
      </c>
      <c r="AT5" s="379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spans="1:91" s="78" customFormat="1" ht="51.75" customHeight="1">
      <c r="A6" s="387"/>
      <c r="B6" s="387"/>
      <c r="C6" s="387"/>
      <c r="D6" s="387"/>
      <c r="E6" s="391"/>
      <c r="F6" s="138" t="str">
        <f>CHOOSE(WEEKDAY(F5),"C.Nhật","T.Hai","T.Ba","T.Tư","T.Năm","T.Sáu","T.Bảy")</f>
        <v>T.Bảy</v>
      </c>
      <c r="G6" s="138" t="str">
        <f t="shared" ref="G6:AJ6" si="1">CHOOSE(WEEKDAY(G5),"C.Nhật","T.Hai","T.Ba","T.Tư","T.Năm","T.Sáu","T.Bảy")</f>
        <v>C.Nhật</v>
      </c>
      <c r="H6" s="138" t="str">
        <f t="shared" si="1"/>
        <v>T.Hai</v>
      </c>
      <c r="I6" s="138" t="str">
        <f t="shared" si="1"/>
        <v>T.Ba</v>
      </c>
      <c r="J6" s="138" t="str">
        <f t="shared" si="1"/>
        <v>T.Tư</v>
      </c>
      <c r="K6" s="138" t="str">
        <f t="shared" si="1"/>
        <v>T.Năm</v>
      </c>
      <c r="L6" s="138" t="str">
        <f t="shared" si="1"/>
        <v>T.Sáu</v>
      </c>
      <c r="M6" s="138" t="str">
        <f t="shared" si="1"/>
        <v>T.Bảy</v>
      </c>
      <c r="N6" s="138" t="str">
        <f t="shared" si="1"/>
        <v>C.Nhật</v>
      </c>
      <c r="O6" s="138" t="str">
        <f t="shared" si="1"/>
        <v>T.Hai</v>
      </c>
      <c r="P6" s="138" t="str">
        <f t="shared" si="1"/>
        <v>T.Ba</v>
      </c>
      <c r="Q6" s="138" t="str">
        <f t="shared" si="1"/>
        <v>T.Tư</v>
      </c>
      <c r="R6" s="138" t="str">
        <f t="shared" si="1"/>
        <v>T.Năm</v>
      </c>
      <c r="S6" s="138" t="str">
        <f t="shared" si="1"/>
        <v>T.Sáu</v>
      </c>
      <c r="T6" s="138" t="str">
        <f t="shared" si="1"/>
        <v>T.Bảy</v>
      </c>
      <c r="U6" s="138" t="str">
        <f t="shared" si="1"/>
        <v>C.Nhật</v>
      </c>
      <c r="V6" s="138" t="str">
        <f t="shared" si="1"/>
        <v>T.Hai</v>
      </c>
      <c r="W6" s="138" t="str">
        <f t="shared" si="1"/>
        <v>T.Ba</v>
      </c>
      <c r="X6" s="138" t="str">
        <f t="shared" si="1"/>
        <v>T.Tư</v>
      </c>
      <c r="Y6" s="138" t="str">
        <f t="shared" si="1"/>
        <v>T.Năm</v>
      </c>
      <c r="Z6" s="138" t="str">
        <f t="shared" si="1"/>
        <v>T.Sáu</v>
      </c>
      <c r="AA6" s="138" t="str">
        <f t="shared" si="1"/>
        <v>T.Bảy</v>
      </c>
      <c r="AB6" s="138" t="str">
        <f t="shared" si="1"/>
        <v>C.Nhật</v>
      </c>
      <c r="AC6" s="138" t="str">
        <f t="shared" si="1"/>
        <v>T.Hai</v>
      </c>
      <c r="AD6" s="138" t="str">
        <f t="shared" si="1"/>
        <v>T.Ba</v>
      </c>
      <c r="AE6" s="138" t="str">
        <f t="shared" si="1"/>
        <v>T.Tư</v>
      </c>
      <c r="AF6" s="138" t="str">
        <f t="shared" si="1"/>
        <v>T.Năm</v>
      </c>
      <c r="AG6" s="138" t="str">
        <f t="shared" si="1"/>
        <v>T.Sáu</v>
      </c>
      <c r="AH6" s="138" t="str">
        <f t="shared" si="1"/>
        <v>T.Bảy</v>
      </c>
      <c r="AI6" s="138" t="str">
        <f t="shared" si="1"/>
        <v>C.Nhật</v>
      </c>
      <c r="AJ6" s="138" t="str">
        <f t="shared" si="1"/>
        <v>T.Hai</v>
      </c>
      <c r="AK6" s="112" t="s">
        <v>16</v>
      </c>
      <c r="AL6" s="112" t="s">
        <v>32</v>
      </c>
      <c r="AM6" s="116" t="s">
        <v>17</v>
      </c>
      <c r="AN6" s="385"/>
      <c r="AO6" s="385"/>
      <c r="AP6" s="385"/>
      <c r="AQ6" s="385"/>
      <c r="AR6" s="385"/>
      <c r="AS6" s="387"/>
      <c r="AT6" s="379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spans="1:91" s="78" customFormat="1" ht="12.75" customHeight="1">
      <c r="A7" s="151">
        <v>1</v>
      </c>
      <c r="B7" s="151">
        <v>2</v>
      </c>
      <c r="C7" s="151">
        <v>3</v>
      </c>
      <c r="D7" s="151">
        <v>4</v>
      </c>
      <c r="E7" s="151">
        <v>5</v>
      </c>
      <c r="F7" s="151">
        <v>6</v>
      </c>
      <c r="G7" s="151">
        <v>7</v>
      </c>
      <c r="H7" s="151">
        <v>8</v>
      </c>
      <c r="I7" s="151">
        <v>9</v>
      </c>
      <c r="J7" s="151">
        <v>10</v>
      </c>
      <c r="K7" s="151">
        <v>11</v>
      </c>
      <c r="L7" s="151">
        <v>12</v>
      </c>
      <c r="M7" s="151">
        <v>13</v>
      </c>
      <c r="N7" s="151">
        <v>14</v>
      </c>
      <c r="O7" s="151">
        <v>15</v>
      </c>
      <c r="P7" s="151">
        <v>16</v>
      </c>
      <c r="Q7" s="151">
        <v>17</v>
      </c>
      <c r="R7" s="151">
        <v>18</v>
      </c>
      <c r="S7" s="151">
        <v>19</v>
      </c>
      <c r="T7" s="151">
        <v>20</v>
      </c>
      <c r="U7" s="151">
        <v>21</v>
      </c>
      <c r="V7" s="151">
        <v>22</v>
      </c>
      <c r="W7" s="151">
        <v>23</v>
      </c>
      <c r="X7" s="151">
        <v>24</v>
      </c>
      <c r="Y7" s="151">
        <v>25</v>
      </c>
      <c r="Z7" s="151">
        <v>26</v>
      </c>
      <c r="AA7" s="151">
        <v>27</v>
      </c>
      <c r="AB7" s="151">
        <v>28</v>
      </c>
      <c r="AC7" s="151">
        <v>29</v>
      </c>
      <c r="AD7" s="151">
        <v>30</v>
      </c>
      <c r="AE7" s="151">
        <v>31</v>
      </c>
      <c r="AF7" s="151">
        <v>32</v>
      </c>
      <c r="AG7" s="151">
        <v>33</v>
      </c>
      <c r="AH7" s="151">
        <v>34</v>
      </c>
      <c r="AI7" s="151">
        <v>35</v>
      </c>
      <c r="AJ7" s="151">
        <v>36</v>
      </c>
      <c r="AK7" s="151">
        <v>37</v>
      </c>
      <c r="AL7" s="151">
        <v>38</v>
      </c>
      <c r="AM7" s="151">
        <v>39</v>
      </c>
      <c r="AN7" s="151">
        <v>40</v>
      </c>
      <c r="AO7" s="151">
        <v>41</v>
      </c>
      <c r="AP7" s="151">
        <v>42</v>
      </c>
      <c r="AQ7" s="151">
        <v>43</v>
      </c>
      <c r="AR7" s="151">
        <v>44</v>
      </c>
      <c r="AS7" s="151">
        <v>45</v>
      </c>
      <c r="AT7" s="286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spans="1:91" s="78" customFormat="1" ht="18" customHeight="1">
      <c r="A8" s="370">
        <v>1</v>
      </c>
      <c r="B8" s="370" t="s">
        <v>67</v>
      </c>
      <c r="C8" s="358" t="str">
        <f>VLOOKUP(B8,DS,2,0)</f>
        <v>Mai Út Hiền</v>
      </c>
      <c r="D8" s="360" t="str">
        <f>VLOOKUP(B8,DS,3,0)</f>
        <v>Cơ Điện</v>
      </c>
      <c r="E8" s="79" t="s">
        <v>33</v>
      </c>
      <c r="F8" s="193">
        <v>8</v>
      </c>
      <c r="G8" s="193"/>
      <c r="H8" s="193">
        <v>8</v>
      </c>
      <c r="I8" s="193">
        <v>8</v>
      </c>
      <c r="J8" s="193">
        <v>8</v>
      </c>
      <c r="K8" s="193">
        <v>8</v>
      </c>
      <c r="L8" s="193">
        <v>8</v>
      </c>
      <c r="M8" s="193">
        <v>8</v>
      </c>
      <c r="N8" s="193"/>
      <c r="O8" s="193">
        <v>8</v>
      </c>
      <c r="P8" s="193">
        <v>8</v>
      </c>
      <c r="Q8" s="193">
        <v>8</v>
      </c>
      <c r="R8" s="193">
        <v>8</v>
      </c>
      <c r="S8" s="193">
        <v>8</v>
      </c>
      <c r="T8" s="193">
        <v>8</v>
      </c>
      <c r="U8" s="193"/>
      <c r="V8" s="193">
        <v>8</v>
      </c>
      <c r="W8" s="193">
        <v>8</v>
      </c>
      <c r="X8" s="193">
        <v>8</v>
      </c>
      <c r="Y8" s="193">
        <v>8</v>
      </c>
      <c r="Z8" s="193">
        <v>8</v>
      </c>
      <c r="AA8" s="193">
        <v>8</v>
      </c>
      <c r="AB8" s="193"/>
      <c r="AC8" s="193">
        <v>8</v>
      </c>
      <c r="AD8" s="193">
        <v>8</v>
      </c>
      <c r="AE8" s="193">
        <v>8</v>
      </c>
      <c r="AF8" s="193">
        <v>8</v>
      </c>
      <c r="AG8" s="193">
        <v>8</v>
      </c>
      <c r="AH8" s="193">
        <v>8</v>
      </c>
      <c r="AI8" s="193"/>
      <c r="AJ8" s="193">
        <v>8</v>
      </c>
      <c r="AK8" s="362">
        <f>((SUM(F8:AJ8))/8)-(SUMIF($F$6:$AJ$6,"C.Nhật",F8:AJ8)/8)</f>
        <v>26</v>
      </c>
      <c r="AL8" s="362">
        <f>SUM(F9:AJ9)/8*1.5</f>
        <v>0</v>
      </c>
      <c r="AM8" s="364">
        <f>SUMIF($F$6:$AJ$6,"C.Nhật",$F8:$AJ9)/8*2</f>
        <v>0</v>
      </c>
      <c r="AN8" s="366">
        <f t="shared" ref="AN8:AN14" si="2">SUM(AK8:AM9)</f>
        <v>26</v>
      </c>
      <c r="AO8" s="368">
        <v>0</v>
      </c>
      <c r="AP8" s="366"/>
      <c r="AQ8" s="366"/>
      <c r="AR8" s="366"/>
      <c r="AS8" s="356"/>
      <c r="AT8" s="286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spans="1:91" s="78" customFormat="1" ht="18" customHeight="1">
      <c r="A9" s="371"/>
      <c r="B9" s="371"/>
      <c r="C9" s="359"/>
      <c r="D9" s="361"/>
      <c r="E9" s="81" t="s">
        <v>32</v>
      </c>
      <c r="F9" s="194"/>
      <c r="G9" s="194"/>
      <c r="H9" s="194"/>
      <c r="I9" s="194"/>
      <c r="J9" s="194"/>
      <c r="K9" s="194"/>
      <c r="L9" s="194"/>
      <c r="M9" s="194"/>
      <c r="N9" s="194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4"/>
      <c r="Z9" s="194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363"/>
      <c r="AL9" s="363"/>
      <c r="AM9" s="365"/>
      <c r="AN9" s="367"/>
      <c r="AO9" s="369"/>
      <c r="AP9" s="367"/>
      <c r="AQ9" s="367"/>
      <c r="AR9" s="367"/>
      <c r="AS9" s="357"/>
      <c r="AT9" s="286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spans="1:91" s="78" customFormat="1" ht="18" customHeight="1">
      <c r="A10" s="370">
        <f>A8+1</f>
        <v>2</v>
      </c>
      <c r="B10" s="370" t="s">
        <v>68</v>
      </c>
      <c r="C10" s="358" t="str">
        <f>VLOOKUP(B10,DS,2,0)</f>
        <v>Nguyễn Thị Xuân Thảo</v>
      </c>
      <c r="D10" s="360" t="str">
        <f>VLOOKUP(B10,DS,3,0)</f>
        <v>KCS</v>
      </c>
      <c r="E10" s="79" t="s">
        <v>33</v>
      </c>
      <c r="F10" s="193">
        <v>8</v>
      </c>
      <c r="G10" s="193"/>
      <c r="H10" s="193">
        <v>8</v>
      </c>
      <c r="I10" s="193">
        <v>8</v>
      </c>
      <c r="J10" s="193">
        <v>8</v>
      </c>
      <c r="K10" s="193">
        <v>8</v>
      </c>
      <c r="L10" s="193">
        <v>8</v>
      </c>
      <c r="M10" s="193">
        <v>8</v>
      </c>
      <c r="N10" s="193"/>
      <c r="O10" s="193">
        <v>8</v>
      </c>
      <c r="P10" s="193">
        <v>8</v>
      </c>
      <c r="Q10" s="193">
        <v>8</v>
      </c>
      <c r="R10" s="193">
        <v>8</v>
      </c>
      <c r="S10" s="193">
        <v>8</v>
      </c>
      <c r="T10" s="193">
        <v>8</v>
      </c>
      <c r="U10" s="193"/>
      <c r="V10" s="193">
        <v>8</v>
      </c>
      <c r="W10" s="193">
        <v>8</v>
      </c>
      <c r="X10" s="193">
        <v>8</v>
      </c>
      <c r="Y10" s="193">
        <v>8</v>
      </c>
      <c r="Z10" s="193">
        <v>8</v>
      </c>
      <c r="AA10" s="193">
        <v>8</v>
      </c>
      <c r="AB10" s="193"/>
      <c r="AC10" s="193">
        <v>8</v>
      </c>
      <c r="AD10" s="193">
        <v>8</v>
      </c>
      <c r="AE10" s="193">
        <v>8</v>
      </c>
      <c r="AF10" s="193">
        <v>8</v>
      </c>
      <c r="AG10" s="193">
        <v>8</v>
      </c>
      <c r="AH10" s="193">
        <v>8</v>
      </c>
      <c r="AI10" s="193"/>
      <c r="AJ10" s="193">
        <v>8</v>
      </c>
      <c r="AK10" s="362">
        <f t="shared" ref="AK10" si="3">((SUM(F10:AJ10))/8)-(SUMIF($F$6:$AJ$6,"C.Nhật",F10:AJ10)/8)</f>
        <v>26</v>
      </c>
      <c r="AL10" s="362">
        <f t="shared" ref="AL10" si="4">SUM(F11:AJ11)/8*1.5</f>
        <v>0</v>
      </c>
      <c r="AM10" s="364">
        <f t="shared" ref="AM10" si="5">SUMIF($F$6:$AJ$6,"C.Nhật",$F10:$AJ11)/8*2</f>
        <v>0</v>
      </c>
      <c r="AN10" s="366">
        <f t="shared" si="2"/>
        <v>26</v>
      </c>
      <c r="AO10" s="368">
        <v>0</v>
      </c>
      <c r="AP10" s="366"/>
      <c r="AQ10" s="366"/>
      <c r="AR10" s="366"/>
      <c r="AS10" s="356"/>
      <c r="AT10" s="286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spans="1:91" s="78" customFormat="1" ht="18" customHeight="1">
      <c r="A11" s="371"/>
      <c r="B11" s="371"/>
      <c r="C11" s="359"/>
      <c r="D11" s="361"/>
      <c r="E11" s="81" t="s">
        <v>32</v>
      </c>
      <c r="F11" s="194"/>
      <c r="G11" s="194"/>
      <c r="H11" s="194"/>
      <c r="I11" s="194"/>
      <c r="J11" s="194"/>
      <c r="K11" s="194"/>
      <c r="L11" s="194"/>
      <c r="M11" s="194"/>
      <c r="N11" s="194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363"/>
      <c r="AL11" s="363"/>
      <c r="AM11" s="365"/>
      <c r="AN11" s="367"/>
      <c r="AO11" s="369"/>
      <c r="AP11" s="367"/>
      <c r="AQ11" s="367"/>
      <c r="AR11" s="367"/>
      <c r="AS11" s="357"/>
      <c r="AT11" s="286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spans="1:91" s="78" customFormat="1" ht="18" customHeight="1">
      <c r="A12" s="370">
        <f>A10+1</f>
        <v>3</v>
      </c>
      <c r="B12" s="370" t="s">
        <v>69</v>
      </c>
      <c r="C12" s="358" t="str">
        <f>VLOOKUP(B12,DS,2,0)</f>
        <v>Võ Thị Út</v>
      </c>
      <c r="D12" s="360" t="str">
        <f>VLOOKUP(B12,DS,3,0)</f>
        <v>KCS</v>
      </c>
      <c r="E12" s="79" t="s">
        <v>33</v>
      </c>
      <c r="F12" s="193">
        <v>8</v>
      </c>
      <c r="G12" s="193"/>
      <c r="H12" s="193">
        <v>8</v>
      </c>
      <c r="I12" s="193">
        <v>8</v>
      </c>
      <c r="J12" s="193">
        <v>8</v>
      </c>
      <c r="K12" s="193">
        <v>8</v>
      </c>
      <c r="L12" s="193">
        <v>8</v>
      </c>
      <c r="M12" s="193">
        <v>8</v>
      </c>
      <c r="N12" s="193"/>
      <c r="O12" s="193">
        <v>8</v>
      </c>
      <c r="P12" s="193">
        <v>8</v>
      </c>
      <c r="Q12" s="193">
        <v>8</v>
      </c>
      <c r="R12" s="193">
        <v>8</v>
      </c>
      <c r="S12" s="193">
        <v>8</v>
      </c>
      <c r="T12" s="193">
        <v>8</v>
      </c>
      <c r="U12" s="193"/>
      <c r="V12" s="193">
        <v>8</v>
      </c>
      <c r="W12" s="193">
        <v>8</v>
      </c>
      <c r="X12" s="193">
        <v>8</v>
      </c>
      <c r="Y12" s="193">
        <v>8</v>
      </c>
      <c r="Z12" s="193">
        <v>8</v>
      </c>
      <c r="AA12" s="193">
        <v>8</v>
      </c>
      <c r="AB12" s="193"/>
      <c r="AC12" s="193">
        <v>8</v>
      </c>
      <c r="AD12" s="193">
        <v>8</v>
      </c>
      <c r="AE12" s="193">
        <v>8</v>
      </c>
      <c r="AF12" s="193">
        <v>8</v>
      </c>
      <c r="AG12" s="193">
        <v>8</v>
      </c>
      <c r="AH12" s="193">
        <v>8</v>
      </c>
      <c r="AI12" s="193"/>
      <c r="AJ12" s="193">
        <v>8</v>
      </c>
      <c r="AK12" s="362">
        <f t="shared" ref="AK12" si="6">((SUM(F12:AJ12))/8)-(SUMIF($F$6:$AJ$6,"C.Nhật",F12:AJ12)/8)</f>
        <v>26</v>
      </c>
      <c r="AL12" s="362">
        <f t="shared" ref="AL12" si="7">SUM(F13:AJ13)/8*1.5</f>
        <v>0</v>
      </c>
      <c r="AM12" s="364">
        <f t="shared" ref="AM12" si="8">SUMIF($F$6:$AJ$6,"C.Nhật",$F12:$AJ13)/8*2</f>
        <v>0</v>
      </c>
      <c r="AN12" s="366">
        <f t="shared" si="2"/>
        <v>26</v>
      </c>
      <c r="AO12" s="368">
        <v>0</v>
      </c>
      <c r="AP12" s="366"/>
      <c r="AQ12" s="366"/>
      <c r="AR12" s="366"/>
      <c r="AS12" s="356"/>
      <c r="AT12" s="286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spans="1:91" s="78" customFormat="1" ht="18" customHeight="1">
      <c r="A13" s="371"/>
      <c r="B13" s="371"/>
      <c r="C13" s="359"/>
      <c r="D13" s="361"/>
      <c r="E13" s="81" t="s">
        <v>32</v>
      </c>
      <c r="F13" s="194"/>
      <c r="G13" s="194"/>
      <c r="H13" s="194"/>
      <c r="I13" s="194"/>
      <c r="J13" s="194"/>
      <c r="K13" s="194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363"/>
      <c r="AL13" s="363"/>
      <c r="AM13" s="365"/>
      <c r="AN13" s="367"/>
      <c r="AO13" s="369"/>
      <c r="AP13" s="367"/>
      <c r="AQ13" s="367"/>
      <c r="AR13" s="367"/>
      <c r="AS13" s="357"/>
      <c r="AT13" s="286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spans="1:91" s="78" customFormat="1" ht="18" customHeight="1">
      <c r="A14" s="370">
        <f>A12+1</f>
        <v>4</v>
      </c>
      <c r="B14" s="370" t="s">
        <v>70</v>
      </c>
      <c r="C14" s="358" t="str">
        <f>VLOOKUP(B14,DS,2,0)</f>
        <v>Nguyễn Thị Thiết</v>
      </c>
      <c r="D14" s="360" t="str">
        <f>VLOOKUP(B14,DS,3,0)</f>
        <v>KCS</v>
      </c>
      <c r="E14" s="79" t="s">
        <v>33</v>
      </c>
      <c r="F14" s="193">
        <v>8</v>
      </c>
      <c r="G14" s="193"/>
      <c r="H14" s="193">
        <v>8</v>
      </c>
      <c r="I14" s="193">
        <v>8</v>
      </c>
      <c r="J14" s="193">
        <v>8</v>
      </c>
      <c r="K14" s="193">
        <v>8</v>
      </c>
      <c r="L14" s="193">
        <v>8</v>
      </c>
      <c r="M14" s="193">
        <v>8</v>
      </c>
      <c r="N14" s="193"/>
      <c r="O14" s="193">
        <v>8</v>
      </c>
      <c r="P14" s="193">
        <v>8</v>
      </c>
      <c r="Q14" s="193">
        <v>8</v>
      </c>
      <c r="R14" s="193">
        <v>8</v>
      </c>
      <c r="S14" s="193">
        <v>8</v>
      </c>
      <c r="T14" s="193">
        <v>8</v>
      </c>
      <c r="U14" s="193"/>
      <c r="V14" s="193">
        <v>8</v>
      </c>
      <c r="W14" s="193">
        <v>8</v>
      </c>
      <c r="X14" s="193">
        <v>8</v>
      </c>
      <c r="Y14" s="193">
        <v>8</v>
      </c>
      <c r="Z14" s="193">
        <v>8</v>
      </c>
      <c r="AA14" s="193">
        <v>8</v>
      </c>
      <c r="AB14" s="193"/>
      <c r="AC14" s="193">
        <v>8</v>
      </c>
      <c r="AD14" s="193">
        <v>8</v>
      </c>
      <c r="AE14" s="193">
        <v>8</v>
      </c>
      <c r="AF14" s="193">
        <v>8</v>
      </c>
      <c r="AG14" s="193">
        <v>8</v>
      </c>
      <c r="AH14" s="193">
        <v>8</v>
      </c>
      <c r="AI14" s="193"/>
      <c r="AJ14" s="193">
        <v>8</v>
      </c>
      <c r="AK14" s="362">
        <f t="shared" ref="AK14" si="9">((SUM(F14:AJ14))/8)-(SUMIF($F$6:$AJ$6,"C.Nhật",F14:AJ14)/8)</f>
        <v>26</v>
      </c>
      <c r="AL14" s="362">
        <f t="shared" ref="AL14" si="10">SUM(F15:AJ15)/8*1.5</f>
        <v>0</v>
      </c>
      <c r="AM14" s="364">
        <f t="shared" ref="AM14" si="11">SUMIF($F$6:$AJ$6,"C.Nhật",$F14:$AJ15)/8*2</f>
        <v>0</v>
      </c>
      <c r="AN14" s="366">
        <f t="shared" si="2"/>
        <v>26</v>
      </c>
      <c r="AO14" s="368">
        <v>0</v>
      </c>
      <c r="AP14" s="366"/>
      <c r="AQ14" s="366"/>
      <c r="AR14" s="366"/>
      <c r="AS14" s="356"/>
      <c r="AT14" s="286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spans="1:91" s="78" customFormat="1" ht="18" customHeight="1">
      <c r="A15" s="371"/>
      <c r="B15" s="371"/>
      <c r="C15" s="359"/>
      <c r="D15" s="361"/>
      <c r="E15" s="81" t="s">
        <v>32</v>
      </c>
      <c r="F15" s="194"/>
      <c r="G15" s="194"/>
      <c r="H15" s="194"/>
      <c r="I15" s="194"/>
      <c r="J15" s="194"/>
      <c r="K15" s="194"/>
      <c r="L15" s="194"/>
      <c r="M15" s="194"/>
      <c r="N15" s="194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363"/>
      <c r="AL15" s="363"/>
      <c r="AM15" s="365"/>
      <c r="AN15" s="367"/>
      <c r="AO15" s="369"/>
      <c r="AP15" s="367"/>
      <c r="AQ15" s="367"/>
      <c r="AR15" s="367"/>
      <c r="AS15" s="357"/>
      <c r="AT15" s="286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spans="1:91" s="83" customFormat="1" ht="12.75">
      <c r="A16" s="19"/>
      <c r="B16" s="84"/>
      <c r="C16" s="4"/>
      <c r="D16" s="132"/>
      <c r="E16" s="4"/>
      <c r="F16" s="88"/>
      <c r="G16" s="88"/>
      <c r="H16" s="85"/>
      <c r="I16" s="85"/>
      <c r="J16" s="140"/>
      <c r="K16" s="88"/>
      <c r="L16" s="85"/>
      <c r="M16" s="88"/>
      <c r="N16" s="88"/>
      <c r="O16" s="88"/>
      <c r="P16" s="88"/>
      <c r="Q16" s="85"/>
      <c r="R16" s="88"/>
      <c r="S16" s="88"/>
      <c r="T16" s="140"/>
      <c r="U16" s="88"/>
      <c r="V16" s="88"/>
      <c r="W16" s="88"/>
      <c r="X16" s="84"/>
      <c r="Y16" s="88"/>
      <c r="Z16" s="88"/>
      <c r="AA16" s="88"/>
      <c r="AB16" s="88"/>
      <c r="AC16" s="88"/>
      <c r="AD16" s="85"/>
      <c r="AE16" s="88"/>
      <c r="AF16" s="88"/>
      <c r="AG16" s="88"/>
      <c r="AH16" s="88"/>
      <c r="AI16" s="88"/>
      <c r="AJ16" s="88"/>
      <c r="AK16" s="4"/>
      <c r="AL16" s="4"/>
      <c r="AM16" s="117"/>
      <c r="AN16" s="87"/>
      <c r="AO16" s="87"/>
      <c r="AP16" s="87"/>
      <c r="AQ16" s="87"/>
      <c r="AR16" s="87"/>
      <c r="AS16" s="4"/>
      <c r="AT16" s="123"/>
    </row>
    <row r="17" spans="1:46" s="83" customFormat="1" ht="12.75">
      <c r="A17" s="19"/>
      <c r="B17" s="84"/>
      <c r="C17" s="19" t="s">
        <v>14</v>
      </c>
      <c r="D17" s="132"/>
      <c r="E17" s="4"/>
      <c r="F17" s="88"/>
      <c r="G17" s="88"/>
      <c r="H17" s="85"/>
      <c r="I17" s="85"/>
      <c r="J17" s="140"/>
      <c r="K17" s="88"/>
      <c r="L17" s="85"/>
      <c r="M17" s="88"/>
      <c r="N17" s="88"/>
      <c r="O17" s="88"/>
      <c r="P17" s="88"/>
      <c r="Q17" s="85"/>
      <c r="R17" s="88"/>
      <c r="S17" s="88"/>
      <c r="T17" s="140"/>
      <c r="U17" s="88"/>
      <c r="V17" s="88"/>
      <c r="W17" s="88"/>
      <c r="X17" s="84"/>
      <c r="Y17" s="88"/>
      <c r="Z17" s="88"/>
      <c r="AA17" s="88"/>
      <c r="AB17" s="88"/>
      <c r="AC17" s="88"/>
      <c r="AD17" s="85"/>
      <c r="AE17" s="88"/>
      <c r="AF17" s="88"/>
      <c r="AG17" s="88"/>
      <c r="AH17" s="88"/>
      <c r="AI17" s="88"/>
      <c r="AJ17" s="88"/>
      <c r="AK17" s="4"/>
      <c r="AL17" s="4"/>
      <c r="AM17" s="117"/>
      <c r="AN17" s="87"/>
      <c r="AO17" s="87"/>
      <c r="AP17" s="87"/>
      <c r="AQ17" s="87"/>
      <c r="AR17" s="87"/>
      <c r="AS17" s="4"/>
      <c r="AT17" s="123"/>
    </row>
    <row r="18" spans="1:46" s="83" customFormat="1" ht="12.75">
      <c r="A18" s="16"/>
      <c r="B18" s="16"/>
      <c r="C18" s="4"/>
      <c r="D18" s="132"/>
      <c r="E18" s="4"/>
      <c r="F18" s="88"/>
      <c r="G18" s="88"/>
      <c r="H18" s="141"/>
      <c r="I18" s="141"/>
      <c r="J18" s="141"/>
      <c r="K18" s="88"/>
      <c r="L18" s="141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141"/>
      <c r="AE18" s="88"/>
      <c r="AF18" s="88"/>
      <c r="AG18" s="88"/>
      <c r="AH18" s="88"/>
      <c r="AI18" s="88"/>
      <c r="AJ18" s="88"/>
      <c r="AK18" s="4"/>
      <c r="AL18" s="4"/>
      <c r="AM18" s="117"/>
      <c r="AN18" s="89"/>
      <c r="AO18" s="89"/>
      <c r="AP18" s="89"/>
      <c r="AQ18" s="89"/>
      <c r="AR18" s="89"/>
      <c r="AS18" s="4"/>
      <c r="AT18" s="123"/>
    </row>
    <row r="19" spans="1:46" s="86" customFormat="1" ht="15" customHeight="1">
      <c r="A19" s="16"/>
      <c r="B19" s="16"/>
      <c r="C19" s="4"/>
      <c r="D19" s="132"/>
      <c r="E19" s="4"/>
      <c r="F19" s="88"/>
      <c r="G19" s="88"/>
      <c r="H19" s="141"/>
      <c r="I19" s="141"/>
      <c r="J19" s="141"/>
      <c r="K19" s="88"/>
      <c r="L19" s="141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141"/>
      <c r="AE19" s="88"/>
      <c r="AF19" s="88"/>
      <c r="AG19" s="88"/>
      <c r="AH19" s="88"/>
      <c r="AI19" s="88"/>
      <c r="AJ19" s="88"/>
      <c r="AK19" s="4"/>
      <c r="AL19" s="4"/>
      <c r="AM19" s="117"/>
      <c r="AN19" s="89"/>
      <c r="AO19" s="89"/>
      <c r="AP19" s="89"/>
      <c r="AQ19" s="89"/>
      <c r="AR19" s="89"/>
      <c r="AS19" s="4"/>
      <c r="AT19" s="4"/>
    </row>
    <row r="20" spans="1:46" s="86" customFormat="1" ht="11.25">
      <c r="A20" s="16"/>
      <c r="B20" s="16"/>
      <c r="C20" s="4"/>
      <c r="D20" s="132"/>
      <c r="E20" s="4"/>
      <c r="F20" s="88"/>
      <c r="G20" s="88"/>
      <c r="H20" s="141"/>
      <c r="I20" s="141"/>
      <c r="J20" s="141"/>
      <c r="K20" s="88"/>
      <c r="L20" s="141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141"/>
      <c r="AE20" s="88"/>
      <c r="AF20" s="88"/>
      <c r="AG20" s="88"/>
      <c r="AH20" s="88"/>
      <c r="AI20" s="88"/>
      <c r="AJ20" s="88"/>
      <c r="AK20" s="4"/>
      <c r="AL20" s="4"/>
      <c r="AM20" s="117"/>
      <c r="AN20" s="89"/>
      <c r="AO20" s="89"/>
      <c r="AP20" s="89"/>
      <c r="AQ20" s="89"/>
      <c r="AR20" s="89"/>
      <c r="AS20" s="4"/>
      <c r="AT20" s="4"/>
    </row>
    <row r="21" spans="1:46" s="86" customFormat="1" ht="11.25">
      <c r="A21" s="16"/>
      <c r="B21" s="16"/>
      <c r="C21" s="4"/>
      <c r="D21" s="132"/>
      <c r="E21" s="4"/>
      <c r="F21" s="88"/>
      <c r="G21" s="88"/>
      <c r="H21" s="141"/>
      <c r="I21" s="141"/>
      <c r="J21" s="141"/>
      <c r="K21" s="88"/>
      <c r="L21" s="141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141"/>
      <c r="AE21" s="88"/>
      <c r="AF21" s="88"/>
      <c r="AG21" s="88"/>
      <c r="AH21" s="88"/>
      <c r="AI21" s="88"/>
      <c r="AJ21" s="88"/>
      <c r="AK21" s="4"/>
      <c r="AL21" s="4"/>
      <c r="AM21" s="117"/>
      <c r="AN21" s="89"/>
      <c r="AO21" s="89"/>
      <c r="AP21" s="89"/>
      <c r="AQ21" s="89"/>
      <c r="AR21" s="89"/>
      <c r="AS21" s="4"/>
      <c r="AT21" s="4"/>
    </row>
    <row r="22" spans="1:46" s="86" customFormat="1" ht="11.25">
      <c r="A22" s="13"/>
      <c r="B22" s="13"/>
      <c r="C22" s="19"/>
      <c r="D22" s="133"/>
      <c r="E22" s="90"/>
      <c r="F22" s="140"/>
      <c r="G22" s="142"/>
      <c r="H22" s="85"/>
      <c r="I22" s="85"/>
      <c r="J22" s="85"/>
      <c r="K22" s="142"/>
      <c r="L22" s="85"/>
      <c r="M22" s="142"/>
      <c r="N22" s="142"/>
      <c r="O22" s="142"/>
      <c r="P22" s="142"/>
      <c r="Q22" s="85"/>
      <c r="R22" s="140"/>
      <c r="S22" s="142"/>
      <c r="T22" s="142"/>
      <c r="U22" s="85"/>
      <c r="V22" s="142"/>
      <c r="W22" s="142"/>
      <c r="X22" s="85"/>
      <c r="Y22" s="142"/>
      <c r="Z22" s="142"/>
      <c r="AA22" s="142"/>
      <c r="AB22" s="142"/>
      <c r="AC22" s="142"/>
      <c r="AD22" s="85"/>
      <c r="AE22" s="142"/>
      <c r="AF22" s="142"/>
      <c r="AG22" s="142"/>
      <c r="AH22" s="142"/>
      <c r="AI22" s="142"/>
      <c r="AJ22" s="142"/>
      <c r="AK22" s="90"/>
      <c r="AM22" s="118"/>
      <c r="AN22" s="13"/>
      <c r="AO22" s="13"/>
      <c r="AP22" s="13"/>
      <c r="AQ22" s="13"/>
      <c r="AR22" s="13"/>
      <c r="AS22" s="19"/>
      <c r="AT22" s="4"/>
    </row>
    <row r="23" spans="1:46" s="86" customFormat="1" ht="12.75">
      <c r="A23" s="2"/>
      <c r="B23" s="2" t="s">
        <v>0</v>
      </c>
      <c r="C23" s="2"/>
      <c r="D23" s="134"/>
      <c r="E23" s="2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  <c r="AC23" s="143"/>
      <c r="AD23" s="143"/>
      <c r="AE23" s="143"/>
      <c r="AF23" s="143"/>
      <c r="AG23" s="143"/>
      <c r="AH23" s="144"/>
      <c r="AI23" s="144"/>
      <c r="AJ23" s="144"/>
      <c r="AK23" s="2"/>
      <c r="AL23" s="2"/>
      <c r="AM23" s="119"/>
      <c r="AN23" s="2"/>
      <c r="AO23" s="2"/>
      <c r="AP23" s="2"/>
      <c r="AQ23" s="2"/>
      <c r="AR23" s="2"/>
      <c r="AS23" s="2"/>
      <c r="AT23" s="4"/>
    </row>
    <row r="24" spans="1:46" s="86" customFormat="1" ht="12.75">
      <c r="A24" s="2"/>
      <c r="B24" s="2"/>
      <c r="C24" s="2" t="s">
        <v>48</v>
      </c>
      <c r="D24" s="134"/>
      <c r="E24" s="2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  <c r="AD24" s="143"/>
      <c r="AE24" s="143"/>
      <c r="AF24" s="143"/>
      <c r="AG24" s="143"/>
      <c r="AH24" s="144"/>
      <c r="AI24" s="144"/>
      <c r="AJ24" s="144"/>
      <c r="AK24" s="2"/>
      <c r="AL24" s="2"/>
      <c r="AM24" s="119"/>
      <c r="AN24" s="2"/>
      <c r="AO24" s="2"/>
      <c r="AP24" s="2"/>
      <c r="AQ24" s="2"/>
      <c r="AR24" s="2"/>
      <c r="AS24" s="2"/>
      <c r="AT24" s="19"/>
    </row>
    <row r="25" spans="1:46" ht="15" customHeight="1">
      <c r="C25" s="2" t="s">
        <v>49</v>
      </c>
    </row>
    <row r="26" spans="1:46" ht="15" customHeight="1">
      <c r="C26" s="2" t="s">
        <v>50</v>
      </c>
    </row>
    <row r="27" spans="1:46" ht="15" customHeight="1">
      <c r="C27" s="2" t="s">
        <v>51</v>
      </c>
    </row>
    <row r="28" spans="1:46" ht="15" customHeight="1">
      <c r="C28" s="2" t="s">
        <v>52</v>
      </c>
    </row>
    <row r="29" spans="1:46" ht="15" customHeight="1">
      <c r="C29" s="2" t="s">
        <v>53</v>
      </c>
    </row>
    <row r="30" spans="1:46" ht="15" customHeight="1">
      <c r="C30" s="2" t="s">
        <v>54</v>
      </c>
    </row>
    <row r="31" spans="1:46" ht="15" customHeight="1">
      <c r="C31" s="2" t="s">
        <v>55</v>
      </c>
    </row>
    <row r="32" spans="1:46" ht="15" customHeight="1">
      <c r="C32" s="2" t="s">
        <v>56</v>
      </c>
    </row>
    <row r="43" spans="1:91" s="171" customFormat="1" ht="20.25">
      <c r="A43" s="161" t="str">
        <f>$A$1</f>
        <v>Công ty TNHH Hải sản An Lạc</v>
      </c>
      <c r="B43" s="165"/>
      <c r="C43" s="165"/>
      <c r="D43" s="166"/>
      <c r="E43" s="165"/>
      <c r="F43" s="166"/>
      <c r="G43" s="166"/>
      <c r="H43" s="166"/>
      <c r="I43" s="166"/>
      <c r="J43" s="166"/>
      <c r="K43" s="167"/>
      <c r="L43" s="167"/>
      <c r="M43" s="167"/>
      <c r="N43" s="167"/>
      <c r="O43" s="167"/>
      <c r="P43" s="167"/>
      <c r="Q43" s="167"/>
      <c r="R43" s="167"/>
      <c r="S43" s="168" t="str">
        <f>S1</f>
        <v>BẢNG CHẤM CÔNG THÁNG 03 NĂM 2014</v>
      </c>
      <c r="T43" s="167"/>
      <c r="U43" s="167"/>
      <c r="V43" s="167"/>
      <c r="W43" s="167"/>
      <c r="X43" s="167"/>
      <c r="Y43" s="167"/>
      <c r="Z43" s="167"/>
      <c r="AA43" s="167"/>
      <c r="AB43" s="167"/>
      <c r="AC43" s="167"/>
      <c r="AD43" s="167"/>
      <c r="AE43" s="167"/>
      <c r="AF43" s="167"/>
      <c r="AG43" s="167"/>
      <c r="AH43" s="167"/>
      <c r="AI43" s="167"/>
      <c r="AJ43" s="167"/>
      <c r="AK43" s="169"/>
      <c r="AL43" s="169"/>
      <c r="AM43" s="374" t="s">
        <v>126</v>
      </c>
      <c r="AN43" s="375"/>
      <c r="AO43" s="375"/>
      <c r="AP43" s="375"/>
      <c r="AQ43" s="375"/>
      <c r="AR43" s="375"/>
      <c r="AS43" s="376"/>
      <c r="AT43" s="170"/>
    </row>
    <row r="44" spans="1:91" s="171" customFormat="1" ht="20.25">
      <c r="A44" s="161" t="str">
        <f>$A$2</f>
        <v>Địa chỉ: Lô A14, đường 4A, KCN Hải Sơn, Đức Hòa, Long An</v>
      </c>
      <c r="B44" s="166"/>
      <c r="C44" s="166"/>
      <c r="D44" s="166"/>
      <c r="E44" s="166"/>
      <c r="F44" s="166"/>
      <c r="G44" s="166"/>
      <c r="H44" s="166"/>
      <c r="I44" s="166"/>
      <c r="J44" s="166"/>
      <c r="K44" s="167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  <c r="AC44" s="167"/>
      <c r="AD44" s="167"/>
      <c r="AE44" s="167"/>
      <c r="AF44" s="167"/>
      <c r="AG44" s="167"/>
      <c r="AH44" s="167"/>
      <c r="AI44" s="167"/>
      <c r="AJ44" s="167"/>
      <c r="AK44" s="169"/>
      <c r="AL44" s="169"/>
      <c r="AM44" s="172"/>
      <c r="AN44" s="173"/>
      <c r="AO44" s="173"/>
      <c r="AP44" s="173"/>
      <c r="AQ44" s="173"/>
      <c r="AR44" s="173"/>
      <c r="AS44" s="174"/>
      <c r="AT44" s="174"/>
    </row>
    <row r="45" spans="1:91" s="171" customFormat="1" ht="21" customHeight="1">
      <c r="A45" s="161" t="str">
        <f>$A$3</f>
        <v>MST: 1100878093</v>
      </c>
      <c r="B45" s="175"/>
      <c r="C45" s="175"/>
      <c r="D45" s="176"/>
      <c r="E45" s="176"/>
      <c r="F45" s="167"/>
      <c r="G45" s="167"/>
      <c r="H45" s="167"/>
      <c r="I45" s="167"/>
      <c r="J45" s="167"/>
      <c r="K45" s="167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7"/>
      <c r="AI45" s="167"/>
      <c r="AJ45" s="167"/>
      <c r="AK45" s="169"/>
      <c r="AL45" s="169"/>
      <c r="AM45" s="172"/>
      <c r="AN45" s="170"/>
      <c r="AO45" s="170"/>
      <c r="AP45" s="170"/>
      <c r="AQ45" s="170"/>
      <c r="AR45" s="170"/>
      <c r="AS45" s="177"/>
      <c r="AT45" s="177"/>
    </row>
    <row r="46" spans="1:91" s="171" customFormat="1" ht="14.25" customHeight="1">
      <c r="A46" s="178"/>
      <c r="B46" s="178"/>
      <c r="C46" s="179"/>
      <c r="D46" s="180"/>
      <c r="E46" s="181">
        <f>$E$4</f>
        <v>41699</v>
      </c>
      <c r="F46" s="182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3"/>
      <c r="AI46" s="183"/>
      <c r="AJ46" s="183"/>
      <c r="AK46" s="178"/>
      <c r="AL46" s="178"/>
      <c r="AM46" s="184"/>
      <c r="AN46" s="178"/>
      <c r="AO46" s="178"/>
      <c r="AP46" s="178"/>
      <c r="AQ46" s="178"/>
      <c r="AR46" s="178"/>
      <c r="AS46" s="178"/>
      <c r="AT46" s="185"/>
    </row>
    <row r="47" spans="1:91" s="187" customFormat="1" ht="18.75" customHeight="1">
      <c r="A47" s="377" t="s">
        <v>29</v>
      </c>
      <c r="B47" s="377" t="s">
        <v>3</v>
      </c>
      <c r="C47" s="377" t="s">
        <v>1</v>
      </c>
      <c r="D47" s="398" t="s">
        <v>30</v>
      </c>
      <c r="E47" s="377" t="s">
        <v>31</v>
      </c>
      <c r="F47" s="186">
        <f>+E46</f>
        <v>41699</v>
      </c>
      <c r="G47" s="186">
        <f t="shared" ref="G47:AJ47" si="12">F47+1</f>
        <v>41700</v>
      </c>
      <c r="H47" s="186">
        <f t="shared" si="12"/>
        <v>41701</v>
      </c>
      <c r="I47" s="186">
        <f t="shared" si="12"/>
        <v>41702</v>
      </c>
      <c r="J47" s="186">
        <f t="shared" si="12"/>
        <v>41703</v>
      </c>
      <c r="K47" s="186">
        <f t="shared" si="12"/>
        <v>41704</v>
      </c>
      <c r="L47" s="186">
        <f t="shared" si="12"/>
        <v>41705</v>
      </c>
      <c r="M47" s="186">
        <f t="shared" si="12"/>
        <v>41706</v>
      </c>
      <c r="N47" s="186">
        <f t="shared" si="12"/>
        <v>41707</v>
      </c>
      <c r="O47" s="186">
        <f t="shared" si="12"/>
        <v>41708</v>
      </c>
      <c r="P47" s="186">
        <f t="shared" si="12"/>
        <v>41709</v>
      </c>
      <c r="Q47" s="186">
        <f t="shared" si="12"/>
        <v>41710</v>
      </c>
      <c r="R47" s="186">
        <f t="shared" si="12"/>
        <v>41711</v>
      </c>
      <c r="S47" s="186">
        <f t="shared" si="12"/>
        <v>41712</v>
      </c>
      <c r="T47" s="186">
        <f t="shared" si="12"/>
        <v>41713</v>
      </c>
      <c r="U47" s="186">
        <f t="shared" si="12"/>
        <v>41714</v>
      </c>
      <c r="V47" s="186">
        <f t="shared" si="12"/>
        <v>41715</v>
      </c>
      <c r="W47" s="186">
        <f t="shared" si="12"/>
        <v>41716</v>
      </c>
      <c r="X47" s="186">
        <f t="shared" si="12"/>
        <v>41717</v>
      </c>
      <c r="Y47" s="186">
        <f t="shared" si="12"/>
        <v>41718</v>
      </c>
      <c r="Z47" s="186">
        <f t="shared" si="12"/>
        <v>41719</v>
      </c>
      <c r="AA47" s="186">
        <f t="shared" si="12"/>
        <v>41720</v>
      </c>
      <c r="AB47" s="186">
        <f t="shared" si="12"/>
        <v>41721</v>
      </c>
      <c r="AC47" s="186">
        <f t="shared" si="12"/>
        <v>41722</v>
      </c>
      <c r="AD47" s="186">
        <f t="shared" si="12"/>
        <v>41723</v>
      </c>
      <c r="AE47" s="186">
        <f t="shared" si="12"/>
        <v>41724</v>
      </c>
      <c r="AF47" s="186">
        <f t="shared" si="12"/>
        <v>41725</v>
      </c>
      <c r="AG47" s="186">
        <f t="shared" si="12"/>
        <v>41726</v>
      </c>
      <c r="AH47" s="186">
        <f>AG47+1</f>
        <v>41727</v>
      </c>
      <c r="AI47" s="186">
        <f t="shared" si="12"/>
        <v>41728</v>
      </c>
      <c r="AJ47" s="186">
        <f t="shared" si="12"/>
        <v>41729</v>
      </c>
      <c r="AK47" s="400" t="s">
        <v>15</v>
      </c>
      <c r="AL47" s="401"/>
      <c r="AM47" s="402"/>
      <c r="AN47" s="403" t="s">
        <v>47</v>
      </c>
      <c r="AO47" s="403" t="s">
        <v>43</v>
      </c>
      <c r="AP47" s="403" t="s">
        <v>44</v>
      </c>
      <c r="AQ47" s="403" t="s">
        <v>45</v>
      </c>
      <c r="AR47" s="403" t="s">
        <v>46</v>
      </c>
      <c r="AS47" s="398" t="s">
        <v>0</v>
      </c>
      <c r="AT47" s="405"/>
      <c r="AV47" s="171"/>
      <c r="AW47" s="171"/>
      <c r="AX47" s="171"/>
      <c r="AY47" s="171"/>
      <c r="AZ47" s="171"/>
      <c r="BA47" s="171"/>
      <c r="BB47" s="171"/>
      <c r="BC47" s="171"/>
      <c r="BD47" s="171"/>
      <c r="BE47" s="171"/>
      <c r="BF47" s="171"/>
      <c r="BG47" s="171"/>
      <c r="BH47" s="171"/>
      <c r="BI47" s="171"/>
      <c r="BJ47" s="171"/>
      <c r="BK47" s="171"/>
      <c r="BL47" s="171"/>
      <c r="BM47" s="171"/>
      <c r="BN47" s="171"/>
      <c r="BO47" s="171"/>
      <c r="BP47" s="171"/>
      <c r="BQ47" s="171"/>
      <c r="BR47" s="171"/>
      <c r="BS47" s="171"/>
      <c r="BT47" s="171"/>
      <c r="BU47" s="171"/>
      <c r="BV47" s="171"/>
      <c r="BW47" s="171"/>
      <c r="BX47" s="171"/>
      <c r="BY47" s="171"/>
      <c r="BZ47" s="171"/>
      <c r="CA47" s="171"/>
      <c r="CB47" s="171"/>
      <c r="CC47" s="171"/>
      <c r="CD47" s="171"/>
      <c r="CE47" s="171"/>
      <c r="CF47" s="171"/>
      <c r="CG47" s="171"/>
      <c r="CH47" s="171"/>
      <c r="CI47" s="171"/>
      <c r="CJ47" s="171"/>
      <c r="CK47" s="171"/>
      <c r="CL47" s="171"/>
      <c r="CM47" s="171"/>
    </row>
    <row r="48" spans="1:91" s="187" customFormat="1" ht="57.75" customHeight="1">
      <c r="A48" s="378"/>
      <c r="B48" s="378"/>
      <c r="C48" s="378"/>
      <c r="D48" s="378"/>
      <c r="E48" s="399"/>
      <c r="F48" s="188" t="str">
        <f>CHOOSE(WEEKDAY(F47),"C.Nhật","T.Hai","T.Ba","T.Tư","T.Năm","T.Sáu","T.Bảy")</f>
        <v>T.Bảy</v>
      </c>
      <c r="G48" s="188" t="str">
        <f t="shared" ref="G48:AJ48" si="13">CHOOSE(WEEKDAY(G47),"C.Nhật","T.Hai","T.Ba","T.Tư","T.Năm","T.Sáu","T.Bảy")</f>
        <v>C.Nhật</v>
      </c>
      <c r="H48" s="188" t="str">
        <f t="shared" si="13"/>
        <v>T.Hai</v>
      </c>
      <c r="I48" s="188" t="str">
        <f t="shared" si="13"/>
        <v>T.Ba</v>
      </c>
      <c r="J48" s="188" t="str">
        <f t="shared" si="13"/>
        <v>T.Tư</v>
      </c>
      <c r="K48" s="188" t="str">
        <f t="shared" si="13"/>
        <v>T.Năm</v>
      </c>
      <c r="L48" s="188" t="str">
        <f t="shared" si="13"/>
        <v>T.Sáu</v>
      </c>
      <c r="M48" s="188" t="str">
        <f t="shared" si="13"/>
        <v>T.Bảy</v>
      </c>
      <c r="N48" s="188" t="str">
        <f t="shared" si="13"/>
        <v>C.Nhật</v>
      </c>
      <c r="O48" s="188" t="str">
        <f t="shared" si="13"/>
        <v>T.Hai</v>
      </c>
      <c r="P48" s="188" t="str">
        <f t="shared" si="13"/>
        <v>T.Ba</v>
      </c>
      <c r="Q48" s="188" t="str">
        <f t="shared" si="13"/>
        <v>T.Tư</v>
      </c>
      <c r="R48" s="188" t="str">
        <f t="shared" si="13"/>
        <v>T.Năm</v>
      </c>
      <c r="S48" s="188" t="str">
        <f t="shared" si="13"/>
        <v>T.Sáu</v>
      </c>
      <c r="T48" s="188" t="str">
        <f t="shared" si="13"/>
        <v>T.Bảy</v>
      </c>
      <c r="U48" s="188" t="str">
        <f t="shared" si="13"/>
        <v>C.Nhật</v>
      </c>
      <c r="V48" s="188" t="str">
        <f t="shared" si="13"/>
        <v>T.Hai</v>
      </c>
      <c r="W48" s="188" t="str">
        <f t="shared" si="13"/>
        <v>T.Ba</v>
      </c>
      <c r="X48" s="188" t="str">
        <f t="shared" si="13"/>
        <v>T.Tư</v>
      </c>
      <c r="Y48" s="188" t="str">
        <f t="shared" si="13"/>
        <v>T.Năm</v>
      </c>
      <c r="Z48" s="188" t="str">
        <f t="shared" si="13"/>
        <v>T.Sáu</v>
      </c>
      <c r="AA48" s="188" t="str">
        <f t="shared" si="13"/>
        <v>T.Bảy</v>
      </c>
      <c r="AB48" s="188" t="str">
        <f t="shared" si="13"/>
        <v>C.Nhật</v>
      </c>
      <c r="AC48" s="188" t="str">
        <f t="shared" si="13"/>
        <v>T.Hai</v>
      </c>
      <c r="AD48" s="188" t="str">
        <f t="shared" si="13"/>
        <v>T.Ba</v>
      </c>
      <c r="AE48" s="188" t="str">
        <f t="shared" si="13"/>
        <v>T.Tư</v>
      </c>
      <c r="AF48" s="188" t="str">
        <f t="shared" si="13"/>
        <v>T.Năm</v>
      </c>
      <c r="AG48" s="188" t="str">
        <f t="shared" si="13"/>
        <v>T.Sáu</v>
      </c>
      <c r="AH48" s="188" t="str">
        <f t="shared" si="13"/>
        <v>T.Bảy</v>
      </c>
      <c r="AI48" s="188" t="str">
        <f t="shared" si="13"/>
        <v>C.Nhật</v>
      </c>
      <c r="AJ48" s="188" t="str">
        <f t="shared" si="13"/>
        <v>T.Hai</v>
      </c>
      <c r="AK48" s="189" t="s">
        <v>16</v>
      </c>
      <c r="AL48" s="189" t="s">
        <v>32</v>
      </c>
      <c r="AM48" s="190" t="s">
        <v>17</v>
      </c>
      <c r="AN48" s="404"/>
      <c r="AO48" s="404"/>
      <c r="AP48" s="404"/>
      <c r="AQ48" s="404"/>
      <c r="AR48" s="404"/>
      <c r="AS48" s="378"/>
      <c r="AT48" s="405"/>
      <c r="AV48" s="171"/>
      <c r="AW48" s="171"/>
      <c r="AX48" s="171"/>
      <c r="AY48" s="171"/>
      <c r="AZ48" s="171"/>
      <c r="BA48" s="171"/>
      <c r="BB48" s="171"/>
      <c r="BC48" s="171"/>
      <c r="BD48" s="171"/>
      <c r="BE48" s="171"/>
      <c r="BF48" s="171"/>
      <c r="BG48" s="171"/>
      <c r="BH48" s="171"/>
      <c r="BI48" s="171"/>
      <c r="BJ48" s="171"/>
      <c r="BK48" s="171"/>
      <c r="BL48" s="171"/>
      <c r="BM48" s="171"/>
      <c r="BN48" s="171"/>
      <c r="BO48" s="171"/>
      <c r="BP48" s="171"/>
      <c r="BQ48" s="171"/>
      <c r="BR48" s="171"/>
      <c r="BS48" s="171"/>
      <c r="BT48" s="171"/>
      <c r="BU48" s="171"/>
      <c r="BV48" s="171"/>
      <c r="BW48" s="171"/>
      <c r="BX48" s="171"/>
      <c r="BY48" s="171"/>
      <c r="BZ48" s="171"/>
      <c r="CA48" s="171"/>
      <c r="CB48" s="171"/>
      <c r="CC48" s="171"/>
      <c r="CD48" s="171"/>
      <c r="CE48" s="171"/>
      <c r="CF48" s="171"/>
      <c r="CG48" s="171"/>
      <c r="CH48" s="171"/>
      <c r="CI48" s="171"/>
      <c r="CJ48" s="171"/>
      <c r="CK48" s="171"/>
      <c r="CL48" s="171"/>
      <c r="CM48" s="171"/>
    </row>
    <row r="49" spans="1:91" s="187" customFormat="1" ht="12.75" customHeight="1">
      <c r="A49" s="191">
        <v>1</v>
      </c>
      <c r="B49" s="191">
        <v>2</v>
      </c>
      <c r="C49" s="191">
        <v>3</v>
      </c>
      <c r="D49" s="191">
        <v>4</v>
      </c>
      <c r="E49" s="191">
        <v>5</v>
      </c>
      <c r="F49" s="191">
        <v>6</v>
      </c>
      <c r="G49" s="191">
        <v>7</v>
      </c>
      <c r="H49" s="191">
        <v>8</v>
      </c>
      <c r="I49" s="191">
        <v>9</v>
      </c>
      <c r="J49" s="191">
        <v>10</v>
      </c>
      <c r="K49" s="191">
        <v>11</v>
      </c>
      <c r="L49" s="191">
        <v>12</v>
      </c>
      <c r="M49" s="191">
        <v>13</v>
      </c>
      <c r="N49" s="191">
        <v>14</v>
      </c>
      <c r="O49" s="191">
        <v>15</v>
      </c>
      <c r="P49" s="191">
        <v>16</v>
      </c>
      <c r="Q49" s="191">
        <v>17</v>
      </c>
      <c r="R49" s="191">
        <v>18</v>
      </c>
      <c r="S49" s="191">
        <v>19</v>
      </c>
      <c r="T49" s="191">
        <v>20</v>
      </c>
      <c r="U49" s="191">
        <v>21</v>
      </c>
      <c r="V49" s="191">
        <v>22</v>
      </c>
      <c r="W49" s="191">
        <v>23</v>
      </c>
      <c r="X49" s="191">
        <v>24</v>
      </c>
      <c r="Y49" s="191">
        <v>25</v>
      </c>
      <c r="Z49" s="191">
        <v>26</v>
      </c>
      <c r="AA49" s="191">
        <v>27</v>
      </c>
      <c r="AB49" s="191">
        <v>28</v>
      </c>
      <c r="AC49" s="191">
        <v>29</v>
      </c>
      <c r="AD49" s="191">
        <v>30</v>
      </c>
      <c r="AE49" s="191">
        <v>31</v>
      </c>
      <c r="AF49" s="191">
        <v>32</v>
      </c>
      <c r="AG49" s="191">
        <v>33</v>
      </c>
      <c r="AH49" s="191">
        <v>34</v>
      </c>
      <c r="AI49" s="191">
        <v>35</v>
      </c>
      <c r="AJ49" s="191">
        <v>36</v>
      </c>
      <c r="AK49" s="191">
        <v>37</v>
      </c>
      <c r="AL49" s="191">
        <v>38</v>
      </c>
      <c r="AM49" s="191">
        <v>39</v>
      </c>
      <c r="AN49" s="191">
        <v>40</v>
      </c>
      <c r="AO49" s="191">
        <v>41</v>
      </c>
      <c r="AP49" s="191">
        <v>42</v>
      </c>
      <c r="AQ49" s="191">
        <v>43</v>
      </c>
      <c r="AR49" s="191">
        <v>44</v>
      </c>
      <c r="AS49" s="191">
        <v>45</v>
      </c>
      <c r="AT49" s="287"/>
      <c r="AV49" s="171"/>
      <c r="AW49" s="171"/>
      <c r="AX49" s="171"/>
      <c r="AY49" s="171"/>
      <c r="AZ49" s="171"/>
      <c r="BA49" s="171"/>
      <c r="BB49" s="171"/>
      <c r="BC49" s="171"/>
      <c r="BD49" s="171"/>
      <c r="BE49" s="171"/>
      <c r="BF49" s="171"/>
      <c r="BG49" s="171"/>
      <c r="BH49" s="171"/>
      <c r="BI49" s="171"/>
      <c r="BJ49" s="171"/>
      <c r="BK49" s="171"/>
      <c r="BL49" s="171"/>
      <c r="BM49" s="171"/>
      <c r="BN49" s="171"/>
      <c r="BO49" s="171"/>
      <c r="BP49" s="171"/>
      <c r="BQ49" s="171"/>
      <c r="BR49" s="171"/>
      <c r="BS49" s="171"/>
      <c r="BT49" s="171"/>
      <c r="BU49" s="171"/>
      <c r="BV49" s="171"/>
      <c r="BW49" s="171"/>
      <c r="BX49" s="171"/>
      <c r="BY49" s="171"/>
      <c r="BZ49" s="171"/>
      <c r="CA49" s="171"/>
      <c r="CB49" s="171"/>
      <c r="CC49" s="171"/>
      <c r="CD49" s="171"/>
      <c r="CE49" s="171"/>
      <c r="CF49" s="171"/>
      <c r="CG49" s="171"/>
      <c r="CH49" s="171"/>
      <c r="CI49" s="171"/>
      <c r="CJ49" s="171"/>
      <c r="CK49" s="171"/>
      <c r="CL49" s="171"/>
      <c r="CM49" s="171"/>
    </row>
    <row r="50" spans="1:91" s="187" customFormat="1" ht="18" customHeight="1">
      <c r="A50" s="372">
        <v>1</v>
      </c>
      <c r="B50" s="372" t="s">
        <v>78</v>
      </c>
      <c r="C50" s="358" t="str">
        <f>VLOOKUP(B50,DS,2,0)</f>
        <v>Nguyễn Thiện Duy</v>
      </c>
      <c r="D50" s="360" t="str">
        <f>VLOOKUP(B50,DS,3,0)</f>
        <v>Giám đốc</v>
      </c>
      <c r="E50" s="79" t="s">
        <v>33</v>
      </c>
      <c r="F50" s="193">
        <v>8</v>
      </c>
      <c r="G50" s="193"/>
      <c r="H50" s="193">
        <v>8</v>
      </c>
      <c r="I50" s="193">
        <v>8</v>
      </c>
      <c r="J50" s="193">
        <v>8</v>
      </c>
      <c r="K50" s="193">
        <v>8</v>
      </c>
      <c r="L50" s="193">
        <v>8</v>
      </c>
      <c r="M50" s="193">
        <v>8</v>
      </c>
      <c r="N50" s="193"/>
      <c r="O50" s="193">
        <v>8</v>
      </c>
      <c r="P50" s="193">
        <v>8</v>
      </c>
      <c r="Q50" s="193">
        <v>8</v>
      </c>
      <c r="R50" s="193">
        <v>8</v>
      </c>
      <c r="S50" s="193">
        <v>8</v>
      </c>
      <c r="T50" s="193">
        <v>8</v>
      </c>
      <c r="U50" s="193"/>
      <c r="V50" s="193">
        <v>8</v>
      </c>
      <c r="W50" s="193">
        <v>8</v>
      </c>
      <c r="X50" s="193">
        <v>8</v>
      </c>
      <c r="Y50" s="193">
        <v>8</v>
      </c>
      <c r="Z50" s="193">
        <v>8</v>
      </c>
      <c r="AA50" s="193">
        <v>8</v>
      </c>
      <c r="AB50" s="193"/>
      <c r="AC50" s="193">
        <v>8</v>
      </c>
      <c r="AD50" s="193">
        <v>8</v>
      </c>
      <c r="AE50" s="193">
        <v>8</v>
      </c>
      <c r="AF50" s="193">
        <v>8</v>
      </c>
      <c r="AG50" s="193">
        <v>8</v>
      </c>
      <c r="AH50" s="193">
        <v>8</v>
      </c>
      <c r="AI50" s="193"/>
      <c r="AJ50" s="193">
        <v>8</v>
      </c>
      <c r="AK50" s="362">
        <f>((SUM(F50:AJ50))/8)-(SUMIF($F$6:$AJ$6,"C.Nhật",F50:AJ50)/8)</f>
        <v>26</v>
      </c>
      <c r="AL50" s="362">
        <f>SUM(F51:AJ51)/8*1.5</f>
        <v>0</v>
      </c>
      <c r="AM50" s="364">
        <f>SUMIF($F$6:$AJ$6,"C.Nhật",$F50:$AJ51)/8*2</f>
        <v>0</v>
      </c>
      <c r="AN50" s="366">
        <f t="shared" ref="AN50:AN62" si="14">SUM(AK50:AM51)</f>
        <v>26</v>
      </c>
      <c r="AO50" s="388">
        <v>0</v>
      </c>
      <c r="AP50" s="382"/>
      <c r="AQ50" s="382"/>
      <c r="AR50" s="382"/>
      <c r="AS50" s="380"/>
      <c r="AT50" s="287"/>
      <c r="AV50" s="171"/>
      <c r="AW50" s="171"/>
      <c r="AX50" s="171"/>
      <c r="AY50" s="171"/>
      <c r="AZ50" s="171"/>
      <c r="BA50" s="171"/>
      <c r="BB50" s="171"/>
      <c r="BC50" s="171"/>
      <c r="BD50" s="171"/>
      <c r="BE50" s="171"/>
      <c r="BF50" s="171"/>
      <c r="BG50" s="171"/>
      <c r="BH50" s="171"/>
      <c r="BI50" s="171"/>
      <c r="BJ50" s="171"/>
      <c r="BK50" s="171"/>
      <c r="BL50" s="171"/>
      <c r="BM50" s="171"/>
      <c r="BN50" s="171"/>
      <c r="BO50" s="171"/>
      <c r="BP50" s="171"/>
      <c r="BQ50" s="171"/>
      <c r="BR50" s="171"/>
      <c r="BS50" s="171"/>
      <c r="BT50" s="171"/>
      <c r="BU50" s="171"/>
      <c r="BV50" s="171"/>
      <c r="BW50" s="171"/>
      <c r="BX50" s="171"/>
      <c r="BY50" s="171"/>
      <c r="BZ50" s="171"/>
      <c r="CA50" s="171"/>
      <c r="CB50" s="171"/>
      <c r="CC50" s="171"/>
      <c r="CD50" s="171"/>
      <c r="CE50" s="171"/>
      <c r="CF50" s="171"/>
      <c r="CG50" s="171"/>
      <c r="CH50" s="171"/>
      <c r="CI50" s="171"/>
      <c r="CJ50" s="171"/>
      <c r="CK50" s="171"/>
      <c r="CL50" s="171"/>
      <c r="CM50" s="171"/>
    </row>
    <row r="51" spans="1:91" s="187" customFormat="1" ht="18" customHeight="1">
      <c r="A51" s="373"/>
      <c r="B51" s="373"/>
      <c r="C51" s="359"/>
      <c r="D51" s="361"/>
      <c r="E51" s="81" t="s">
        <v>32</v>
      </c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363"/>
      <c r="AL51" s="363"/>
      <c r="AM51" s="365"/>
      <c r="AN51" s="367"/>
      <c r="AO51" s="389"/>
      <c r="AP51" s="383"/>
      <c r="AQ51" s="383"/>
      <c r="AR51" s="383"/>
      <c r="AS51" s="381"/>
      <c r="AT51" s="287"/>
      <c r="AV51" s="171"/>
      <c r="AW51" s="171"/>
      <c r="AX51" s="171"/>
      <c r="AY51" s="171"/>
      <c r="AZ51" s="171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1"/>
      <c r="BN51" s="171"/>
      <c r="BO51" s="171"/>
      <c r="BP51" s="171"/>
      <c r="BQ51" s="171"/>
      <c r="BR51" s="171"/>
      <c r="BS51" s="171"/>
      <c r="BT51" s="171"/>
      <c r="BU51" s="171"/>
      <c r="BV51" s="171"/>
      <c r="BW51" s="171"/>
      <c r="BX51" s="171"/>
      <c r="BY51" s="171"/>
      <c r="BZ51" s="171"/>
      <c r="CA51" s="171"/>
      <c r="CB51" s="171"/>
      <c r="CC51" s="171"/>
      <c r="CD51" s="171"/>
      <c r="CE51" s="171"/>
      <c r="CF51" s="171"/>
      <c r="CG51" s="171"/>
      <c r="CH51" s="171"/>
      <c r="CI51" s="171"/>
      <c r="CJ51" s="171"/>
      <c r="CK51" s="171"/>
      <c r="CL51" s="171"/>
      <c r="CM51" s="171"/>
    </row>
    <row r="52" spans="1:91" s="187" customFormat="1" ht="18" customHeight="1">
      <c r="A52" s="372">
        <f>A50+1</f>
        <v>2</v>
      </c>
      <c r="B52" s="372" t="s">
        <v>80</v>
      </c>
      <c r="C52" s="358" t="str">
        <f>VLOOKUP(B52,DS,2,0)</f>
        <v>Nguyễn Văn Sẽ</v>
      </c>
      <c r="D52" s="360" t="str">
        <f>VLOOKUP(B52,DS,3,0)</f>
        <v>Kỹ Thuật</v>
      </c>
      <c r="E52" s="79" t="s">
        <v>33</v>
      </c>
      <c r="F52" s="193">
        <v>8</v>
      </c>
      <c r="G52" s="193"/>
      <c r="H52" s="193">
        <v>8</v>
      </c>
      <c r="I52" s="193">
        <v>8</v>
      </c>
      <c r="J52" s="193">
        <v>8</v>
      </c>
      <c r="K52" s="193">
        <v>8</v>
      </c>
      <c r="L52" s="193">
        <v>8</v>
      </c>
      <c r="M52" s="193">
        <v>8</v>
      </c>
      <c r="N52" s="193"/>
      <c r="O52" s="193">
        <v>8</v>
      </c>
      <c r="P52" s="193">
        <v>8</v>
      </c>
      <c r="Q52" s="193">
        <v>8</v>
      </c>
      <c r="R52" s="193">
        <v>8</v>
      </c>
      <c r="S52" s="193">
        <v>8</v>
      </c>
      <c r="T52" s="193">
        <v>8</v>
      </c>
      <c r="U52" s="193"/>
      <c r="V52" s="193">
        <v>8</v>
      </c>
      <c r="W52" s="193">
        <v>8</v>
      </c>
      <c r="X52" s="193">
        <v>8</v>
      </c>
      <c r="Y52" s="193">
        <v>8</v>
      </c>
      <c r="Z52" s="193">
        <v>8</v>
      </c>
      <c r="AA52" s="193">
        <v>8</v>
      </c>
      <c r="AB52" s="193"/>
      <c r="AC52" s="193">
        <v>8</v>
      </c>
      <c r="AD52" s="193">
        <v>8</v>
      </c>
      <c r="AE52" s="193">
        <v>8</v>
      </c>
      <c r="AF52" s="193">
        <v>8</v>
      </c>
      <c r="AG52" s="193">
        <v>8</v>
      </c>
      <c r="AH52" s="193">
        <v>8</v>
      </c>
      <c r="AI52" s="193"/>
      <c r="AJ52" s="193">
        <v>8</v>
      </c>
      <c r="AK52" s="362">
        <f t="shared" ref="AK52" si="15">((SUM(F52:AJ52))/8)-(SUMIF($F$6:$AJ$6,"C.Nhật",F52:AJ52)/8)</f>
        <v>26</v>
      </c>
      <c r="AL52" s="362">
        <f t="shared" ref="AL52" si="16">SUM(F53:AJ53)/8*1.5</f>
        <v>0</v>
      </c>
      <c r="AM52" s="364">
        <f t="shared" ref="AM52" si="17">SUMIF($F$6:$AJ$6,"C.Nhật",$F52:$AJ53)/8*2</f>
        <v>0</v>
      </c>
      <c r="AN52" s="366">
        <f t="shared" si="14"/>
        <v>26</v>
      </c>
      <c r="AO52" s="388">
        <v>0</v>
      </c>
      <c r="AP52" s="382"/>
      <c r="AQ52" s="382"/>
      <c r="AR52" s="382"/>
      <c r="AS52" s="380"/>
      <c r="AT52" s="287"/>
      <c r="AV52" s="171"/>
      <c r="AW52" s="171"/>
      <c r="AX52" s="171"/>
      <c r="AY52" s="171"/>
      <c r="AZ52" s="171"/>
      <c r="BA52" s="171"/>
      <c r="BB52" s="171"/>
      <c r="BC52" s="171"/>
      <c r="BD52" s="171"/>
      <c r="BE52" s="171"/>
      <c r="BF52" s="171"/>
      <c r="BG52" s="171"/>
      <c r="BH52" s="171"/>
      <c r="BI52" s="171"/>
      <c r="BJ52" s="171"/>
      <c r="BK52" s="171"/>
      <c r="BL52" s="171"/>
      <c r="BM52" s="171"/>
      <c r="BN52" s="171"/>
      <c r="BO52" s="171"/>
      <c r="BP52" s="171"/>
      <c r="BQ52" s="171"/>
      <c r="BR52" s="171"/>
      <c r="BS52" s="171"/>
      <c r="BT52" s="171"/>
      <c r="BU52" s="171"/>
      <c r="BV52" s="171"/>
      <c r="BW52" s="171"/>
      <c r="BX52" s="171"/>
      <c r="BY52" s="171"/>
      <c r="BZ52" s="171"/>
      <c r="CA52" s="171"/>
      <c r="CB52" s="171"/>
      <c r="CC52" s="171"/>
      <c r="CD52" s="171"/>
      <c r="CE52" s="171"/>
      <c r="CF52" s="171"/>
      <c r="CG52" s="171"/>
      <c r="CH52" s="171"/>
      <c r="CI52" s="171"/>
      <c r="CJ52" s="171"/>
      <c r="CK52" s="171"/>
      <c r="CL52" s="171"/>
      <c r="CM52" s="171"/>
    </row>
    <row r="53" spans="1:91" s="187" customFormat="1" ht="18" customHeight="1">
      <c r="A53" s="373"/>
      <c r="B53" s="373"/>
      <c r="C53" s="359"/>
      <c r="D53" s="361"/>
      <c r="E53" s="81" t="s">
        <v>32</v>
      </c>
      <c r="F53" s="194"/>
      <c r="G53" s="194"/>
      <c r="H53" s="194"/>
      <c r="I53" s="194"/>
      <c r="J53" s="194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363"/>
      <c r="AL53" s="363"/>
      <c r="AM53" s="365"/>
      <c r="AN53" s="367"/>
      <c r="AO53" s="389"/>
      <c r="AP53" s="383"/>
      <c r="AQ53" s="383"/>
      <c r="AR53" s="383"/>
      <c r="AS53" s="381"/>
      <c r="AT53" s="287"/>
      <c r="AV53" s="171"/>
      <c r="AW53" s="171"/>
      <c r="AX53" s="171"/>
      <c r="AY53" s="171"/>
      <c r="AZ53" s="171"/>
      <c r="BA53" s="171"/>
      <c r="BB53" s="171"/>
      <c r="BC53" s="171"/>
      <c r="BD53" s="171"/>
      <c r="BE53" s="171"/>
      <c r="BF53" s="171"/>
      <c r="BG53" s="171"/>
      <c r="BH53" s="171"/>
      <c r="BI53" s="171"/>
      <c r="BJ53" s="171"/>
      <c r="BK53" s="171"/>
      <c r="BL53" s="171"/>
      <c r="BM53" s="171"/>
      <c r="BN53" s="171"/>
      <c r="BO53" s="171"/>
      <c r="BP53" s="171"/>
      <c r="BQ53" s="171"/>
      <c r="BR53" s="171"/>
      <c r="BS53" s="171"/>
      <c r="BT53" s="171"/>
      <c r="BU53" s="171"/>
      <c r="BV53" s="171"/>
      <c r="BW53" s="171"/>
      <c r="BX53" s="171"/>
      <c r="BY53" s="171"/>
      <c r="BZ53" s="171"/>
      <c r="CA53" s="171"/>
      <c r="CB53" s="171"/>
      <c r="CC53" s="171"/>
      <c r="CD53" s="171"/>
      <c r="CE53" s="171"/>
      <c r="CF53" s="171"/>
      <c r="CG53" s="171"/>
      <c r="CH53" s="171"/>
      <c r="CI53" s="171"/>
      <c r="CJ53" s="171"/>
      <c r="CK53" s="171"/>
      <c r="CL53" s="171"/>
      <c r="CM53" s="171"/>
    </row>
    <row r="54" spans="1:91" s="187" customFormat="1" ht="18" customHeight="1">
      <c r="A54" s="372">
        <f>A52+1</f>
        <v>3</v>
      </c>
      <c r="B54" s="372" t="s">
        <v>82</v>
      </c>
      <c r="C54" s="358" t="str">
        <f>VLOOKUP(B54,DS,2,0)</f>
        <v>Võ Uyên Phương</v>
      </c>
      <c r="D54" s="360" t="str">
        <f>VLOOKUP(B54,DS,3,0)</f>
        <v>LĐ- TL</v>
      </c>
      <c r="E54" s="79" t="s">
        <v>33</v>
      </c>
      <c r="F54" s="193">
        <v>8</v>
      </c>
      <c r="G54" s="193"/>
      <c r="H54" s="193">
        <v>8</v>
      </c>
      <c r="I54" s="193">
        <v>8</v>
      </c>
      <c r="J54" s="193">
        <v>8</v>
      </c>
      <c r="K54" s="193">
        <v>8</v>
      </c>
      <c r="L54" s="193">
        <v>8</v>
      </c>
      <c r="M54" s="193">
        <v>8</v>
      </c>
      <c r="N54" s="193"/>
      <c r="O54" s="193">
        <v>8</v>
      </c>
      <c r="P54" s="193">
        <v>8</v>
      </c>
      <c r="Q54" s="193">
        <v>8</v>
      </c>
      <c r="R54" s="193">
        <v>8</v>
      </c>
      <c r="S54" s="193">
        <v>8</v>
      </c>
      <c r="T54" s="193">
        <v>8</v>
      </c>
      <c r="U54" s="193"/>
      <c r="V54" s="193">
        <v>8</v>
      </c>
      <c r="W54" s="193">
        <v>8</v>
      </c>
      <c r="X54" s="193">
        <v>8</v>
      </c>
      <c r="Y54" s="193">
        <v>8</v>
      </c>
      <c r="Z54" s="193">
        <v>8</v>
      </c>
      <c r="AA54" s="193">
        <v>8</v>
      </c>
      <c r="AB54" s="193"/>
      <c r="AC54" s="193">
        <v>8</v>
      </c>
      <c r="AD54" s="193">
        <v>8</v>
      </c>
      <c r="AE54" s="193">
        <v>8</v>
      </c>
      <c r="AF54" s="193">
        <v>8</v>
      </c>
      <c r="AG54" s="193">
        <v>8</v>
      </c>
      <c r="AH54" s="193">
        <v>8</v>
      </c>
      <c r="AI54" s="193"/>
      <c r="AJ54" s="193">
        <v>8</v>
      </c>
      <c r="AK54" s="362">
        <f t="shared" ref="AK54" si="18">((SUM(F54:AJ54))/8)-(SUMIF($F$6:$AJ$6,"C.Nhật",F54:AJ54)/8)</f>
        <v>26</v>
      </c>
      <c r="AL54" s="362">
        <f t="shared" ref="AL54" si="19">SUM(F55:AJ55)/8*1.5</f>
        <v>0</v>
      </c>
      <c r="AM54" s="364">
        <f t="shared" ref="AM54" si="20">SUMIF($F$6:$AJ$6,"C.Nhật",$F54:$AJ55)/8*2</f>
        <v>0</v>
      </c>
      <c r="AN54" s="366">
        <f t="shared" si="14"/>
        <v>26</v>
      </c>
      <c r="AO54" s="388">
        <v>0</v>
      </c>
      <c r="AP54" s="382"/>
      <c r="AQ54" s="382"/>
      <c r="AR54" s="382"/>
      <c r="AS54" s="380"/>
      <c r="AT54" s="287"/>
      <c r="AV54" s="171"/>
      <c r="AW54" s="171"/>
      <c r="AX54" s="171"/>
      <c r="AY54" s="171"/>
      <c r="AZ54" s="171"/>
      <c r="BA54" s="171"/>
      <c r="BB54" s="171"/>
      <c r="BC54" s="171"/>
      <c r="BD54" s="171"/>
      <c r="BE54" s="171"/>
      <c r="BF54" s="171"/>
      <c r="BG54" s="171"/>
      <c r="BH54" s="171"/>
      <c r="BI54" s="171"/>
      <c r="BJ54" s="171"/>
      <c r="BK54" s="171"/>
      <c r="BL54" s="171"/>
      <c r="BM54" s="171"/>
      <c r="BN54" s="171"/>
      <c r="BO54" s="171"/>
      <c r="BP54" s="171"/>
      <c r="BQ54" s="171"/>
      <c r="BR54" s="171"/>
      <c r="BS54" s="171"/>
      <c r="BT54" s="171"/>
      <c r="BU54" s="171"/>
      <c r="BV54" s="171"/>
      <c r="BW54" s="171"/>
      <c r="BX54" s="171"/>
      <c r="BY54" s="171"/>
      <c r="BZ54" s="171"/>
      <c r="CA54" s="171"/>
      <c r="CB54" s="171"/>
      <c r="CC54" s="171"/>
      <c r="CD54" s="171"/>
      <c r="CE54" s="171"/>
      <c r="CF54" s="171"/>
      <c r="CG54" s="171"/>
      <c r="CH54" s="171"/>
      <c r="CI54" s="171"/>
      <c r="CJ54" s="171"/>
      <c r="CK54" s="171"/>
      <c r="CL54" s="171"/>
      <c r="CM54" s="171"/>
    </row>
    <row r="55" spans="1:91" s="187" customFormat="1" ht="18" customHeight="1">
      <c r="A55" s="373"/>
      <c r="B55" s="373"/>
      <c r="C55" s="359"/>
      <c r="D55" s="361"/>
      <c r="E55" s="81" t="s">
        <v>32</v>
      </c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363"/>
      <c r="AL55" s="363"/>
      <c r="AM55" s="365"/>
      <c r="AN55" s="367"/>
      <c r="AO55" s="389"/>
      <c r="AP55" s="383"/>
      <c r="AQ55" s="383"/>
      <c r="AR55" s="383"/>
      <c r="AS55" s="381"/>
      <c r="AT55" s="287"/>
      <c r="AV55" s="171"/>
      <c r="AW55" s="171"/>
      <c r="AX55" s="171"/>
      <c r="AY55" s="171"/>
      <c r="AZ55" s="171"/>
      <c r="BA55" s="171"/>
      <c r="BB55" s="171"/>
      <c r="BC55" s="171"/>
      <c r="BD55" s="171"/>
      <c r="BE55" s="171"/>
      <c r="BF55" s="171"/>
      <c r="BG55" s="171"/>
      <c r="BH55" s="171"/>
      <c r="BI55" s="171"/>
      <c r="BJ55" s="171"/>
      <c r="BK55" s="171"/>
      <c r="BL55" s="171"/>
      <c r="BM55" s="171"/>
      <c r="BN55" s="171"/>
      <c r="BO55" s="171"/>
      <c r="BP55" s="171"/>
      <c r="BQ55" s="171"/>
      <c r="BR55" s="171"/>
      <c r="BS55" s="171"/>
      <c r="BT55" s="171"/>
      <c r="BU55" s="171"/>
      <c r="BV55" s="171"/>
      <c r="BW55" s="171"/>
      <c r="BX55" s="171"/>
      <c r="BY55" s="171"/>
      <c r="BZ55" s="171"/>
      <c r="CA55" s="171"/>
      <c r="CB55" s="171"/>
      <c r="CC55" s="171"/>
      <c r="CD55" s="171"/>
      <c r="CE55" s="171"/>
      <c r="CF55" s="171"/>
      <c r="CG55" s="171"/>
      <c r="CH55" s="171"/>
      <c r="CI55" s="171"/>
      <c r="CJ55" s="171"/>
      <c r="CK55" s="171"/>
      <c r="CL55" s="171"/>
      <c r="CM55" s="171"/>
    </row>
    <row r="56" spans="1:91" s="187" customFormat="1" ht="18" customHeight="1">
      <c r="A56" s="372">
        <f>A54+1</f>
        <v>4</v>
      </c>
      <c r="B56" s="372" t="s">
        <v>85</v>
      </c>
      <c r="C56" s="358" t="str">
        <f>VLOOKUP(B56,DS,2,0)</f>
        <v>Lê Nguyễn Huy Cường</v>
      </c>
      <c r="D56" s="360" t="str">
        <f>VLOOKUP(B56,DS,3,0)</f>
        <v>XNK</v>
      </c>
      <c r="E56" s="79" t="s">
        <v>33</v>
      </c>
      <c r="F56" s="193">
        <v>8</v>
      </c>
      <c r="G56" s="193"/>
      <c r="H56" s="193">
        <v>8</v>
      </c>
      <c r="I56" s="193">
        <v>8</v>
      </c>
      <c r="J56" s="193">
        <v>8</v>
      </c>
      <c r="K56" s="193">
        <v>8</v>
      </c>
      <c r="L56" s="193">
        <v>8</v>
      </c>
      <c r="M56" s="193">
        <v>8</v>
      </c>
      <c r="N56" s="193"/>
      <c r="O56" s="193">
        <v>8</v>
      </c>
      <c r="P56" s="193">
        <v>8</v>
      </c>
      <c r="Q56" s="193">
        <v>8</v>
      </c>
      <c r="R56" s="193">
        <v>8</v>
      </c>
      <c r="S56" s="193">
        <v>8</v>
      </c>
      <c r="T56" s="193">
        <v>8</v>
      </c>
      <c r="U56" s="193"/>
      <c r="V56" s="193">
        <v>8</v>
      </c>
      <c r="W56" s="193">
        <v>8</v>
      </c>
      <c r="X56" s="193">
        <v>8</v>
      </c>
      <c r="Y56" s="193">
        <v>8</v>
      </c>
      <c r="Z56" s="193">
        <v>8</v>
      </c>
      <c r="AA56" s="193">
        <v>8</v>
      </c>
      <c r="AB56" s="193"/>
      <c r="AC56" s="193">
        <v>8</v>
      </c>
      <c r="AD56" s="193">
        <v>8</v>
      </c>
      <c r="AE56" s="193">
        <v>8</v>
      </c>
      <c r="AF56" s="193">
        <v>8</v>
      </c>
      <c r="AG56" s="193">
        <v>8</v>
      </c>
      <c r="AH56" s="193">
        <v>8</v>
      </c>
      <c r="AI56" s="193"/>
      <c r="AJ56" s="193">
        <v>8</v>
      </c>
      <c r="AK56" s="362">
        <f t="shared" ref="AK56" si="21">((SUM(F56:AJ56))/8)-(SUMIF($F$6:$AJ$6,"C.Nhật",F56:AJ56)/8)</f>
        <v>26</v>
      </c>
      <c r="AL56" s="362">
        <f t="shared" ref="AL56" si="22">SUM(F57:AJ57)/8*1.5</f>
        <v>0</v>
      </c>
      <c r="AM56" s="364">
        <f t="shared" ref="AM56" si="23">SUMIF($F$6:$AJ$6,"C.Nhật",$F56:$AJ57)/8*2</f>
        <v>0</v>
      </c>
      <c r="AN56" s="366">
        <f t="shared" si="14"/>
        <v>26</v>
      </c>
      <c r="AO56" s="388">
        <v>0</v>
      </c>
      <c r="AP56" s="382"/>
      <c r="AQ56" s="382"/>
      <c r="AR56" s="382"/>
      <c r="AS56" s="380"/>
      <c r="AT56" s="287"/>
      <c r="AV56" s="171"/>
      <c r="AW56" s="171"/>
      <c r="AX56" s="171"/>
      <c r="AY56" s="171"/>
      <c r="AZ56" s="171"/>
      <c r="BA56" s="171"/>
      <c r="BB56" s="171"/>
      <c r="BC56" s="171"/>
      <c r="BD56" s="171"/>
      <c r="BE56" s="171"/>
      <c r="BF56" s="171"/>
      <c r="BG56" s="171"/>
      <c r="BH56" s="171"/>
      <c r="BI56" s="171"/>
      <c r="BJ56" s="171"/>
      <c r="BK56" s="171"/>
      <c r="BL56" s="171"/>
      <c r="BM56" s="171"/>
      <c r="BN56" s="171"/>
      <c r="BO56" s="171"/>
      <c r="BP56" s="171"/>
      <c r="BQ56" s="171"/>
      <c r="BR56" s="171"/>
      <c r="BS56" s="171"/>
      <c r="BT56" s="171"/>
      <c r="BU56" s="171"/>
      <c r="BV56" s="171"/>
      <c r="BW56" s="171"/>
      <c r="BX56" s="171"/>
      <c r="BY56" s="171"/>
      <c r="BZ56" s="171"/>
      <c r="CA56" s="171"/>
      <c r="CB56" s="171"/>
      <c r="CC56" s="171"/>
      <c r="CD56" s="171"/>
      <c r="CE56" s="171"/>
      <c r="CF56" s="171"/>
      <c r="CG56" s="171"/>
      <c r="CH56" s="171"/>
      <c r="CI56" s="171"/>
      <c r="CJ56" s="171"/>
      <c r="CK56" s="171"/>
      <c r="CL56" s="171"/>
      <c r="CM56" s="171"/>
    </row>
    <row r="57" spans="1:91" s="187" customFormat="1" ht="18" customHeight="1">
      <c r="A57" s="373"/>
      <c r="B57" s="373"/>
      <c r="C57" s="359"/>
      <c r="D57" s="361"/>
      <c r="E57" s="81" t="s">
        <v>32</v>
      </c>
      <c r="F57" s="194"/>
      <c r="G57" s="194"/>
      <c r="H57" s="194"/>
      <c r="I57" s="194"/>
      <c r="J57" s="194"/>
      <c r="K57" s="194"/>
      <c r="L57" s="194"/>
      <c r="M57" s="194"/>
      <c r="N57" s="194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4"/>
      <c r="Z57" s="194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363"/>
      <c r="AL57" s="363"/>
      <c r="AM57" s="365"/>
      <c r="AN57" s="367"/>
      <c r="AO57" s="389"/>
      <c r="AP57" s="383"/>
      <c r="AQ57" s="383"/>
      <c r="AR57" s="383"/>
      <c r="AS57" s="381"/>
      <c r="AT57" s="287"/>
      <c r="AV57" s="171"/>
      <c r="AW57" s="171"/>
      <c r="AX57" s="171"/>
      <c r="AY57" s="171"/>
      <c r="AZ57" s="171"/>
      <c r="BA57" s="171"/>
      <c r="BB57" s="171"/>
      <c r="BC57" s="171"/>
      <c r="BD57" s="171"/>
      <c r="BE57" s="171"/>
      <c r="BF57" s="171"/>
      <c r="BG57" s="171"/>
      <c r="BH57" s="171"/>
      <c r="BI57" s="171"/>
      <c r="BJ57" s="171"/>
      <c r="BK57" s="171"/>
      <c r="BL57" s="171"/>
      <c r="BM57" s="171"/>
      <c r="BN57" s="171"/>
      <c r="BO57" s="171"/>
      <c r="BP57" s="171"/>
      <c r="BQ57" s="171"/>
      <c r="BR57" s="171"/>
      <c r="BS57" s="171"/>
      <c r="BT57" s="171"/>
      <c r="BU57" s="171"/>
      <c r="BV57" s="171"/>
      <c r="BW57" s="171"/>
      <c r="BX57" s="171"/>
      <c r="BY57" s="171"/>
      <c r="BZ57" s="171"/>
      <c r="CA57" s="171"/>
      <c r="CB57" s="171"/>
      <c r="CC57" s="171"/>
      <c r="CD57" s="171"/>
      <c r="CE57" s="171"/>
      <c r="CF57" s="171"/>
      <c r="CG57" s="171"/>
      <c r="CH57" s="171"/>
      <c r="CI57" s="171"/>
      <c r="CJ57" s="171"/>
      <c r="CK57" s="171"/>
      <c r="CL57" s="171"/>
      <c r="CM57" s="171"/>
    </row>
    <row r="58" spans="1:91" s="187" customFormat="1" ht="18" customHeight="1">
      <c r="A58" s="372">
        <f>A56+1</f>
        <v>5</v>
      </c>
      <c r="B58" s="372" t="s">
        <v>88</v>
      </c>
      <c r="C58" s="358" t="str">
        <f>VLOOKUP(B58,DS,2,0)</f>
        <v>Nguyễn Văn Bé Tư</v>
      </c>
      <c r="D58" s="360" t="str">
        <f>VLOOKUP(B58,DS,3,0)</f>
        <v>Tài xế</v>
      </c>
      <c r="E58" s="79" t="s">
        <v>33</v>
      </c>
      <c r="F58" s="193">
        <v>8</v>
      </c>
      <c r="G58" s="193"/>
      <c r="H58" s="193">
        <v>8</v>
      </c>
      <c r="I58" s="193">
        <v>8</v>
      </c>
      <c r="J58" s="193">
        <v>8</v>
      </c>
      <c r="K58" s="193">
        <v>8</v>
      </c>
      <c r="L58" s="193">
        <v>8</v>
      </c>
      <c r="M58" s="193">
        <v>8</v>
      </c>
      <c r="N58" s="193"/>
      <c r="O58" s="193">
        <v>8</v>
      </c>
      <c r="P58" s="193">
        <v>8</v>
      </c>
      <c r="Q58" s="193">
        <v>8</v>
      </c>
      <c r="R58" s="193">
        <v>8</v>
      </c>
      <c r="S58" s="193">
        <v>8</v>
      </c>
      <c r="T58" s="193">
        <v>8</v>
      </c>
      <c r="U58" s="193"/>
      <c r="V58" s="193">
        <v>8</v>
      </c>
      <c r="W58" s="193">
        <v>8</v>
      </c>
      <c r="X58" s="193">
        <v>8</v>
      </c>
      <c r="Y58" s="193">
        <v>8</v>
      </c>
      <c r="Z58" s="193">
        <v>8</v>
      </c>
      <c r="AA58" s="193">
        <v>8</v>
      </c>
      <c r="AB58" s="193"/>
      <c r="AC58" s="193">
        <v>8</v>
      </c>
      <c r="AD58" s="193">
        <v>8</v>
      </c>
      <c r="AE58" s="193">
        <v>8</v>
      </c>
      <c r="AF58" s="193">
        <v>8</v>
      </c>
      <c r="AG58" s="193">
        <v>8</v>
      </c>
      <c r="AH58" s="193">
        <v>8</v>
      </c>
      <c r="AI58" s="193"/>
      <c r="AJ58" s="193">
        <v>8</v>
      </c>
      <c r="AK58" s="362">
        <f t="shared" ref="AK58" si="24">((SUM(F58:AJ58))/8)-(SUMIF($F$6:$AJ$6,"C.Nhật",F58:AJ58)/8)</f>
        <v>26</v>
      </c>
      <c r="AL58" s="362">
        <f t="shared" ref="AL58" si="25">SUM(F59:AJ59)/8*1.5</f>
        <v>0</v>
      </c>
      <c r="AM58" s="364">
        <f t="shared" ref="AM58" si="26">SUMIF($F$6:$AJ$6,"C.Nhật",$F58:$AJ59)/8*2</f>
        <v>0</v>
      </c>
      <c r="AN58" s="366">
        <f t="shared" si="14"/>
        <v>26</v>
      </c>
      <c r="AO58" s="388">
        <v>0</v>
      </c>
      <c r="AP58" s="382"/>
      <c r="AQ58" s="382"/>
      <c r="AR58" s="382"/>
      <c r="AS58" s="380"/>
      <c r="AT58" s="287"/>
      <c r="AV58" s="171"/>
      <c r="AW58" s="171"/>
      <c r="AX58" s="171"/>
      <c r="AY58" s="171"/>
      <c r="AZ58" s="171"/>
      <c r="BA58" s="171"/>
      <c r="BB58" s="171"/>
      <c r="BC58" s="171"/>
      <c r="BD58" s="171"/>
      <c r="BE58" s="171"/>
      <c r="BF58" s="171"/>
      <c r="BG58" s="171"/>
      <c r="BH58" s="171"/>
      <c r="BI58" s="171"/>
      <c r="BJ58" s="171"/>
      <c r="BK58" s="171"/>
      <c r="BL58" s="171"/>
      <c r="BM58" s="171"/>
      <c r="BN58" s="171"/>
      <c r="BO58" s="171"/>
      <c r="BP58" s="171"/>
      <c r="BQ58" s="171"/>
      <c r="BR58" s="171"/>
      <c r="BS58" s="171"/>
      <c r="BT58" s="171"/>
      <c r="BU58" s="171"/>
      <c r="BV58" s="171"/>
      <c r="BW58" s="171"/>
      <c r="BX58" s="171"/>
      <c r="BY58" s="171"/>
      <c r="BZ58" s="171"/>
      <c r="CA58" s="171"/>
      <c r="CB58" s="171"/>
      <c r="CC58" s="171"/>
      <c r="CD58" s="171"/>
      <c r="CE58" s="171"/>
      <c r="CF58" s="171"/>
      <c r="CG58" s="171"/>
      <c r="CH58" s="171"/>
      <c r="CI58" s="171"/>
      <c r="CJ58" s="171"/>
      <c r="CK58" s="171"/>
      <c r="CL58" s="171"/>
      <c r="CM58" s="171"/>
    </row>
    <row r="59" spans="1:91" s="187" customFormat="1" ht="18" customHeight="1">
      <c r="A59" s="373"/>
      <c r="B59" s="373"/>
      <c r="C59" s="359"/>
      <c r="D59" s="361"/>
      <c r="E59" s="81" t="s">
        <v>32</v>
      </c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4"/>
      <c r="Z59" s="194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363"/>
      <c r="AL59" s="363"/>
      <c r="AM59" s="365"/>
      <c r="AN59" s="367"/>
      <c r="AO59" s="389"/>
      <c r="AP59" s="383"/>
      <c r="AQ59" s="383"/>
      <c r="AR59" s="383"/>
      <c r="AS59" s="381"/>
      <c r="AT59" s="287"/>
      <c r="AV59" s="171"/>
      <c r="AW59" s="171"/>
      <c r="AX59" s="171"/>
      <c r="AY59" s="171"/>
      <c r="AZ59" s="171"/>
      <c r="BA59" s="171"/>
      <c r="BB59" s="171"/>
      <c r="BC59" s="171"/>
      <c r="BD59" s="171"/>
      <c r="BE59" s="171"/>
      <c r="BF59" s="171"/>
      <c r="BG59" s="171"/>
      <c r="BH59" s="171"/>
      <c r="BI59" s="171"/>
      <c r="BJ59" s="171"/>
      <c r="BK59" s="171"/>
      <c r="BL59" s="171"/>
      <c r="BM59" s="171"/>
      <c r="BN59" s="171"/>
      <c r="BO59" s="171"/>
      <c r="BP59" s="171"/>
      <c r="BQ59" s="171"/>
      <c r="BR59" s="171"/>
      <c r="BS59" s="171"/>
      <c r="BT59" s="171"/>
      <c r="BU59" s="171"/>
      <c r="BV59" s="171"/>
      <c r="BW59" s="171"/>
      <c r="BX59" s="171"/>
      <c r="BY59" s="171"/>
      <c r="BZ59" s="171"/>
      <c r="CA59" s="171"/>
      <c r="CB59" s="171"/>
      <c r="CC59" s="171"/>
      <c r="CD59" s="171"/>
      <c r="CE59" s="171"/>
      <c r="CF59" s="171"/>
      <c r="CG59" s="171"/>
      <c r="CH59" s="171"/>
      <c r="CI59" s="171"/>
      <c r="CJ59" s="171"/>
      <c r="CK59" s="171"/>
      <c r="CL59" s="171"/>
      <c r="CM59" s="171"/>
    </row>
    <row r="60" spans="1:91" s="187" customFormat="1" ht="18" customHeight="1">
      <c r="A60" s="372">
        <f>A58+1</f>
        <v>6</v>
      </c>
      <c r="B60" s="372" t="s">
        <v>89</v>
      </c>
      <c r="C60" s="358" t="str">
        <f>VLOOKUP(B60,DS,2,0)</f>
        <v>Lưu Quốc Phong</v>
      </c>
      <c r="D60" s="360" t="str">
        <f>VLOOKUP(B60,DS,3,0)</f>
        <v>Nhân sự</v>
      </c>
      <c r="E60" s="79" t="s">
        <v>33</v>
      </c>
      <c r="F60" s="193">
        <v>8</v>
      </c>
      <c r="G60" s="193"/>
      <c r="H60" s="193">
        <v>8</v>
      </c>
      <c r="I60" s="193">
        <v>8</v>
      </c>
      <c r="J60" s="193">
        <v>8</v>
      </c>
      <c r="K60" s="193">
        <v>8</v>
      </c>
      <c r="L60" s="193">
        <v>8</v>
      </c>
      <c r="M60" s="193">
        <v>8</v>
      </c>
      <c r="N60" s="193"/>
      <c r="O60" s="193">
        <v>8</v>
      </c>
      <c r="P60" s="193">
        <v>8</v>
      </c>
      <c r="Q60" s="193">
        <v>8</v>
      </c>
      <c r="R60" s="193">
        <v>8</v>
      </c>
      <c r="S60" s="193">
        <v>8</v>
      </c>
      <c r="T60" s="193">
        <v>8</v>
      </c>
      <c r="U60" s="193"/>
      <c r="V60" s="193">
        <v>8</v>
      </c>
      <c r="W60" s="193">
        <v>8</v>
      </c>
      <c r="X60" s="193">
        <v>8</v>
      </c>
      <c r="Y60" s="193">
        <v>8</v>
      </c>
      <c r="Z60" s="193">
        <v>8</v>
      </c>
      <c r="AA60" s="193">
        <v>8</v>
      </c>
      <c r="AB60" s="193"/>
      <c r="AC60" s="193">
        <v>8</v>
      </c>
      <c r="AD60" s="193">
        <v>8</v>
      </c>
      <c r="AE60" s="193">
        <v>8</v>
      </c>
      <c r="AF60" s="193">
        <v>8</v>
      </c>
      <c r="AG60" s="193">
        <v>8</v>
      </c>
      <c r="AH60" s="193">
        <v>8</v>
      </c>
      <c r="AI60" s="193"/>
      <c r="AJ60" s="193">
        <v>8</v>
      </c>
      <c r="AK60" s="362">
        <f t="shared" ref="AK60" si="27">((SUM(F60:AJ60))/8)-(SUMIF($F$6:$AJ$6,"C.Nhật",F60:AJ60)/8)</f>
        <v>26</v>
      </c>
      <c r="AL60" s="362">
        <f t="shared" ref="AL60" si="28">SUM(F61:AJ61)/8*1.5</f>
        <v>0</v>
      </c>
      <c r="AM60" s="364">
        <f t="shared" ref="AM60" si="29">SUMIF($F$6:$AJ$6,"C.Nhật",$F60:$AJ61)/8*2</f>
        <v>0</v>
      </c>
      <c r="AN60" s="366">
        <f t="shared" si="14"/>
        <v>26</v>
      </c>
      <c r="AO60" s="388">
        <v>0</v>
      </c>
      <c r="AP60" s="382"/>
      <c r="AQ60" s="382"/>
      <c r="AR60" s="382"/>
      <c r="AS60" s="380"/>
      <c r="AT60" s="287"/>
      <c r="AV60" s="171"/>
      <c r="AW60" s="171"/>
      <c r="AX60" s="171"/>
      <c r="AY60" s="171"/>
      <c r="AZ60" s="171"/>
      <c r="BA60" s="171"/>
      <c r="BB60" s="171"/>
      <c r="BC60" s="171"/>
      <c r="BD60" s="171"/>
      <c r="BE60" s="171"/>
      <c r="BF60" s="171"/>
      <c r="BG60" s="171"/>
      <c r="BH60" s="171"/>
      <c r="BI60" s="171"/>
      <c r="BJ60" s="171"/>
      <c r="BK60" s="171"/>
      <c r="BL60" s="171"/>
      <c r="BM60" s="171"/>
      <c r="BN60" s="171"/>
      <c r="BO60" s="171"/>
      <c r="BP60" s="171"/>
      <c r="BQ60" s="171"/>
      <c r="BR60" s="171"/>
      <c r="BS60" s="171"/>
      <c r="BT60" s="171"/>
      <c r="BU60" s="171"/>
      <c r="BV60" s="171"/>
      <c r="BW60" s="171"/>
      <c r="BX60" s="171"/>
      <c r="BY60" s="171"/>
      <c r="BZ60" s="171"/>
      <c r="CA60" s="171"/>
      <c r="CB60" s="171"/>
      <c r="CC60" s="171"/>
      <c r="CD60" s="171"/>
      <c r="CE60" s="171"/>
      <c r="CF60" s="171"/>
      <c r="CG60" s="171"/>
      <c r="CH60" s="171"/>
      <c r="CI60" s="171"/>
      <c r="CJ60" s="171"/>
      <c r="CK60" s="171"/>
      <c r="CL60" s="171"/>
      <c r="CM60" s="171"/>
    </row>
    <row r="61" spans="1:91" s="187" customFormat="1" ht="18" customHeight="1">
      <c r="A61" s="373"/>
      <c r="B61" s="373"/>
      <c r="C61" s="359"/>
      <c r="D61" s="361"/>
      <c r="E61" s="81" t="s">
        <v>32</v>
      </c>
      <c r="F61" s="194"/>
      <c r="G61" s="194"/>
      <c r="H61" s="194"/>
      <c r="I61" s="194"/>
      <c r="J61" s="194"/>
      <c r="K61" s="194"/>
      <c r="L61" s="194"/>
      <c r="M61" s="194"/>
      <c r="N61" s="194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363"/>
      <c r="AL61" s="363"/>
      <c r="AM61" s="365"/>
      <c r="AN61" s="367"/>
      <c r="AO61" s="389"/>
      <c r="AP61" s="383"/>
      <c r="AQ61" s="383"/>
      <c r="AR61" s="383"/>
      <c r="AS61" s="381"/>
      <c r="AT61" s="287"/>
      <c r="AV61" s="171"/>
      <c r="AW61" s="171"/>
      <c r="AX61" s="171"/>
      <c r="AY61" s="171"/>
      <c r="AZ61" s="171"/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1"/>
      <c r="BQ61" s="171"/>
      <c r="BR61" s="171"/>
      <c r="BS61" s="171"/>
      <c r="BT61" s="171"/>
      <c r="BU61" s="171"/>
      <c r="BV61" s="171"/>
      <c r="BW61" s="171"/>
      <c r="BX61" s="171"/>
      <c r="BY61" s="171"/>
      <c r="BZ61" s="171"/>
      <c r="CA61" s="171"/>
      <c r="CB61" s="171"/>
      <c r="CC61" s="171"/>
      <c r="CD61" s="171"/>
      <c r="CE61" s="171"/>
      <c r="CF61" s="171"/>
      <c r="CG61" s="171"/>
      <c r="CH61" s="171"/>
      <c r="CI61" s="171"/>
      <c r="CJ61" s="171"/>
      <c r="CK61" s="171"/>
      <c r="CL61" s="171"/>
      <c r="CM61" s="171"/>
    </row>
    <row r="62" spans="1:91" s="187" customFormat="1" ht="18" customHeight="1">
      <c r="A62" s="372">
        <f>A60+1</f>
        <v>7</v>
      </c>
      <c r="B62" s="372" t="s">
        <v>92</v>
      </c>
      <c r="C62" s="358" t="str">
        <f>VLOOKUP(B62,DS,2,0)</f>
        <v>Hoàng Thị Ngọc</v>
      </c>
      <c r="D62" s="360" t="str">
        <f>VLOOKUP(B62,DS,3,0)</f>
        <v>Kế toán</v>
      </c>
      <c r="E62" s="79" t="s">
        <v>33</v>
      </c>
      <c r="F62" s="193">
        <v>8</v>
      </c>
      <c r="G62" s="193"/>
      <c r="H62" s="193">
        <v>8</v>
      </c>
      <c r="I62" s="193">
        <v>8</v>
      </c>
      <c r="J62" s="193">
        <v>8</v>
      </c>
      <c r="K62" s="193">
        <v>8</v>
      </c>
      <c r="L62" s="193">
        <v>8</v>
      </c>
      <c r="M62" s="193">
        <v>8</v>
      </c>
      <c r="N62" s="193"/>
      <c r="O62" s="193">
        <v>8</v>
      </c>
      <c r="P62" s="193">
        <v>8</v>
      </c>
      <c r="Q62" s="193">
        <v>8</v>
      </c>
      <c r="R62" s="193">
        <v>8</v>
      </c>
      <c r="S62" s="193">
        <v>8</v>
      </c>
      <c r="T62" s="193">
        <v>8</v>
      </c>
      <c r="U62" s="193"/>
      <c r="V62" s="193">
        <v>8</v>
      </c>
      <c r="W62" s="193">
        <v>8</v>
      </c>
      <c r="X62" s="193">
        <v>8</v>
      </c>
      <c r="Y62" s="193">
        <v>8</v>
      </c>
      <c r="Z62" s="193">
        <v>8</v>
      </c>
      <c r="AA62" s="193">
        <v>8</v>
      </c>
      <c r="AB62" s="193"/>
      <c r="AC62" s="193">
        <v>8</v>
      </c>
      <c r="AD62" s="193">
        <v>8</v>
      </c>
      <c r="AE62" s="193">
        <v>8</v>
      </c>
      <c r="AF62" s="193">
        <v>8</v>
      </c>
      <c r="AG62" s="193">
        <v>8</v>
      </c>
      <c r="AH62" s="193">
        <v>8</v>
      </c>
      <c r="AI62" s="193"/>
      <c r="AJ62" s="193">
        <v>8</v>
      </c>
      <c r="AK62" s="362">
        <f t="shared" ref="AK62" si="30">((SUM(F62:AJ62))/8)-(SUMIF($F$6:$AJ$6,"C.Nhật",F62:AJ62)/8)</f>
        <v>26</v>
      </c>
      <c r="AL62" s="362">
        <f t="shared" ref="AL62" si="31">SUM(F63:AJ63)/8*1.5</f>
        <v>0</v>
      </c>
      <c r="AM62" s="364">
        <f t="shared" ref="AM62" si="32">SUMIF($F$6:$AJ$6,"C.Nhật",$F62:$AJ63)/8*2</f>
        <v>0</v>
      </c>
      <c r="AN62" s="366">
        <f t="shared" si="14"/>
        <v>26</v>
      </c>
      <c r="AO62" s="388">
        <v>0</v>
      </c>
      <c r="AP62" s="382"/>
      <c r="AQ62" s="382"/>
      <c r="AR62" s="382"/>
      <c r="AS62" s="380"/>
      <c r="AT62" s="287"/>
      <c r="AV62" s="171"/>
      <c r="AW62" s="171"/>
      <c r="AX62" s="171"/>
      <c r="AY62" s="171"/>
      <c r="AZ62" s="171"/>
      <c r="BA62" s="171"/>
      <c r="BB62" s="171"/>
      <c r="BC62" s="171"/>
      <c r="BD62" s="171"/>
      <c r="BE62" s="171"/>
      <c r="BF62" s="171"/>
      <c r="BG62" s="171"/>
      <c r="BH62" s="171"/>
      <c r="BI62" s="171"/>
      <c r="BJ62" s="171"/>
      <c r="BK62" s="171"/>
      <c r="BL62" s="171"/>
      <c r="BM62" s="171"/>
      <c r="BN62" s="171"/>
      <c r="BO62" s="171"/>
      <c r="BP62" s="171"/>
      <c r="BQ62" s="171"/>
      <c r="BR62" s="171"/>
      <c r="BS62" s="171"/>
      <c r="BT62" s="171"/>
      <c r="BU62" s="171"/>
      <c r="BV62" s="171"/>
      <c r="BW62" s="171"/>
      <c r="BX62" s="171"/>
      <c r="BY62" s="171"/>
      <c r="BZ62" s="171"/>
      <c r="CA62" s="171"/>
      <c r="CB62" s="171"/>
      <c r="CC62" s="171"/>
      <c r="CD62" s="171"/>
      <c r="CE62" s="171"/>
      <c r="CF62" s="171"/>
      <c r="CG62" s="171"/>
      <c r="CH62" s="171"/>
      <c r="CI62" s="171"/>
      <c r="CJ62" s="171"/>
      <c r="CK62" s="171"/>
      <c r="CL62" s="171"/>
      <c r="CM62" s="171"/>
    </row>
    <row r="63" spans="1:91" s="187" customFormat="1" ht="18" customHeight="1">
      <c r="A63" s="373"/>
      <c r="B63" s="373"/>
      <c r="C63" s="359"/>
      <c r="D63" s="361"/>
      <c r="E63" s="81" t="s">
        <v>32</v>
      </c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4"/>
      <c r="Z63" s="194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363"/>
      <c r="AL63" s="363"/>
      <c r="AM63" s="365"/>
      <c r="AN63" s="367"/>
      <c r="AO63" s="389"/>
      <c r="AP63" s="383"/>
      <c r="AQ63" s="383"/>
      <c r="AR63" s="383"/>
      <c r="AS63" s="381"/>
      <c r="AT63" s="287"/>
      <c r="AV63" s="171"/>
      <c r="AW63" s="171"/>
      <c r="AX63" s="171"/>
      <c r="AY63" s="171"/>
      <c r="AZ63" s="171"/>
      <c r="BA63" s="171"/>
      <c r="BB63" s="171"/>
      <c r="BC63" s="171"/>
      <c r="BD63" s="171"/>
      <c r="BE63" s="171"/>
      <c r="BF63" s="171"/>
      <c r="BG63" s="171"/>
      <c r="BH63" s="171"/>
      <c r="BI63" s="171"/>
      <c r="BJ63" s="171"/>
      <c r="BK63" s="171"/>
      <c r="BL63" s="171"/>
      <c r="BM63" s="171"/>
      <c r="BN63" s="171"/>
      <c r="BO63" s="171"/>
      <c r="BP63" s="171"/>
      <c r="BQ63" s="171"/>
      <c r="BR63" s="171"/>
      <c r="BS63" s="171"/>
      <c r="BT63" s="171"/>
      <c r="BU63" s="171"/>
      <c r="BV63" s="171"/>
      <c r="BW63" s="171"/>
      <c r="BX63" s="171"/>
      <c r="BY63" s="171"/>
      <c r="BZ63" s="171"/>
      <c r="CA63" s="171"/>
      <c r="CB63" s="171"/>
      <c r="CC63" s="171"/>
      <c r="CD63" s="171"/>
      <c r="CE63" s="171"/>
      <c r="CF63" s="171"/>
      <c r="CG63" s="171"/>
      <c r="CH63" s="171"/>
      <c r="CI63" s="171"/>
      <c r="CJ63" s="171"/>
      <c r="CK63" s="171"/>
      <c r="CL63" s="171"/>
      <c r="CM63" s="171"/>
    </row>
    <row r="64" spans="1:91" s="205" customFormat="1" ht="12.75">
      <c r="A64" s="195"/>
      <c r="B64" s="196"/>
      <c r="C64" s="197"/>
      <c r="D64" s="198"/>
      <c r="E64" s="197"/>
      <c r="F64" s="199"/>
      <c r="G64" s="199"/>
      <c r="H64" s="200"/>
      <c r="I64" s="200"/>
      <c r="J64" s="201"/>
      <c r="K64" s="199"/>
      <c r="L64" s="200"/>
      <c r="M64" s="199"/>
      <c r="N64" s="199"/>
      <c r="O64" s="199"/>
      <c r="P64" s="199"/>
      <c r="Q64" s="200"/>
      <c r="R64" s="199"/>
      <c r="S64" s="199"/>
      <c r="T64" s="201"/>
      <c r="U64" s="199"/>
      <c r="V64" s="199"/>
      <c r="W64" s="199"/>
      <c r="X64" s="196"/>
      <c r="Y64" s="199"/>
      <c r="Z64" s="199"/>
      <c r="AA64" s="199"/>
      <c r="AB64" s="199"/>
      <c r="AC64" s="199"/>
      <c r="AD64" s="200"/>
      <c r="AE64" s="199"/>
      <c r="AF64" s="199"/>
      <c r="AG64" s="199"/>
      <c r="AH64" s="199"/>
      <c r="AI64" s="199"/>
      <c r="AJ64" s="199"/>
      <c r="AK64" s="197"/>
      <c r="AL64" s="197"/>
      <c r="AM64" s="202"/>
      <c r="AN64" s="203"/>
      <c r="AO64" s="203"/>
      <c r="AP64" s="203"/>
      <c r="AQ64" s="203"/>
      <c r="AR64" s="203"/>
      <c r="AS64" s="197"/>
      <c r="AT64" s="204"/>
    </row>
    <row r="65" spans="1:46" s="205" customFormat="1" ht="12.75">
      <c r="A65" s="195"/>
      <c r="B65" s="196"/>
      <c r="C65" s="206" t="s">
        <v>14</v>
      </c>
      <c r="D65" s="198"/>
      <c r="E65" s="197"/>
      <c r="F65" s="199"/>
      <c r="G65" s="199"/>
      <c r="H65" s="200"/>
      <c r="I65" s="200"/>
      <c r="J65" s="201"/>
      <c r="K65" s="199"/>
      <c r="L65" s="200"/>
      <c r="M65" s="199"/>
      <c r="N65" s="199"/>
      <c r="O65" s="199"/>
      <c r="P65" s="199"/>
      <c r="Q65" s="200"/>
      <c r="R65" s="199"/>
      <c r="S65" s="199"/>
      <c r="T65" s="201"/>
      <c r="U65" s="199"/>
      <c r="V65" s="199"/>
      <c r="W65" s="199"/>
      <c r="X65" s="196"/>
      <c r="Y65" s="199"/>
      <c r="Z65" s="199"/>
      <c r="AA65" s="199"/>
      <c r="AB65" s="199"/>
      <c r="AC65" s="199"/>
      <c r="AD65" s="200"/>
      <c r="AE65" s="199"/>
      <c r="AF65" s="199"/>
      <c r="AG65" s="199"/>
      <c r="AH65" s="199"/>
      <c r="AI65" s="199"/>
      <c r="AJ65" s="199"/>
      <c r="AK65" s="197"/>
      <c r="AL65" s="197"/>
      <c r="AM65" s="202"/>
      <c r="AN65" s="203"/>
      <c r="AO65" s="203"/>
      <c r="AP65" s="203"/>
      <c r="AQ65" s="203"/>
      <c r="AR65" s="203"/>
      <c r="AS65" s="197"/>
      <c r="AT65" s="204"/>
    </row>
    <row r="66" spans="1:46" s="205" customFormat="1" ht="12.75">
      <c r="A66" s="207"/>
      <c r="B66" s="207"/>
      <c r="C66" s="197"/>
      <c r="D66" s="198"/>
      <c r="E66" s="197"/>
      <c r="F66" s="199"/>
      <c r="G66" s="199"/>
      <c r="H66" s="208"/>
      <c r="I66" s="208"/>
      <c r="J66" s="208"/>
      <c r="K66" s="199"/>
      <c r="L66" s="208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208"/>
      <c r="AE66" s="199"/>
      <c r="AF66" s="199"/>
      <c r="AG66" s="199"/>
      <c r="AH66" s="199"/>
      <c r="AI66" s="199"/>
      <c r="AJ66" s="199"/>
      <c r="AK66" s="197"/>
      <c r="AL66" s="197"/>
      <c r="AM66" s="202"/>
      <c r="AN66" s="209"/>
      <c r="AO66" s="209"/>
      <c r="AP66" s="209"/>
      <c r="AQ66" s="209"/>
      <c r="AR66" s="209"/>
      <c r="AS66" s="197"/>
      <c r="AT66" s="204"/>
    </row>
    <row r="67" spans="1:46" s="210" customFormat="1" ht="15" customHeight="1">
      <c r="A67" s="207"/>
      <c r="B67" s="207"/>
      <c r="C67" s="197"/>
      <c r="D67" s="198"/>
      <c r="E67" s="197"/>
      <c r="F67" s="199"/>
      <c r="G67" s="199"/>
      <c r="H67" s="208"/>
      <c r="I67" s="208"/>
      <c r="J67" s="208"/>
      <c r="K67" s="199"/>
      <c r="L67" s="208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208"/>
      <c r="AE67" s="199"/>
      <c r="AF67" s="199"/>
      <c r="AG67" s="199"/>
      <c r="AH67" s="199"/>
      <c r="AI67" s="199"/>
      <c r="AJ67" s="199"/>
      <c r="AK67" s="197"/>
      <c r="AL67" s="197"/>
      <c r="AM67" s="202"/>
      <c r="AN67" s="209"/>
      <c r="AO67" s="209"/>
      <c r="AP67" s="209"/>
      <c r="AQ67" s="209"/>
      <c r="AR67" s="209"/>
      <c r="AS67" s="197"/>
      <c r="AT67" s="197"/>
    </row>
    <row r="68" spans="1:46" s="210" customFormat="1" ht="11.25">
      <c r="A68" s="207"/>
      <c r="B68" s="207"/>
      <c r="C68" s="197"/>
      <c r="D68" s="198"/>
      <c r="E68" s="197"/>
      <c r="F68" s="199"/>
      <c r="G68" s="199"/>
      <c r="H68" s="208"/>
      <c r="I68" s="208"/>
      <c r="J68" s="208"/>
      <c r="K68" s="199"/>
      <c r="L68" s="208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208"/>
      <c r="AE68" s="199"/>
      <c r="AF68" s="199"/>
      <c r="AG68" s="199"/>
      <c r="AH68" s="199"/>
      <c r="AI68" s="199"/>
      <c r="AJ68" s="199"/>
      <c r="AK68" s="197"/>
      <c r="AL68" s="197"/>
      <c r="AM68" s="202"/>
      <c r="AN68" s="209"/>
      <c r="AO68" s="209"/>
      <c r="AP68" s="209"/>
      <c r="AQ68" s="209"/>
      <c r="AR68" s="209"/>
      <c r="AS68" s="197"/>
      <c r="AT68" s="197"/>
    </row>
    <row r="69" spans="1:46" s="210" customFormat="1" ht="11.25">
      <c r="A69" s="207"/>
      <c r="B69" s="207"/>
      <c r="C69" s="197"/>
      <c r="D69" s="198"/>
      <c r="E69" s="197"/>
      <c r="F69" s="199"/>
      <c r="G69" s="199"/>
      <c r="H69" s="208"/>
      <c r="I69" s="208"/>
      <c r="J69" s="208"/>
      <c r="K69" s="199"/>
      <c r="L69" s="208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208"/>
      <c r="AE69" s="199"/>
      <c r="AF69" s="199"/>
      <c r="AG69" s="199"/>
      <c r="AH69" s="199"/>
      <c r="AI69" s="199"/>
      <c r="AJ69" s="199"/>
      <c r="AK69" s="197"/>
      <c r="AL69" s="197"/>
      <c r="AM69" s="202"/>
      <c r="AN69" s="209"/>
      <c r="AO69" s="209"/>
      <c r="AP69" s="209"/>
      <c r="AQ69" s="209"/>
      <c r="AR69" s="209"/>
      <c r="AS69" s="197"/>
      <c r="AT69" s="197"/>
    </row>
    <row r="70" spans="1:46" s="210" customFormat="1" ht="11.25">
      <c r="A70" s="206"/>
      <c r="B70" s="206"/>
      <c r="C70" s="195"/>
      <c r="D70" s="211"/>
      <c r="E70" s="212"/>
      <c r="F70" s="201"/>
      <c r="G70" s="213"/>
      <c r="H70" s="200"/>
      <c r="I70" s="200"/>
      <c r="J70" s="200"/>
      <c r="K70" s="213"/>
      <c r="L70" s="200"/>
      <c r="M70" s="213"/>
      <c r="N70" s="213"/>
      <c r="O70" s="213"/>
      <c r="P70" s="213"/>
      <c r="Q70" s="200"/>
      <c r="R70" s="201"/>
      <c r="S70" s="213"/>
      <c r="T70" s="213"/>
      <c r="U70" s="200"/>
      <c r="V70" s="213"/>
      <c r="W70" s="213"/>
      <c r="X70" s="200"/>
      <c r="Y70" s="213"/>
      <c r="Z70" s="213"/>
      <c r="AA70" s="213"/>
      <c r="AB70" s="213"/>
      <c r="AC70" s="213"/>
      <c r="AD70" s="200"/>
      <c r="AE70" s="213"/>
      <c r="AF70" s="213"/>
      <c r="AG70" s="213"/>
      <c r="AH70" s="213"/>
      <c r="AI70" s="213"/>
      <c r="AJ70" s="213"/>
      <c r="AK70" s="212"/>
      <c r="AM70" s="214"/>
      <c r="AN70" s="206"/>
      <c r="AO70" s="206"/>
      <c r="AP70" s="206"/>
      <c r="AQ70" s="206"/>
      <c r="AR70" s="206"/>
      <c r="AS70" s="195"/>
      <c r="AT70" s="197"/>
    </row>
    <row r="71" spans="1:46" s="210" customFormat="1" ht="12.75">
      <c r="A71" s="171"/>
      <c r="B71" s="171" t="s">
        <v>0</v>
      </c>
      <c r="C71" s="171"/>
      <c r="D71" s="215"/>
      <c r="E71" s="171"/>
      <c r="F71" s="216"/>
      <c r="G71" s="216"/>
      <c r="H71" s="216"/>
      <c r="I71" s="216"/>
      <c r="J71" s="216"/>
      <c r="K71" s="216"/>
      <c r="L71" s="216"/>
      <c r="M71" s="216"/>
      <c r="N71" s="216"/>
      <c r="O71" s="216"/>
      <c r="P71" s="216"/>
      <c r="Q71" s="216"/>
      <c r="R71" s="216"/>
      <c r="S71" s="216"/>
      <c r="T71" s="216"/>
      <c r="U71" s="216"/>
      <c r="V71" s="216"/>
      <c r="W71" s="216"/>
      <c r="X71" s="216"/>
      <c r="Y71" s="216"/>
      <c r="Z71" s="216"/>
      <c r="AA71" s="216"/>
      <c r="AB71" s="216"/>
      <c r="AC71" s="216"/>
      <c r="AD71" s="216"/>
      <c r="AE71" s="216"/>
      <c r="AF71" s="216"/>
      <c r="AG71" s="216"/>
      <c r="AH71" s="217"/>
      <c r="AI71" s="217"/>
      <c r="AJ71" s="217"/>
      <c r="AK71" s="171"/>
      <c r="AL71" s="171"/>
      <c r="AM71" s="218"/>
      <c r="AN71" s="171"/>
      <c r="AO71" s="171"/>
      <c r="AP71" s="171"/>
      <c r="AQ71" s="171"/>
      <c r="AR71" s="171"/>
      <c r="AS71" s="171"/>
      <c r="AT71" s="197"/>
    </row>
    <row r="72" spans="1:46" s="210" customFormat="1" ht="12.75">
      <c r="A72" s="171"/>
      <c r="B72" s="171"/>
      <c r="C72" s="171" t="s">
        <v>48</v>
      </c>
      <c r="D72" s="215"/>
      <c r="E72" s="171"/>
      <c r="F72" s="216"/>
      <c r="G72" s="216"/>
      <c r="H72" s="216"/>
      <c r="I72" s="216"/>
      <c r="J72" s="216"/>
      <c r="K72" s="216"/>
      <c r="L72" s="216"/>
      <c r="M72" s="216"/>
      <c r="N72" s="216"/>
      <c r="O72" s="216"/>
      <c r="P72" s="216"/>
      <c r="Q72" s="216"/>
      <c r="R72" s="216"/>
      <c r="S72" s="216"/>
      <c r="T72" s="216"/>
      <c r="U72" s="216"/>
      <c r="V72" s="216"/>
      <c r="W72" s="216"/>
      <c r="X72" s="216"/>
      <c r="Y72" s="216"/>
      <c r="Z72" s="216"/>
      <c r="AA72" s="216"/>
      <c r="AB72" s="216"/>
      <c r="AC72" s="216"/>
      <c r="AD72" s="216"/>
      <c r="AE72" s="216"/>
      <c r="AF72" s="216"/>
      <c r="AG72" s="216"/>
      <c r="AH72" s="217"/>
      <c r="AI72" s="217"/>
      <c r="AJ72" s="217"/>
      <c r="AK72" s="171"/>
      <c r="AL72" s="171"/>
      <c r="AM72" s="218"/>
      <c r="AN72" s="171"/>
      <c r="AO72" s="171"/>
      <c r="AP72" s="171"/>
      <c r="AQ72" s="171"/>
      <c r="AR72" s="171"/>
      <c r="AS72" s="171"/>
      <c r="AT72" s="195"/>
    </row>
    <row r="73" spans="1:46" s="171" customFormat="1" ht="15" customHeight="1">
      <c r="C73" s="171" t="s">
        <v>49</v>
      </c>
      <c r="D73" s="215"/>
      <c r="F73" s="216"/>
      <c r="G73" s="216"/>
      <c r="H73" s="216"/>
      <c r="I73" s="216"/>
      <c r="J73" s="216"/>
      <c r="K73" s="216"/>
      <c r="L73" s="216"/>
      <c r="M73" s="216"/>
      <c r="N73" s="216"/>
      <c r="O73" s="216"/>
      <c r="P73" s="216"/>
      <c r="Q73" s="216"/>
      <c r="R73" s="216"/>
      <c r="S73" s="216"/>
      <c r="T73" s="216"/>
      <c r="U73" s="216"/>
      <c r="V73" s="216"/>
      <c r="W73" s="216"/>
      <c r="X73" s="216"/>
      <c r="Y73" s="216"/>
      <c r="Z73" s="216"/>
      <c r="AA73" s="216"/>
      <c r="AB73" s="216"/>
      <c r="AC73" s="216"/>
      <c r="AD73" s="216"/>
      <c r="AE73" s="216"/>
      <c r="AF73" s="216"/>
      <c r="AG73" s="216"/>
      <c r="AH73" s="217"/>
      <c r="AI73" s="217"/>
      <c r="AJ73" s="217"/>
      <c r="AM73" s="218"/>
    </row>
    <row r="74" spans="1:46" s="171" customFormat="1" ht="15" customHeight="1">
      <c r="C74" s="171" t="s">
        <v>50</v>
      </c>
      <c r="D74" s="215"/>
      <c r="F74" s="216"/>
      <c r="G74" s="216"/>
      <c r="H74" s="216"/>
      <c r="I74" s="216"/>
      <c r="J74" s="216"/>
      <c r="K74" s="216"/>
      <c r="L74" s="216"/>
      <c r="M74" s="216"/>
      <c r="N74" s="216"/>
      <c r="O74" s="216"/>
      <c r="P74" s="216"/>
      <c r="Q74" s="216"/>
      <c r="R74" s="216"/>
      <c r="S74" s="216"/>
      <c r="T74" s="216"/>
      <c r="U74" s="216"/>
      <c r="V74" s="216"/>
      <c r="W74" s="216"/>
      <c r="X74" s="216"/>
      <c r="Y74" s="216"/>
      <c r="Z74" s="216"/>
      <c r="AA74" s="216"/>
      <c r="AB74" s="216"/>
      <c r="AC74" s="216"/>
      <c r="AD74" s="216"/>
      <c r="AE74" s="216"/>
      <c r="AF74" s="216"/>
      <c r="AG74" s="216"/>
      <c r="AH74" s="217"/>
      <c r="AI74" s="217"/>
      <c r="AJ74" s="217"/>
      <c r="AM74" s="218"/>
    </row>
    <row r="75" spans="1:46" s="171" customFormat="1" ht="15" customHeight="1">
      <c r="C75" s="171" t="s">
        <v>51</v>
      </c>
      <c r="D75" s="215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7"/>
      <c r="AI75" s="217"/>
      <c r="AJ75" s="217"/>
      <c r="AM75" s="218"/>
    </row>
    <row r="76" spans="1:46" s="171" customFormat="1" ht="15" customHeight="1">
      <c r="C76" s="171" t="s">
        <v>52</v>
      </c>
      <c r="D76" s="215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  <c r="AG76" s="216"/>
      <c r="AH76" s="217"/>
      <c r="AI76" s="217"/>
      <c r="AJ76" s="217"/>
      <c r="AM76" s="218"/>
    </row>
    <row r="77" spans="1:46" s="171" customFormat="1" ht="15" customHeight="1">
      <c r="C77" s="171" t="s">
        <v>53</v>
      </c>
      <c r="D77" s="215"/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216"/>
      <c r="Q77" s="216"/>
      <c r="R77" s="216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  <c r="AG77" s="216"/>
      <c r="AH77" s="217"/>
      <c r="AI77" s="217"/>
      <c r="AJ77" s="217"/>
      <c r="AM77" s="218"/>
    </row>
    <row r="78" spans="1:46" s="171" customFormat="1" ht="15" customHeight="1">
      <c r="C78" s="171" t="s">
        <v>54</v>
      </c>
      <c r="D78" s="215"/>
      <c r="F78" s="216"/>
      <c r="G78" s="216"/>
      <c r="H78" s="216"/>
      <c r="I78" s="216"/>
      <c r="J78" s="216"/>
      <c r="K78" s="216"/>
      <c r="L78" s="216"/>
      <c r="M78" s="216"/>
      <c r="N78" s="216"/>
      <c r="O78" s="216"/>
      <c r="P78" s="216"/>
      <c r="Q78" s="216"/>
      <c r="R78" s="216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  <c r="AG78" s="216"/>
      <c r="AH78" s="217"/>
      <c r="AI78" s="217"/>
      <c r="AJ78" s="217"/>
      <c r="AM78" s="218"/>
    </row>
    <row r="79" spans="1:46" s="171" customFormat="1" ht="15" customHeight="1">
      <c r="C79" s="171" t="s">
        <v>55</v>
      </c>
      <c r="D79" s="215"/>
      <c r="F79" s="216"/>
      <c r="G79" s="216"/>
      <c r="H79" s="216"/>
      <c r="I79" s="216"/>
      <c r="J79" s="216"/>
      <c r="K79" s="216"/>
      <c r="L79" s="216"/>
      <c r="M79" s="216"/>
      <c r="N79" s="216"/>
      <c r="O79" s="216"/>
      <c r="P79" s="216"/>
      <c r="Q79" s="216"/>
      <c r="R79" s="216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  <c r="AG79" s="216"/>
      <c r="AH79" s="217"/>
      <c r="AI79" s="217"/>
      <c r="AJ79" s="217"/>
      <c r="AM79" s="218"/>
    </row>
    <row r="80" spans="1:46" s="171" customFormat="1" ht="15" customHeight="1">
      <c r="C80" s="171" t="s">
        <v>56</v>
      </c>
      <c r="D80" s="215"/>
      <c r="F80" s="216"/>
      <c r="G80" s="216"/>
      <c r="H80" s="216"/>
      <c r="I80" s="216"/>
      <c r="J80" s="216"/>
      <c r="K80" s="216"/>
      <c r="L80" s="216"/>
      <c r="M80" s="216"/>
      <c r="N80" s="216"/>
      <c r="O80" s="216"/>
      <c r="P80" s="216"/>
      <c r="Q80" s="216"/>
      <c r="R80" s="216"/>
      <c r="S80" s="216"/>
      <c r="T80" s="216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217"/>
      <c r="AI80" s="217"/>
      <c r="AJ80" s="217"/>
      <c r="AM80" s="218"/>
    </row>
    <row r="86" spans="1:90" ht="20.25">
      <c r="A86" s="161" t="str">
        <f>$A$1</f>
        <v>Công ty TNHH Hải sản An Lạc</v>
      </c>
      <c r="B86" s="64"/>
      <c r="C86" s="64"/>
      <c r="D86" s="68"/>
      <c r="E86" s="64"/>
      <c r="F86" s="68"/>
      <c r="G86" s="68"/>
      <c r="H86" s="68"/>
      <c r="I86" s="68"/>
      <c r="J86" s="68"/>
      <c r="K86" s="139"/>
      <c r="L86" s="139"/>
      <c r="M86" s="139"/>
      <c r="N86" s="139"/>
      <c r="O86" s="139"/>
      <c r="P86" s="139"/>
      <c r="Q86" s="139"/>
      <c r="R86" s="139"/>
      <c r="S86" s="66" t="str">
        <f>S1</f>
        <v>BẢNG CHẤM CÔNG THÁNG 03 NĂM 2014</v>
      </c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65"/>
      <c r="AL86" s="65"/>
      <c r="AM86" s="395" t="s">
        <v>157</v>
      </c>
      <c r="AN86" s="396"/>
      <c r="AO86" s="396"/>
      <c r="AP86" s="396"/>
      <c r="AQ86" s="396"/>
      <c r="AR86" s="396"/>
      <c r="AS86" s="397"/>
      <c r="AT86" s="67"/>
    </row>
    <row r="87" spans="1:90" ht="20.25">
      <c r="A87" s="161" t="str">
        <f>$A$2</f>
        <v>Địa chỉ: Lô A14, đường 4A, KCN Hải Sơn, Đức Hòa, Long An</v>
      </c>
      <c r="B87" s="68"/>
      <c r="C87" s="68"/>
      <c r="D87" s="68"/>
      <c r="E87" s="68"/>
      <c r="F87" s="68"/>
      <c r="G87" s="68"/>
      <c r="H87" s="68"/>
      <c r="I87" s="68"/>
      <c r="J87" s="68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65"/>
      <c r="AL87" s="65"/>
      <c r="AM87" s="114"/>
      <c r="AN87" s="69"/>
      <c r="AO87" s="69"/>
      <c r="AP87" s="69"/>
      <c r="AQ87" s="69"/>
      <c r="AR87" s="69"/>
      <c r="AS87" s="113"/>
      <c r="AT87" s="113"/>
    </row>
    <row r="88" spans="1:90" ht="21" customHeight="1">
      <c r="A88" s="161" t="str">
        <f>$A$3</f>
        <v>MST: 1100878093</v>
      </c>
      <c r="B88" s="70"/>
      <c r="C88" s="70"/>
      <c r="D88" s="71"/>
      <c r="E88" s="71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65"/>
      <c r="AL88" s="65"/>
      <c r="AM88" s="114"/>
      <c r="AN88" s="67"/>
      <c r="AO88" s="67"/>
      <c r="AP88" s="67"/>
      <c r="AQ88" s="67"/>
      <c r="AR88" s="67"/>
      <c r="AS88" s="72"/>
      <c r="AT88" s="72"/>
    </row>
    <row r="89" spans="1:90" ht="14.25" customHeight="1">
      <c r="A89" s="73"/>
      <c r="B89" s="73"/>
      <c r="C89" s="149"/>
      <c r="D89" s="74"/>
      <c r="E89" s="75">
        <f>$E$4</f>
        <v>41699</v>
      </c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7"/>
      <c r="AI89" s="77"/>
      <c r="AJ89" s="77"/>
      <c r="AK89" s="73"/>
      <c r="AL89" s="73"/>
      <c r="AM89" s="115"/>
      <c r="AN89" s="73"/>
      <c r="AO89" s="73"/>
      <c r="AP89" s="73"/>
      <c r="AQ89" s="73"/>
      <c r="AR89" s="73"/>
      <c r="AS89" s="73"/>
      <c r="AT89" s="120"/>
    </row>
    <row r="90" spans="1:90" s="78" customFormat="1" ht="18.75" customHeight="1">
      <c r="A90" s="390" t="s">
        <v>29</v>
      </c>
      <c r="B90" s="390" t="s">
        <v>3</v>
      </c>
      <c r="C90" s="390" t="s">
        <v>1</v>
      </c>
      <c r="D90" s="386" t="s">
        <v>30</v>
      </c>
      <c r="E90" s="390" t="s">
        <v>31</v>
      </c>
      <c r="F90" s="137">
        <f>+E89</f>
        <v>41699</v>
      </c>
      <c r="G90" s="137">
        <f t="shared" ref="G90:AJ90" si="33">F90+1</f>
        <v>41700</v>
      </c>
      <c r="H90" s="137">
        <f t="shared" si="33"/>
        <v>41701</v>
      </c>
      <c r="I90" s="137">
        <f t="shared" si="33"/>
        <v>41702</v>
      </c>
      <c r="J90" s="137">
        <f t="shared" si="33"/>
        <v>41703</v>
      </c>
      <c r="K90" s="137">
        <f t="shared" si="33"/>
        <v>41704</v>
      </c>
      <c r="L90" s="137">
        <f t="shared" si="33"/>
        <v>41705</v>
      </c>
      <c r="M90" s="137">
        <f t="shared" si="33"/>
        <v>41706</v>
      </c>
      <c r="N90" s="137">
        <f t="shared" si="33"/>
        <v>41707</v>
      </c>
      <c r="O90" s="137">
        <f t="shared" si="33"/>
        <v>41708</v>
      </c>
      <c r="P90" s="137">
        <f t="shared" si="33"/>
        <v>41709</v>
      </c>
      <c r="Q90" s="137">
        <f t="shared" si="33"/>
        <v>41710</v>
      </c>
      <c r="R90" s="137">
        <f t="shared" si="33"/>
        <v>41711</v>
      </c>
      <c r="S90" s="137">
        <f t="shared" si="33"/>
        <v>41712</v>
      </c>
      <c r="T90" s="137">
        <f t="shared" si="33"/>
        <v>41713</v>
      </c>
      <c r="U90" s="137">
        <f t="shared" si="33"/>
        <v>41714</v>
      </c>
      <c r="V90" s="137">
        <f t="shared" si="33"/>
        <v>41715</v>
      </c>
      <c r="W90" s="137">
        <f t="shared" si="33"/>
        <v>41716</v>
      </c>
      <c r="X90" s="137">
        <f t="shared" si="33"/>
        <v>41717</v>
      </c>
      <c r="Y90" s="137">
        <f t="shared" si="33"/>
        <v>41718</v>
      </c>
      <c r="Z90" s="137">
        <f t="shared" si="33"/>
        <v>41719</v>
      </c>
      <c r="AA90" s="137">
        <f t="shared" si="33"/>
        <v>41720</v>
      </c>
      <c r="AB90" s="137">
        <f t="shared" si="33"/>
        <v>41721</v>
      </c>
      <c r="AC90" s="137">
        <f t="shared" si="33"/>
        <v>41722</v>
      </c>
      <c r="AD90" s="137">
        <f t="shared" si="33"/>
        <v>41723</v>
      </c>
      <c r="AE90" s="137">
        <f t="shared" si="33"/>
        <v>41724</v>
      </c>
      <c r="AF90" s="137">
        <f t="shared" si="33"/>
        <v>41725</v>
      </c>
      <c r="AG90" s="137">
        <f t="shared" si="33"/>
        <v>41726</v>
      </c>
      <c r="AH90" s="137">
        <f>AG90+1</f>
        <v>41727</v>
      </c>
      <c r="AI90" s="137">
        <f t="shared" si="33"/>
        <v>41728</v>
      </c>
      <c r="AJ90" s="137">
        <f t="shared" si="33"/>
        <v>41729</v>
      </c>
      <c r="AK90" s="392" t="s">
        <v>15</v>
      </c>
      <c r="AL90" s="393"/>
      <c r="AM90" s="394"/>
      <c r="AN90" s="384" t="s">
        <v>47</v>
      </c>
      <c r="AO90" s="384" t="s">
        <v>43</v>
      </c>
      <c r="AP90" s="384" t="s">
        <v>44</v>
      </c>
      <c r="AQ90" s="384" t="s">
        <v>45</v>
      </c>
      <c r="AR90" s="384" t="s">
        <v>46</v>
      </c>
      <c r="AS90" s="386" t="s">
        <v>11</v>
      </c>
      <c r="AT90" s="379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</row>
    <row r="91" spans="1:90" s="78" customFormat="1" ht="47.25" customHeight="1">
      <c r="A91" s="387"/>
      <c r="B91" s="387"/>
      <c r="C91" s="387"/>
      <c r="D91" s="387"/>
      <c r="E91" s="391"/>
      <c r="F91" s="138" t="str">
        <f>CHOOSE(WEEKDAY(F90),"C.Nhật","T.Hai","T.Ba","T.Tư","T.Năm","T.Sáu","T.Bảy")</f>
        <v>T.Bảy</v>
      </c>
      <c r="G91" s="138" t="str">
        <f t="shared" ref="G91:AJ91" si="34">CHOOSE(WEEKDAY(G90),"C.Nhật","T.Hai","T.Ba","T.Tư","T.Năm","T.Sáu","T.Bảy")</f>
        <v>C.Nhật</v>
      </c>
      <c r="H91" s="138" t="str">
        <f t="shared" si="34"/>
        <v>T.Hai</v>
      </c>
      <c r="I91" s="138" t="str">
        <f t="shared" si="34"/>
        <v>T.Ba</v>
      </c>
      <c r="J91" s="138" t="str">
        <f t="shared" si="34"/>
        <v>T.Tư</v>
      </c>
      <c r="K91" s="138" t="str">
        <f t="shared" si="34"/>
        <v>T.Năm</v>
      </c>
      <c r="L91" s="138" t="str">
        <f t="shared" si="34"/>
        <v>T.Sáu</v>
      </c>
      <c r="M91" s="138" t="str">
        <f t="shared" si="34"/>
        <v>T.Bảy</v>
      </c>
      <c r="N91" s="138" t="str">
        <f t="shared" si="34"/>
        <v>C.Nhật</v>
      </c>
      <c r="O91" s="138" t="str">
        <f t="shared" si="34"/>
        <v>T.Hai</v>
      </c>
      <c r="P91" s="138" t="str">
        <f t="shared" si="34"/>
        <v>T.Ba</v>
      </c>
      <c r="Q91" s="138" t="str">
        <f t="shared" si="34"/>
        <v>T.Tư</v>
      </c>
      <c r="R91" s="138" t="str">
        <f t="shared" si="34"/>
        <v>T.Năm</v>
      </c>
      <c r="S91" s="138" t="str">
        <f t="shared" si="34"/>
        <v>T.Sáu</v>
      </c>
      <c r="T91" s="138" t="str">
        <f t="shared" si="34"/>
        <v>T.Bảy</v>
      </c>
      <c r="U91" s="138" t="str">
        <f t="shared" si="34"/>
        <v>C.Nhật</v>
      </c>
      <c r="V91" s="138" t="str">
        <f t="shared" si="34"/>
        <v>T.Hai</v>
      </c>
      <c r="W91" s="138" t="str">
        <f t="shared" si="34"/>
        <v>T.Ba</v>
      </c>
      <c r="X91" s="138" t="str">
        <f t="shared" si="34"/>
        <v>T.Tư</v>
      </c>
      <c r="Y91" s="138" t="str">
        <f t="shared" si="34"/>
        <v>T.Năm</v>
      </c>
      <c r="Z91" s="138" t="str">
        <f t="shared" si="34"/>
        <v>T.Sáu</v>
      </c>
      <c r="AA91" s="138" t="str">
        <f t="shared" si="34"/>
        <v>T.Bảy</v>
      </c>
      <c r="AB91" s="138" t="str">
        <f t="shared" si="34"/>
        <v>C.Nhật</v>
      </c>
      <c r="AC91" s="138" t="str">
        <f t="shared" si="34"/>
        <v>T.Hai</v>
      </c>
      <c r="AD91" s="138" t="str">
        <f t="shared" si="34"/>
        <v>T.Ba</v>
      </c>
      <c r="AE91" s="138" t="str">
        <f t="shared" si="34"/>
        <v>T.Tư</v>
      </c>
      <c r="AF91" s="138" t="str">
        <f t="shared" si="34"/>
        <v>T.Năm</v>
      </c>
      <c r="AG91" s="138" t="str">
        <f t="shared" si="34"/>
        <v>T.Sáu</v>
      </c>
      <c r="AH91" s="138" t="str">
        <f t="shared" si="34"/>
        <v>T.Bảy</v>
      </c>
      <c r="AI91" s="138" t="str">
        <f t="shared" si="34"/>
        <v>C.Nhật</v>
      </c>
      <c r="AJ91" s="138" t="str">
        <f t="shared" si="34"/>
        <v>T.Hai</v>
      </c>
      <c r="AK91" s="112" t="s">
        <v>16</v>
      </c>
      <c r="AL91" s="112" t="s">
        <v>32</v>
      </c>
      <c r="AM91" s="116" t="s">
        <v>17</v>
      </c>
      <c r="AN91" s="385"/>
      <c r="AO91" s="385"/>
      <c r="AP91" s="385"/>
      <c r="AQ91" s="385"/>
      <c r="AR91" s="385"/>
      <c r="AS91" s="387"/>
      <c r="AT91" s="379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</row>
    <row r="92" spans="1:90" s="78" customFormat="1" ht="12.75" customHeight="1">
      <c r="A92" s="151">
        <v>1</v>
      </c>
      <c r="B92" s="151">
        <v>2</v>
      </c>
      <c r="C92" s="151">
        <v>3</v>
      </c>
      <c r="D92" s="151">
        <v>4</v>
      </c>
      <c r="E92" s="151">
        <v>5</v>
      </c>
      <c r="F92" s="151">
        <v>6</v>
      </c>
      <c r="G92" s="151">
        <v>7</v>
      </c>
      <c r="H92" s="151">
        <v>8</v>
      </c>
      <c r="I92" s="151">
        <v>9</v>
      </c>
      <c r="J92" s="151">
        <v>10</v>
      </c>
      <c r="K92" s="151">
        <v>11</v>
      </c>
      <c r="L92" s="151">
        <v>12</v>
      </c>
      <c r="M92" s="151">
        <v>13</v>
      </c>
      <c r="N92" s="151">
        <v>14</v>
      </c>
      <c r="O92" s="151">
        <v>15</v>
      </c>
      <c r="P92" s="151">
        <v>16</v>
      </c>
      <c r="Q92" s="151">
        <v>17</v>
      </c>
      <c r="R92" s="151">
        <v>18</v>
      </c>
      <c r="S92" s="151">
        <v>19</v>
      </c>
      <c r="T92" s="151">
        <v>20</v>
      </c>
      <c r="U92" s="151">
        <v>21</v>
      </c>
      <c r="V92" s="151">
        <v>22</v>
      </c>
      <c r="W92" s="151">
        <v>23</v>
      </c>
      <c r="X92" s="151">
        <v>24</v>
      </c>
      <c r="Y92" s="151">
        <v>25</v>
      </c>
      <c r="Z92" s="151">
        <v>26</v>
      </c>
      <c r="AA92" s="151">
        <v>27</v>
      </c>
      <c r="AB92" s="151">
        <v>28</v>
      </c>
      <c r="AC92" s="151">
        <v>29</v>
      </c>
      <c r="AD92" s="151">
        <v>30</v>
      </c>
      <c r="AE92" s="151">
        <v>31</v>
      </c>
      <c r="AF92" s="151">
        <v>32</v>
      </c>
      <c r="AG92" s="151">
        <v>33</v>
      </c>
      <c r="AH92" s="151">
        <v>34</v>
      </c>
      <c r="AI92" s="151">
        <v>35</v>
      </c>
      <c r="AJ92" s="151">
        <v>36</v>
      </c>
      <c r="AK92" s="151">
        <v>37</v>
      </c>
      <c r="AL92" s="151">
        <v>38</v>
      </c>
      <c r="AM92" s="151">
        <v>39</v>
      </c>
      <c r="AN92" s="151">
        <v>40</v>
      </c>
      <c r="AO92" s="151">
        <v>41</v>
      </c>
      <c r="AP92" s="151">
        <v>42</v>
      </c>
      <c r="AQ92" s="151">
        <v>43</v>
      </c>
      <c r="AR92" s="151">
        <v>44</v>
      </c>
      <c r="AS92" s="151">
        <v>45</v>
      </c>
      <c r="AT92" s="286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</row>
    <row r="93" spans="1:90" s="78" customFormat="1" ht="18" customHeight="1">
      <c r="A93" s="370">
        <v>1</v>
      </c>
      <c r="B93" s="370" t="s">
        <v>97</v>
      </c>
      <c r="C93" s="358" t="str">
        <f>VLOOKUP(B93,DS,2,0)</f>
        <v xml:space="preserve"> Lâm Thị Mộng Kiều </v>
      </c>
      <c r="D93" s="360" t="str">
        <f>VLOOKUP(B93,DS,3,0)</f>
        <v>Công nhân</v>
      </c>
      <c r="E93" s="79" t="s">
        <v>33</v>
      </c>
      <c r="F93" s="193">
        <v>8</v>
      </c>
      <c r="G93" s="193"/>
      <c r="H93" s="193">
        <v>8</v>
      </c>
      <c r="I93" s="193">
        <v>8</v>
      </c>
      <c r="J93" s="193">
        <v>8</v>
      </c>
      <c r="K93" s="193">
        <v>8</v>
      </c>
      <c r="L93" s="193">
        <v>8</v>
      </c>
      <c r="M93" s="193">
        <v>8</v>
      </c>
      <c r="N93" s="193"/>
      <c r="O93" s="193">
        <v>8</v>
      </c>
      <c r="P93" s="193">
        <v>8</v>
      </c>
      <c r="Q93" s="193">
        <v>8</v>
      </c>
      <c r="R93" s="193">
        <v>8</v>
      </c>
      <c r="S93" s="193">
        <v>8</v>
      </c>
      <c r="T93" s="193">
        <v>8</v>
      </c>
      <c r="U93" s="193"/>
      <c r="V93" s="193">
        <v>8</v>
      </c>
      <c r="W93" s="193">
        <v>8</v>
      </c>
      <c r="X93" s="193">
        <v>8</v>
      </c>
      <c r="Y93" s="193">
        <v>8</v>
      </c>
      <c r="Z93" s="193">
        <v>8</v>
      </c>
      <c r="AA93" s="193">
        <v>8</v>
      </c>
      <c r="AB93" s="193"/>
      <c r="AC93" s="193">
        <v>8</v>
      </c>
      <c r="AD93" s="193">
        <v>8</v>
      </c>
      <c r="AE93" s="193">
        <v>8</v>
      </c>
      <c r="AF93" s="193">
        <v>8</v>
      </c>
      <c r="AG93" s="193">
        <v>8</v>
      </c>
      <c r="AH93" s="193">
        <v>8</v>
      </c>
      <c r="AI93" s="193"/>
      <c r="AJ93" s="193">
        <v>8</v>
      </c>
      <c r="AK93" s="362">
        <f t="shared" ref="AK93" si="35">((SUM(F93:AJ93))/8)-(SUMIF($F$6:$AJ$6,"C.Nhật",F93:AJ93)/8)</f>
        <v>26</v>
      </c>
      <c r="AL93" s="362">
        <f t="shared" ref="AL93" si="36">SUM(F94:AJ94)/8*1.5</f>
        <v>0</v>
      </c>
      <c r="AM93" s="364">
        <f t="shared" ref="AM93" si="37">SUMIF($F$6:$AJ$6,"C.Nhật",$F93:$AJ94)/8*2</f>
        <v>0</v>
      </c>
      <c r="AN93" s="366">
        <f t="shared" ref="AN93:AN155" si="38">SUM(AK93:AM94)</f>
        <v>26</v>
      </c>
      <c r="AO93" s="368">
        <v>0</v>
      </c>
      <c r="AP93" s="366"/>
      <c r="AQ93" s="366"/>
      <c r="AR93" s="366"/>
      <c r="AS93" s="356"/>
      <c r="AT93" s="286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</row>
    <row r="94" spans="1:90" s="78" customFormat="1" ht="18" customHeight="1">
      <c r="A94" s="371"/>
      <c r="B94" s="371"/>
      <c r="C94" s="359"/>
      <c r="D94" s="361"/>
      <c r="E94" s="81" t="s">
        <v>32</v>
      </c>
      <c r="F94" s="194"/>
      <c r="G94" s="194"/>
      <c r="H94" s="194"/>
      <c r="I94" s="194"/>
      <c r="J94" s="194"/>
      <c r="K94" s="194"/>
      <c r="L94" s="194"/>
      <c r="M94" s="194"/>
      <c r="N94" s="194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4"/>
      <c r="Z94" s="194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363"/>
      <c r="AL94" s="363"/>
      <c r="AM94" s="365"/>
      <c r="AN94" s="367"/>
      <c r="AO94" s="369"/>
      <c r="AP94" s="367"/>
      <c r="AQ94" s="367"/>
      <c r="AR94" s="367"/>
      <c r="AS94" s="357"/>
      <c r="AT94" s="286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</row>
    <row r="95" spans="1:90" s="78" customFormat="1" ht="18" customHeight="1">
      <c r="A95" s="370">
        <f>A93+1</f>
        <v>2</v>
      </c>
      <c r="B95" s="370" t="s">
        <v>98</v>
      </c>
      <c r="C95" s="358" t="str">
        <f>VLOOKUP(B95,DS,2,0)</f>
        <v>Huỳnh Thị Hường</v>
      </c>
      <c r="D95" s="360" t="str">
        <f>VLOOKUP(B95,DS,3,0)</f>
        <v>Công nhân</v>
      </c>
      <c r="E95" s="79" t="s">
        <v>33</v>
      </c>
      <c r="F95" s="193">
        <v>8</v>
      </c>
      <c r="G95" s="193"/>
      <c r="H95" s="193">
        <v>8</v>
      </c>
      <c r="I95" s="193">
        <v>8</v>
      </c>
      <c r="J95" s="193">
        <v>8</v>
      </c>
      <c r="K95" s="193">
        <v>8</v>
      </c>
      <c r="L95" s="193">
        <v>8</v>
      </c>
      <c r="M95" s="193">
        <v>8</v>
      </c>
      <c r="N95" s="193"/>
      <c r="O95" s="193">
        <v>8</v>
      </c>
      <c r="P95" s="193">
        <v>8</v>
      </c>
      <c r="Q95" s="193">
        <v>8</v>
      </c>
      <c r="R95" s="193">
        <v>8</v>
      </c>
      <c r="S95" s="193">
        <v>8</v>
      </c>
      <c r="T95" s="193">
        <v>8</v>
      </c>
      <c r="U95" s="193"/>
      <c r="V95" s="193">
        <v>8</v>
      </c>
      <c r="W95" s="193">
        <v>8</v>
      </c>
      <c r="X95" s="193">
        <v>8</v>
      </c>
      <c r="Y95" s="193">
        <v>8</v>
      </c>
      <c r="Z95" s="193">
        <v>8</v>
      </c>
      <c r="AA95" s="193">
        <v>8</v>
      </c>
      <c r="AB95" s="193"/>
      <c r="AC95" s="193">
        <v>8</v>
      </c>
      <c r="AD95" s="193">
        <v>8</v>
      </c>
      <c r="AE95" s="193">
        <v>8</v>
      </c>
      <c r="AF95" s="193">
        <v>8</v>
      </c>
      <c r="AG95" s="193">
        <v>8</v>
      </c>
      <c r="AH95" s="193">
        <v>8</v>
      </c>
      <c r="AI95" s="193"/>
      <c r="AJ95" s="193">
        <v>8</v>
      </c>
      <c r="AK95" s="362">
        <f t="shared" ref="AK95" si="39">((SUM(F95:AJ95))/8)-(SUMIF($F$6:$AJ$6,"C.Nhật",F95:AJ95)/8)</f>
        <v>26</v>
      </c>
      <c r="AL95" s="362">
        <f t="shared" ref="AL95" si="40">SUM(F96:AJ96)/8*1.5</f>
        <v>0</v>
      </c>
      <c r="AM95" s="364">
        <f t="shared" ref="AM95" si="41">SUMIF($F$6:$AJ$6,"C.Nhật",$F95:$AJ96)/8*2</f>
        <v>0</v>
      </c>
      <c r="AN95" s="366">
        <f t="shared" si="38"/>
        <v>26</v>
      </c>
      <c r="AO95" s="368">
        <v>0</v>
      </c>
      <c r="AP95" s="366"/>
      <c r="AQ95" s="366"/>
      <c r="AR95" s="366"/>
      <c r="AS95" s="356"/>
      <c r="AT95" s="286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</row>
    <row r="96" spans="1:90" s="78" customFormat="1" ht="18" customHeight="1">
      <c r="A96" s="371"/>
      <c r="B96" s="371"/>
      <c r="C96" s="359"/>
      <c r="D96" s="361"/>
      <c r="E96" s="81" t="s">
        <v>32</v>
      </c>
      <c r="F96" s="194"/>
      <c r="G96" s="194"/>
      <c r="H96" s="194"/>
      <c r="I96" s="194"/>
      <c r="J96" s="194"/>
      <c r="K96" s="194"/>
      <c r="L96" s="194"/>
      <c r="M96" s="194"/>
      <c r="N96" s="194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4"/>
      <c r="Z96" s="194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363"/>
      <c r="AL96" s="363"/>
      <c r="AM96" s="365"/>
      <c r="AN96" s="367"/>
      <c r="AO96" s="369"/>
      <c r="AP96" s="367"/>
      <c r="AQ96" s="367"/>
      <c r="AR96" s="367"/>
      <c r="AS96" s="357"/>
      <c r="AT96" s="286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</row>
    <row r="97" spans="1:90" s="78" customFormat="1" ht="18" customHeight="1">
      <c r="A97" s="370">
        <f>A95+1</f>
        <v>3</v>
      </c>
      <c r="B97" s="370" t="s">
        <v>99</v>
      </c>
      <c r="C97" s="358" t="str">
        <f>VLOOKUP(B97,DS,2,0)</f>
        <v>Nguyễn Thị Rong</v>
      </c>
      <c r="D97" s="360" t="str">
        <f>VLOOKUP(B97,DS,3,0)</f>
        <v>Công nhân</v>
      </c>
      <c r="E97" s="79" t="s">
        <v>33</v>
      </c>
      <c r="F97" s="193">
        <v>8</v>
      </c>
      <c r="G97" s="193"/>
      <c r="H97" s="193">
        <v>8</v>
      </c>
      <c r="I97" s="193">
        <v>8</v>
      </c>
      <c r="J97" s="193">
        <v>8</v>
      </c>
      <c r="K97" s="193">
        <v>8</v>
      </c>
      <c r="L97" s="193">
        <v>8</v>
      </c>
      <c r="M97" s="193">
        <v>8</v>
      </c>
      <c r="N97" s="193"/>
      <c r="O97" s="193">
        <v>8</v>
      </c>
      <c r="P97" s="193">
        <v>8</v>
      </c>
      <c r="Q97" s="193">
        <v>8</v>
      </c>
      <c r="R97" s="193">
        <v>8</v>
      </c>
      <c r="S97" s="193">
        <v>8</v>
      </c>
      <c r="T97" s="193">
        <v>8</v>
      </c>
      <c r="U97" s="193"/>
      <c r="V97" s="193">
        <v>8</v>
      </c>
      <c r="W97" s="193">
        <v>8</v>
      </c>
      <c r="X97" s="193">
        <v>8</v>
      </c>
      <c r="Y97" s="193">
        <v>8</v>
      </c>
      <c r="Z97" s="193">
        <v>8</v>
      </c>
      <c r="AA97" s="193">
        <v>8</v>
      </c>
      <c r="AB97" s="193"/>
      <c r="AC97" s="193">
        <v>8</v>
      </c>
      <c r="AD97" s="193">
        <v>8</v>
      </c>
      <c r="AE97" s="193">
        <v>8</v>
      </c>
      <c r="AF97" s="193">
        <v>8</v>
      </c>
      <c r="AG97" s="193">
        <v>8</v>
      </c>
      <c r="AH97" s="193">
        <v>8</v>
      </c>
      <c r="AI97" s="193"/>
      <c r="AJ97" s="193">
        <v>8</v>
      </c>
      <c r="AK97" s="362">
        <f t="shared" ref="AK97" si="42">((SUM(F97:AJ97))/8)-(SUMIF($F$6:$AJ$6,"C.Nhật",F97:AJ97)/8)</f>
        <v>26</v>
      </c>
      <c r="AL97" s="362">
        <f t="shared" ref="AL97" si="43">SUM(F98:AJ98)/8*1.5</f>
        <v>0</v>
      </c>
      <c r="AM97" s="364">
        <f t="shared" ref="AM97" si="44">SUMIF($F$6:$AJ$6,"C.Nhật",$F97:$AJ98)/8*2</f>
        <v>0</v>
      </c>
      <c r="AN97" s="366">
        <f t="shared" si="38"/>
        <v>26</v>
      </c>
      <c r="AO97" s="368">
        <v>0</v>
      </c>
      <c r="AP97" s="366"/>
      <c r="AQ97" s="366"/>
      <c r="AR97" s="366"/>
      <c r="AS97" s="356"/>
      <c r="AT97" s="286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</row>
    <row r="98" spans="1:90" s="78" customFormat="1" ht="18" customHeight="1">
      <c r="A98" s="371"/>
      <c r="B98" s="371"/>
      <c r="C98" s="359"/>
      <c r="D98" s="361"/>
      <c r="E98" s="81" t="s">
        <v>32</v>
      </c>
      <c r="F98" s="194"/>
      <c r="G98" s="194"/>
      <c r="H98" s="194"/>
      <c r="I98" s="194"/>
      <c r="J98" s="194"/>
      <c r="K98" s="194"/>
      <c r="L98" s="194"/>
      <c r="M98" s="194"/>
      <c r="N98" s="194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4"/>
      <c r="Z98" s="194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363"/>
      <c r="AL98" s="363"/>
      <c r="AM98" s="365"/>
      <c r="AN98" s="367"/>
      <c r="AO98" s="369"/>
      <c r="AP98" s="367"/>
      <c r="AQ98" s="367"/>
      <c r="AR98" s="367"/>
      <c r="AS98" s="357"/>
      <c r="AT98" s="286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</row>
    <row r="99" spans="1:90" s="78" customFormat="1" ht="18" customHeight="1">
      <c r="A99" s="370">
        <f>A97+1</f>
        <v>4</v>
      </c>
      <c r="B99" s="370" t="s">
        <v>100</v>
      </c>
      <c r="C99" s="358" t="str">
        <f>VLOOKUP(B99,DS,2,0)</f>
        <v>Sơn Thị Nil</v>
      </c>
      <c r="D99" s="360" t="str">
        <f>VLOOKUP(B99,DS,3,0)</f>
        <v>Công nhân</v>
      </c>
      <c r="E99" s="79" t="s">
        <v>33</v>
      </c>
      <c r="F99" s="193">
        <v>8</v>
      </c>
      <c r="G99" s="193"/>
      <c r="H99" s="193">
        <v>8</v>
      </c>
      <c r="I99" s="193">
        <v>8</v>
      </c>
      <c r="J99" s="193">
        <v>8</v>
      </c>
      <c r="K99" s="193">
        <v>8</v>
      </c>
      <c r="L99" s="193">
        <v>8</v>
      </c>
      <c r="M99" s="193">
        <v>8</v>
      </c>
      <c r="N99" s="193"/>
      <c r="O99" s="193">
        <v>8</v>
      </c>
      <c r="P99" s="193">
        <v>8</v>
      </c>
      <c r="Q99" s="193">
        <v>8</v>
      </c>
      <c r="R99" s="193">
        <v>8</v>
      </c>
      <c r="S99" s="193">
        <v>8</v>
      </c>
      <c r="T99" s="193">
        <v>8</v>
      </c>
      <c r="U99" s="193"/>
      <c r="V99" s="193">
        <v>8</v>
      </c>
      <c r="W99" s="193">
        <v>8</v>
      </c>
      <c r="X99" s="193">
        <v>8</v>
      </c>
      <c r="Y99" s="193">
        <v>8</v>
      </c>
      <c r="Z99" s="193">
        <v>8</v>
      </c>
      <c r="AA99" s="193">
        <v>8</v>
      </c>
      <c r="AB99" s="193"/>
      <c r="AC99" s="193">
        <v>8</v>
      </c>
      <c r="AD99" s="193">
        <v>8</v>
      </c>
      <c r="AE99" s="193">
        <v>8</v>
      </c>
      <c r="AF99" s="193">
        <v>8</v>
      </c>
      <c r="AG99" s="193">
        <v>8</v>
      </c>
      <c r="AH99" s="193">
        <v>8</v>
      </c>
      <c r="AI99" s="193"/>
      <c r="AJ99" s="193">
        <v>8</v>
      </c>
      <c r="AK99" s="362">
        <f t="shared" ref="AK99" si="45">((SUM(F99:AJ99))/8)-(SUMIF($F$6:$AJ$6,"C.Nhật",F99:AJ99)/8)</f>
        <v>26</v>
      </c>
      <c r="AL99" s="362">
        <f t="shared" ref="AL99" si="46">SUM(F100:AJ100)/8*1.5</f>
        <v>0</v>
      </c>
      <c r="AM99" s="364">
        <f t="shared" ref="AM99" si="47">SUMIF($F$6:$AJ$6,"C.Nhật",$F99:$AJ100)/8*2</f>
        <v>0</v>
      </c>
      <c r="AN99" s="366">
        <f t="shared" si="38"/>
        <v>26</v>
      </c>
      <c r="AO99" s="368">
        <v>0</v>
      </c>
      <c r="AP99" s="366"/>
      <c r="AQ99" s="366"/>
      <c r="AR99" s="366"/>
      <c r="AS99" s="356"/>
      <c r="AT99" s="286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</row>
    <row r="100" spans="1:90" s="78" customFormat="1" ht="18" customHeight="1">
      <c r="A100" s="371"/>
      <c r="B100" s="371"/>
      <c r="C100" s="359"/>
      <c r="D100" s="361"/>
      <c r="E100" s="81" t="s">
        <v>32</v>
      </c>
      <c r="F100" s="194"/>
      <c r="G100" s="194"/>
      <c r="H100" s="194"/>
      <c r="I100" s="194"/>
      <c r="J100" s="194"/>
      <c r="K100" s="194"/>
      <c r="L100" s="194"/>
      <c r="M100" s="194"/>
      <c r="N100" s="194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4"/>
      <c r="Z100" s="194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363"/>
      <c r="AL100" s="363"/>
      <c r="AM100" s="365"/>
      <c r="AN100" s="367"/>
      <c r="AO100" s="369"/>
      <c r="AP100" s="367"/>
      <c r="AQ100" s="367"/>
      <c r="AR100" s="367"/>
      <c r="AS100" s="357"/>
      <c r="AT100" s="286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</row>
    <row r="101" spans="1:90" s="78" customFormat="1" ht="18" customHeight="1">
      <c r="A101" s="370">
        <f>A99+1</f>
        <v>5</v>
      </c>
      <c r="B101" s="370" t="s">
        <v>101</v>
      </c>
      <c r="C101" s="358" t="str">
        <f>VLOOKUP(B101,DS,2,0)</f>
        <v>Huỳnh Thị Bé Tha</v>
      </c>
      <c r="D101" s="360" t="str">
        <f>VLOOKUP(B101,DS,3,0)</f>
        <v>Công nhân</v>
      </c>
      <c r="E101" s="79" t="s">
        <v>33</v>
      </c>
      <c r="F101" s="193">
        <v>8</v>
      </c>
      <c r="G101" s="193"/>
      <c r="H101" s="193">
        <v>8</v>
      </c>
      <c r="I101" s="193">
        <v>8</v>
      </c>
      <c r="J101" s="193">
        <v>8</v>
      </c>
      <c r="K101" s="193">
        <v>8</v>
      </c>
      <c r="L101" s="193">
        <v>8</v>
      </c>
      <c r="M101" s="193">
        <v>8</v>
      </c>
      <c r="N101" s="193"/>
      <c r="O101" s="193">
        <v>8</v>
      </c>
      <c r="P101" s="193">
        <v>8</v>
      </c>
      <c r="Q101" s="193">
        <v>8</v>
      </c>
      <c r="R101" s="193">
        <v>8</v>
      </c>
      <c r="S101" s="193">
        <v>8</v>
      </c>
      <c r="T101" s="193">
        <v>8</v>
      </c>
      <c r="U101" s="193"/>
      <c r="V101" s="193">
        <v>8</v>
      </c>
      <c r="W101" s="193">
        <v>8</v>
      </c>
      <c r="X101" s="193">
        <v>8</v>
      </c>
      <c r="Y101" s="193">
        <v>8</v>
      </c>
      <c r="Z101" s="193">
        <v>8</v>
      </c>
      <c r="AA101" s="193">
        <v>8</v>
      </c>
      <c r="AB101" s="193"/>
      <c r="AC101" s="193">
        <v>8</v>
      </c>
      <c r="AD101" s="193">
        <v>8</v>
      </c>
      <c r="AE101" s="193">
        <v>8</v>
      </c>
      <c r="AF101" s="193">
        <v>8</v>
      </c>
      <c r="AG101" s="193">
        <v>8</v>
      </c>
      <c r="AH101" s="193">
        <v>8</v>
      </c>
      <c r="AI101" s="193"/>
      <c r="AJ101" s="193">
        <v>8</v>
      </c>
      <c r="AK101" s="362">
        <f t="shared" ref="AK101" si="48">((SUM(F101:AJ101))/8)-(SUMIF($F$6:$AJ$6,"C.Nhật",F101:AJ101)/8)</f>
        <v>26</v>
      </c>
      <c r="AL101" s="362">
        <f t="shared" ref="AL101" si="49">SUM(F102:AJ102)/8*1.5</f>
        <v>0</v>
      </c>
      <c r="AM101" s="364">
        <f t="shared" ref="AM101" si="50">SUMIF($F$6:$AJ$6,"C.Nhật",$F101:$AJ102)/8*2</f>
        <v>0</v>
      </c>
      <c r="AN101" s="366">
        <f t="shared" si="38"/>
        <v>26</v>
      </c>
      <c r="AO101" s="368">
        <v>0</v>
      </c>
      <c r="AP101" s="366"/>
      <c r="AQ101" s="366"/>
      <c r="AR101" s="366"/>
      <c r="AS101" s="356"/>
      <c r="AT101" s="286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</row>
    <row r="102" spans="1:90" s="78" customFormat="1" ht="18" customHeight="1">
      <c r="A102" s="371"/>
      <c r="B102" s="371"/>
      <c r="C102" s="359"/>
      <c r="D102" s="361"/>
      <c r="E102" s="81" t="s">
        <v>32</v>
      </c>
      <c r="F102" s="194"/>
      <c r="G102" s="194"/>
      <c r="H102" s="194"/>
      <c r="I102" s="194"/>
      <c r="J102" s="194"/>
      <c r="K102" s="194"/>
      <c r="L102" s="194"/>
      <c r="M102" s="194"/>
      <c r="N102" s="194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4"/>
      <c r="Z102" s="194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363"/>
      <c r="AL102" s="363"/>
      <c r="AM102" s="365"/>
      <c r="AN102" s="367"/>
      <c r="AO102" s="369"/>
      <c r="AP102" s="367"/>
      <c r="AQ102" s="367"/>
      <c r="AR102" s="367"/>
      <c r="AS102" s="357"/>
      <c r="AT102" s="286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</row>
    <row r="103" spans="1:90" s="78" customFormat="1" ht="18" customHeight="1">
      <c r="A103" s="370">
        <f>A101+1</f>
        <v>6</v>
      </c>
      <c r="B103" s="370" t="s">
        <v>102</v>
      </c>
      <c r="C103" s="358" t="str">
        <f>VLOOKUP(B103,DS,2,0)</f>
        <v>Huỳnh Thị Bé Thi</v>
      </c>
      <c r="D103" s="360" t="str">
        <f>VLOOKUP(B103,DS,3,0)</f>
        <v>Công nhân</v>
      </c>
      <c r="E103" s="79" t="s">
        <v>33</v>
      </c>
      <c r="F103" s="193">
        <v>8</v>
      </c>
      <c r="G103" s="193"/>
      <c r="H103" s="193">
        <v>8</v>
      </c>
      <c r="I103" s="193">
        <v>8</v>
      </c>
      <c r="J103" s="193">
        <v>8</v>
      </c>
      <c r="K103" s="193">
        <v>8</v>
      </c>
      <c r="L103" s="193">
        <v>8</v>
      </c>
      <c r="M103" s="193">
        <v>8</v>
      </c>
      <c r="N103" s="193"/>
      <c r="O103" s="193">
        <v>8</v>
      </c>
      <c r="P103" s="193">
        <v>8</v>
      </c>
      <c r="Q103" s="193">
        <v>8</v>
      </c>
      <c r="R103" s="193">
        <v>8</v>
      </c>
      <c r="S103" s="193">
        <v>8</v>
      </c>
      <c r="T103" s="193">
        <v>8</v>
      </c>
      <c r="U103" s="193"/>
      <c r="V103" s="193">
        <v>8</v>
      </c>
      <c r="W103" s="193">
        <v>8</v>
      </c>
      <c r="X103" s="193">
        <v>8</v>
      </c>
      <c r="Y103" s="193">
        <v>8</v>
      </c>
      <c r="Z103" s="193">
        <v>8</v>
      </c>
      <c r="AA103" s="193">
        <v>8</v>
      </c>
      <c r="AB103" s="193"/>
      <c r="AC103" s="193">
        <v>8</v>
      </c>
      <c r="AD103" s="193">
        <v>8</v>
      </c>
      <c r="AE103" s="193">
        <v>8</v>
      </c>
      <c r="AF103" s="193">
        <v>8</v>
      </c>
      <c r="AG103" s="193">
        <v>8</v>
      </c>
      <c r="AH103" s="193">
        <v>8</v>
      </c>
      <c r="AI103" s="193"/>
      <c r="AJ103" s="193">
        <v>8</v>
      </c>
      <c r="AK103" s="362">
        <f t="shared" ref="AK103" si="51">((SUM(F103:AJ103))/8)-(SUMIF($F$6:$AJ$6,"C.Nhật",F103:AJ103)/8)</f>
        <v>26</v>
      </c>
      <c r="AL103" s="362">
        <f t="shared" ref="AL103" si="52">SUM(F104:AJ104)/8*1.5</f>
        <v>0</v>
      </c>
      <c r="AM103" s="364">
        <f t="shared" ref="AM103" si="53">SUMIF($F$6:$AJ$6,"C.Nhật",$F103:$AJ104)/8*2</f>
        <v>0</v>
      </c>
      <c r="AN103" s="366">
        <f t="shared" si="38"/>
        <v>26</v>
      </c>
      <c r="AO103" s="368">
        <v>0</v>
      </c>
      <c r="AP103" s="366"/>
      <c r="AQ103" s="366"/>
      <c r="AR103" s="366"/>
      <c r="AS103" s="356"/>
      <c r="AT103" s="286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</row>
    <row r="104" spans="1:90" s="78" customFormat="1" ht="18" customHeight="1">
      <c r="A104" s="371"/>
      <c r="B104" s="371"/>
      <c r="C104" s="359"/>
      <c r="D104" s="361"/>
      <c r="E104" s="81" t="s">
        <v>32</v>
      </c>
      <c r="F104" s="194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363"/>
      <c r="AL104" s="363"/>
      <c r="AM104" s="365"/>
      <c r="AN104" s="367"/>
      <c r="AO104" s="369"/>
      <c r="AP104" s="367"/>
      <c r="AQ104" s="367"/>
      <c r="AR104" s="367"/>
      <c r="AS104" s="357"/>
      <c r="AT104" s="286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</row>
    <row r="105" spans="1:90" s="78" customFormat="1" ht="18" customHeight="1">
      <c r="A105" s="370">
        <f>A103+1</f>
        <v>7</v>
      </c>
      <c r="B105" s="370" t="s">
        <v>103</v>
      </c>
      <c r="C105" s="358" t="str">
        <f>VLOOKUP(B105,DS,2,0)</f>
        <v>Nguyễn Thị Kim Hồng</v>
      </c>
      <c r="D105" s="360" t="str">
        <f>VLOOKUP(B105,DS,3,0)</f>
        <v>Công nhân</v>
      </c>
      <c r="E105" s="79" t="s">
        <v>33</v>
      </c>
      <c r="F105" s="193"/>
      <c r="G105" s="193"/>
      <c r="H105" s="193"/>
      <c r="I105" s="193"/>
      <c r="J105" s="193"/>
      <c r="K105" s="193"/>
      <c r="L105" s="193"/>
      <c r="M105" s="193"/>
      <c r="N105" s="193"/>
      <c r="O105" s="193"/>
      <c r="P105" s="193"/>
      <c r="Q105" s="193"/>
      <c r="R105" s="193"/>
      <c r="S105" s="193"/>
      <c r="T105" s="193"/>
      <c r="U105" s="193"/>
      <c r="V105" s="193"/>
      <c r="W105" s="193"/>
      <c r="X105" s="193"/>
      <c r="Y105" s="193"/>
      <c r="Z105" s="193"/>
      <c r="AA105" s="193"/>
      <c r="AB105" s="193"/>
      <c r="AC105" s="193"/>
      <c r="AD105" s="193">
        <v>8</v>
      </c>
      <c r="AE105" s="193">
        <v>8</v>
      </c>
      <c r="AF105" s="193">
        <v>8</v>
      </c>
      <c r="AG105" s="193">
        <v>8</v>
      </c>
      <c r="AH105" s="193">
        <v>8</v>
      </c>
      <c r="AI105" s="193"/>
      <c r="AJ105" s="193">
        <v>8</v>
      </c>
      <c r="AK105" s="362">
        <f t="shared" ref="AK105" si="54">((SUM(F105:AJ105))/8)-(SUMIF($F$6:$AJ$6,"C.Nhật",F105:AJ105)/8)</f>
        <v>6</v>
      </c>
      <c r="AL105" s="362">
        <f t="shared" ref="AL105" si="55">SUM(F106:AJ106)/8*1.5</f>
        <v>0</v>
      </c>
      <c r="AM105" s="364">
        <f t="shared" ref="AM105" si="56">SUMIF($F$6:$AJ$6,"C.Nhật",$F105:$AJ106)/8*2</f>
        <v>0</v>
      </c>
      <c r="AN105" s="366">
        <f t="shared" si="38"/>
        <v>6</v>
      </c>
      <c r="AO105" s="368">
        <v>0</v>
      </c>
      <c r="AP105" s="366"/>
      <c r="AQ105" s="366"/>
      <c r="AR105" s="366"/>
      <c r="AS105" s="356"/>
      <c r="AT105" s="286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</row>
    <row r="106" spans="1:90" s="78" customFormat="1" ht="18" customHeight="1">
      <c r="A106" s="371"/>
      <c r="B106" s="371"/>
      <c r="C106" s="359"/>
      <c r="D106" s="361"/>
      <c r="E106" s="81" t="s">
        <v>32</v>
      </c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363"/>
      <c r="AL106" s="363"/>
      <c r="AM106" s="365"/>
      <c r="AN106" s="367"/>
      <c r="AO106" s="369"/>
      <c r="AP106" s="367"/>
      <c r="AQ106" s="367"/>
      <c r="AR106" s="367"/>
      <c r="AS106" s="357"/>
      <c r="AT106" s="286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</row>
    <row r="107" spans="1:90" s="78" customFormat="1" ht="18" customHeight="1">
      <c r="A107" s="370">
        <v>8</v>
      </c>
      <c r="B107" s="370" t="s">
        <v>104</v>
      </c>
      <c r="C107" s="358" t="str">
        <f>VLOOKUP(B107,DS,2,0)</f>
        <v>Nguyễn Thị Lựu</v>
      </c>
      <c r="D107" s="360" t="str">
        <f>VLOOKUP(B107,DS,3,0)</f>
        <v>Công nhân</v>
      </c>
      <c r="E107" s="79" t="s">
        <v>33</v>
      </c>
      <c r="F107" s="193">
        <v>8</v>
      </c>
      <c r="G107" s="193"/>
      <c r="H107" s="193">
        <v>8</v>
      </c>
      <c r="I107" s="193">
        <v>8</v>
      </c>
      <c r="J107" s="193">
        <v>8</v>
      </c>
      <c r="K107" s="193">
        <v>8</v>
      </c>
      <c r="L107" s="193">
        <v>8</v>
      </c>
      <c r="M107" s="193">
        <v>8</v>
      </c>
      <c r="N107" s="193"/>
      <c r="O107" s="193">
        <v>8</v>
      </c>
      <c r="P107" s="193">
        <v>8</v>
      </c>
      <c r="Q107" s="193">
        <v>8</v>
      </c>
      <c r="R107" s="193">
        <v>8</v>
      </c>
      <c r="S107" s="193">
        <v>8</v>
      </c>
      <c r="T107" s="193">
        <v>8</v>
      </c>
      <c r="U107" s="193"/>
      <c r="V107" s="193">
        <v>8</v>
      </c>
      <c r="W107" s="193">
        <v>8</v>
      </c>
      <c r="X107" s="193">
        <v>8</v>
      </c>
      <c r="Y107" s="193">
        <v>8</v>
      </c>
      <c r="Z107" s="193">
        <v>8</v>
      </c>
      <c r="AA107" s="193">
        <v>8</v>
      </c>
      <c r="AB107" s="193"/>
      <c r="AC107" s="193">
        <v>8</v>
      </c>
      <c r="AD107" s="193">
        <v>8</v>
      </c>
      <c r="AE107" s="193">
        <v>8</v>
      </c>
      <c r="AF107" s="193">
        <v>8</v>
      </c>
      <c r="AG107" s="193">
        <v>8</v>
      </c>
      <c r="AH107" s="193">
        <v>8</v>
      </c>
      <c r="AI107" s="193"/>
      <c r="AJ107" s="193">
        <v>8</v>
      </c>
      <c r="AK107" s="362">
        <f t="shared" ref="AK107" si="57">((SUM(F107:AJ107))/8)-(SUMIF($F$6:$AJ$6,"C.Nhật",F107:AJ107)/8)</f>
        <v>26</v>
      </c>
      <c r="AL107" s="362">
        <f t="shared" ref="AL107" si="58">SUM(F108:AJ108)/8*1.5</f>
        <v>0</v>
      </c>
      <c r="AM107" s="364">
        <f t="shared" ref="AM107" si="59">SUMIF($F$6:$AJ$6,"C.Nhật",$F107:$AJ108)/8*2</f>
        <v>0</v>
      </c>
      <c r="AN107" s="366">
        <f t="shared" si="38"/>
        <v>26</v>
      </c>
      <c r="AO107" s="368">
        <v>0</v>
      </c>
      <c r="AP107" s="366"/>
      <c r="AQ107" s="366"/>
      <c r="AR107" s="366"/>
      <c r="AS107" s="356"/>
      <c r="AT107" s="286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</row>
    <row r="108" spans="1:90" s="78" customFormat="1" ht="18" customHeight="1">
      <c r="A108" s="371"/>
      <c r="B108" s="371"/>
      <c r="C108" s="359"/>
      <c r="D108" s="361"/>
      <c r="E108" s="81" t="s">
        <v>32</v>
      </c>
      <c r="F108" s="194"/>
      <c r="G108" s="194"/>
      <c r="H108" s="194"/>
      <c r="I108" s="194"/>
      <c r="J108" s="194"/>
      <c r="K108" s="194"/>
      <c r="L108" s="194"/>
      <c r="M108" s="194"/>
      <c r="N108" s="194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4"/>
      <c r="Z108" s="194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363"/>
      <c r="AL108" s="363"/>
      <c r="AM108" s="365"/>
      <c r="AN108" s="367"/>
      <c r="AO108" s="369"/>
      <c r="AP108" s="367"/>
      <c r="AQ108" s="367"/>
      <c r="AR108" s="367"/>
      <c r="AS108" s="357"/>
      <c r="AT108" s="286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</row>
    <row r="109" spans="1:90" s="78" customFormat="1" ht="18" customHeight="1">
      <c r="A109" s="370">
        <v>9</v>
      </c>
      <c r="B109" s="370" t="s">
        <v>105</v>
      </c>
      <c r="C109" s="358" t="str">
        <f>VLOOKUP(B109,DS,2,0)</f>
        <v>Lý Thị Được</v>
      </c>
      <c r="D109" s="360" t="str">
        <f>VLOOKUP(B109,DS,3,0)</f>
        <v>Công nhân</v>
      </c>
      <c r="E109" s="79" t="s">
        <v>33</v>
      </c>
      <c r="F109" s="193">
        <v>8</v>
      </c>
      <c r="G109" s="193"/>
      <c r="H109" s="193">
        <v>8</v>
      </c>
      <c r="I109" s="193">
        <v>8</v>
      </c>
      <c r="J109" s="193">
        <v>8</v>
      </c>
      <c r="K109" s="193">
        <v>8</v>
      </c>
      <c r="L109" s="193">
        <v>8</v>
      </c>
      <c r="M109" s="193">
        <v>8</v>
      </c>
      <c r="N109" s="193"/>
      <c r="O109" s="193">
        <v>8</v>
      </c>
      <c r="P109" s="193">
        <v>8</v>
      </c>
      <c r="Q109" s="193">
        <v>8</v>
      </c>
      <c r="R109" s="193">
        <v>8</v>
      </c>
      <c r="S109" s="193">
        <v>8</v>
      </c>
      <c r="T109" s="193">
        <v>8</v>
      </c>
      <c r="U109" s="193"/>
      <c r="V109" s="193">
        <v>8</v>
      </c>
      <c r="W109" s="193">
        <v>8</v>
      </c>
      <c r="X109" s="193">
        <v>8</v>
      </c>
      <c r="Y109" s="193">
        <v>8</v>
      </c>
      <c r="Z109" s="193">
        <v>8</v>
      </c>
      <c r="AA109" s="193">
        <v>8</v>
      </c>
      <c r="AB109" s="193"/>
      <c r="AC109" s="193">
        <v>8</v>
      </c>
      <c r="AD109" s="193">
        <v>8</v>
      </c>
      <c r="AE109" s="193">
        <v>8</v>
      </c>
      <c r="AF109" s="193">
        <v>8</v>
      </c>
      <c r="AG109" s="193">
        <v>8</v>
      </c>
      <c r="AH109" s="193">
        <v>8</v>
      </c>
      <c r="AI109" s="193"/>
      <c r="AJ109" s="193">
        <v>8</v>
      </c>
      <c r="AK109" s="362">
        <f t="shared" ref="AK109" si="60">((SUM(F109:AJ109))/8)-(SUMIF($F$6:$AJ$6,"C.Nhật",F109:AJ109)/8)</f>
        <v>26</v>
      </c>
      <c r="AL109" s="362">
        <f t="shared" ref="AL109" si="61">SUM(F110:AJ110)/8*1.5</f>
        <v>0</v>
      </c>
      <c r="AM109" s="364">
        <f t="shared" ref="AM109" si="62">SUMIF($F$6:$AJ$6,"C.Nhật",$F109:$AJ110)/8*2</f>
        <v>0</v>
      </c>
      <c r="AN109" s="366">
        <f t="shared" si="38"/>
        <v>26</v>
      </c>
      <c r="AO109" s="368">
        <v>0</v>
      </c>
      <c r="AP109" s="366"/>
      <c r="AQ109" s="366"/>
      <c r="AR109" s="366"/>
      <c r="AS109" s="356"/>
      <c r="AT109" s="286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</row>
    <row r="110" spans="1:90" s="78" customFormat="1" ht="18" customHeight="1">
      <c r="A110" s="371"/>
      <c r="B110" s="371"/>
      <c r="C110" s="359"/>
      <c r="D110" s="361"/>
      <c r="E110" s="81" t="s">
        <v>32</v>
      </c>
      <c r="F110" s="194"/>
      <c r="G110" s="194"/>
      <c r="H110" s="194"/>
      <c r="I110" s="194"/>
      <c r="J110" s="194"/>
      <c r="K110" s="194"/>
      <c r="L110" s="194"/>
      <c r="M110" s="194"/>
      <c r="N110" s="194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363"/>
      <c r="AL110" s="363"/>
      <c r="AM110" s="365"/>
      <c r="AN110" s="367"/>
      <c r="AO110" s="369"/>
      <c r="AP110" s="367"/>
      <c r="AQ110" s="367"/>
      <c r="AR110" s="367"/>
      <c r="AS110" s="357"/>
      <c r="AT110" s="286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</row>
    <row r="111" spans="1:90" s="78" customFormat="1" ht="18" customHeight="1">
      <c r="A111" s="370">
        <f>A109+1</f>
        <v>10</v>
      </c>
      <c r="B111" s="370" t="s">
        <v>106</v>
      </c>
      <c r="C111" s="358" t="str">
        <f>VLOOKUP(B111,DS,2,0)</f>
        <v>Lý La Quan</v>
      </c>
      <c r="D111" s="360" t="str">
        <f>VLOOKUP(B111,DS,3,0)</f>
        <v>Công nhân</v>
      </c>
      <c r="E111" s="79" t="s">
        <v>33</v>
      </c>
      <c r="F111" s="193">
        <v>8</v>
      </c>
      <c r="G111" s="193"/>
      <c r="H111" s="193">
        <v>8</v>
      </c>
      <c r="I111" s="193">
        <v>8</v>
      </c>
      <c r="J111" s="193">
        <v>8</v>
      </c>
      <c r="K111" s="193">
        <v>8</v>
      </c>
      <c r="L111" s="193">
        <v>8</v>
      </c>
      <c r="M111" s="193">
        <v>8</v>
      </c>
      <c r="N111" s="193"/>
      <c r="O111" s="193">
        <v>8</v>
      </c>
      <c r="P111" s="193">
        <v>8</v>
      </c>
      <c r="Q111" s="193">
        <v>8</v>
      </c>
      <c r="R111" s="193">
        <v>8</v>
      </c>
      <c r="S111" s="193">
        <v>8</v>
      </c>
      <c r="T111" s="193">
        <v>8</v>
      </c>
      <c r="U111" s="193"/>
      <c r="V111" s="193">
        <v>8</v>
      </c>
      <c r="W111" s="193">
        <v>8</v>
      </c>
      <c r="X111" s="193">
        <v>8</v>
      </c>
      <c r="Y111" s="193">
        <v>8</v>
      </c>
      <c r="Z111" s="193">
        <v>8</v>
      </c>
      <c r="AA111" s="193">
        <v>8</v>
      </c>
      <c r="AB111" s="193"/>
      <c r="AC111" s="193">
        <v>8</v>
      </c>
      <c r="AD111" s="193">
        <v>8</v>
      </c>
      <c r="AE111" s="193">
        <v>8</v>
      </c>
      <c r="AF111" s="193">
        <v>8</v>
      </c>
      <c r="AG111" s="193">
        <v>8</v>
      </c>
      <c r="AH111" s="193">
        <v>8</v>
      </c>
      <c r="AI111" s="193"/>
      <c r="AJ111" s="193">
        <v>8</v>
      </c>
      <c r="AK111" s="362">
        <f t="shared" ref="AK111" si="63">((SUM(F111:AJ111))/8)-(SUMIF($F$6:$AJ$6,"C.Nhật",F111:AJ111)/8)</f>
        <v>26</v>
      </c>
      <c r="AL111" s="362">
        <f t="shared" ref="AL111" si="64">SUM(F112:AJ112)/8*1.5</f>
        <v>0</v>
      </c>
      <c r="AM111" s="364">
        <f t="shared" ref="AM111" si="65">SUMIF($F$6:$AJ$6,"C.Nhật",$F111:$AJ112)/8*2</f>
        <v>0</v>
      </c>
      <c r="AN111" s="366">
        <f t="shared" si="38"/>
        <v>26</v>
      </c>
      <c r="AO111" s="368">
        <v>0</v>
      </c>
      <c r="AP111" s="366"/>
      <c r="AQ111" s="366"/>
      <c r="AR111" s="366"/>
      <c r="AS111" s="356"/>
      <c r="AT111" s="286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</row>
    <row r="112" spans="1:90" s="78" customFormat="1" ht="18" customHeight="1">
      <c r="A112" s="371"/>
      <c r="B112" s="371"/>
      <c r="C112" s="359"/>
      <c r="D112" s="361"/>
      <c r="E112" s="81" t="s">
        <v>32</v>
      </c>
      <c r="F112" s="194"/>
      <c r="G112" s="194"/>
      <c r="H112" s="194"/>
      <c r="I112" s="194"/>
      <c r="J112" s="194"/>
      <c r="K112" s="194"/>
      <c r="L112" s="194"/>
      <c r="M112" s="194"/>
      <c r="N112" s="194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363"/>
      <c r="AL112" s="363"/>
      <c r="AM112" s="365"/>
      <c r="AN112" s="367"/>
      <c r="AO112" s="369"/>
      <c r="AP112" s="367"/>
      <c r="AQ112" s="367"/>
      <c r="AR112" s="367"/>
      <c r="AS112" s="357"/>
      <c r="AT112" s="286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</row>
    <row r="113" spans="1:90" s="78" customFormat="1" ht="18" customHeight="1">
      <c r="A113" s="370">
        <f>A111+1</f>
        <v>11</v>
      </c>
      <c r="B113" s="370" t="s">
        <v>107</v>
      </c>
      <c r="C113" s="358" t="str">
        <f>VLOOKUP(B113,DS,2,0)</f>
        <v>Trà Thị Soi</v>
      </c>
      <c r="D113" s="360" t="str">
        <f>VLOOKUP(B113,DS,3,0)</f>
        <v>Công nhân</v>
      </c>
      <c r="E113" s="79" t="s">
        <v>33</v>
      </c>
      <c r="F113" s="193">
        <v>8</v>
      </c>
      <c r="G113" s="193"/>
      <c r="H113" s="193">
        <v>8</v>
      </c>
      <c r="I113" s="193">
        <v>8</v>
      </c>
      <c r="J113" s="193">
        <v>8</v>
      </c>
      <c r="K113" s="193">
        <v>8</v>
      </c>
      <c r="L113" s="193">
        <v>8</v>
      </c>
      <c r="M113" s="193">
        <v>8</v>
      </c>
      <c r="N113" s="193"/>
      <c r="O113" s="193">
        <v>8</v>
      </c>
      <c r="P113" s="193">
        <v>8</v>
      </c>
      <c r="Q113" s="193">
        <v>8</v>
      </c>
      <c r="R113" s="193">
        <v>8</v>
      </c>
      <c r="S113" s="193">
        <v>8</v>
      </c>
      <c r="T113" s="193">
        <v>8</v>
      </c>
      <c r="U113" s="193"/>
      <c r="V113" s="193">
        <v>8</v>
      </c>
      <c r="W113" s="193">
        <v>8</v>
      </c>
      <c r="X113" s="193">
        <v>8</v>
      </c>
      <c r="Y113" s="193">
        <v>8</v>
      </c>
      <c r="Z113" s="193">
        <v>8</v>
      </c>
      <c r="AA113" s="193">
        <v>8</v>
      </c>
      <c r="AB113" s="193"/>
      <c r="AC113" s="193">
        <v>8</v>
      </c>
      <c r="AD113" s="193">
        <v>8</v>
      </c>
      <c r="AE113" s="193">
        <v>8</v>
      </c>
      <c r="AF113" s="193">
        <v>8</v>
      </c>
      <c r="AG113" s="193">
        <v>8</v>
      </c>
      <c r="AH113" s="193">
        <v>8</v>
      </c>
      <c r="AI113" s="193"/>
      <c r="AJ113" s="193">
        <v>8</v>
      </c>
      <c r="AK113" s="362">
        <f t="shared" ref="AK113" si="66">((SUM(F113:AJ113))/8)-(SUMIF($F$6:$AJ$6,"C.Nhật",F113:AJ113)/8)</f>
        <v>26</v>
      </c>
      <c r="AL113" s="362">
        <f t="shared" ref="AL113" si="67">SUM(F114:AJ114)/8*1.5</f>
        <v>0</v>
      </c>
      <c r="AM113" s="364">
        <f t="shared" ref="AM113" si="68">SUMIF($F$6:$AJ$6,"C.Nhật",$F113:$AJ114)/8*2</f>
        <v>0</v>
      </c>
      <c r="AN113" s="366">
        <f t="shared" si="38"/>
        <v>26</v>
      </c>
      <c r="AO113" s="368">
        <v>0</v>
      </c>
      <c r="AP113" s="366"/>
      <c r="AQ113" s="366"/>
      <c r="AR113" s="366"/>
      <c r="AS113" s="356"/>
      <c r="AT113" s="286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</row>
    <row r="114" spans="1:90" s="78" customFormat="1" ht="18" customHeight="1">
      <c r="A114" s="371"/>
      <c r="B114" s="371"/>
      <c r="C114" s="359"/>
      <c r="D114" s="361"/>
      <c r="E114" s="81" t="s">
        <v>32</v>
      </c>
      <c r="F114" s="194"/>
      <c r="G114" s="194"/>
      <c r="H114" s="194"/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4"/>
      <c r="Z114" s="194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363"/>
      <c r="AL114" s="363"/>
      <c r="AM114" s="365"/>
      <c r="AN114" s="367"/>
      <c r="AO114" s="369"/>
      <c r="AP114" s="367"/>
      <c r="AQ114" s="367"/>
      <c r="AR114" s="367"/>
      <c r="AS114" s="357"/>
      <c r="AT114" s="286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</row>
    <row r="115" spans="1:90" s="78" customFormat="1" ht="18" customHeight="1">
      <c r="A115" s="370">
        <f>A113+1</f>
        <v>12</v>
      </c>
      <c r="B115" s="370" t="s">
        <v>108</v>
      </c>
      <c r="C115" s="358" t="str">
        <f>VLOOKUP(B115,DS,2,0)</f>
        <v>Nguyễn Thị Diễm Hương</v>
      </c>
      <c r="D115" s="360" t="str">
        <f>VLOOKUP(B115,DS,3,0)</f>
        <v>Công nhân</v>
      </c>
      <c r="E115" s="79" t="s">
        <v>33</v>
      </c>
      <c r="F115" s="193">
        <v>8</v>
      </c>
      <c r="G115" s="193"/>
      <c r="H115" s="193">
        <v>8</v>
      </c>
      <c r="I115" s="193">
        <v>8</v>
      </c>
      <c r="J115" s="193">
        <v>8</v>
      </c>
      <c r="K115" s="193">
        <v>8</v>
      </c>
      <c r="L115" s="193">
        <v>8</v>
      </c>
      <c r="M115" s="193">
        <v>8</v>
      </c>
      <c r="N115" s="193"/>
      <c r="O115" s="193">
        <v>8</v>
      </c>
      <c r="P115" s="193">
        <v>8</v>
      </c>
      <c r="Q115" s="193">
        <v>8</v>
      </c>
      <c r="R115" s="193">
        <v>8</v>
      </c>
      <c r="S115" s="193">
        <v>8</v>
      </c>
      <c r="T115" s="193">
        <v>8</v>
      </c>
      <c r="U115" s="193"/>
      <c r="V115" s="193">
        <v>8</v>
      </c>
      <c r="W115" s="193">
        <v>8</v>
      </c>
      <c r="X115" s="193">
        <v>8</v>
      </c>
      <c r="Y115" s="193">
        <v>8</v>
      </c>
      <c r="Z115" s="193">
        <v>8</v>
      </c>
      <c r="AA115" s="193">
        <v>8</v>
      </c>
      <c r="AB115" s="193"/>
      <c r="AC115" s="193">
        <v>8</v>
      </c>
      <c r="AD115" s="193">
        <v>8</v>
      </c>
      <c r="AE115" s="193">
        <v>8</v>
      </c>
      <c r="AF115" s="193">
        <v>8</v>
      </c>
      <c r="AG115" s="193">
        <v>8</v>
      </c>
      <c r="AH115" s="193">
        <v>8</v>
      </c>
      <c r="AI115" s="193"/>
      <c r="AJ115" s="193">
        <v>8</v>
      </c>
      <c r="AK115" s="362">
        <f t="shared" ref="AK115" si="69">((SUM(F115:AJ115))/8)-(SUMIF($F$6:$AJ$6,"C.Nhật",F115:AJ115)/8)</f>
        <v>26</v>
      </c>
      <c r="AL115" s="362">
        <f t="shared" ref="AL115" si="70">SUM(F116:AJ116)/8*1.5</f>
        <v>0</v>
      </c>
      <c r="AM115" s="364">
        <f t="shared" ref="AM115" si="71">SUMIF($F$6:$AJ$6,"C.Nhật",$F115:$AJ116)/8*2</f>
        <v>0</v>
      </c>
      <c r="AN115" s="366">
        <f t="shared" si="38"/>
        <v>26</v>
      </c>
      <c r="AO115" s="368">
        <v>0</v>
      </c>
      <c r="AP115" s="366"/>
      <c r="AQ115" s="366"/>
      <c r="AR115" s="366"/>
      <c r="AS115" s="356"/>
      <c r="AT115" s="286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</row>
    <row r="116" spans="1:90" s="78" customFormat="1" ht="18" customHeight="1">
      <c r="A116" s="371"/>
      <c r="B116" s="371"/>
      <c r="C116" s="359"/>
      <c r="D116" s="361"/>
      <c r="E116" s="81" t="s">
        <v>32</v>
      </c>
      <c r="F116" s="194"/>
      <c r="G116" s="194"/>
      <c r="H116" s="194"/>
      <c r="I116" s="194"/>
      <c r="J116" s="194"/>
      <c r="K116" s="194"/>
      <c r="L116" s="194"/>
      <c r="M116" s="194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363"/>
      <c r="AL116" s="363"/>
      <c r="AM116" s="365"/>
      <c r="AN116" s="367"/>
      <c r="AO116" s="369"/>
      <c r="AP116" s="367"/>
      <c r="AQ116" s="367"/>
      <c r="AR116" s="367"/>
      <c r="AS116" s="357"/>
      <c r="AT116" s="286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</row>
    <row r="117" spans="1:90" s="78" customFormat="1" ht="18" customHeight="1">
      <c r="A117" s="370">
        <f>A115+1</f>
        <v>13</v>
      </c>
      <c r="B117" s="370" t="s">
        <v>109</v>
      </c>
      <c r="C117" s="358" t="str">
        <f>VLOOKUP(B117,DS,2,0)</f>
        <v>Sơn Thị Muỗi Tron</v>
      </c>
      <c r="D117" s="360" t="str">
        <f>VLOOKUP(B117,DS,3,0)</f>
        <v>Công nhân</v>
      </c>
      <c r="E117" s="79" t="s">
        <v>33</v>
      </c>
      <c r="F117" s="193">
        <v>8</v>
      </c>
      <c r="G117" s="193"/>
      <c r="H117" s="193">
        <v>8</v>
      </c>
      <c r="I117" s="193">
        <v>8</v>
      </c>
      <c r="J117" s="193">
        <v>8</v>
      </c>
      <c r="K117" s="193">
        <v>8</v>
      </c>
      <c r="L117" s="193">
        <v>8</v>
      </c>
      <c r="M117" s="193">
        <v>8</v>
      </c>
      <c r="N117" s="193"/>
      <c r="O117" s="193">
        <v>8</v>
      </c>
      <c r="P117" s="193">
        <v>8</v>
      </c>
      <c r="Q117" s="193">
        <v>8</v>
      </c>
      <c r="R117" s="193">
        <v>8</v>
      </c>
      <c r="S117" s="193">
        <v>8</v>
      </c>
      <c r="T117" s="193">
        <v>8</v>
      </c>
      <c r="U117" s="193"/>
      <c r="V117" s="193">
        <v>8</v>
      </c>
      <c r="W117" s="193">
        <v>8</v>
      </c>
      <c r="X117" s="193">
        <v>8</v>
      </c>
      <c r="Y117" s="193">
        <v>8</v>
      </c>
      <c r="Z117" s="193">
        <v>8</v>
      </c>
      <c r="AA117" s="193">
        <v>8</v>
      </c>
      <c r="AB117" s="193"/>
      <c r="AC117" s="193">
        <v>8</v>
      </c>
      <c r="AD117" s="193">
        <v>8</v>
      </c>
      <c r="AE117" s="193">
        <v>8</v>
      </c>
      <c r="AF117" s="193">
        <v>8</v>
      </c>
      <c r="AG117" s="193">
        <v>8</v>
      </c>
      <c r="AH117" s="193">
        <v>8</v>
      </c>
      <c r="AI117" s="193"/>
      <c r="AJ117" s="193">
        <v>8</v>
      </c>
      <c r="AK117" s="362">
        <f t="shared" ref="AK117" si="72">((SUM(F117:AJ117))/8)-(SUMIF($F$6:$AJ$6,"C.Nhật",F117:AJ117)/8)</f>
        <v>26</v>
      </c>
      <c r="AL117" s="362">
        <f t="shared" ref="AL117" si="73">SUM(F118:AJ118)/8*1.5</f>
        <v>0</v>
      </c>
      <c r="AM117" s="364">
        <f t="shared" ref="AM117" si="74">SUMIF($F$6:$AJ$6,"C.Nhật",$F117:$AJ118)/8*2</f>
        <v>0</v>
      </c>
      <c r="AN117" s="366">
        <f t="shared" si="38"/>
        <v>26</v>
      </c>
      <c r="AO117" s="368">
        <v>0</v>
      </c>
      <c r="AP117" s="366"/>
      <c r="AQ117" s="366"/>
      <c r="AR117" s="366"/>
      <c r="AS117" s="356"/>
      <c r="AT117" s="286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</row>
    <row r="118" spans="1:90" s="78" customFormat="1" ht="18" customHeight="1">
      <c r="A118" s="371"/>
      <c r="B118" s="371"/>
      <c r="C118" s="359"/>
      <c r="D118" s="361"/>
      <c r="E118" s="81" t="s">
        <v>32</v>
      </c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363"/>
      <c r="AL118" s="363"/>
      <c r="AM118" s="365"/>
      <c r="AN118" s="367"/>
      <c r="AO118" s="369"/>
      <c r="AP118" s="367"/>
      <c r="AQ118" s="367"/>
      <c r="AR118" s="367"/>
      <c r="AS118" s="357"/>
      <c r="AT118" s="286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</row>
    <row r="119" spans="1:90" s="78" customFormat="1" ht="18" customHeight="1">
      <c r="A119" s="370">
        <f>A117+1</f>
        <v>14</v>
      </c>
      <c r="B119" s="370" t="s">
        <v>110</v>
      </c>
      <c r="C119" s="358" t="str">
        <f>VLOOKUP(B119,DS,2,0)</f>
        <v>Sơn Thị Thương</v>
      </c>
      <c r="D119" s="360" t="str">
        <f>VLOOKUP(B119,DS,3,0)</f>
        <v>Công nhân</v>
      </c>
      <c r="E119" s="79" t="s">
        <v>33</v>
      </c>
      <c r="F119" s="193">
        <v>8</v>
      </c>
      <c r="G119" s="193"/>
      <c r="H119" s="193">
        <v>8</v>
      </c>
      <c r="I119" s="193">
        <v>8</v>
      </c>
      <c r="J119" s="193">
        <v>8</v>
      </c>
      <c r="K119" s="193">
        <v>8</v>
      </c>
      <c r="L119" s="193">
        <v>8</v>
      </c>
      <c r="M119" s="193">
        <v>8</v>
      </c>
      <c r="N119" s="193"/>
      <c r="O119" s="193">
        <v>8</v>
      </c>
      <c r="P119" s="193">
        <v>8</v>
      </c>
      <c r="Q119" s="193">
        <v>8</v>
      </c>
      <c r="R119" s="193">
        <v>8</v>
      </c>
      <c r="S119" s="193">
        <v>8</v>
      </c>
      <c r="T119" s="193">
        <v>8</v>
      </c>
      <c r="U119" s="193"/>
      <c r="V119" s="193">
        <v>8</v>
      </c>
      <c r="W119" s="193">
        <v>8</v>
      </c>
      <c r="X119" s="193">
        <v>8</v>
      </c>
      <c r="Y119" s="193">
        <v>8</v>
      </c>
      <c r="Z119" s="193">
        <v>8</v>
      </c>
      <c r="AA119" s="193">
        <v>8</v>
      </c>
      <c r="AB119" s="193"/>
      <c r="AC119" s="193">
        <v>8</v>
      </c>
      <c r="AD119" s="193">
        <v>8</v>
      </c>
      <c r="AE119" s="193">
        <v>8</v>
      </c>
      <c r="AF119" s="193">
        <v>8</v>
      </c>
      <c r="AG119" s="193">
        <v>8</v>
      </c>
      <c r="AH119" s="193">
        <v>8</v>
      </c>
      <c r="AI119" s="193"/>
      <c r="AJ119" s="193">
        <v>8</v>
      </c>
      <c r="AK119" s="362">
        <f t="shared" ref="AK119" si="75">((SUM(F119:AJ119))/8)-(SUMIF($F$6:$AJ$6,"C.Nhật",F119:AJ119)/8)</f>
        <v>26</v>
      </c>
      <c r="AL119" s="362">
        <f t="shared" ref="AL119" si="76">SUM(F120:AJ120)/8*1.5</f>
        <v>0</v>
      </c>
      <c r="AM119" s="364">
        <f t="shared" ref="AM119" si="77">SUMIF($F$6:$AJ$6,"C.Nhật",$F119:$AJ120)/8*2</f>
        <v>0</v>
      </c>
      <c r="AN119" s="366">
        <f t="shared" si="38"/>
        <v>26</v>
      </c>
      <c r="AO119" s="368">
        <v>0</v>
      </c>
      <c r="AP119" s="366"/>
      <c r="AQ119" s="366"/>
      <c r="AR119" s="366"/>
      <c r="AS119" s="356"/>
      <c r="AT119" s="286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</row>
    <row r="120" spans="1:90" s="78" customFormat="1" ht="18" customHeight="1">
      <c r="A120" s="371"/>
      <c r="B120" s="371"/>
      <c r="C120" s="359"/>
      <c r="D120" s="361"/>
      <c r="E120" s="81" t="s">
        <v>32</v>
      </c>
      <c r="F120" s="194"/>
      <c r="G120" s="194"/>
      <c r="H120" s="194"/>
      <c r="I120" s="194"/>
      <c r="J120" s="194"/>
      <c r="K120" s="194"/>
      <c r="L120" s="194"/>
      <c r="M120" s="194"/>
      <c r="N120" s="194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4"/>
      <c r="Z120" s="194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363"/>
      <c r="AL120" s="363"/>
      <c r="AM120" s="365"/>
      <c r="AN120" s="367"/>
      <c r="AO120" s="369"/>
      <c r="AP120" s="367"/>
      <c r="AQ120" s="367"/>
      <c r="AR120" s="367"/>
      <c r="AS120" s="357"/>
      <c r="AT120" s="286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</row>
    <row r="121" spans="1:90" s="78" customFormat="1" ht="18" customHeight="1">
      <c r="A121" s="370">
        <f>A119+1</f>
        <v>15</v>
      </c>
      <c r="B121" s="370" t="s">
        <v>111</v>
      </c>
      <c r="C121" s="358" t="str">
        <f>VLOOKUP(B121,DS,2,0)</f>
        <v>Thạch Thị Som Ươne</v>
      </c>
      <c r="D121" s="360" t="str">
        <f>VLOOKUP(B121,DS,3,0)</f>
        <v>Công nhân</v>
      </c>
      <c r="E121" s="79" t="s">
        <v>33</v>
      </c>
      <c r="F121" s="193">
        <v>8</v>
      </c>
      <c r="G121" s="193"/>
      <c r="H121" s="193">
        <v>8</v>
      </c>
      <c r="I121" s="193">
        <v>8</v>
      </c>
      <c r="J121" s="193">
        <v>8</v>
      </c>
      <c r="K121" s="193">
        <v>8</v>
      </c>
      <c r="L121" s="193">
        <v>8</v>
      </c>
      <c r="M121" s="193">
        <v>8</v>
      </c>
      <c r="N121" s="193"/>
      <c r="O121" s="193">
        <v>8</v>
      </c>
      <c r="P121" s="193">
        <v>8</v>
      </c>
      <c r="Q121" s="193">
        <v>8</v>
      </c>
      <c r="R121" s="193">
        <v>8</v>
      </c>
      <c r="S121" s="193">
        <v>8</v>
      </c>
      <c r="T121" s="193">
        <v>8</v>
      </c>
      <c r="U121" s="193"/>
      <c r="V121" s="193">
        <v>8</v>
      </c>
      <c r="W121" s="193">
        <v>8</v>
      </c>
      <c r="X121" s="193">
        <v>8</v>
      </c>
      <c r="Y121" s="193">
        <v>8</v>
      </c>
      <c r="Z121" s="193">
        <v>8</v>
      </c>
      <c r="AA121" s="193">
        <v>8</v>
      </c>
      <c r="AB121" s="193"/>
      <c r="AC121" s="193">
        <v>8</v>
      </c>
      <c r="AD121" s="193">
        <v>8</v>
      </c>
      <c r="AE121" s="193">
        <v>8</v>
      </c>
      <c r="AF121" s="193">
        <v>8</v>
      </c>
      <c r="AG121" s="193">
        <v>8</v>
      </c>
      <c r="AH121" s="193">
        <v>8</v>
      </c>
      <c r="AI121" s="193"/>
      <c r="AJ121" s="193">
        <v>8</v>
      </c>
      <c r="AK121" s="362">
        <f t="shared" ref="AK121" si="78">((SUM(F121:AJ121))/8)-(SUMIF($F$6:$AJ$6,"C.Nhật",F121:AJ121)/8)</f>
        <v>26</v>
      </c>
      <c r="AL121" s="362">
        <f t="shared" ref="AL121" si="79">SUM(F122:AJ122)/8*1.5</f>
        <v>0</v>
      </c>
      <c r="AM121" s="364">
        <f t="shared" ref="AM121" si="80">SUMIF($F$6:$AJ$6,"C.Nhật",$F121:$AJ122)/8*2</f>
        <v>0</v>
      </c>
      <c r="AN121" s="366">
        <f t="shared" si="38"/>
        <v>26</v>
      </c>
      <c r="AO121" s="368">
        <v>0</v>
      </c>
      <c r="AP121" s="366"/>
      <c r="AQ121" s="366"/>
      <c r="AR121" s="366"/>
      <c r="AS121" s="356"/>
      <c r="AT121" s="286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</row>
    <row r="122" spans="1:90" s="78" customFormat="1" ht="18" customHeight="1">
      <c r="A122" s="371"/>
      <c r="B122" s="371"/>
      <c r="C122" s="359"/>
      <c r="D122" s="361"/>
      <c r="E122" s="81" t="s">
        <v>32</v>
      </c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4"/>
      <c r="Z122" s="194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363"/>
      <c r="AL122" s="363"/>
      <c r="AM122" s="365"/>
      <c r="AN122" s="367"/>
      <c r="AO122" s="369"/>
      <c r="AP122" s="367"/>
      <c r="AQ122" s="367"/>
      <c r="AR122" s="367"/>
      <c r="AS122" s="357"/>
      <c r="AT122" s="286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</row>
    <row r="123" spans="1:90" s="78" customFormat="1" ht="18" customHeight="1">
      <c r="A123" s="370">
        <f>A121+1</f>
        <v>16</v>
      </c>
      <c r="B123" s="370" t="s">
        <v>112</v>
      </c>
      <c r="C123" s="358" t="str">
        <f>VLOOKUP(B123,DS,2,0)</f>
        <v>Huỳnh Thị Như</v>
      </c>
      <c r="D123" s="360" t="str">
        <f>VLOOKUP(B123,DS,3,0)</f>
        <v>Công nhân</v>
      </c>
      <c r="E123" s="79" t="s">
        <v>33</v>
      </c>
      <c r="F123" s="193">
        <v>8</v>
      </c>
      <c r="G123" s="193"/>
      <c r="H123" s="193">
        <v>8</v>
      </c>
      <c r="I123" s="193">
        <v>8</v>
      </c>
      <c r="J123" s="193">
        <v>8</v>
      </c>
      <c r="K123" s="193">
        <v>8</v>
      </c>
      <c r="L123" s="193">
        <v>8</v>
      </c>
      <c r="M123" s="193">
        <v>8</v>
      </c>
      <c r="N123" s="193"/>
      <c r="O123" s="193">
        <v>8</v>
      </c>
      <c r="P123" s="193">
        <v>8</v>
      </c>
      <c r="Q123" s="193">
        <v>8</v>
      </c>
      <c r="R123" s="193">
        <v>8</v>
      </c>
      <c r="S123" s="193">
        <v>8</v>
      </c>
      <c r="T123" s="193">
        <v>8</v>
      </c>
      <c r="U123" s="193"/>
      <c r="V123" s="193">
        <v>8</v>
      </c>
      <c r="W123" s="193">
        <v>8</v>
      </c>
      <c r="X123" s="193">
        <v>8</v>
      </c>
      <c r="Y123" s="193">
        <v>8</v>
      </c>
      <c r="Z123" s="193">
        <v>8</v>
      </c>
      <c r="AA123" s="193">
        <v>8</v>
      </c>
      <c r="AB123" s="193"/>
      <c r="AC123" s="193">
        <v>8</v>
      </c>
      <c r="AD123" s="193">
        <v>8</v>
      </c>
      <c r="AE123" s="193">
        <v>8</v>
      </c>
      <c r="AF123" s="193">
        <v>8</v>
      </c>
      <c r="AG123" s="193">
        <v>8</v>
      </c>
      <c r="AH123" s="193">
        <v>8</v>
      </c>
      <c r="AI123" s="193"/>
      <c r="AJ123" s="193">
        <v>8</v>
      </c>
      <c r="AK123" s="362">
        <f t="shared" ref="AK123" si="81">((SUM(F123:AJ123))/8)-(SUMIF($F$6:$AJ$6,"C.Nhật",F123:AJ123)/8)</f>
        <v>26</v>
      </c>
      <c r="AL123" s="362">
        <f t="shared" ref="AL123" si="82">SUM(F124:AJ124)/8*1.5</f>
        <v>0</v>
      </c>
      <c r="AM123" s="364">
        <f t="shared" ref="AM123" si="83">SUMIF($F$6:$AJ$6,"C.Nhật",$F123:$AJ124)/8*2</f>
        <v>0</v>
      </c>
      <c r="AN123" s="366">
        <f t="shared" si="38"/>
        <v>26</v>
      </c>
      <c r="AO123" s="368">
        <v>0</v>
      </c>
      <c r="AP123" s="366"/>
      <c r="AQ123" s="366"/>
      <c r="AR123" s="366"/>
      <c r="AS123" s="356"/>
      <c r="AT123" s="286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</row>
    <row r="124" spans="1:90" s="78" customFormat="1" ht="18" customHeight="1">
      <c r="A124" s="371"/>
      <c r="B124" s="371"/>
      <c r="C124" s="359"/>
      <c r="D124" s="361"/>
      <c r="E124" s="81" t="s">
        <v>32</v>
      </c>
      <c r="F124" s="194"/>
      <c r="G124" s="194"/>
      <c r="H124" s="194"/>
      <c r="I124" s="194"/>
      <c r="J124" s="194"/>
      <c r="K124" s="194"/>
      <c r="L124" s="194"/>
      <c r="M124" s="194"/>
      <c r="N124" s="194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4"/>
      <c r="Z124" s="194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363"/>
      <c r="AL124" s="363"/>
      <c r="AM124" s="365"/>
      <c r="AN124" s="367"/>
      <c r="AO124" s="369"/>
      <c r="AP124" s="367"/>
      <c r="AQ124" s="367"/>
      <c r="AR124" s="367"/>
      <c r="AS124" s="357"/>
      <c r="AT124" s="286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</row>
    <row r="125" spans="1:90" s="78" customFormat="1" ht="18" customHeight="1">
      <c r="A125" s="370">
        <f>A123+1</f>
        <v>17</v>
      </c>
      <c r="B125" s="370" t="s">
        <v>113</v>
      </c>
      <c r="C125" s="358" t="str">
        <f>VLOOKUP(B125,DS,2,0)</f>
        <v>Sơn Thị Chành Ny</v>
      </c>
      <c r="D125" s="360" t="str">
        <f>VLOOKUP(B125,DS,3,0)</f>
        <v>Công nhân</v>
      </c>
      <c r="E125" s="79" t="s">
        <v>33</v>
      </c>
      <c r="F125" s="193">
        <v>8</v>
      </c>
      <c r="G125" s="193"/>
      <c r="H125" s="193">
        <v>8</v>
      </c>
      <c r="I125" s="193">
        <v>8</v>
      </c>
      <c r="J125" s="193">
        <v>8</v>
      </c>
      <c r="K125" s="193">
        <v>8</v>
      </c>
      <c r="L125" s="193">
        <v>8</v>
      </c>
      <c r="M125" s="193">
        <v>8</v>
      </c>
      <c r="N125" s="193"/>
      <c r="O125" s="193">
        <v>8</v>
      </c>
      <c r="P125" s="193">
        <v>8</v>
      </c>
      <c r="Q125" s="193">
        <v>8</v>
      </c>
      <c r="R125" s="193">
        <v>8</v>
      </c>
      <c r="S125" s="193">
        <v>8</v>
      </c>
      <c r="T125" s="193">
        <v>8</v>
      </c>
      <c r="U125" s="193"/>
      <c r="V125" s="193">
        <v>8</v>
      </c>
      <c r="W125" s="193">
        <v>8</v>
      </c>
      <c r="X125" s="193">
        <v>8</v>
      </c>
      <c r="Y125" s="193">
        <v>8</v>
      </c>
      <c r="Z125" s="193">
        <v>8</v>
      </c>
      <c r="AA125" s="193">
        <v>8</v>
      </c>
      <c r="AB125" s="193"/>
      <c r="AC125" s="193">
        <v>8</v>
      </c>
      <c r="AD125" s="193">
        <v>8</v>
      </c>
      <c r="AE125" s="193">
        <v>8</v>
      </c>
      <c r="AF125" s="193">
        <v>8</v>
      </c>
      <c r="AG125" s="193">
        <v>8</v>
      </c>
      <c r="AH125" s="193">
        <v>8</v>
      </c>
      <c r="AI125" s="193"/>
      <c r="AJ125" s="193">
        <v>8</v>
      </c>
      <c r="AK125" s="362">
        <f t="shared" ref="AK125" si="84">((SUM(F125:AJ125))/8)-(SUMIF($F$6:$AJ$6,"C.Nhật",F125:AJ125)/8)</f>
        <v>26</v>
      </c>
      <c r="AL125" s="362">
        <f t="shared" ref="AL125" si="85">SUM(F126:AJ126)/8*1.5</f>
        <v>0</v>
      </c>
      <c r="AM125" s="364">
        <f t="shared" ref="AM125" si="86">SUMIF($F$6:$AJ$6,"C.Nhật",$F125:$AJ126)/8*2</f>
        <v>0</v>
      </c>
      <c r="AN125" s="366">
        <f t="shared" si="38"/>
        <v>26</v>
      </c>
      <c r="AO125" s="368">
        <v>0</v>
      </c>
      <c r="AP125" s="366"/>
      <c r="AQ125" s="366"/>
      <c r="AR125" s="366"/>
      <c r="AS125" s="356"/>
      <c r="AT125" s="286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</row>
    <row r="126" spans="1:90" s="78" customFormat="1" ht="18" customHeight="1">
      <c r="A126" s="371"/>
      <c r="B126" s="371"/>
      <c r="C126" s="359"/>
      <c r="D126" s="361"/>
      <c r="E126" s="81" t="s">
        <v>32</v>
      </c>
      <c r="F126" s="194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4"/>
      <c r="Z126" s="194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363"/>
      <c r="AL126" s="363"/>
      <c r="AM126" s="365"/>
      <c r="AN126" s="367"/>
      <c r="AO126" s="369"/>
      <c r="AP126" s="367"/>
      <c r="AQ126" s="367"/>
      <c r="AR126" s="367"/>
      <c r="AS126" s="357"/>
      <c r="AT126" s="286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</row>
    <row r="127" spans="1:90" s="78" customFormat="1" ht="18" customHeight="1">
      <c r="A127" s="370">
        <f>A125+1</f>
        <v>18</v>
      </c>
      <c r="B127" s="370" t="s">
        <v>114</v>
      </c>
      <c r="C127" s="358" t="str">
        <f>VLOOKUP(B127,DS,2,0)</f>
        <v>Sơn Thị Chành Đa</v>
      </c>
      <c r="D127" s="360" t="str">
        <f>VLOOKUP(B127,DS,3,0)</f>
        <v>Công nhân</v>
      </c>
      <c r="E127" s="79" t="s">
        <v>33</v>
      </c>
      <c r="F127" s="193">
        <v>8</v>
      </c>
      <c r="G127" s="193"/>
      <c r="H127" s="193">
        <v>8</v>
      </c>
      <c r="I127" s="193">
        <v>8</v>
      </c>
      <c r="J127" s="193">
        <v>8</v>
      </c>
      <c r="K127" s="193">
        <v>8</v>
      </c>
      <c r="L127" s="193">
        <v>8</v>
      </c>
      <c r="M127" s="193">
        <v>8</v>
      </c>
      <c r="N127" s="193"/>
      <c r="O127" s="193">
        <v>8</v>
      </c>
      <c r="P127" s="193">
        <v>8</v>
      </c>
      <c r="Q127" s="193">
        <v>8</v>
      </c>
      <c r="R127" s="193">
        <v>8</v>
      </c>
      <c r="S127" s="193">
        <v>8</v>
      </c>
      <c r="T127" s="193">
        <v>8</v>
      </c>
      <c r="U127" s="193"/>
      <c r="V127" s="193">
        <v>8</v>
      </c>
      <c r="W127" s="193">
        <v>8</v>
      </c>
      <c r="X127" s="193">
        <v>8</v>
      </c>
      <c r="Y127" s="193">
        <v>8</v>
      </c>
      <c r="Z127" s="193">
        <v>8</v>
      </c>
      <c r="AA127" s="193">
        <v>8</v>
      </c>
      <c r="AB127" s="193"/>
      <c r="AC127" s="193">
        <v>8</v>
      </c>
      <c r="AD127" s="193">
        <v>8</v>
      </c>
      <c r="AE127" s="193">
        <v>8</v>
      </c>
      <c r="AF127" s="193">
        <v>8</v>
      </c>
      <c r="AG127" s="193">
        <v>8</v>
      </c>
      <c r="AH127" s="193">
        <v>8</v>
      </c>
      <c r="AI127" s="193"/>
      <c r="AJ127" s="193">
        <v>8</v>
      </c>
      <c r="AK127" s="362">
        <f t="shared" ref="AK127" si="87">((SUM(F127:AJ127))/8)-(SUMIF($F$6:$AJ$6,"C.Nhật",F127:AJ127)/8)</f>
        <v>26</v>
      </c>
      <c r="AL127" s="362">
        <f t="shared" ref="AL127" si="88">SUM(F128:AJ128)/8*1.5</f>
        <v>0</v>
      </c>
      <c r="AM127" s="364">
        <f t="shared" ref="AM127" si="89">SUMIF($F$6:$AJ$6,"C.Nhật",$F127:$AJ128)/8*2</f>
        <v>0</v>
      </c>
      <c r="AN127" s="366">
        <f t="shared" si="38"/>
        <v>26</v>
      </c>
      <c r="AO127" s="368">
        <v>0</v>
      </c>
      <c r="AP127" s="366"/>
      <c r="AQ127" s="366"/>
      <c r="AR127" s="366"/>
      <c r="AS127" s="356"/>
      <c r="AT127" s="286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</row>
    <row r="128" spans="1:90" s="78" customFormat="1" ht="18" customHeight="1">
      <c r="A128" s="371"/>
      <c r="B128" s="371"/>
      <c r="C128" s="359"/>
      <c r="D128" s="361"/>
      <c r="E128" s="81" t="s">
        <v>32</v>
      </c>
      <c r="F128" s="194"/>
      <c r="G128" s="194"/>
      <c r="H128" s="194"/>
      <c r="I128" s="194"/>
      <c r="J128" s="194"/>
      <c r="K128" s="194"/>
      <c r="L128" s="194"/>
      <c r="M128" s="194"/>
      <c r="N128" s="194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4"/>
      <c r="Z128" s="194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363"/>
      <c r="AL128" s="363"/>
      <c r="AM128" s="365"/>
      <c r="AN128" s="367"/>
      <c r="AO128" s="369"/>
      <c r="AP128" s="367"/>
      <c r="AQ128" s="367"/>
      <c r="AR128" s="367"/>
      <c r="AS128" s="357"/>
      <c r="AT128" s="286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</row>
    <row r="129" spans="1:90" s="78" customFormat="1" ht="18" customHeight="1">
      <c r="A129" s="370">
        <f>A127+1</f>
        <v>19</v>
      </c>
      <c r="B129" s="370" t="s">
        <v>115</v>
      </c>
      <c r="C129" s="358" t="str">
        <f>VLOOKUP(B129,DS,2,0)</f>
        <v>Trần Thị Bích Phượng</v>
      </c>
      <c r="D129" s="360" t="str">
        <f>VLOOKUP(B129,DS,3,0)</f>
        <v>Công nhân</v>
      </c>
      <c r="E129" s="79" t="s">
        <v>33</v>
      </c>
      <c r="F129" s="193">
        <v>8</v>
      </c>
      <c r="G129" s="193"/>
      <c r="H129" s="193">
        <v>8</v>
      </c>
      <c r="I129" s="193">
        <v>8</v>
      </c>
      <c r="J129" s="193">
        <v>8</v>
      </c>
      <c r="K129" s="193">
        <v>8</v>
      </c>
      <c r="L129" s="193">
        <v>8</v>
      </c>
      <c r="M129" s="193">
        <v>8</v>
      </c>
      <c r="N129" s="193"/>
      <c r="O129" s="193">
        <v>8</v>
      </c>
      <c r="P129" s="193">
        <v>8</v>
      </c>
      <c r="Q129" s="193">
        <v>8</v>
      </c>
      <c r="R129" s="193">
        <v>8</v>
      </c>
      <c r="S129" s="193">
        <v>8</v>
      </c>
      <c r="T129" s="193">
        <v>8</v>
      </c>
      <c r="U129" s="193"/>
      <c r="V129" s="193">
        <v>8</v>
      </c>
      <c r="W129" s="193">
        <v>8</v>
      </c>
      <c r="X129" s="193">
        <v>8</v>
      </c>
      <c r="Y129" s="193">
        <v>8</v>
      </c>
      <c r="Z129" s="193">
        <v>8</v>
      </c>
      <c r="AA129" s="193">
        <v>8</v>
      </c>
      <c r="AB129" s="193"/>
      <c r="AC129" s="193">
        <v>8</v>
      </c>
      <c r="AD129" s="193">
        <v>8</v>
      </c>
      <c r="AE129" s="193">
        <v>8</v>
      </c>
      <c r="AF129" s="193">
        <v>8</v>
      </c>
      <c r="AG129" s="193">
        <v>8</v>
      </c>
      <c r="AH129" s="193">
        <v>8</v>
      </c>
      <c r="AI129" s="193"/>
      <c r="AJ129" s="193">
        <v>8</v>
      </c>
      <c r="AK129" s="362">
        <f t="shared" ref="AK129" si="90">((SUM(F129:AJ129))/8)-(SUMIF($F$6:$AJ$6,"C.Nhật",F129:AJ129)/8)</f>
        <v>26</v>
      </c>
      <c r="AL129" s="362">
        <f t="shared" ref="AL129" si="91">SUM(F130:AJ130)/8*1.5</f>
        <v>0</v>
      </c>
      <c r="AM129" s="364">
        <f t="shared" ref="AM129" si="92">SUMIF($F$6:$AJ$6,"C.Nhật",$F129:$AJ130)/8*2</f>
        <v>0</v>
      </c>
      <c r="AN129" s="366">
        <f t="shared" si="38"/>
        <v>26</v>
      </c>
      <c r="AO129" s="368">
        <v>0</v>
      </c>
      <c r="AP129" s="366"/>
      <c r="AQ129" s="366"/>
      <c r="AR129" s="366"/>
      <c r="AS129" s="356"/>
      <c r="AT129" s="286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</row>
    <row r="130" spans="1:90" s="78" customFormat="1" ht="18" customHeight="1">
      <c r="A130" s="371"/>
      <c r="B130" s="371"/>
      <c r="C130" s="359"/>
      <c r="D130" s="361"/>
      <c r="E130" s="81" t="s">
        <v>32</v>
      </c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4"/>
      <c r="Z130" s="194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363"/>
      <c r="AL130" s="363"/>
      <c r="AM130" s="365"/>
      <c r="AN130" s="367"/>
      <c r="AO130" s="369"/>
      <c r="AP130" s="367"/>
      <c r="AQ130" s="367"/>
      <c r="AR130" s="367"/>
      <c r="AS130" s="357"/>
      <c r="AT130" s="286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</row>
    <row r="131" spans="1:90" s="78" customFormat="1" ht="18" customHeight="1">
      <c r="A131" s="370">
        <f>A129+1</f>
        <v>20</v>
      </c>
      <c r="B131" s="370" t="s">
        <v>116</v>
      </c>
      <c r="C131" s="358" t="str">
        <f>VLOOKUP(B131,DS,2,0)</f>
        <v>Sơn Thị Trường Sa</v>
      </c>
      <c r="D131" s="360" t="str">
        <f>VLOOKUP(B131,DS,3,0)</f>
        <v>Công nhân</v>
      </c>
      <c r="E131" s="79" t="s">
        <v>33</v>
      </c>
      <c r="F131" s="193">
        <v>8</v>
      </c>
      <c r="G131" s="193"/>
      <c r="H131" s="193">
        <v>8</v>
      </c>
      <c r="I131" s="193">
        <v>8</v>
      </c>
      <c r="J131" s="193">
        <v>8</v>
      </c>
      <c r="K131" s="193">
        <v>8</v>
      </c>
      <c r="L131" s="193">
        <v>8</v>
      </c>
      <c r="M131" s="193">
        <v>8</v>
      </c>
      <c r="N131" s="193"/>
      <c r="O131" s="193">
        <v>8</v>
      </c>
      <c r="P131" s="193">
        <v>8</v>
      </c>
      <c r="Q131" s="193">
        <v>8</v>
      </c>
      <c r="R131" s="193">
        <v>8</v>
      </c>
      <c r="S131" s="193">
        <v>8</v>
      </c>
      <c r="T131" s="193">
        <v>8</v>
      </c>
      <c r="U131" s="193"/>
      <c r="V131" s="193">
        <v>8</v>
      </c>
      <c r="W131" s="193">
        <v>8</v>
      </c>
      <c r="X131" s="193">
        <v>8</v>
      </c>
      <c r="Y131" s="193">
        <v>8</v>
      </c>
      <c r="Z131" s="193">
        <v>8</v>
      </c>
      <c r="AA131" s="193">
        <v>8</v>
      </c>
      <c r="AB131" s="193"/>
      <c r="AC131" s="193">
        <v>8</v>
      </c>
      <c r="AD131" s="193">
        <v>8</v>
      </c>
      <c r="AE131" s="193"/>
      <c r="AF131" s="193"/>
      <c r="AG131" s="193">
        <v>8</v>
      </c>
      <c r="AH131" s="193">
        <v>8</v>
      </c>
      <c r="AI131" s="193"/>
      <c r="AJ131" s="193">
        <v>8</v>
      </c>
      <c r="AK131" s="362">
        <f t="shared" ref="AK131" si="93">((SUM(F131:AJ131))/8)-(SUMIF($F$6:$AJ$6,"C.Nhật",F131:AJ131)/8)</f>
        <v>24</v>
      </c>
      <c r="AL131" s="362">
        <f t="shared" ref="AL131" si="94">SUM(F132:AJ132)/8*1.5</f>
        <v>0</v>
      </c>
      <c r="AM131" s="364">
        <f t="shared" ref="AM131" si="95">SUMIF($F$6:$AJ$6,"C.Nhật",$F131:$AJ132)/8*2</f>
        <v>0</v>
      </c>
      <c r="AN131" s="366">
        <f t="shared" si="38"/>
        <v>24</v>
      </c>
      <c r="AO131" s="368">
        <v>0</v>
      </c>
      <c r="AP131" s="366"/>
      <c r="AQ131" s="366"/>
      <c r="AR131" s="366"/>
      <c r="AS131" s="356"/>
      <c r="AT131" s="286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</row>
    <row r="132" spans="1:90" s="78" customFormat="1" ht="18" customHeight="1">
      <c r="A132" s="371"/>
      <c r="B132" s="371"/>
      <c r="C132" s="359"/>
      <c r="D132" s="361"/>
      <c r="E132" s="81" t="s">
        <v>32</v>
      </c>
      <c r="F132" s="194"/>
      <c r="G132" s="194"/>
      <c r="H132" s="194"/>
      <c r="I132" s="194"/>
      <c r="J132" s="194"/>
      <c r="K132" s="194"/>
      <c r="L132" s="194"/>
      <c r="M132" s="194"/>
      <c r="N132" s="194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4"/>
      <c r="Z132" s="194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363"/>
      <c r="AL132" s="363"/>
      <c r="AM132" s="365"/>
      <c r="AN132" s="367"/>
      <c r="AO132" s="369"/>
      <c r="AP132" s="367"/>
      <c r="AQ132" s="367"/>
      <c r="AR132" s="367"/>
      <c r="AS132" s="357"/>
      <c r="AT132" s="286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</row>
    <row r="133" spans="1:90" s="78" customFormat="1" ht="18" customHeight="1">
      <c r="A133" s="370">
        <f>A131+1</f>
        <v>21</v>
      </c>
      <c r="B133" s="370" t="s">
        <v>117</v>
      </c>
      <c r="C133" s="358" t="str">
        <f>VLOOKUP(B133,DS,2,0)</f>
        <v>Lâm Thị Sà Mít</v>
      </c>
      <c r="D133" s="360" t="str">
        <f>VLOOKUP(B133,DS,3,0)</f>
        <v>Công nhân</v>
      </c>
      <c r="E133" s="79" t="s">
        <v>33</v>
      </c>
      <c r="F133" s="193">
        <v>8</v>
      </c>
      <c r="G133" s="193"/>
      <c r="H133" s="193">
        <v>8</v>
      </c>
      <c r="I133" s="193">
        <v>8</v>
      </c>
      <c r="J133" s="193">
        <v>8</v>
      </c>
      <c r="K133" s="193">
        <v>8</v>
      </c>
      <c r="L133" s="193">
        <v>8</v>
      </c>
      <c r="M133" s="193">
        <v>8</v>
      </c>
      <c r="N133" s="193"/>
      <c r="O133" s="193">
        <v>8</v>
      </c>
      <c r="P133" s="193">
        <v>8</v>
      </c>
      <c r="Q133" s="193">
        <v>8</v>
      </c>
      <c r="R133" s="193">
        <v>8</v>
      </c>
      <c r="S133" s="193">
        <v>8</v>
      </c>
      <c r="T133" s="193">
        <v>8</v>
      </c>
      <c r="U133" s="193"/>
      <c r="V133" s="193">
        <v>8</v>
      </c>
      <c r="W133" s="193">
        <v>8</v>
      </c>
      <c r="X133" s="193">
        <v>8</v>
      </c>
      <c r="Y133" s="193">
        <v>8</v>
      </c>
      <c r="Z133" s="193">
        <v>8</v>
      </c>
      <c r="AA133" s="193">
        <v>8</v>
      </c>
      <c r="AB133" s="193"/>
      <c r="AC133" s="193">
        <v>8</v>
      </c>
      <c r="AD133" s="193">
        <v>8</v>
      </c>
      <c r="AE133" s="193">
        <v>8</v>
      </c>
      <c r="AF133" s="193">
        <v>8</v>
      </c>
      <c r="AG133" s="193">
        <v>8</v>
      </c>
      <c r="AH133" s="193">
        <v>8</v>
      </c>
      <c r="AI133" s="193"/>
      <c r="AJ133" s="193">
        <v>8</v>
      </c>
      <c r="AK133" s="362">
        <f t="shared" ref="AK133" si="96">((SUM(F133:AJ133))/8)-(SUMIF($F$6:$AJ$6,"C.Nhật",F133:AJ133)/8)</f>
        <v>26</v>
      </c>
      <c r="AL133" s="362">
        <f t="shared" ref="AL133" si="97">SUM(F134:AJ134)/8*1.5</f>
        <v>0</v>
      </c>
      <c r="AM133" s="364">
        <f t="shared" ref="AM133" si="98">SUMIF($F$6:$AJ$6,"C.Nhật",$F133:$AJ134)/8*2</f>
        <v>0</v>
      </c>
      <c r="AN133" s="366">
        <f t="shared" si="38"/>
        <v>26</v>
      </c>
      <c r="AO133" s="368">
        <v>0</v>
      </c>
      <c r="AP133" s="366"/>
      <c r="AQ133" s="366"/>
      <c r="AR133" s="366"/>
      <c r="AS133" s="356"/>
      <c r="AT133" s="286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</row>
    <row r="134" spans="1:90" s="78" customFormat="1" ht="18" customHeight="1">
      <c r="A134" s="371"/>
      <c r="B134" s="371"/>
      <c r="C134" s="359"/>
      <c r="D134" s="361"/>
      <c r="E134" s="81" t="s">
        <v>32</v>
      </c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4"/>
      <c r="Z134" s="194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363"/>
      <c r="AL134" s="363"/>
      <c r="AM134" s="365"/>
      <c r="AN134" s="367"/>
      <c r="AO134" s="369"/>
      <c r="AP134" s="367"/>
      <c r="AQ134" s="367"/>
      <c r="AR134" s="367"/>
      <c r="AS134" s="357"/>
      <c r="AT134" s="286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</row>
    <row r="135" spans="1:90" s="78" customFormat="1" ht="18" customHeight="1">
      <c r="A135" s="370">
        <f>A133+1</f>
        <v>22</v>
      </c>
      <c r="B135" s="370" t="s">
        <v>118</v>
      </c>
      <c r="C135" s="358" t="str">
        <f>VLOOKUP(B135,DS,2,0)</f>
        <v>Nguyễn Văn Phi</v>
      </c>
      <c r="D135" s="360" t="str">
        <f>VLOOKUP(B135,DS,3,0)</f>
        <v>Công nhân</v>
      </c>
      <c r="E135" s="79" t="s">
        <v>33</v>
      </c>
      <c r="F135" s="193">
        <v>8</v>
      </c>
      <c r="G135" s="193"/>
      <c r="H135" s="193">
        <v>8</v>
      </c>
      <c r="I135" s="193">
        <v>8</v>
      </c>
      <c r="J135" s="193">
        <v>8</v>
      </c>
      <c r="K135" s="193">
        <v>8</v>
      </c>
      <c r="L135" s="193">
        <v>8</v>
      </c>
      <c r="M135" s="193">
        <v>8</v>
      </c>
      <c r="N135" s="193"/>
      <c r="O135" s="193">
        <v>8</v>
      </c>
      <c r="P135" s="193">
        <v>8</v>
      </c>
      <c r="Q135" s="193">
        <v>8</v>
      </c>
      <c r="R135" s="193">
        <v>8</v>
      </c>
      <c r="S135" s="193">
        <v>8</v>
      </c>
      <c r="T135" s="193">
        <v>8</v>
      </c>
      <c r="U135" s="193"/>
      <c r="V135" s="193">
        <v>8</v>
      </c>
      <c r="W135" s="193">
        <v>8</v>
      </c>
      <c r="X135" s="193">
        <v>8</v>
      </c>
      <c r="Y135" s="193">
        <v>8</v>
      </c>
      <c r="Z135" s="193">
        <v>8</v>
      </c>
      <c r="AA135" s="193">
        <v>8</v>
      </c>
      <c r="AB135" s="193"/>
      <c r="AC135" s="193">
        <v>8</v>
      </c>
      <c r="AD135" s="193">
        <v>8</v>
      </c>
      <c r="AE135" s="193">
        <v>8</v>
      </c>
      <c r="AF135" s="193">
        <v>8</v>
      </c>
      <c r="AG135" s="193">
        <v>8</v>
      </c>
      <c r="AH135" s="193">
        <v>8</v>
      </c>
      <c r="AI135" s="193"/>
      <c r="AJ135" s="193">
        <v>8</v>
      </c>
      <c r="AK135" s="362">
        <f t="shared" ref="AK135" si="99">((SUM(F135:AJ135))/8)-(SUMIF($F$6:$AJ$6,"C.Nhật",F135:AJ135)/8)</f>
        <v>26</v>
      </c>
      <c r="AL135" s="362">
        <f t="shared" ref="AL135" si="100">SUM(F136:AJ136)/8*1.5</f>
        <v>0</v>
      </c>
      <c r="AM135" s="364">
        <f t="shared" ref="AM135" si="101">SUMIF($F$6:$AJ$6,"C.Nhật",$F135:$AJ136)/8*2</f>
        <v>0</v>
      </c>
      <c r="AN135" s="366">
        <f t="shared" si="38"/>
        <v>26</v>
      </c>
      <c r="AO135" s="368">
        <v>0</v>
      </c>
      <c r="AP135" s="366"/>
      <c r="AQ135" s="366"/>
      <c r="AR135" s="366"/>
      <c r="AS135" s="356"/>
      <c r="AT135" s="286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</row>
    <row r="136" spans="1:90" s="78" customFormat="1" ht="18" customHeight="1">
      <c r="A136" s="371"/>
      <c r="B136" s="371"/>
      <c r="C136" s="359"/>
      <c r="D136" s="361"/>
      <c r="E136" s="81" t="s">
        <v>32</v>
      </c>
      <c r="F136" s="194"/>
      <c r="G136" s="194"/>
      <c r="H136" s="194"/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4"/>
      <c r="Z136" s="194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363"/>
      <c r="AL136" s="363"/>
      <c r="AM136" s="365"/>
      <c r="AN136" s="367"/>
      <c r="AO136" s="369"/>
      <c r="AP136" s="367"/>
      <c r="AQ136" s="367"/>
      <c r="AR136" s="367"/>
      <c r="AS136" s="357"/>
      <c r="AT136" s="286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</row>
    <row r="137" spans="1:90" s="78" customFormat="1" ht="18" customHeight="1">
      <c r="A137" s="370">
        <f>A135+1</f>
        <v>23</v>
      </c>
      <c r="B137" s="370" t="s">
        <v>119</v>
      </c>
      <c r="C137" s="358" t="str">
        <f>VLOOKUP(B137,DS,2,0)</f>
        <v>Trần Thị Toan</v>
      </c>
      <c r="D137" s="360" t="str">
        <f>VLOOKUP(B137,DS,3,0)</f>
        <v>Công nhân</v>
      </c>
      <c r="E137" s="79" t="s">
        <v>33</v>
      </c>
      <c r="F137" s="193"/>
      <c r="G137" s="193"/>
      <c r="H137" s="193">
        <v>8</v>
      </c>
      <c r="I137" s="193">
        <v>8</v>
      </c>
      <c r="J137" s="193">
        <v>8</v>
      </c>
      <c r="K137" s="193">
        <v>8</v>
      </c>
      <c r="L137" s="193">
        <v>8</v>
      </c>
      <c r="M137" s="193">
        <v>8</v>
      </c>
      <c r="N137" s="193"/>
      <c r="O137" s="193">
        <v>8</v>
      </c>
      <c r="P137" s="193">
        <v>8</v>
      </c>
      <c r="Q137" s="193">
        <v>8</v>
      </c>
      <c r="R137" s="193">
        <v>8</v>
      </c>
      <c r="S137" s="193">
        <v>8</v>
      </c>
      <c r="T137" s="193">
        <v>8</v>
      </c>
      <c r="U137" s="193"/>
      <c r="V137" s="193">
        <v>8</v>
      </c>
      <c r="W137" s="193">
        <v>8</v>
      </c>
      <c r="X137" s="193">
        <v>8</v>
      </c>
      <c r="Y137" s="193">
        <v>8</v>
      </c>
      <c r="Z137" s="193">
        <v>8</v>
      </c>
      <c r="AA137" s="193">
        <v>8</v>
      </c>
      <c r="AB137" s="193"/>
      <c r="AC137" s="193">
        <v>8</v>
      </c>
      <c r="AD137" s="193">
        <v>8</v>
      </c>
      <c r="AE137" s="193">
        <v>8</v>
      </c>
      <c r="AF137" s="193">
        <v>8</v>
      </c>
      <c r="AG137" s="193">
        <v>8</v>
      </c>
      <c r="AH137" s="193">
        <v>8</v>
      </c>
      <c r="AI137" s="193"/>
      <c r="AJ137" s="193">
        <v>8</v>
      </c>
      <c r="AK137" s="362">
        <f t="shared" ref="AK137" si="102">((SUM(F137:AJ137))/8)-(SUMIF($F$6:$AJ$6,"C.Nhật",F137:AJ137)/8)</f>
        <v>25</v>
      </c>
      <c r="AL137" s="362">
        <f t="shared" ref="AL137" si="103">SUM(F138:AJ138)/8*1.5</f>
        <v>0</v>
      </c>
      <c r="AM137" s="364">
        <f t="shared" ref="AM137" si="104">SUMIF($F$6:$AJ$6,"C.Nhật",$F137:$AJ138)/8*2</f>
        <v>0</v>
      </c>
      <c r="AN137" s="366">
        <f t="shared" si="38"/>
        <v>25</v>
      </c>
      <c r="AO137" s="368">
        <v>0</v>
      </c>
      <c r="AP137" s="366"/>
      <c r="AQ137" s="366"/>
      <c r="AR137" s="366"/>
      <c r="AS137" s="356"/>
      <c r="AT137" s="286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</row>
    <row r="138" spans="1:90" s="78" customFormat="1" ht="18" customHeight="1">
      <c r="A138" s="371"/>
      <c r="B138" s="371"/>
      <c r="C138" s="359"/>
      <c r="D138" s="361"/>
      <c r="E138" s="81" t="s">
        <v>32</v>
      </c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4"/>
      <c r="Z138" s="194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363"/>
      <c r="AL138" s="363"/>
      <c r="AM138" s="365"/>
      <c r="AN138" s="367"/>
      <c r="AO138" s="369"/>
      <c r="AP138" s="367"/>
      <c r="AQ138" s="367"/>
      <c r="AR138" s="367"/>
      <c r="AS138" s="357"/>
      <c r="AT138" s="286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</row>
    <row r="139" spans="1:90" s="78" customFormat="1" ht="18" customHeight="1">
      <c r="A139" s="370">
        <f>A137+1</f>
        <v>24</v>
      </c>
      <c r="B139" s="370" t="s">
        <v>120</v>
      </c>
      <c r="C139" s="358" t="str">
        <f>VLOOKUP(B139,DS,2,0)</f>
        <v>Nguyễn Hữu Nhơn</v>
      </c>
      <c r="D139" s="360" t="str">
        <f>VLOOKUP(B139,DS,3,0)</f>
        <v>Công nhân</v>
      </c>
      <c r="E139" s="79" t="s">
        <v>33</v>
      </c>
      <c r="F139" s="193"/>
      <c r="G139" s="193"/>
      <c r="H139" s="193">
        <v>8</v>
      </c>
      <c r="I139" s="193">
        <v>8</v>
      </c>
      <c r="J139" s="193">
        <v>8</v>
      </c>
      <c r="K139" s="193">
        <v>8</v>
      </c>
      <c r="L139" s="193">
        <v>8</v>
      </c>
      <c r="M139" s="193">
        <v>8</v>
      </c>
      <c r="N139" s="193"/>
      <c r="O139" s="193">
        <v>8</v>
      </c>
      <c r="P139" s="193">
        <v>8</v>
      </c>
      <c r="Q139" s="193">
        <v>8</v>
      </c>
      <c r="R139" s="193">
        <v>8</v>
      </c>
      <c r="S139" s="193">
        <v>8</v>
      </c>
      <c r="T139" s="193">
        <v>8</v>
      </c>
      <c r="U139" s="193"/>
      <c r="V139" s="193">
        <v>8</v>
      </c>
      <c r="W139" s="193">
        <v>8</v>
      </c>
      <c r="X139" s="193">
        <v>8</v>
      </c>
      <c r="Y139" s="193">
        <v>8</v>
      </c>
      <c r="Z139" s="193">
        <v>8</v>
      </c>
      <c r="AA139" s="193">
        <v>8</v>
      </c>
      <c r="AB139" s="193"/>
      <c r="AC139" s="193">
        <v>8</v>
      </c>
      <c r="AD139" s="193">
        <v>8</v>
      </c>
      <c r="AE139" s="193">
        <v>8</v>
      </c>
      <c r="AF139" s="193">
        <v>8</v>
      </c>
      <c r="AG139" s="193">
        <v>8</v>
      </c>
      <c r="AH139" s="193">
        <v>8</v>
      </c>
      <c r="AI139" s="193"/>
      <c r="AJ139" s="193">
        <v>8</v>
      </c>
      <c r="AK139" s="362">
        <f t="shared" ref="AK139" si="105">((SUM(F139:AJ139))/8)-(SUMIF($F$6:$AJ$6,"C.Nhật",F139:AJ139)/8)</f>
        <v>25</v>
      </c>
      <c r="AL139" s="362">
        <f t="shared" ref="AL139" si="106">SUM(F140:AJ140)/8*1.5</f>
        <v>0</v>
      </c>
      <c r="AM139" s="364">
        <f t="shared" ref="AM139" si="107">SUMIF($F$6:$AJ$6,"C.Nhật",$F139:$AJ140)/8*2</f>
        <v>0</v>
      </c>
      <c r="AN139" s="366">
        <f t="shared" si="38"/>
        <v>25</v>
      </c>
      <c r="AO139" s="368">
        <v>0</v>
      </c>
      <c r="AP139" s="366"/>
      <c r="AQ139" s="366"/>
      <c r="AR139" s="366"/>
      <c r="AS139" s="356"/>
      <c r="AT139" s="286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</row>
    <row r="140" spans="1:90" s="78" customFormat="1" ht="18" customHeight="1">
      <c r="A140" s="371"/>
      <c r="B140" s="371"/>
      <c r="C140" s="359"/>
      <c r="D140" s="361"/>
      <c r="E140" s="81" t="s">
        <v>32</v>
      </c>
      <c r="F140" s="194"/>
      <c r="G140" s="194"/>
      <c r="H140" s="194"/>
      <c r="I140" s="194"/>
      <c r="J140" s="194"/>
      <c r="K140" s="194"/>
      <c r="L140" s="194"/>
      <c r="M140" s="194"/>
      <c r="N140" s="194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4"/>
      <c r="Z140" s="194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363"/>
      <c r="AL140" s="363"/>
      <c r="AM140" s="365"/>
      <c r="AN140" s="367"/>
      <c r="AO140" s="369"/>
      <c r="AP140" s="367"/>
      <c r="AQ140" s="367"/>
      <c r="AR140" s="367"/>
      <c r="AS140" s="357"/>
      <c r="AT140" s="286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</row>
    <row r="141" spans="1:90" s="78" customFormat="1" ht="18" customHeight="1">
      <c r="A141" s="370">
        <f>A139+1</f>
        <v>25</v>
      </c>
      <c r="B141" s="370" t="s">
        <v>121</v>
      </c>
      <c r="C141" s="358" t="str">
        <f>VLOOKUP(B141,DS,2,0)</f>
        <v>Huỳnh Minh Hiếu</v>
      </c>
      <c r="D141" s="360" t="str">
        <f>VLOOKUP(B141,DS,3,0)</f>
        <v>Công nhân</v>
      </c>
      <c r="E141" s="79" t="s">
        <v>33</v>
      </c>
      <c r="F141" s="193"/>
      <c r="G141" s="193"/>
      <c r="H141" s="193">
        <v>8</v>
      </c>
      <c r="I141" s="193">
        <v>8</v>
      </c>
      <c r="J141" s="193">
        <v>8</v>
      </c>
      <c r="K141" s="193">
        <v>8</v>
      </c>
      <c r="L141" s="193">
        <v>8</v>
      </c>
      <c r="M141" s="193">
        <v>8</v>
      </c>
      <c r="N141" s="193"/>
      <c r="O141" s="193">
        <v>8</v>
      </c>
      <c r="P141" s="193">
        <v>8</v>
      </c>
      <c r="Q141" s="193">
        <v>8</v>
      </c>
      <c r="R141" s="193">
        <v>8</v>
      </c>
      <c r="S141" s="193">
        <v>8</v>
      </c>
      <c r="T141" s="193">
        <v>8</v>
      </c>
      <c r="U141" s="193"/>
      <c r="V141" s="193">
        <v>8</v>
      </c>
      <c r="W141" s="193">
        <v>8</v>
      </c>
      <c r="X141" s="193">
        <v>8</v>
      </c>
      <c r="Y141" s="193">
        <v>8</v>
      </c>
      <c r="Z141" s="193">
        <v>8</v>
      </c>
      <c r="AA141" s="193">
        <v>8</v>
      </c>
      <c r="AB141" s="193"/>
      <c r="AC141" s="193">
        <v>8</v>
      </c>
      <c r="AD141" s="193">
        <v>8</v>
      </c>
      <c r="AE141" s="193">
        <v>8</v>
      </c>
      <c r="AF141" s="193">
        <v>8</v>
      </c>
      <c r="AG141" s="193">
        <v>8</v>
      </c>
      <c r="AH141" s="193">
        <v>8</v>
      </c>
      <c r="AI141" s="193"/>
      <c r="AJ141" s="193">
        <v>8</v>
      </c>
      <c r="AK141" s="362">
        <f t="shared" ref="AK141" si="108">((SUM(F141:AJ141))/8)-(SUMIF($F$6:$AJ$6,"C.Nhật",F141:AJ141)/8)</f>
        <v>25</v>
      </c>
      <c r="AL141" s="362">
        <f t="shared" ref="AL141" si="109">SUM(F142:AJ142)/8*1.5</f>
        <v>0</v>
      </c>
      <c r="AM141" s="364">
        <f t="shared" ref="AM141" si="110">SUMIF($F$6:$AJ$6,"C.Nhật",$F141:$AJ142)/8*2</f>
        <v>0</v>
      </c>
      <c r="AN141" s="366">
        <f t="shared" si="38"/>
        <v>25</v>
      </c>
      <c r="AO141" s="368">
        <v>0</v>
      </c>
      <c r="AP141" s="366"/>
      <c r="AQ141" s="366"/>
      <c r="AR141" s="366"/>
      <c r="AS141" s="356"/>
      <c r="AT141" s="286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</row>
    <row r="142" spans="1:90" s="78" customFormat="1" ht="18" customHeight="1">
      <c r="A142" s="371"/>
      <c r="B142" s="371"/>
      <c r="C142" s="359"/>
      <c r="D142" s="361"/>
      <c r="E142" s="81" t="s">
        <v>32</v>
      </c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4"/>
      <c r="Z142" s="194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363"/>
      <c r="AL142" s="363"/>
      <c r="AM142" s="365"/>
      <c r="AN142" s="367"/>
      <c r="AO142" s="369"/>
      <c r="AP142" s="367"/>
      <c r="AQ142" s="367"/>
      <c r="AR142" s="367"/>
      <c r="AS142" s="357"/>
      <c r="AT142" s="286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</row>
    <row r="143" spans="1:90" s="78" customFormat="1" ht="18" customHeight="1">
      <c r="A143" s="370">
        <f>A141+1</f>
        <v>26</v>
      </c>
      <c r="B143" s="370" t="s">
        <v>122</v>
      </c>
      <c r="C143" s="358" t="str">
        <f>VLOOKUP(B143,DS,2,0)</f>
        <v>Lý Thị Sà Kha</v>
      </c>
      <c r="D143" s="360" t="str">
        <f>VLOOKUP(B143,DS,3,0)</f>
        <v>Công nhân</v>
      </c>
      <c r="E143" s="79" t="s">
        <v>33</v>
      </c>
      <c r="F143" s="193"/>
      <c r="G143" s="193"/>
      <c r="H143" s="193">
        <v>8</v>
      </c>
      <c r="I143" s="193">
        <v>8</v>
      </c>
      <c r="J143" s="193">
        <v>8</v>
      </c>
      <c r="K143" s="193">
        <v>8</v>
      </c>
      <c r="L143" s="193">
        <v>8</v>
      </c>
      <c r="M143" s="193">
        <v>8</v>
      </c>
      <c r="N143" s="193"/>
      <c r="O143" s="193">
        <v>8</v>
      </c>
      <c r="P143" s="193">
        <v>8</v>
      </c>
      <c r="Q143" s="193">
        <v>8</v>
      </c>
      <c r="R143" s="193">
        <v>8</v>
      </c>
      <c r="S143" s="193">
        <v>8</v>
      </c>
      <c r="T143" s="193">
        <v>8</v>
      </c>
      <c r="U143" s="193"/>
      <c r="V143" s="193">
        <v>8</v>
      </c>
      <c r="W143" s="193">
        <v>8</v>
      </c>
      <c r="X143" s="193">
        <v>8</v>
      </c>
      <c r="Y143" s="193">
        <v>8</v>
      </c>
      <c r="Z143" s="193">
        <v>8</v>
      </c>
      <c r="AA143" s="193">
        <v>8</v>
      </c>
      <c r="AB143" s="193"/>
      <c r="AC143" s="193">
        <v>8</v>
      </c>
      <c r="AD143" s="193">
        <v>8</v>
      </c>
      <c r="AE143" s="193">
        <v>8</v>
      </c>
      <c r="AF143" s="193">
        <v>8</v>
      </c>
      <c r="AG143" s="193">
        <v>8</v>
      </c>
      <c r="AH143" s="193">
        <v>8</v>
      </c>
      <c r="AI143" s="193"/>
      <c r="AJ143" s="193">
        <v>8</v>
      </c>
      <c r="AK143" s="362">
        <f t="shared" ref="AK143" si="111">((SUM(F143:AJ143))/8)-(SUMIF($F$6:$AJ$6,"C.Nhật",F143:AJ143)/8)</f>
        <v>25</v>
      </c>
      <c r="AL143" s="362">
        <f t="shared" ref="AL143" si="112">SUM(F144:AJ144)/8*1.5</f>
        <v>0</v>
      </c>
      <c r="AM143" s="364">
        <f t="shared" ref="AM143" si="113">SUMIF($F$6:$AJ$6,"C.Nhật",$F143:$AJ144)/8*2</f>
        <v>0</v>
      </c>
      <c r="AN143" s="366">
        <f t="shared" si="38"/>
        <v>25</v>
      </c>
      <c r="AO143" s="368">
        <v>0</v>
      </c>
      <c r="AP143" s="366"/>
      <c r="AQ143" s="366"/>
      <c r="AR143" s="366"/>
      <c r="AS143" s="356"/>
      <c r="AT143" s="286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</row>
    <row r="144" spans="1:90" s="78" customFormat="1" ht="18" customHeight="1">
      <c r="A144" s="371"/>
      <c r="B144" s="371"/>
      <c r="C144" s="359"/>
      <c r="D144" s="361"/>
      <c r="E144" s="81" t="s">
        <v>32</v>
      </c>
      <c r="F144" s="194"/>
      <c r="G144" s="194"/>
      <c r="H144" s="194"/>
      <c r="I144" s="194"/>
      <c r="J144" s="194"/>
      <c r="K144" s="194"/>
      <c r="L144" s="194"/>
      <c r="M144" s="194"/>
      <c r="N144" s="194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4"/>
      <c r="Z144" s="194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363"/>
      <c r="AL144" s="363"/>
      <c r="AM144" s="365"/>
      <c r="AN144" s="367"/>
      <c r="AO144" s="369"/>
      <c r="AP144" s="367"/>
      <c r="AQ144" s="367"/>
      <c r="AR144" s="367"/>
      <c r="AS144" s="357"/>
      <c r="AT144" s="286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</row>
    <row r="145" spans="1:90" s="78" customFormat="1" ht="18" customHeight="1">
      <c r="A145" s="370">
        <f>A143+1</f>
        <v>27</v>
      </c>
      <c r="B145" s="370" t="s">
        <v>127</v>
      </c>
      <c r="C145" s="358" t="str">
        <f>VLOOKUP(B145,DS,2,0)</f>
        <v>Nguyễn Văn Bé Hai</v>
      </c>
      <c r="D145" s="360" t="str">
        <f>VLOOKUP(B145,DS,3,0)</f>
        <v>Công nhân</v>
      </c>
      <c r="E145" s="79" t="s">
        <v>33</v>
      </c>
      <c r="F145" s="193">
        <v>8</v>
      </c>
      <c r="G145" s="193"/>
      <c r="H145" s="193">
        <v>8</v>
      </c>
      <c r="I145" s="193">
        <v>8</v>
      </c>
      <c r="J145" s="193">
        <v>8</v>
      </c>
      <c r="K145" s="193">
        <v>8</v>
      </c>
      <c r="L145" s="193">
        <v>8</v>
      </c>
      <c r="M145" s="193">
        <v>8</v>
      </c>
      <c r="N145" s="193"/>
      <c r="O145" s="193">
        <v>8</v>
      </c>
      <c r="P145" s="193">
        <v>8</v>
      </c>
      <c r="Q145" s="193">
        <v>8</v>
      </c>
      <c r="R145" s="193">
        <v>8</v>
      </c>
      <c r="S145" s="193">
        <v>8</v>
      </c>
      <c r="T145" s="193">
        <v>8</v>
      </c>
      <c r="U145" s="193"/>
      <c r="V145" s="193">
        <v>8</v>
      </c>
      <c r="W145" s="193">
        <v>8</v>
      </c>
      <c r="X145" s="193">
        <v>8</v>
      </c>
      <c r="Y145" s="193">
        <v>8</v>
      </c>
      <c r="Z145" s="193">
        <v>8</v>
      </c>
      <c r="AA145" s="193">
        <v>8</v>
      </c>
      <c r="AB145" s="193"/>
      <c r="AC145" s="193">
        <v>8</v>
      </c>
      <c r="AD145" s="193">
        <v>8</v>
      </c>
      <c r="AE145" s="193">
        <v>8</v>
      </c>
      <c r="AF145" s="193">
        <v>8</v>
      </c>
      <c r="AG145" s="193">
        <v>8</v>
      </c>
      <c r="AH145" s="193">
        <v>8</v>
      </c>
      <c r="AI145" s="193"/>
      <c r="AJ145" s="193">
        <v>8</v>
      </c>
      <c r="AK145" s="362">
        <f t="shared" ref="AK145" si="114">((SUM(F145:AJ145))/8)-(SUMIF($F$6:$AJ$6,"C.Nhật",F145:AJ145)/8)</f>
        <v>26</v>
      </c>
      <c r="AL145" s="362">
        <f t="shared" ref="AL145" si="115">SUM(F146:AJ146)/8*1.5</f>
        <v>0</v>
      </c>
      <c r="AM145" s="364">
        <f t="shared" ref="AM145" si="116">SUMIF($F$6:$AJ$6,"C.Nhật",$F145:$AJ146)/8*2</f>
        <v>0</v>
      </c>
      <c r="AN145" s="366">
        <f t="shared" si="38"/>
        <v>26</v>
      </c>
      <c r="AO145" s="368">
        <v>0</v>
      </c>
      <c r="AP145" s="366"/>
      <c r="AQ145" s="366"/>
      <c r="AR145" s="366"/>
      <c r="AS145" s="356"/>
      <c r="AT145" s="286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</row>
    <row r="146" spans="1:90" s="78" customFormat="1" ht="18" customHeight="1">
      <c r="A146" s="371"/>
      <c r="B146" s="371"/>
      <c r="C146" s="359"/>
      <c r="D146" s="361"/>
      <c r="E146" s="81" t="s">
        <v>32</v>
      </c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4"/>
      <c r="Z146" s="194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363"/>
      <c r="AL146" s="363"/>
      <c r="AM146" s="365"/>
      <c r="AN146" s="367"/>
      <c r="AO146" s="369"/>
      <c r="AP146" s="367"/>
      <c r="AQ146" s="367"/>
      <c r="AR146" s="367"/>
      <c r="AS146" s="357"/>
      <c r="AT146" s="286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</row>
    <row r="147" spans="1:90" s="78" customFormat="1" ht="18" customHeight="1">
      <c r="A147" s="370">
        <f>A145+1</f>
        <v>28</v>
      </c>
      <c r="B147" s="370" t="s">
        <v>128</v>
      </c>
      <c r="C147" s="358" t="str">
        <f>VLOOKUP(B147,DS,2,0)</f>
        <v>Thạch Tiền</v>
      </c>
      <c r="D147" s="360" t="str">
        <f>VLOOKUP(B147,DS,3,0)</f>
        <v>Công nhân</v>
      </c>
      <c r="E147" s="79" t="s">
        <v>33</v>
      </c>
      <c r="F147" s="193">
        <v>8</v>
      </c>
      <c r="G147" s="193"/>
      <c r="H147" s="193">
        <v>8</v>
      </c>
      <c r="I147" s="193">
        <v>8</v>
      </c>
      <c r="J147" s="193">
        <v>8</v>
      </c>
      <c r="K147" s="193">
        <v>8</v>
      </c>
      <c r="L147" s="193">
        <v>8</v>
      </c>
      <c r="M147" s="193">
        <v>8</v>
      </c>
      <c r="N147" s="193"/>
      <c r="O147" s="193">
        <v>8</v>
      </c>
      <c r="P147" s="193">
        <v>8</v>
      </c>
      <c r="Q147" s="193">
        <v>8</v>
      </c>
      <c r="R147" s="193">
        <v>8</v>
      </c>
      <c r="S147" s="193">
        <v>8</v>
      </c>
      <c r="T147" s="193">
        <v>8</v>
      </c>
      <c r="U147" s="193"/>
      <c r="V147" s="193">
        <v>8</v>
      </c>
      <c r="W147" s="193">
        <v>8</v>
      </c>
      <c r="X147" s="193">
        <v>8</v>
      </c>
      <c r="Y147" s="193">
        <v>8</v>
      </c>
      <c r="Z147" s="193">
        <v>8</v>
      </c>
      <c r="AA147" s="193">
        <v>8</v>
      </c>
      <c r="AB147" s="193"/>
      <c r="AC147" s="193">
        <v>8</v>
      </c>
      <c r="AD147" s="193">
        <v>8</v>
      </c>
      <c r="AE147" s="193">
        <v>8</v>
      </c>
      <c r="AF147" s="193">
        <v>8</v>
      </c>
      <c r="AG147" s="193">
        <v>8</v>
      </c>
      <c r="AH147" s="193">
        <v>8</v>
      </c>
      <c r="AI147" s="193"/>
      <c r="AJ147" s="193">
        <v>8</v>
      </c>
      <c r="AK147" s="362">
        <f t="shared" ref="AK147" si="117">((SUM(F147:AJ147))/8)-(SUMIF($F$6:$AJ$6,"C.Nhật",F147:AJ147)/8)</f>
        <v>26</v>
      </c>
      <c r="AL147" s="362">
        <f t="shared" ref="AL147" si="118">SUM(F148:AJ148)/8*1.5</f>
        <v>0</v>
      </c>
      <c r="AM147" s="364">
        <f t="shared" ref="AM147" si="119">SUMIF($F$6:$AJ$6,"C.Nhật",$F147:$AJ148)/8*2</f>
        <v>0</v>
      </c>
      <c r="AN147" s="366">
        <f t="shared" si="38"/>
        <v>26</v>
      </c>
      <c r="AO147" s="368">
        <v>0</v>
      </c>
      <c r="AP147" s="366"/>
      <c r="AQ147" s="366"/>
      <c r="AR147" s="366"/>
      <c r="AS147" s="356"/>
      <c r="AT147" s="286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</row>
    <row r="148" spans="1:90" s="78" customFormat="1" ht="18" customHeight="1">
      <c r="A148" s="371"/>
      <c r="B148" s="371"/>
      <c r="C148" s="359"/>
      <c r="D148" s="361"/>
      <c r="E148" s="81" t="s">
        <v>32</v>
      </c>
      <c r="F148" s="194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4"/>
      <c r="Z148" s="194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363"/>
      <c r="AL148" s="363"/>
      <c r="AM148" s="365"/>
      <c r="AN148" s="367"/>
      <c r="AO148" s="369"/>
      <c r="AP148" s="367"/>
      <c r="AQ148" s="367"/>
      <c r="AR148" s="367"/>
      <c r="AS148" s="357"/>
      <c r="AT148" s="286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</row>
    <row r="149" spans="1:90" s="78" customFormat="1" ht="18" customHeight="1">
      <c r="A149" s="370">
        <f>A147+1</f>
        <v>29</v>
      </c>
      <c r="B149" s="370" t="s">
        <v>129</v>
      </c>
      <c r="C149" s="358" t="str">
        <f>VLOOKUP(B149,DS,2,0)</f>
        <v>Hứa Hậu</v>
      </c>
      <c r="D149" s="360" t="str">
        <f>VLOOKUP(B149,DS,3,0)</f>
        <v>Công nhân</v>
      </c>
      <c r="E149" s="79" t="s">
        <v>33</v>
      </c>
      <c r="F149" s="193">
        <v>8</v>
      </c>
      <c r="G149" s="193"/>
      <c r="H149" s="193">
        <v>8</v>
      </c>
      <c r="I149" s="193">
        <v>8</v>
      </c>
      <c r="J149" s="193">
        <v>8</v>
      </c>
      <c r="K149" s="193">
        <v>8</v>
      </c>
      <c r="L149" s="193">
        <v>8</v>
      </c>
      <c r="M149" s="193">
        <v>8</v>
      </c>
      <c r="N149" s="193"/>
      <c r="O149" s="193">
        <v>8</v>
      </c>
      <c r="P149" s="193">
        <v>8</v>
      </c>
      <c r="Q149" s="193">
        <v>8</v>
      </c>
      <c r="R149" s="193">
        <v>8</v>
      </c>
      <c r="S149" s="193">
        <v>8</v>
      </c>
      <c r="T149" s="193">
        <v>8</v>
      </c>
      <c r="U149" s="193"/>
      <c r="V149" s="193">
        <v>8</v>
      </c>
      <c r="W149" s="193">
        <v>8</v>
      </c>
      <c r="X149" s="193">
        <v>8</v>
      </c>
      <c r="Y149" s="193">
        <v>8</v>
      </c>
      <c r="Z149" s="193">
        <v>8</v>
      </c>
      <c r="AA149" s="193">
        <v>8</v>
      </c>
      <c r="AB149" s="193"/>
      <c r="AC149" s="193">
        <v>8</v>
      </c>
      <c r="AD149" s="193">
        <v>8</v>
      </c>
      <c r="AE149" s="193">
        <v>8</v>
      </c>
      <c r="AF149" s="193">
        <v>8</v>
      </c>
      <c r="AG149" s="193">
        <v>8</v>
      </c>
      <c r="AH149" s="193">
        <v>8</v>
      </c>
      <c r="AI149" s="193"/>
      <c r="AJ149" s="193">
        <v>8</v>
      </c>
      <c r="AK149" s="362">
        <f t="shared" ref="AK149" si="120">((SUM(F149:AJ149))/8)-(SUMIF($F$6:$AJ$6,"C.Nhật",F149:AJ149)/8)</f>
        <v>26</v>
      </c>
      <c r="AL149" s="362">
        <f t="shared" ref="AL149" si="121">SUM(F150:AJ150)/8*1.5</f>
        <v>0</v>
      </c>
      <c r="AM149" s="364">
        <f t="shared" ref="AM149" si="122">SUMIF($F$6:$AJ$6,"C.Nhật",$F149:$AJ150)/8*2</f>
        <v>0</v>
      </c>
      <c r="AN149" s="366">
        <f t="shared" si="38"/>
        <v>26</v>
      </c>
      <c r="AO149" s="368">
        <v>0</v>
      </c>
      <c r="AP149" s="366"/>
      <c r="AQ149" s="366"/>
      <c r="AR149" s="366"/>
      <c r="AS149" s="356"/>
      <c r="AT149" s="286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</row>
    <row r="150" spans="1:90" s="78" customFormat="1" ht="18" customHeight="1">
      <c r="A150" s="371"/>
      <c r="B150" s="371"/>
      <c r="C150" s="359"/>
      <c r="D150" s="361"/>
      <c r="E150" s="81" t="s">
        <v>32</v>
      </c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4"/>
      <c r="Z150" s="194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363"/>
      <c r="AL150" s="363"/>
      <c r="AM150" s="365"/>
      <c r="AN150" s="367"/>
      <c r="AO150" s="369"/>
      <c r="AP150" s="367"/>
      <c r="AQ150" s="367"/>
      <c r="AR150" s="367"/>
      <c r="AS150" s="357"/>
      <c r="AT150" s="286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</row>
    <row r="151" spans="1:90" s="78" customFormat="1" ht="18" customHeight="1">
      <c r="A151" s="370">
        <f>A149+1</f>
        <v>30</v>
      </c>
      <c r="B151" s="370" t="s">
        <v>130</v>
      </c>
      <c r="C151" s="358" t="str">
        <f>VLOOKUP(B151,DS,2,0)</f>
        <v>Sơn Phép</v>
      </c>
      <c r="D151" s="360" t="str">
        <f>VLOOKUP(B151,DS,3,0)</f>
        <v>Công nhân</v>
      </c>
      <c r="E151" s="79" t="s">
        <v>33</v>
      </c>
      <c r="F151" s="193">
        <v>8</v>
      </c>
      <c r="G151" s="193"/>
      <c r="H151" s="193">
        <v>8</v>
      </c>
      <c r="I151" s="193">
        <v>8</v>
      </c>
      <c r="J151" s="193">
        <v>8</v>
      </c>
      <c r="K151" s="193">
        <v>8</v>
      </c>
      <c r="L151" s="193">
        <v>8</v>
      </c>
      <c r="M151" s="193">
        <v>8</v>
      </c>
      <c r="N151" s="193"/>
      <c r="O151" s="193">
        <v>8</v>
      </c>
      <c r="P151" s="193">
        <v>8</v>
      </c>
      <c r="Q151" s="193">
        <v>8</v>
      </c>
      <c r="R151" s="193">
        <v>8</v>
      </c>
      <c r="S151" s="193">
        <v>8</v>
      </c>
      <c r="T151" s="193">
        <v>8</v>
      </c>
      <c r="U151" s="193"/>
      <c r="V151" s="193">
        <v>8</v>
      </c>
      <c r="W151" s="193">
        <v>8</v>
      </c>
      <c r="X151" s="193">
        <v>8</v>
      </c>
      <c r="Y151" s="193">
        <v>8</v>
      </c>
      <c r="Z151" s="193">
        <v>8</v>
      </c>
      <c r="AA151" s="193">
        <v>8</v>
      </c>
      <c r="AB151" s="193"/>
      <c r="AC151" s="193">
        <v>8</v>
      </c>
      <c r="AD151" s="193">
        <v>8</v>
      </c>
      <c r="AE151" s="193">
        <v>8</v>
      </c>
      <c r="AF151" s="193">
        <v>8</v>
      </c>
      <c r="AG151" s="193">
        <v>8</v>
      </c>
      <c r="AH151" s="193">
        <v>8</v>
      </c>
      <c r="AI151" s="193"/>
      <c r="AJ151" s="193">
        <v>8</v>
      </c>
      <c r="AK151" s="362">
        <f t="shared" ref="AK151" si="123">((SUM(F151:AJ151))/8)-(SUMIF($F$6:$AJ$6,"C.Nhật",F151:AJ151)/8)</f>
        <v>26</v>
      </c>
      <c r="AL151" s="362">
        <f t="shared" ref="AL151" si="124">SUM(F152:AJ152)/8*1.5</f>
        <v>0</v>
      </c>
      <c r="AM151" s="364">
        <f t="shared" ref="AM151" si="125">SUMIF($F$6:$AJ$6,"C.Nhật",$F151:$AJ152)/8*2</f>
        <v>0</v>
      </c>
      <c r="AN151" s="366">
        <f t="shared" si="38"/>
        <v>26</v>
      </c>
      <c r="AO151" s="368">
        <v>0</v>
      </c>
      <c r="AP151" s="366"/>
      <c r="AQ151" s="366"/>
      <c r="AR151" s="366"/>
      <c r="AS151" s="356"/>
      <c r="AT151" s="286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</row>
    <row r="152" spans="1:90" s="78" customFormat="1" ht="18" customHeight="1">
      <c r="A152" s="371"/>
      <c r="B152" s="371"/>
      <c r="C152" s="359"/>
      <c r="D152" s="361"/>
      <c r="E152" s="81" t="s">
        <v>32</v>
      </c>
      <c r="F152" s="194"/>
      <c r="G152" s="194"/>
      <c r="H152" s="194"/>
      <c r="I152" s="194"/>
      <c r="J152" s="194"/>
      <c r="K152" s="194"/>
      <c r="L152" s="194"/>
      <c r="M152" s="194"/>
      <c r="N152" s="194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4"/>
      <c r="Z152" s="194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363"/>
      <c r="AL152" s="363"/>
      <c r="AM152" s="365"/>
      <c r="AN152" s="367"/>
      <c r="AO152" s="369"/>
      <c r="AP152" s="367"/>
      <c r="AQ152" s="367"/>
      <c r="AR152" s="367"/>
      <c r="AS152" s="357"/>
      <c r="AT152" s="286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</row>
    <row r="153" spans="1:90" s="78" customFormat="1" ht="18" customHeight="1">
      <c r="A153" s="370">
        <f>A151+1</f>
        <v>31</v>
      </c>
      <c r="B153" s="370" t="s">
        <v>131</v>
      </c>
      <c r="C153" s="358" t="str">
        <f>VLOOKUP(B153,DS,2,0)</f>
        <v>Lý La Qui</v>
      </c>
      <c r="D153" s="360" t="str">
        <f>VLOOKUP(B153,DS,3,0)</f>
        <v>Công nhân</v>
      </c>
      <c r="E153" s="79" t="s">
        <v>33</v>
      </c>
      <c r="F153" s="193">
        <v>8</v>
      </c>
      <c r="G153" s="193"/>
      <c r="H153" s="193">
        <v>8</v>
      </c>
      <c r="I153" s="193">
        <v>8</v>
      </c>
      <c r="J153" s="193">
        <v>8</v>
      </c>
      <c r="K153" s="193">
        <v>8</v>
      </c>
      <c r="L153" s="193">
        <v>8</v>
      </c>
      <c r="M153" s="193">
        <v>8</v>
      </c>
      <c r="N153" s="193"/>
      <c r="O153" s="193">
        <v>8</v>
      </c>
      <c r="P153" s="193">
        <v>8</v>
      </c>
      <c r="Q153" s="193">
        <v>8</v>
      </c>
      <c r="R153" s="193">
        <v>8</v>
      </c>
      <c r="S153" s="193">
        <v>8</v>
      </c>
      <c r="T153" s="193">
        <v>8</v>
      </c>
      <c r="U153" s="193"/>
      <c r="V153" s="193">
        <v>8</v>
      </c>
      <c r="W153" s="193">
        <v>8</v>
      </c>
      <c r="X153" s="193">
        <v>8</v>
      </c>
      <c r="Y153" s="193">
        <v>8</v>
      </c>
      <c r="Z153" s="193">
        <v>8</v>
      </c>
      <c r="AA153" s="193">
        <v>8</v>
      </c>
      <c r="AB153" s="193"/>
      <c r="AC153" s="193">
        <v>8</v>
      </c>
      <c r="AD153" s="193">
        <v>8</v>
      </c>
      <c r="AE153" s="193">
        <v>8</v>
      </c>
      <c r="AF153" s="193">
        <v>8</v>
      </c>
      <c r="AG153" s="193">
        <v>8</v>
      </c>
      <c r="AH153" s="193">
        <v>8</v>
      </c>
      <c r="AI153" s="193"/>
      <c r="AJ153" s="193">
        <v>8</v>
      </c>
      <c r="AK153" s="362">
        <f t="shared" ref="AK153" si="126">((SUM(F153:AJ153))/8)-(SUMIF($F$6:$AJ$6,"C.Nhật",F153:AJ153)/8)</f>
        <v>26</v>
      </c>
      <c r="AL153" s="362">
        <f t="shared" ref="AL153" si="127">SUM(F154:AJ154)/8*1.5</f>
        <v>0</v>
      </c>
      <c r="AM153" s="364">
        <f t="shared" ref="AM153" si="128">SUMIF($F$6:$AJ$6,"C.Nhật",$F153:$AJ154)/8*2</f>
        <v>0</v>
      </c>
      <c r="AN153" s="366">
        <f t="shared" si="38"/>
        <v>26</v>
      </c>
      <c r="AO153" s="368">
        <v>0</v>
      </c>
      <c r="AP153" s="366"/>
      <c r="AQ153" s="366"/>
      <c r="AR153" s="366"/>
      <c r="AS153" s="356"/>
      <c r="AT153" s="286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</row>
    <row r="154" spans="1:90" s="78" customFormat="1" ht="18" customHeight="1">
      <c r="A154" s="371"/>
      <c r="B154" s="371"/>
      <c r="C154" s="359"/>
      <c r="D154" s="361"/>
      <c r="E154" s="81" t="s">
        <v>32</v>
      </c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4"/>
      <c r="Z154" s="194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363"/>
      <c r="AL154" s="363"/>
      <c r="AM154" s="365"/>
      <c r="AN154" s="367"/>
      <c r="AO154" s="369"/>
      <c r="AP154" s="367"/>
      <c r="AQ154" s="367"/>
      <c r="AR154" s="367"/>
      <c r="AS154" s="357"/>
      <c r="AT154" s="286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</row>
    <row r="155" spans="1:90" s="78" customFormat="1" ht="18" customHeight="1">
      <c r="A155" s="370">
        <f>A153+1</f>
        <v>32</v>
      </c>
      <c r="B155" s="370" t="s">
        <v>132</v>
      </c>
      <c r="C155" s="358" t="str">
        <f>VLOOKUP(B155,DS,2,0)</f>
        <v>Nguyễn Văn Tâm</v>
      </c>
      <c r="D155" s="360" t="str">
        <f>VLOOKUP(B155,DS,3,0)</f>
        <v>Công nhân</v>
      </c>
      <c r="E155" s="79" t="s">
        <v>33</v>
      </c>
      <c r="F155" s="193">
        <v>8</v>
      </c>
      <c r="G155" s="193"/>
      <c r="H155" s="193">
        <v>8</v>
      </c>
      <c r="I155" s="193">
        <v>8</v>
      </c>
      <c r="J155" s="193">
        <v>8</v>
      </c>
      <c r="K155" s="193">
        <v>8</v>
      </c>
      <c r="L155" s="193">
        <v>8</v>
      </c>
      <c r="M155" s="193">
        <v>8</v>
      </c>
      <c r="N155" s="193"/>
      <c r="O155" s="193">
        <v>8</v>
      </c>
      <c r="P155" s="193">
        <v>8</v>
      </c>
      <c r="Q155" s="193">
        <v>8</v>
      </c>
      <c r="R155" s="193">
        <v>8</v>
      </c>
      <c r="S155" s="193">
        <v>8</v>
      </c>
      <c r="T155" s="193">
        <v>8</v>
      </c>
      <c r="U155" s="193"/>
      <c r="V155" s="193">
        <v>8</v>
      </c>
      <c r="W155" s="193">
        <v>8</v>
      </c>
      <c r="X155" s="193">
        <v>8</v>
      </c>
      <c r="Y155" s="193">
        <v>8</v>
      </c>
      <c r="Z155" s="193">
        <v>8</v>
      </c>
      <c r="AA155" s="193">
        <v>8</v>
      </c>
      <c r="AB155" s="193"/>
      <c r="AC155" s="193">
        <v>8</v>
      </c>
      <c r="AD155" s="193">
        <v>8</v>
      </c>
      <c r="AE155" s="193">
        <v>8</v>
      </c>
      <c r="AF155" s="193">
        <v>8</v>
      </c>
      <c r="AG155" s="193">
        <v>8</v>
      </c>
      <c r="AH155" s="193">
        <v>8</v>
      </c>
      <c r="AI155" s="193"/>
      <c r="AJ155" s="193">
        <v>8</v>
      </c>
      <c r="AK155" s="362">
        <f t="shared" ref="AK155" si="129">((SUM(F155:AJ155))/8)-(SUMIF($F$6:$AJ$6,"C.Nhật",F155:AJ155)/8)</f>
        <v>26</v>
      </c>
      <c r="AL155" s="362">
        <f t="shared" ref="AL155" si="130">SUM(F156:AJ156)/8*1.5</f>
        <v>0</v>
      </c>
      <c r="AM155" s="364">
        <f t="shared" ref="AM155" si="131">SUMIF($F$6:$AJ$6,"C.Nhật",$F155:$AJ156)/8*2</f>
        <v>0</v>
      </c>
      <c r="AN155" s="366">
        <f t="shared" si="38"/>
        <v>26</v>
      </c>
      <c r="AO155" s="368">
        <v>0</v>
      </c>
      <c r="AP155" s="366"/>
      <c r="AQ155" s="366"/>
      <c r="AR155" s="366"/>
      <c r="AS155" s="356"/>
      <c r="AT155" s="286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</row>
    <row r="156" spans="1:90" s="78" customFormat="1" ht="18" customHeight="1">
      <c r="A156" s="371"/>
      <c r="B156" s="371"/>
      <c r="C156" s="359"/>
      <c r="D156" s="361"/>
      <c r="E156" s="81" t="s">
        <v>32</v>
      </c>
      <c r="F156" s="194"/>
      <c r="G156" s="194"/>
      <c r="H156" s="194"/>
      <c r="I156" s="194"/>
      <c r="J156" s="194"/>
      <c r="K156" s="194"/>
      <c r="L156" s="194"/>
      <c r="M156" s="194"/>
      <c r="N156" s="194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4"/>
      <c r="Z156" s="194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363"/>
      <c r="AL156" s="363"/>
      <c r="AM156" s="365"/>
      <c r="AN156" s="367"/>
      <c r="AO156" s="369"/>
      <c r="AP156" s="367"/>
      <c r="AQ156" s="367"/>
      <c r="AR156" s="367"/>
      <c r="AS156" s="357"/>
      <c r="AT156" s="286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</row>
    <row r="157" spans="1:90" s="78" customFormat="1" ht="18" customHeight="1">
      <c r="A157" s="370">
        <f>A155+1</f>
        <v>33</v>
      </c>
      <c r="B157" s="370" t="s">
        <v>133</v>
      </c>
      <c r="C157" s="358" t="str">
        <f>VLOOKUP(B157,DS,2,0)</f>
        <v>Sơn Lét</v>
      </c>
      <c r="D157" s="360" t="str">
        <f>VLOOKUP(B157,DS,3,0)</f>
        <v>Công nhân</v>
      </c>
      <c r="E157" s="79" t="s">
        <v>33</v>
      </c>
      <c r="F157" s="193">
        <v>8</v>
      </c>
      <c r="G157" s="193"/>
      <c r="H157" s="193">
        <v>8</v>
      </c>
      <c r="I157" s="193">
        <v>8</v>
      </c>
      <c r="J157" s="193">
        <v>8</v>
      </c>
      <c r="K157" s="193">
        <v>8</v>
      </c>
      <c r="L157" s="193">
        <v>8</v>
      </c>
      <c r="M157" s="193">
        <v>8</v>
      </c>
      <c r="N157" s="193"/>
      <c r="O157" s="193">
        <v>8</v>
      </c>
      <c r="P157" s="193">
        <v>8</v>
      </c>
      <c r="Q157" s="193">
        <v>8</v>
      </c>
      <c r="R157" s="193">
        <v>8</v>
      </c>
      <c r="S157" s="193">
        <v>8</v>
      </c>
      <c r="T157" s="193">
        <v>8</v>
      </c>
      <c r="U157" s="193"/>
      <c r="V157" s="193">
        <v>8</v>
      </c>
      <c r="W157" s="193">
        <v>8</v>
      </c>
      <c r="X157" s="193">
        <v>8</v>
      </c>
      <c r="Y157" s="193">
        <v>8</v>
      </c>
      <c r="Z157" s="193">
        <v>8</v>
      </c>
      <c r="AA157" s="193">
        <v>8</v>
      </c>
      <c r="AB157" s="193"/>
      <c r="AC157" s="193">
        <v>8</v>
      </c>
      <c r="AD157" s="193">
        <v>8</v>
      </c>
      <c r="AE157" s="193">
        <v>8</v>
      </c>
      <c r="AF157" s="193">
        <v>8</v>
      </c>
      <c r="AG157" s="193">
        <v>8</v>
      </c>
      <c r="AH157" s="193">
        <v>8</v>
      </c>
      <c r="AI157" s="193"/>
      <c r="AJ157" s="193">
        <v>8</v>
      </c>
      <c r="AK157" s="362">
        <f t="shared" ref="AK157" si="132">((SUM(F157:AJ157))/8)-(SUMIF($F$6:$AJ$6,"C.Nhật",F157:AJ157)/8)</f>
        <v>26</v>
      </c>
      <c r="AL157" s="362">
        <f t="shared" ref="AL157" si="133">SUM(F158:AJ158)/8*1.5</f>
        <v>0</v>
      </c>
      <c r="AM157" s="364">
        <f t="shared" ref="AM157" si="134">SUMIF($F$6:$AJ$6,"C.Nhật",$F157:$AJ158)/8*2</f>
        <v>0</v>
      </c>
      <c r="AN157" s="366">
        <f t="shared" ref="AN157:AN167" si="135">SUM(AK157:AM158)</f>
        <v>26</v>
      </c>
      <c r="AO157" s="368">
        <v>0</v>
      </c>
      <c r="AP157" s="366"/>
      <c r="AQ157" s="366"/>
      <c r="AR157" s="366"/>
      <c r="AS157" s="356"/>
      <c r="AT157" s="286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</row>
    <row r="158" spans="1:90" s="78" customFormat="1" ht="18" customHeight="1">
      <c r="A158" s="371"/>
      <c r="B158" s="371"/>
      <c r="C158" s="359"/>
      <c r="D158" s="361"/>
      <c r="E158" s="81" t="s">
        <v>32</v>
      </c>
      <c r="F158" s="194"/>
      <c r="G158" s="194"/>
      <c r="H158" s="194"/>
      <c r="I158" s="194"/>
      <c r="J158" s="194"/>
      <c r="K158" s="194"/>
      <c r="L158" s="194"/>
      <c r="M158" s="194"/>
      <c r="N158" s="194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4"/>
      <c r="Z158" s="194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363"/>
      <c r="AL158" s="363"/>
      <c r="AM158" s="365"/>
      <c r="AN158" s="367"/>
      <c r="AO158" s="369"/>
      <c r="AP158" s="367"/>
      <c r="AQ158" s="367"/>
      <c r="AR158" s="367"/>
      <c r="AS158" s="357"/>
      <c r="AT158" s="286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</row>
    <row r="159" spans="1:90" s="78" customFormat="1" ht="18" customHeight="1">
      <c r="A159" s="370">
        <f>A157+1</f>
        <v>34</v>
      </c>
      <c r="B159" s="370" t="s">
        <v>134</v>
      </c>
      <c r="C159" s="358" t="str">
        <f>VLOOKUP(B159,DS,2,0)</f>
        <v>Trần Nhiên</v>
      </c>
      <c r="D159" s="360" t="str">
        <f>VLOOKUP(B159,DS,3,0)</f>
        <v>Công nhân</v>
      </c>
      <c r="E159" s="79" t="s">
        <v>33</v>
      </c>
      <c r="F159" s="193">
        <v>8</v>
      </c>
      <c r="G159" s="193"/>
      <c r="H159" s="193">
        <v>8</v>
      </c>
      <c r="I159" s="193">
        <v>8</v>
      </c>
      <c r="J159" s="193">
        <v>8</v>
      </c>
      <c r="K159" s="193">
        <v>8</v>
      </c>
      <c r="L159" s="193">
        <v>8</v>
      </c>
      <c r="M159" s="193">
        <v>8</v>
      </c>
      <c r="N159" s="193"/>
      <c r="O159" s="193">
        <v>8</v>
      </c>
      <c r="P159" s="193">
        <v>8</v>
      </c>
      <c r="Q159" s="193">
        <v>8</v>
      </c>
      <c r="R159" s="193">
        <v>8</v>
      </c>
      <c r="S159" s="193">
        <v>8</v>
      </c>
      <c r="T159" s="193">
        <v>8</v>
      </c>
      <c r="U159" s="193"/>
      <c r="V159" s="193">
        <v>8</v>
      </c>
      <c r="W159" s="193">
        <v>8</v>
      </c>
      <c r="X159" s="193">
        <v>8</v>
      </c>
      <c r="Y159" s="193">
        <v>8</v>
      </c>
      <c r="Z159" s="193">
        <v>8</v>
      </c>
      <c r="AA159" s="193">
        <v>8</v>
      </c>
      <c r="AB159" s="193"/>
      <c r="AC159" s="193">
        <v>8</v>
      </c>
      <c r="AD159" s="193">
        <v>8</v>
      </c>
      <c r="AE159" s="193">
        <v>8</v>
      </c>
      <c r="AF159" s="193">
        <v>8</v>
      </c>
      <c r="AG159" s="193">
        <v>8</v>
      </c>
      <c r="AH159" s="193">
        <v>8</v>
      </c>
      <c r="AI159" s="193"/>
      <c r="AJ159" s="193">
        <v>8</v>
      </c>
      <c r="AK159" s="362">
        <f t="shared" ref="AK159" si="136">((SUM(F159:AJ159))/8)-(SUMIF($F$6:$AJ$6,"C.Nhật",F159:AJ159)/8)</f>
        <v>26</v>
      </c>
      <c r="AL159" s="362">
        <f t="shared" ref="AL159" si="137">SUM(F160:AJ160)/8*1.5</f>
        <v>0</v>
      </c>
      <c r="AM159" s="364">
        <f t="shared" ref="AM159" si="138">SUMIF($F$6:$AJ$6,"C.Nhật",$F159:$AJ160)/8*2</f>
        <v>0</v>
      </c>
      <c r="AN159" s="366">
        <f t="shared" si="135"/>
        <v>26</v>
      </c>
      <c r="AO159" s="368">
        <v>0</v>
      </c>
      <c r="AP159" s="366"/>
      <c r="AQ159" s="366"/>
      <c r="AR159" s="366"/>
      <c r="AS159" s="356"/>
      <c r="AT159" s="286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</row>
    <row r="160" spans="1:90" s="78" customFormat="1" ht="18" customHeight="1">
      <c r="A160" s="371"/>
      <c r="B160" s="371"/>
      <c r="C160" s="359"/>
      <c r="D160" s="361"/>
      <c r="E160" s="81" t="s">
        <v>32</v>
      </c>
      <c r="F160" s="194"/>
      <c r="G160" s="194"/>
      <c r="H160" s="194"/>
      <c r="I160" s="194"/>
      <c r="J160" s="194"/>
      <c r="K160" s="194"/>
      <c r="L160" s="194"/>
      <c r="M160" s="194"/>
      <c r="N160" s="194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4"/>
      <c r="Z160" s="194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363"/>
      <c r="AL160" s="363"/>
      <c r="AM160" s="365"/>
      <c r="AN160" s="367"/>
      <c r="AO160" s="369"/>
      <c r="AP160" s="367"/>
      <c r="AQ160" s="367"/>
      <c r="AR160" s="367"/>
      <c r="AS160" s="357"/>
      <c r="AT160" s="286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</row>
    <row r="161" spans="1:90" s="78" customFormat="1" ht="18" customHeight="1">
      <c r="A161" s="370">
        <f t="shared" ref="A161" si="139">A159+1</f>
        <v>35</v>
      </c>
      <c r="B161" s="370" t="s">
        <v>135</v>
      </c>
      <c r="C161" s="358" t="str">
        <f>VLOOKUP(B161,DS,2,0)</f>
        <v>Thạch Giang</v>
      </c>
      <c r="D161" s="360" t="str">
        <f>VLOOKUP(B161,DS,3,0)</f>
        <v>Công nhân</v>
      </c>
      <c r="E161" s="79" t="s">
        <v>33</v>
      </c>
      <c r="F161" s="193">
        <v>8</v>
      </c>
      <c r="G161" s="193"/>
      <c r="H161" s="193">
        <v>8</v>
      </c>
      <c r="I161" s="193">
        <v>8</v>
      </c>
      <c r="J161" s="193">
        <v>8</v>
      </c>
      <c r="K161" s="193">
        <v>8</v>
      </c>
      <c r="L161" s="193">
        <v>8</v>
      </c>
      <c r="M161" s="193">
        <v>8</v>
      </c>
      <c r="N161" s="193"/>
      <c r="O161" s="193">
        <v>8</v>
      </c>
      <c r="P161" s="193">
        <v>8</v>
      </c>
      <c r="Q161" s="193">
        <v>8</v>
      </c>
      <c r="R161" s="193">
        <v>8</v>
      </c>
      <c r="S161" s="193">
        <v>8</v>
      </c>
      <c r="T161" s="193">
        <v>8</v>
      </c>
      <c r="U161" s="193"/>
      <c r="V161" s="193">
        <v>8</v>
      </c>
      <c r="W161" s="193">
        <v>8</v>
      </c>
      <c r="X161" s="193">
        <v>8</v>
      </c>
      <c r="Y161" s="193">
        <v>8</v>
      </c>
      <c r="Z161" s="193">
        <v>8</v>
      </c>
      <c r="AA161" s="193">
        <v>8</v>
      </c>
      <c r="AB161" s="193"/>
      <c r="AC161" s="193">
        <v>8</v>
      </c>
      <c r="AD161" s="193">
        <v>8</v>
      </c>
      <c r="AE161" s="193">
        <v>8</v>
      </c>
      <c r="AF161" s="193">
        <v>8</v>
      </c>
      <c r="AG161" s="193">
        <v>8</v>
      </c>
      <c r="AH161" s="193">
        <v>8</v>
      </c>
      <c r="AI161" s="193"/>
      <c r="AJ161" s="193">
        <v>8</v>
      </c>
      <c r="AK161" s="362">
        <f t="shared" ref="AK161" si="140">((SUM(F161:AJ161))/8)-(SUMIF($F$6:$AJ$6,"C.Nhật",F161:AJ161)/8)</f>
        <v>26</v>
      </c>
      <c r="AL161" s="362">
        <f t="shared" ref="AL161" si="141">SUM(F162:AJ162)/8*1.5</f>
        <v>0</v>
      </c>
      <c r="AM161" s="364">
        <f t="shared" ref="AM161" si="142">SUMIF($F$6:$AJ$6,"C.Nhật",$F161:$AJ162)/8*2</f>
        <v>0</v>
      </c>
      <c r="AN161" s="366">
        <f t="shared" si="135"/>
        <v>26</v>
      </c>
      <c r="AO161" s="368">
        <v>0</v>
      </c>
      <c r="AP161" s="366"/>
      <c r="AQ161" s="366"/>
      <c r="AR161" s="366"/>
      <c r="AS161" s="356"/>
      <c r="AT161" s="286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</row>
    <row r="162" spans="1:90" s="78" customFormat="1" ht="18" customHeight="1">
      <c r="A162" s="371"/>
      <c r="B162" s="371"/>
      <c r="C162" s="359"/>
      <c r="D162" s="361"/>
      <c r="E162" s="81" t="s">
        <v>32</v>
      </c>
      <c r="F162" s="194"/>
      <c r="G162" s="194"/>
      <c r="H162" s="194"/>
      <c r="I162" s="194"/>
      <c r="J162" s="194"/>
      <c r="K162" s="194"/>
      <c r="L162" s="194"/>
      <c r="M162" s="194"/>
      <c r="N162" s="194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4"/>
      <c r="Z162" s="194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363"/>
      <c r="AL162" s="363"/>
      <c r="AM162" s="365"/>
      <c r="AN162" s="367"/>
      <c r="AO162" s="369"/>
      <c r="AP162" s="367"/>
      <c r="AQ162" s="367"/>
      <c r="AR162" s="367"/>
      <c r="AS162" s="357"/>
      <c r="AT162" s="286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</row>
    <row r="163" spans="1:90" s="78" customFormat="1" ht="18" customHeight="1">
      <c r="A163" s="370">
        <f t="shared" ref="A163" si="143">A161+1</f>
        <v>36</v>
      </c>
      <c r="B163" s="370" t="s">
        <v>136</v>
      </c>
      <c r="C163" s="358" t="str">
        <f>VLOOKUP(B163,DS,2,0)</f>
        <v>Thạch Quyền</v>
      </c>
      <c r="D163" s="360" t="str">
        <f>VLOOKUP(B163,DS,3,0)</f>
        <v>Công nhân</v>
      </c>
      <c r="E163" s="79" t="s">
        <v>33</v>
      </c>
      <c r="F163" s="193">
        <v>8</v>
      </c>
      <c r="G163" s="193"/>
      <c r="H163" s="193">
        <v>8</v>
      </c>
      <c r="I163" s="193">
        <v>8</v>
      </c>
      <c r="J163" s="193">
        <v>8</v>
      </c>
      <c r="K163" s="193">
        <v>8</v>
      </c>
      <c r="L163" s="193">
        <v>8</v>
      </c>
      <c r="M163" s="193">
        <v>8</v>
      </c>
      <c r="N163" s="193"/>
      <c r="O163" s="193">
        <v>8</v>
      </c>
      <c r="P163" s="193">
        <v>8</v>
      </c>
      <c r="Q163" s="193">
        <v>8</v>
      </c>
      <c r="R163" s="193">
        <v>8</v>
      </c>
      <c r="S163" s="193">
        <v>8</v>
      </c>
      <c r="T163" s="193">
        <v>8</v>
      </c>
      <c r="U163" s="193"/>
      <c r="V163" s="193">
        <v>8</v>
      </c>
      <c r="W163" s="193">
        <v>8</v>
      </c>
      <c r="X163" s="193">
        <v>8</v>
      </c>
      <c r="Y163" s="193">
        <v>8</v>
      </c>
      <c r="Z163" s="193">
        <v>8</v>
      </c>
      <c r="AA163" s="193">
        <v>8</v>
      </c>
      <c r="AB163" s="193"/>
      <c r="AC163" s="193">
        <v>8</v>
      </c>
      <c r="AD163" s="193">
        <v>8</v>
      </c>
      <c r="AE163" s="193">
        <v>8</v>
      </c>
      <c r="AF163" s="193">
        <v>8</v>
      </c>
      <c r="AG163" s="193">
        <v>8</v>
      </c>
      <c r="AH163" s="193">
        <v>8</v>
      </c>
      <c r="AI163" s="193"/>
      <c r="AJ163" s="193">
        <v>8</v>
      </c>
      <c r="AK163" s="362">
        <f t="shared" ref="AK163" si="144">((SUM(F163:AJ163))/8)-(SUMIF($F$6:$AJ$6,"C.Nhật",F163:AJ163)/8)</f>
        <v>26</v>
      </c>
      <c r="AL163" s="362">
        <f t="shared" ref="AL163" si="145">SUM(F164:AJ164)/8*1.5</f>
        <v>0</v>
      </c>
      <c r="AM163" s="364">
        <f t="shared" ref="AM163" si="146">SUMIF($F$6:$AJ$6,"C.Nhật",$F163:$AJ164)/8*2</f>
        <v>0</v>
      </c>
      <c r="AN163" s="366">
        <f t="shared" si="135"/>
        <v>26</v>
      </c>
      <c r="AO163" s="368">
        <v>0</v>
      </c>
      <c r="AP163" s="366"/>
      <c r="AQ163" s="366"/>
      <c r="AR163" s="366"/>
      <c r="AS163" s="356"/>
      <c r="AT163" s="286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</row>
    <row r="164" spans="1:90" s="78" customFormat="1" ht="18" customHeight="1">
      <c r="A164" s="371"/>
      <c r="B164" s="371"/>
      <c r="C164" s="359"/>
      <c r="D164" s="361"/>
      <c r="E164" s="81" t="s">
        <v>32</v>
      </c>
      <c r="F164" s="194"/>
      <c r="G164" s="194"/>
      <c r="H164" s="194"/>
      <c r="I164" s="194"/>
      <c r="J164" s="194"/>
      <c r="K164" s="194"/>
      <c r="L164" s="194"/>
      <c r="M164" s="194"/>
      <c r="N164" s="194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4"/>
      <c r="Z164" s="194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363"/>
      <c r="AL164" s="363"/>
      <c r="AM164" s="365"/>
      <c r="AN164" s="367"/>
      <c r="AO164" s="369"/>
      <c r="AP164" s="367"/>
      <c r="AQ164" s="367"/>
      <c r="AR164" s="367"/>
      <c r="AS164" s="357"/>
      <c r="AT164" s="286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</row>
    <row r="165" spans="1:90" s="78" customFormat="1" ht="18" customHeight="1">
      <c r="A165" s="370">
        <f t="shared" ref="A165" si="147">A163+1</f>
        <v>37</v>
      </c>
      <c r="B165" s="370" t="s">
        <v>137</v>
      </c>
      <c r="C165" s="358" t="str">
        <f>VLOOKUP(B165,DS,2,0)</f>
        <v>Lâm Lin</v>
      </c>
      <c r="D165" s="360" t="str">
        <f>VLOOKUP(B165,DS,3,0)</f>
        <v>Công nhân</v>
      </c>
      <c r="E165" s="79" t="s">
        <v>33</v>
      </c>
      <c r="F165" s="193">
        <v>8</v>
      </c>
      <c r="G165" s="193"/>
      <c r="H165" s="193">
        <v>8</v>
      </c>
      <c r="I165" s="193">
        <v>8</v>
      </c>
      <c r="J165" s="193">
        <v>8</v>
      </c>
      <c r="K165" s="193">
        <v>8</v>
      </c>
      <c r="L165" s="193">
        <v>8</v>
      </c>
      <c r="M165" s="193">
        <v>8</v>
      </c>
      <c r="N165" s="193"/>
      <c r="O165" s="193">
        <v>8</v>
      </c>
      <c r="P165" s="193">
        <v>8</v>
      </c>
      <c r="Q165" s="193">
        <v>8</v>
      </c>
      <c r="R165" s="193">
        <v>8</v>
      </c>
      <c r="S165" s="193">
        <v>8</v>
      </c>
      <c r="T165" s="193">
        <v>8</v>
      </c>
      <c r="U165" s="193"/>
      <c r="V165" s="193">
        <v>8</v>
      </c>
      <c r="W165" s="193">
        <v>8</v>
      </c>
      <c r="X165" s="193">
        <v>8</v>
      </c>
      <c r="Y165" s="193">
        <v>8</v>
      </c>
      <c r="Z165" s="193">
        <v>8</v>
      </c>
      <c r="AA165" s="193">
        <v>8</v>
      </c>
      <c r="AB165" s="193"/>
      <c r="AC165" s="193">
        <v>8</v>
      </c>
      <c r="AD165" s="193">
        <v>8</v>
      </c>
      <c r="AE165" s="193">
        <v>8</v>
      </c>
      <c r="AF165" s="193">
        <v>8</v>
      </c>
      <c r="AG165" s="193">
        <v>8</v>
      </c>
      <c r="AH165" s="193">
        <v>8</v>
      </c>
      <c r="AI165" s="193"/>
      <c r="AJ165" s="193">
        <v>8</v>
      </c>
      <c r="AK165" s="362">
        <f t="shared" ref="AK165" si="148">((SUM(F165:AJ165))/8)-(SUMIF($F$6:$AJ$6,"C.Nhật",F165:AJ165)/8)</f>
        <v>26</v>
      </c>
      <c r="AL165" s="362">
        <f t="shared" ref="AL165" si="149">SUM(F166:AJ166)/8*1.5</f>
        <v>0</v>
      </c>
      <c r="AM165" s="364">
        <f t="shared" ref="AM165" si="150">SUMIF($F$6:$AJ$6,"C.Nhật",$F165:$AJ166)/8*2</f>
        <v>0</v>
      </c>
      <c r="AN165" s="366">
        <f t="shared" si="135"/>
        <v>26</v>
      </c>
      <c r="AO165" s="368">
        <v>0</v>
      </c>
      <c r="AP165" s="366"/>
      <c r="AQ165" s="366"/>
      <c r="AR165" s="366"/>
      <c r="AS165" s="356"/>
      <c r="AT165" s="32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</row>
    <row r="166" spans="1:90" s="78" customFormat="1" ht="18" customHeight="1">
      <c r="A166" s="371"/>
      <c r="B166" s="371"/>
      <c r="C166" s="359"/>
      <c r="D166" s="361"/>
      <c r="E166" s="81" t="s">
        <v>32</v>
      </c>
      <c r="F166" s="194"/>
      <c r="G166" s="194"/>
      <c r="H166" s="194"/>
      <c r="I166" s="194"/>
      <c r="J166" s="194"/>
      <c r="K166" s="194"/>
      <c r="L166" s="194"/>
      <c r="M166" s="194"/>
      <c r="N166" s="194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4"/>
      <c r="Z166" s="194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363"/>
      <c r="AL166" s="363"/>
      <c r="AM166" s="365"/>
      <c r="AN166" s="367"/>
      <c r="AO166" s="369"/>
      <c r="AP166" s="367"/>
      <c r="AQ166" s="367"/>
      <c r="AR166" s="367"/>
      <c r="AS166" s="357"/>
      <c r="AT166" s="32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</row>
    <row r="167" spans="1:90" s="78" customFormat="1" ht="18" customHeight="1">
      <c r="A167" s="370">
        <f t="shared" ref="A167" si="151">A165+1</f>
        <v>38</v>
      </c>
      <c r="B167" s="370" t="s">
        <v>186</v>
      </c>
      <c r="C167" s="358" t="str">
        <f>VLOOKUP(B167,DS,2,0)</f>
        <v>Lâm Chanh Đa Ra</v>
      </c>
      <c r="D167" s="360" t="str">
        <f>VLOOKUP(B167,DS,3,0)</f>
        <v>Công nhân</v>
      </c>
      <c r="E167" s="79" t="s">
        <v>33</v>
      </c>
      <c r="F167" s="193">
        <v>8</v>
      </c>
      <c r="G167" s="193"/>
      <c r="H167" s="193">
        <v>8</v>
      </c>
      <c r="I167" s="193">
        <v>8</v>
      </c>
      <c r="J167" s="193">
        <v>8</v>
      </c>
      <c r="K167" s="193">
        <v>8</v>
      </c>
      <c r="L167" s="193">
        <v>8</v>
      </c>
      <c r="M167" s="193">
        <v>8</v>
      </c>
      <c r="N167" s="193"/>
      <c r="O167" s="193">
        <v>8</v>
      </c>
      <c r="P167" s="193">
        <v>8</v>
      </c>
      <c r="Q167" s="193">
        <v>8</v>
      </c>
      <c r="R167" s="193">
        <v>8</v>
      </c>
      <c r="S167" s="193">
        <v>8</v>
      </c>
      <c r="T167" s="193">
        <v>8</v>
      </c>
      <c r="U167" s="193"/>
      <c r="V167" s="193">
        <v>8</v>
      </c>
      <c r="W167" s="193">
        <v>8</v>
      </c>
      <c r="X167" s="193">
        <v>8</v>
      </c>
      <c r="Y167" s="193">
        <v>8</v>
      </c>
      <c r="Z167" s="193">
        <v>8</v>
      </c>
      <c r="AA167" s="193">
        <v>8</v>
      </c>
      <c r="AB167" s="193"/>
      <c r="AC167" s="193">
        <v>8</v>
      </c>
      <c r="AD167" s="193">
        <v>8</v>
      </c>
      <c r="AE167" s="193">
        <v>8</v>
      </c>
      <c r="AF167" s="193">
        <v>8</v>
      </c>
      <c r="AG167" s="193">
        <v>8</v>
      </c>
      <c r="AH167" s="193">
        <v>8</v>
      </c>
      <c r="AI167" s="193"/>
      <c r="AJ167" s="193">
        <v>8</v>
      </c>
      <c r="AK167" s="362">
        <f t="shared" ref="AK167" si="152">((SUM(F167:AJ167))/8)-(SUMIF($F$6:$AJ$6,"C.Nhật",F167:AJ167)/8)</f>
        <v>26</v>
      </c>
      <c r="AL167" s="362">
        <f t="shared" ref="AL167" si="153">SUM(F168:AJ168)/8*1.5</f>
        <v>0</v>
      </c>
      <c r="AM167" s="364">
        <f t="shared" ref="AM167" si="154">SUMIF($F$6:$AJ$6,"C.Nhật",$F167:$AJ168)/8*2</f>
        <v>0</v>
      </c>
      <c r="AN167" s="366">
        <f t="shared" si="135"/>
        <v>26</v>
      </c>
      <c r="AO167" s="368">
        <v>0</v>
      </c>
      <c r="AP167" s="366"/>
      <c r="AQ167" s="366"/>
      <c r="AR167" s="366"/>
      <c r="AS167" s="356"/>
      <c r="AT167" s="286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</row>
    <row r="168" spans="1:90" s="78" customFormat="1" ht="18" customHeight="1">
      <c r="A168" s="371"/>
      <c r="B168" s="371"/>
      <c r="C168" s="359"/>
      <c r="D168" s="361"/>
      <c r="E168" s="81" t="s">
        <v>32</v>
      </c>
      <c r="F168" s="194"/>
      <c r="G168" s="194"/>
      <c r="H168" s="194"/>
      <c r="I168" s="194"/>
      <c r="J168" s="194"/>
      <c r="K168" s="194"/>
      <c r="L168" s="194"/>
      <c r="M168" s="194"/>
      <c r="N168" s="194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4"/>
      <c r="Z168" s="194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363"/>
      <c r="AL168" s="363"/>
      <c r="AM168" s="365"/>
      <c r="AN168" s="367"/>
      <c r="AO168" s="369"/>
      <c r="AP168" s="367"/>
      <c r="AQ168" s="367"/>
      <c r="AR168" s="367"/>
      <c r="AS168" s="357"/>
      <c r="AT168" s="286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</row>
    <row r="169" spans="1:90" s="83" customFormat="1" ht="12.75">
      <c r="A169" s="19"/>
      <c r="B169" s="84"/>
      <c r="C169" s="4"/>
      <c r="D169" s="132"/>
      <c r="E169" s="4"/>
      <c r="F169" s="88"/>
      <c r="G169" s="88"/>
      <c r="H169" s="85"/>
      <c r="I169" s="85"/>
      <c r="J169" s="140"/>
      <c r="K169" s="88"/>
      <c r="L169" s="85"/>
      <c r="M169" s="88"/>
      <c r="N169" s="88"/>
      <c r="O169" s="88"/>
      <c r="P169" s="88"/>
      <c r="Q169" s="85"/>
      <c r="R169" s="88"/>
      <c r="S169" s="88"/>
      <c r="T169" s="140"/>
      <c r="U169" s="88"/>
      <c r="V169" s="88"/>
      <c r="W169" s="88"/>
      <c r="X169" s="84"/>
      <c r="Y169" s="88"/>
      <c r="Z169" s="88"/>
      <c r="AA169" s="88"/>
      <c r="AB169" s="88"/>
      <c r="AC169" s="88"/>
      <c r="AD169" s="85"/>
      <c r="AE169" s="88"/>
      <c r="AF169" s="88"/>
      <c r="AG169" s="88"/>
      <c r="AH169" s="88"/>
      <c r="AI169" s="88"/>
      <c r="AJ169" s="88"/>
      <c r="AK169" s="4"/>
      <c r="AL169" s="4"/>
      <c r="AM169" s="117"/>
      <c r="AN169" s="87"/>
      <c r="AO169" s="87"/>
      <c r="AP169" s="87"/>
      <c r="AQ169" s="87"/>
      <c r="AR169" s="87"/>
      <c r="AS169" s="4"/>
      <c r="AT169" s="123"/>
    </row>
    <row r="170" spans="1:90" s="83" customFormat="1" ht="12.75">
      <c r="A170" s="19" t="s">
        <v>14</v>
      </c>
      <c r="B170" s="84"/>
      <c r="C170" s="4"/>
      <c r="D170" s="132"/>
      <c r="E170" s="4"/>
      <c r="F170" s="88"/>
      <c r="G170" s="88"/>
      <c r="H170" s="85"/>
      <c r="I170" s="85"/>
      <c r="J170" s="140"/>
      <c r="K170" s="88"/>
      <c r="L170" s="85"/>
      <c r="M170" s="88"/>
      <c r="N170" s="88"/>
      <c r="O170" s="88"/>
      <c r="P170" s="88"/>
      <c r="Q170" s="85"/>
      <c r="R170" s="88"/>
      <c r="S170" s="88"/>
      <c r="T170" s="140"/>
      <c r="U170" s="88"/>
      <c r="V170" s="88"/>
      <c r="W170" s="88"/>
      <c r="X170" s="84"/>
      <c r="Y170" s="88"/>
      <c r="Z170" s="88"/>
      <c r="AA170" s="88"/>
      <c r="AB170" s="88"/>
      <c r="AC170" s="88"/>
      <c r="AD170" s="85"/>
      <c r="AE170" s="88"/>
      <c r="AF170" s="88"/>
      <c r="AG170" s="88"/>
      <c r="AH170" s="88"/>
      <c r="AI170" s="88"/>
      <c r="AJ170" s="88"/>
      <c r="AK170" s="4"/>
      <c r="AL170" s="4"/>
      <c r="AM170" s="117"/>
      <c r="AN170" s="87"/>
      <c r="AO170" s="87"/>
      <c r="AP170" s="87"/>
      <c r="AQ170" s="87"/>
      <c r="AR170" s="87"/>
      <c r="AS170" s="4"/>
      <c r="AT170" s="123"/>
    </row>
    <row r="171" spans="1:90" s="83" customFormat="1" ht="12.75">
      <c r="A171" s="16"/>
      <c r="B171" s="16"/>
      <c r="C171" s="4"/>
      <c r="D171" s="132"/>
      <c r="E171" s="4"/>
      <c r="F171" s="88"/>
      <c r="G171" s="88"/>
      <c r="H171" s="141"/>
      <c r="I171" s="141"/>
      <c r="J171" s="141"/>
      <c r="K171" s="88"/>
      <c r="L171" s="141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141"/>
      <c r="AE171" s="88"/>
      <c r="AF171" s="88"/>
      <c r="AG171" s="88"/>
      <c r="AH171" s="88"/>
      <c r="AI171" s="88"/>
      <c r="AJ171" s="88"/>
      <c r="AK171" s="4"/>
      <c r="AL171" s="4"/>
      <c r="AM171" s="117"/>
      <c r="AN171" s="89"/>
      <c r="AO171" s="89"/>
      <c r="AP171" s="89"/>
      <c r="AQ171" s="89"/>
      <c r="AR171" s="89"/>
      <c r="AS171" s="4"/>
      <c r="AT171" s="123"/>
    </row>
    <row r="172" spans="1:90" s="86" customFormat="1" ht="15" customHeight="1">
      <c r="A172" s="16"/>
      <c r="B172" s="16"/>
      <c r="C172" s="4"/>
      <c r="D172" s="132"/>
      <c r="E172" s="4"/>
      <c r="F172" s="88"/>
      <c r="G172" s="88"/>
      <c r="H172" s="141"/>
      <c r="I172" s="141"/>
      <c r="J172" s="141"/>
      <c r="K172" s="88"/>
      <c r="L172" s="141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141"/>
      <c r="AE172" s="88"/>
      <c r="AF172" s="88"/>
      <c r="AG172" s="88"/>
      <c r="AH172" s="88"/>
      <c r="AI172" s="88"/>
      <c r="AJ172" s="88"/>
      <c r="AK172" s="4"/>
      <c r="AL172" s="4"/>
      <c r="AM172" s="117"/>
      <c r="AN172" s="89"/>
      <c r="AO172" s="89"/>
      <c r="AP172" s="89"/>
      <c r="AQ172" s="89"/>
      <c r="AR172" s="89"/>
      <c r="AS172" s="4"/>
      <c r="AT172" s="4"/>
    </row>
    <row r="173" spans="1:90" s="86" customFormat="1" ht="11.25">
      <c r="A173" s="16"/>
      <c r="B173" s="16"/>
      <c r="C173" s="4"/>
      <c r="D173" s="132"/>
      <c r="E173" s="4"/>
      <c r="F173" s="88"/>
      <c r="G173" s="88"/>
      <c r="H173" s="141"/>
      <c r="I173" s="141"/>
      <c r="J173" s="141"/>
      <c r="K173" s="88"/>
      <c r="L173" s="141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141"/>
      <c r="AE173" s="88"/>
      <c r="AF173" s="88"/>
      <c r="AG173" s="88"/>
      <c r="AH173" s="88"/>
      <c r="AI173" s="88"/>
      <c r="AJ173" s="88"/>
      <c r="AK173" s="4"/>
      <c r="AL173" s="4"/>
      <c r="AM173" s="117"/>
      <c r="AN173" s="89"/>
      <c r="AO173" s="89"/>
      <c r="AP173" s="89"/>
      <c r="AQ173" s="89"/>
      <c r="AR173" s="89"/>
      <c r="AS173" s="4"/>
      <c r="AT173" s="4"/>
    </row>
    <row r="174" spans="1:90" s="86" customFormat="1" ht="11.25">
      <c r="A174" s="16"/>
      <c r="B174" s="16"/>
      <c r="C174" s="4"/>
      <c r="D174" s="132"/>
      <c r="E174" s="4"/>
      <c r="F174" s="88"/>
      <c r="G174" s="88"/>
      <c r="H174" s="141"/>
      <c r="I174" s="141"/>
      <c r="J174" s="141"/>
      <c r="K174" s="88"/>
      <c r="L174" s="141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141"/>
      <c r="AE174" s="88"/>
      <c r="AF174" s="88"/>
      <c r="AG174" s="88"/>
      <c r="AH174" s="88"/>
      <c r="AI174" s="88"/>
      <c r="AJ174" s="88"/>
      <c r="AK174" s="4"/>
      <c r="AL174" s="4"/>
      <c r="AM174" s="117"/>
      <c r="AN174" s="89"/>
      <c r="AO174" s="89"/>
      <c r="AP174" s="89"/>
      <c r="AQ174" s="89"/>
      <c r="AR174" s="89"/>
      <c r="AS174" s="4"/>
      <c r="AT174" s="4"/>
    </row>
    <row r="175" spans="1:90" s="86" customFormat="1" ht="11.25">
      <c r="A175" s="13"/>
      <c r="B175" s="13"/>
      <c r="C175" s="19"/>
      <c r="D175" s="133"/>
      <c r="E175" s="90"/>
      <c r="F175" s="140"/>
      <c r="G175" s="142"/>
      <c r="H175" s="85"/>
      <c r="I175" s="85"/>
      <c r="J175" s="85"/>
      <c r="K175" s="142"/>
      <c r="L175" s="85"/>
      <c r="M175" s="142"/>
      <c r="N175" s="142"/>
      <c r="O175" s="142"/>
      <c r="P175" s="142"/>
      <c r="Q175" s="85"/>
      <c r="R175" s="140"/>
      <c r="S175" s="142"/>
      <c r="T175" s="142"/>
      <c r="U175" s="85"/>
      <c r="V175" s="142"/>
      <c r="W175" s="142"/>
      <c r="X175" s="85"/>
      <c r="Y175" s="142"/>
      <c r="Z175" s="142"/>
      <c r="AA175" s="142"/>
      <c r="AB175" s="142"/>
      <c r="AC175" s="142"/>
      <c r="AD175" s="85"/>
      <c r="AE175" s="142"/>
      <c r="AF175" s="142"/>
      <c r="AG175" s="142"/>
      <c r="AH175" s="142"/>
      <c r="AI175" s="142"/>
      <c r="AJ175" s="142"/>
      <c r="AK175" s="90"/>
      <c r="AM175" s="118"/>
      <c r="AN175" s="13"/>
      <c r="AO175" s="13"/>
      <c r="AP175" s="13"/>
      <c r="AQ175" s="13"/>
      <c r="AR175" s="13"/>
      <c r="AS175" s="19"/>
      <c r="AT175" s="4"/>
    </row>
    <row r="176" spans="1:90" s="86" customFormat="1" ht="12.75">
      <c r="A176" s="2"/>
      <c r="B176" s="2" t="s">
        <v>0</v>
      </c>
      <c r="C176" s="2"/>
      <c r="D176" s="134"/>
      <c r="E176" s="2"/>
      <c r="F176" s="143"/>
      <c r="G176" s="143"/>
      <c r="H176" s="143"/>
      <c r="I176" s="143"/>
      <c r="J176" s="143"/>
      <c r="K176" s="143"/>
      <c r="L176" s="143"/>
      <c r="M176" s="143"/>
      <c r="N176" s="143"/>
      <c r="O176" s="143"/>
      <c r="P176" s="143"/>
      <c r="Q176" s="143"/>
      <c r="R176" s="143"/>
      <c r="S176" s="143"/>
      <c r="T176" s="143"/>
      <c r="U176" s="143"/>
      <c r="V176" s="143"/>
      <c r="W176" s="143"/>
      <c r="X176" s="143"/>
      <c r="Y176" s="143"/>
      <c r="Z176" s="143"/>
      <c r="AA176" s="143"/>
      <c r="AB176" s="143"/>
      <c r="AC176" s="143"/>
      <c r="AD176" s="143"/>
      <c r="AE176" s="143"/>
      <c r="AF176" s="143"/>
      <c r="AG176" s="143"/>
      <c r="AH176" s="144"/>
      <c r="AI176" s="144"/>
      <c r="AJ176" s="144"/>
      <c r="AK176" s="2"/>
      <c r="AL176" s="2"/>
      <c r="AM176" s="119"/>
      <c r="AN176" s="2"/>
      <c r="AO176" s="2"/>
      <c r="AP176" s="2"/>
      <c r="AQ176" s="2"/>
      <c r="AR176" s="2"/>
      <c r="AS176" s="2"/>
      <c r="AT176" s="4"/>
    </row>
    <row r="177" spans="1:91" s="86" customFormat="1" ht="12.75">
      <c r="A177" s="2"/>
      <c r="B177" s="2"/>
      <c r="C177" s="2" t="s">
        <v>48</v>
      </c>
      <c r="D177" s="134"/>
      <c r="E177" s="2"/>
      <c r="F177" s="143"/>
      <c r="G177" s="143"/>
      <c r="H177" s="143"/>
      <c r="I177" s="143"/>
      <c r="J177" s="143"/>
      <c r="K177" s="143"/>
      <c r="L177" s="143"/>
      <c r="M177" s="143"/>
      <c r="N177" s="143"/>
      <c r="O177" s="143"/>
      <c r="P177" s="143"/>
      <c r="Q177" s="143"/>
      <c r="R177" s="143"/>
      <c r="S177" s="143"/>
      <c r="T177" s="143"/>
      <c r="U177" s="143"/>
      <c r="V177" s="143"/>
      <c r="W177" s="143"/>
      <c r="X177" s="143"/>
      <c r="Y177" s="143"/>
      <c r="Z177" s="143"/>
      <c r="AA177" s="143"/>
      <c r="AB177" s="143"/>
      <c r="AC177" s="143"/>
      <c r="AD177" s="143"/>
      <c r="AE177" s="143"/>
      <c r="AF177" s="143"/>
      <c r="AG177" s="143"/>
      <c r="AH177" s="144"/>
      <c r="AI177" s="144"/>
      <c r="AJ177" s="144"/>
      <c r="AK177" s="2"/>
      <c r="AL177" s="2"/>
      <c r="AM177" s="119"/>
      <c r="AN177" s="2"/>
      <c r="AO177" s="2"/>
      <c r="AP177" s="2"/>
      <c r="AQ177" s="2"/>
      <c r="AR177" s="2"/>
      <c r="AS177" s="2"/>
      <c r="AT177" s="19"/>
    </row>
    <row r="178" spans="1:91" ht="15" customHeight="1">
      <c r="C178" s="2" t="s">
        <v>49</v>
      </c>
    </row>
    <row r="179" spans="1:91" s="134" customFormat="1" ht="15" customHeight="1">
      <c r="A179" s="2"/>
      <c r="B179" s="2"/>
      <c r="C179" s="2" t="s">
        <v>50</v>
      </c>
      <c r="E179" s="2"/>
      <c r="F179" s="143"/>
      <c r="G179" s="143"/>
      <c r="H179" s="143"/>
      <c r="I179" s="143"/>
      <c r="J179" s="143"/>
      <c r="K179" s="143"/>
      <c r="L179" s="143"/>
      <c r="M179" s="143"/>
      <c r="N179" s="143"/>
      <c r="O179" s="143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43"/>
      <c r="AA179" s="143"/>
      <c r="AB179" s="143"/>
      <c r="AC179" s="143"/>
      <c r="AD179" s="143"/>
      <c r="AE179" s="143"/>
      <c r="AF179" s="143"/>
      <c r="AG179" s="143"/>
      <c r="AH179" s="144"/>
      <c r="AI179" s="144"/>
      <c r="AJ179" s="144"/>
      <c r="AK179" s="2"/>
      <c r="AL179" s="2"/>
      <c r="AM179" s="119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</row>
    <row r="180" spans="1:91" s="134" customFormat="1" ht="15" customHeight="1">
      <c r="A180" s="2"/>
      <c r="B180" s="2"/>
      <c r="C180" s="2" t="s">
        <v>51</v>
      </c>
      <c r="E180" s="2"/>
      <c r="F180" s="143"/>
      <c r="G180" s="143"/>
      <c r="H180" s="143"/>
      <c r="I180" s="143"/>
      <c r="J180" s="143"/>
      <c r="K180" s="143"/>
      <c r="L180" s="143"/>
      <c r="M180" s="143"/>
      <c r="N180" s="143"/>
      <c r="O180" s="143"/>
      <c r="P180" s="143"/>
      <c r="Q180" s="143"/>
      <c r="R180" s="143"/>
      <c r="S180" s="143"/>
      <c r="T180" s="143"/>
      <c r="U180" s="143"/>
      <c r="V180" s="143"/>
      <c r="W180" s="143"/>
      <c r="X180" s="143"/>
      <c r="Y180" s="143"/>
      <c r="Z180" s="143"/>
      <c r="AA180" s="143"/>
      <c r="AB180" s="143"/>
      <c r="AC180" s="143"/>
      <c r="AD180" s="143"/>
      <c r="AE180" s="143"/>
      <c r="AF180" s="143"/>
      <c r="AG180" s="143"/>
      <c r="AH180" s="144"/>
      <c r="AI180" s="144"/>
      <c r="AJ180" s="144"/>
      <c r="AK180" s="2"/>
      <c r="AL180" s="2"/>
      <c r="AM180" s="119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</row>
    <row r="181" spans="1:91" s="134" customFormat="1" ht="15" customHeight="1">
      <c r="A181" s="2"/>
      <c r="B181" s="2"/>
      <c r="C181" s="2" t="s">
        <v>52</v>
      </c>
      <c r="E181" s="2"/>
      <c r="F181" s="143"/>
      <c r="G181" s="143"/>
      <c r="H181" s="143"/>
      <c r="I181" s="143"/>
      <c r="J181" s="143"/>
      <c r="K181" s="143"/>
      <c r="L181" s="143"/>
      <c r="M181" s="143"/>
      <c r="N181" s="143"/>
      <c r="O181" s="143"/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  <c r="Z181" s="143"/>
      <c r="AA181" s="143"/>
      <c r="AB181" s="143"/>
      <c r="AC181" s="143"/>
      <c r="AD181" s="143"/>
      <c r="AE181" s="143"/>
      <c r="AF181" s="143"/>
      <c r="AG181" s="143"/>
      <c r="AH181" s="144"/>
      <c r="AI181" s="144"/>
      <c r="AJ181" s="144"/>
      <c r="AK181" s="2"/>
      <c r="AL181" s="2"/>
      <c r="AM181" s="119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</row>
    <row r="182" spans="1:91" s="134" customFormat="1" ht="15" customHeight="1">
      <c r="A182" s="2"/>
      <c r="B182" s="2"/>
      <c r="C182" s="2" t="s">
        <v>53</v>
      </c>
      <c r="E182" s="2"/>
      <c r="F182" s="143"/>
      <c r="G182" s="143"/>
      <c r="H182" s="143"/>
      <c r="I182" s="143"/>
      <c r="J182" s="143"/>
      <c r="K182" s="143"/>
      <c r="L182" s="143"/>
      <c r="M182" s="143"/>
      <c r="N182" s="143"/>
      <c r="O182" s="143"/>
      <c r="P182" s="143"/>
      <c r="Q182" s="143"/>
      <c r="R182" s="143"/>
      <c r="S182" s="143"/>
      <c r="T182" s="143"/>
      <c r="U182" s="143"/>
      <c r="V182" s="143"/>
      <c r="W182" s="143"/>
      <c r="X182" s="143"/>
      <c r="Y182" s="143"/>
      <c r="Z182" s="143"/>
      <c r="AA182" s="143"/>
      <c r="AB182" s="143"/>
      <c r="AC182" s="143"/>
      <c r="AD182" s="143"/>
      <c r="AE182" s="143"/>
      <c r="AF182" s="143"/>
      <c r="AG182" s="143"/>
      <c r="AH182" s="144"/>
      <c r="AI182" s="144"/>
      <c r="AJ182" s="144"/>
      <c r="AK182" s="2"/>
      <c r="AL182" s="2"/>
      <c r="AM182" s="119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</row>
    <row r="183" spans="1:91" s="134" customFormat="1" ht="15" customHeight="1">
      <c r="A183" s="2"/>
      <c r="B183" s="2"/>
      <c r="C183" s="2" t="s">
        <v>54</v>
      </c>
      <c r="E183" s="2"/>
      <c r="F183" s="143"/>
      <c r="G183" s="143"/>
      <c r="H183" s="143"/>
      <c r="I183" s="143"/>
      <c r="J183" s="143"/>
      <c r="K183" s="143"/>
      <c r="L183" s="143"/>
      <c r="M183" s="143"/>
      <c r="N183" s="143"/>
      <c r="O183" s="143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43"/>
      <c r="AA183" s="143"/>
      <c r="AB183" s="143"/>
      <c r="AC183" s="143"/>
      <c r="AD183" s="143"/>
      <c r="AE183" s="143"/>
      <c r="AF183" s="143"/>
      <c r="AG183" s="143"/>
      <c r="AH183" s="144"/>
      <c r="AI183" s="144"/>
      <c r="AJ183" s="144"/>
      <c r="AK183" s="2"/>
      <c r="AL183" s="2"/>
      <c r="AM183" s="119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</row>
    <row r="184" spans="1:91" s="134" customFormat="1" ht="15" customHeight="1">
      <c r="A184" s="2"/>
      <c r="B184" s="2"/>
      <c r="C184" s="2" t="s">
        <v>55</v>
      </c>
      <c r="E184" s="2"/>
      <c r="F184" s="143"/>
      <c r="G184" s="143"/>
      <c r="H184" s="143"/>
      <c r="I184" s="143"/>
      <c r="J184" s="143"/>
      <c r="K184" s="143"/>
      <c r="L184" s="143"/>
      <c r="M184" s="143"/>
      <c r="N184" s="143"/>
      <c r="O184" s="143"/>
      <c r="P184" s="143"/>
      <c r="Q184" s="143"/>
      <c r="R184" s="143"/>
      <c r="S184" s="143"/>
      <c r="T184" s="143"/>
      <c r="U184" s="143"/>
      <c r="V184" s="143"/>
      <c r="W184" s="143"/>
      <c r="X184" s="143"/>
      <c r="Y184" s="143"/>
      <c r="Z184" s="143"/>
      <c r="AA184" s="143"/>
      <c r="AB184" s="143"/>
      <c r="AC184" s="143"/>
      <c r="AD184" s="143"/>
      <c r="AE184" s="143"/>
      <c r="AF184" s="143"/>
      <c r="AG184" s="143"/>
      <c r="AH184" s="144"/>
      <c r="AI184" s="144"/>
      <c r="AJ184" s="144"/>
      <c r="AK184" s="2"/>
      <c r="AL184" s="2"/>
      <c r="AM184" s="119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</row>
    <row r="185" spans="1:91" s="134" customFormat="1" ht="15" customHeight="1">
      <c r="A185" s="2"/>
      <c r="B185" s="2"/>
      <c r="C185" s="2" t="s">
        <v>56</v>
      </c>
      <c r="E185" s="2"/>
      <c r="F185" s="143"/>
      <c r="G185" s="143"/>
      <c r="H185" s="143"/>
      <c r="I185" s="143"/>
      <c r="J185" s="143"/>
      <c r="K185" s="143"/>
      <c r="L185" s="143"/>
      <c r="M185" s="143"/>
      <c r="N185" s="143"/>
      <c r="O185" s="143"/>
      <c r="P185" s="143"/>
      <c r="Q185" s="143"/>
      <c r="R185" s="143"/>
      <c r="S185" s="143"/>
      <c r="T185" s="143"/>
      <c r="U185" s="143"/>
      <c r="V185" s="143"/>
      <c r="W185" s="143"/>
      <c r="X185" s="143"/>
      <c r="Y185" s="143"/>
      <c r="Z185" s="143"/>
      <c r="AA185" s="143"/>
      <c r="AB185" s="143"/>
      <c r="AC185" s="143"/>
      <c r="AD185" s="143"/>
      <c r="AE185" s="143"/>
      <c r="AF185" s="143"/>
      <c r="AG185" s="143"/>
      <c r="AH185" s="144"/>
      <c r="AI185" s="144"/>
      <c r="AJ185" s="144"/>
      <c r="AK185" s="2"/>
      <c r="AL185" s="2"/>
      <c r="AM185" s="119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</row>
  </sheetData>
  <protectedRanges>
    <protectedRange password="CC78" sqref="A1:A3" name="Range1_2_1"/>
    <protectedRange password="CC78" sqref="A8:A15" name="Range1_1"/>
    <protectedRange password="CC78" sqref="A8:A15 C8:E15" name="Range1_6"/>
    <protectedRange password="CC78" sqref="B8:B15" name="Range1_4"/>
    <protectedRange password="CC78" sqref="J18:J21 Q16:Q17" name="Range1_1_1_1"/>
    <protectedRange password="CC78" sqref="J22" name="Range1_3_1_1"/>
    <protectedRange password="CC78" sqref="A43:A45 A86:A88" name="Range1_2_1_1"/>
    <protectedRange password="CC78" sqref="A50:A63" name="Range1_1_1"/>
    <protectedRange password="CC78" sqref="A50:A63 C50:E63" name="Range1_6_1"/>
    <protectedRange password="CC78" sqref="B50:B63" name="Range1_4_1"/>
    <protectedRange password="CC78" sqref="J66:J69 Q64:Q65" name="Range1_1_1_1_1"/>
    <protectedRange password="CC78" sqref="J70" name="Range1_3_1_1_1"/>
    <protectedRange password="CC78" sqref="A93:A168" name="Range1_1_2"/>
    <protectedRange password="CC78" sqref="C93:E168 A93:A168" name="Range1_6_2"/>
    <protectedRange password="CC78" sqref="B93:B168" name="Range1_4_2"/>
    <protectedRange password="CC78" sqref="J171:J174 Q169:Q170" name="Range1_1_1_1_2"/>
    <protectedRange password="CC78" sqref="J175" name="Range1_3_1_1_2"/>
  </protectedRanges>
  <autoFilter ref="A7:AS7"/>
  <mergeCells count="679">
    <mergeCell ref="AK165:AK166"/>
    <mergeCell ref="AL165:AL166"/>
    <mergeCell ref="AM165:AM166"/>
    <mergeCell ref="AN165:AN166"/>
    <mergeCell ref="AO165:AO166"/>
    <mergeCell ref="AP165:AP166"/>
    <mergeCell ref="AQ165:AQ166"/>
    <mergeCell ref="AR165:AR166"/>
    <mergeCell ref="AS165:AS166"/>
    <mergeCell ref="AM1:AS1"/>
    <mergeCell ref="A5:A6"/>
    <mergeCell ref="B5:B6"/>
    <mergeCell ref="C5:C6"/>
    <mergeCell ref="D5:D6"/>
    <mergeCell ref="E5:E6"/>
    <mergeCell ref="AK5:AM5"/>
    <mergeCell ref="AN5:AN6"/>
    <mergeCell ref="AO5:AO6"/>
    <mergeCell ref="AP5:AP6"/>
    <mergeCell ref="AQ5:AQ6"/>
    <mergeCell ref="AR5:AR6"/>
    <mergeCell ref="AS5:AS6"/>
    <mergeCell ref="AT5:AT6"/>
    <mergeCell ref="A8:A9"/>
    <mergeCell ref="B8:B9"/>
    <mergeCell ref="C8:C9"/>
    <mergeCell ref="D8:D9"/>
    <mergeCell ref="AK8:AK9"/>
    <mergeCell ref="AL8:AL9"/>
    <mergeCell ref="AS8:AS9"/>
    <mergeCell ref="A10:A11"/>
    <mergeCell ref="B10:B11"/>
    <mergeCell ref="C10:C11"/>
    <mergeCell ref="D10:D11"/>
    <mergeCell ref="AK10:AK11"/>
    <mergeCell ref="AL10:AL11"/>
    <mergeCell ref="AM10:AM11"/>
    <mergeCell ref="AN10:AN11"/>
    <mergeCell ref="AO10:AO11"/>
    <mergeCell ref="AM8:AM9"/>
    <mergeCell ref="AN8:AN9"/>
    <mergeCell ref="AO8:AO9"/>
    <mergeCell ref="AP8:AP9"/>
    <mergeCell ref="AQ8:AQ9"/>
    <mergeCell ref="AR8:AR9"/>
    <mergeCell ref="AP10:AP11"/>
    <mergeCell ref="AQ10:AQ11"/>
    <mergeCell ref="AR10:AR11"/>
    <mergeCell ref="AS10:AS11"/>
    <mergeCell ref="A12:A13"/>
    <mergeCell ref="B12:B13"/>
    <mergeCell ref="C12:C13"/>
    <mergeCell ref="D12:D13"/>
    <mergeCell ref="AK12:AK13"/>
    <mergeCell ref="AL12:AL13"/>
    <mergeCell ref="AS12:AS13"/>
    <mergeCell ref="AM12:AM13"/>
    <mergeCell ref="AN12:AN13"/>
    <mergeCell ref="AO12:AO13"/>
    <mergeCell ref="AP12:AP13"/>
    <mergeCell ref="AQ12:AQ13"/>
    <mergeCell ref="AR12:AR13"/>
    <mergeCell ref="C14:C15"/>
    <mergeCell ref="D14:D15"/>
    <mergeCell ref="AK14:AK15"/>
    <mergeCell ref="AL14:AL15"/>
    <mergeCell ref="AM14:AM15"/>
    <mergeCell ref="AM43:AS43"/>
    <mergeCell ref="A47:A48"/>
    <mergeCell ref="B47:B48"/>
    <mergeCell ref="C47:C48"/>
    <mergeCell ref="D47:D48"/>
    <mergeCell ref="E47:E48"/>
    <mergeCell ref="AS47:AS48"/>
    <mergeCell ref="AN14:AN15"/>
    <mergeCell ref="AO14:AO15"/>
    <mergeCell ref="AP14:AP15"/>
    <mergeCell ref="AQ14:AQ15"/>
    <mergeCell ref="AR14:AR15"/>
    <mergeCell ref="AS14:AS15"/>
    <mergeCell ref="A14:A15"/>
    <mergeCell ref="B14:B15"/>
    <mergeCell ref="AT47:AT48"/>
    <mergeCell ref="A50:A51"/>
    <mergeCell ref="B50:B51"/>
    <mergeCell ref="C50:C51"/>
    <mergeCell ref="D50:D51"/>
    <mergeCell ref="AK50:AK51"/>
    <mergeCell ref="AL50:AL51"/>
    <mergeCell ref="AM50:AM51"/>
    <mergeCell ref="AN50:AN51"/>
    <mergeCell ref="AK47:AM47"/>
    <mergeCell ref="AN47:AN48"/>
    <mergeCell ref="AO47:AO48"/>
    <mergeCell ref="AP47:AP48"/>
    <mergeCell ref="AQ47:AQ48"/>
    <mergeCell ref="AR47:AR48"/>
    <mergeCell ref="AO50:AO51"/>
    <mergeCell ref="AP50:AP51"/>
    <mergeCell ref="AQ50:AQ51"/>
    <mergeCell ref="AR50:AR51"/>
    <mergeCell ref="AS50:AS51"/>
    <mergeCell ref="A52:A53"/>
    <mergeCell ref="B52:B53"/>
    <mergeCell ref="C52:C53"/>
    <mergeCell ref="D52:D53"/>
    <mergeCell ref="AK52:AK53"/>
    <mergeCell ref="AR52:AR53"/>
    <mergeCell ref="AS52:AS53"/>
    <mergeCell ref="A54:A55"/>
    <mergeCell ref="B54:B55"/>
    <mergeCell ref="C54:C55"/>
    <mergeCell ref="D54:D55"/>
    <mergeCell ref="AK54:AK55"/>
    <mergeCell ref="AL54:AL55"/>
    <mergeCell ref="AM54:AM55"/>
    <mergeCell ref="AN54:AN55"/>
    <mergeCell ref="AL52:AL53"/>
    <mergeCell ref="AM52:AM53"/>
    <mergeCell ref="AN52:AN53"/>
    <mergeCell ref="AO52:AO53"/>
    <mergeCell ref="AP52:AP53"/>
    <mergeCell ref="AQ52:AQ53"/>
    <mergeCell ref="AO54:AO55"/>
    <mergeCell ref="AP54:AP55"/>
    <mergeCell ref="AQ54:AQ55"/>
    <mergeCell ref="AM58:AM59"/>
    <mergeCell ref="AN58:AN59"/>
    <mergeCell ref="AL56:AL57"/>
    <mergeCell ref="AM56:AM57"/>
    <mergeCell ref="AN56:AN57"/>
    <mergeCell ref="AR54:AR55"/>
    <mergeCell ref="AS54:AS55"/>
    <mergeCell ref="A56:A57"/>
    <mergeCell ref="B56:B57"/>
    <mergeCell ref="C56:C57"/>
    <mergeCell ref="D56:D57"/>
    <mergeCell ref="AK56:AK57"/>
    <mergeCell ref="AR56:AR57"/>
    <mergeCell ref="AS56:AS57"/>
    <mergeCell ref="AO56:AO57"/>
    <mergeCell ref="AP56:AP57"/>
    <mergeCell ref="AQ56:AQ57"/>
    <mergeCell ref="AL60:AL61"/>
    <mergeCell ref="AM60:AM61"/>
    <mergeCell ref="AN60:AN61"/>
    <mergeCell ref="AO58:AO59"/>
    <mergeCell ref="AP58:AP59"/>
    <mergeCell ref="AQ58:AQ59"/>
    <mergeCell ref="AR58:AR59"/>
    <mergeCell ref="AS58:AS59"/>
    <mergeCell ref="A60:A61"/>
    <mergeCell ref="B60:B61"/>
    <mergeCell ref="C60:C61"/>
    <mergeCell ref="D60:D61"/>
    <mergeCell ref="AK60:AK61"/>
    <mergeCell ref="AR60:AR61"/>
    <mergeCell ref="AS60:AS61"/>
    <mergeCell ref="AO60:AO61"/>
    <mergeCell ref="AP60:AP61"/>
    <mergeCell ref="AQ60:AQ61"/>
    <mergeCell ref="A58:A59"/>
    <mergeCell ref="B58:B59"/>
    <mergeCell ref="C58:C59"/>
    <mergeCell ref="D58:D59"/>
    <mergeCell ref="AK58:AK59"/>
    <mergeCell ref="AL58:AL59"/>
    <mergeCell ref="AO62:AO63"/>
    <mergeCell ref="AP62:AP63"/>
    <mergeCell ref="AQ62:AQ63"/>
    <mergeCell ref="AR62:AR63"/>
    <mergeCell ref="AS62:AS63"/>
    <mergeCell ref="A62:A63"/>
    <mergeCell ref="B62:B63"/>
    <mergeCell ref="C62:C63"/>
    <mergeCell ref="D62:D63"/>
    <mergeCell ref="AK62:AK63"/>
    <mergeCell ref="AL62:AL63"/>
    <mergeCell ref="AM62:AM63"/>
    <mergeCell ref="AN62:AN63"/>
    <mergeCell ref="A90:A91"/>
    <mergeCell ref="B90:B91"/>
    <mergeCell ref="C90:C91"/>
    <mergeCell ref="D90:D91"/>
    <mergeCell ref="E90:E91"/>
    <mergeCell ref="AK90:AM90"/>
    <mergeCell ref="AN90:AN91"/>
    <mergeCell ref="AO90:AO91"/>
    <mergeCell ref="AP90:AP91"/>
    <mergeCell ref="AQ90:AQ91"/>
    <mergeCell ref="AR90:AR91"/>
    <mergeCell ref="AS90:AS91"/>
    <mergeCell ref="AT90:AT91"/>
    <mergeCell ref="AM86:AS86"/>
    <mergeCell ref="AS93:AS94"/>
    <mergeCell ref="A95:A96"/>
    <mergeCell ref="B95:B96"/>
    <mergeCell ref="C95:C96"/>
    <mergeCell ref="D95:D96"/>
    <mergeCell ref="AK95:AK96"/>
    <mergeCell ref="AL95:AL96"/>
    <mergeCell ref="AM95:AM96"/>
    <mergeCell ref="AN95:AN96"/>
    <mergeCell ref="AO95:AO96"/>
    <mergeCell ref="AM93:AM94"/>
    <mergeCell ref="AN93:AN94"/>
    <mergeCell ref="AO93:AO94"/>
    <mergeCell ref="AP93:AP94"/>
    <mergeCell ref="AQ93:AQ94"/>
    <mergeCell ref="AR93:AR94"/>
    <mergeCell ref="A93:A94"/>
    <mergeCell ref="B93:B94"/>
    <mergeCell ref="C93:C94"/>
    <mergeCell ref="D93:D94"/>
    <mergeCell ref="AK93:AK94"/>
    <mergeCell ref="AL93:AL94"/>
    <mergeCell ref="AP95:AP96"/>
    <mergeCell ref="AQ95:AQ96"/>
    <mergeCell ref="AL99:AL100"/>
    <mergeCell ref="AM99:AM100"/>
    <mergeCell ref="AN99:AN100"/>
    <mergeCell ref="AO99:AO100"/>
    <mergeCell ref="AR95:AR96"/>
    <mergeCell ref="AS95:AS96"/>
    <mergeCell ref="A97:A98"/>
    <mergeCell ref="B97:B98"/>
    <mergeCell ref="C97:C98"/>
    <mergeCell ref="D97:D98"/>
    <mergeCell ref="AK97:AK98"/>
    <mergeCell ref="AL97:AL98"/>
    <mergeCell ref="AS97:AS98"/>
    <mergeCell ref="AM97:AM98"/>
    <mergeCell ref="AN97:AN98"/>
    <mergeCell ref="AO97:AO98"/>
    <mergeCell ref="AP97:AP98"/>
    <mergeCell ref="AQ97:AQ98"/>
    <mergeCell ref="AR97:AR98"/>
    <mergeCell ref="AN103:AN104"/>
    <mergeCell ref="AO103:AO104"/>
    <mergeCell ref="AP99:AP100"/>
    <mergeCell ref="AQ99:AQ100"/>
    <mergeCell ref="AR99:AR100"/>
    <mergeCell ref="AS99:AS100"/>
    <mergeCell ref="A101:A102"/>
    <mergeCell ref="B101:B102"/>
    <mergeCell ref="C101:C102"/>
    <mergeCell ref="D101:D102"/>
    <mergeCell ref="AK101:AK102"/>
    <mergeCell ref="AL101:AL102"/>
    <mergeCell ref="AS101:AS102"/>
    <mergeCell ref="AM101:AM102"/>
    <mergeCell ref="AN101:AN102"/>
    <mergeCell ref="AO101:AO102"/>
    <mergeCell ref="AP101:AP102"/>
    <mergeCell ref="AQ101:AQ102"/>
    <mergeCell ref="AR101:AR102"/>
    <mergeCell ref="A99:A100"/>
    <mergeCell ref="B99:B100"/>
    <mergeCell ref="C99:C100"/>
    <mergeCell ref="D99:D100"/>
    <mergeCell ref="AK99:AK100"/>
    <mergeCell ref="AP103:AP104"/>
    <mergeCell ref="AQ103:AQ104"/>
    <mergeCell ref="AR103:AR104"/>
    <mergeCell ref="AS103:AS104"/>
    <mergeCell ref="A105:A106"/>
    <mergeCell ref="B105:B106"/>
    <mergeCell ref="C105:C106"/>
    <mergeCell ref="D105:D106"/>
    <mergeCell ref="AK105:AK106"/>
    <mergeCell ref="AL105:AL106"/>
    <mergeCell ref="AS105:AS106"/>
    <mergeCell ref="AM105:AM106"/>
    <mergeCell ref="AN105:AN106"/>
    <mergeCell ref="AO105:AO106"/>
    <mergeCell ref="AP105:AP106"/>
    <mergeCell ref="AQ105:AQ106"/>
    <mergeCell ref="AR105:AR106"/>
    <mergeCell ref="A103:A104"/>
    <mergeCell ref="B103:B104"/>
    <mergeCell ref="C103:C104"/>
    <mergeCell ref="D103:D104"/>
    <mergeCell ref="AK103:AK104"/>
    <mergeCell ref="AL103:AL104"/>
    <mergeCell ref="AM103:AM104"/>
    <mergeCell ref="AS107:AS108"/>
    <mergeCell ref="A109:A110"/>
    <mergeCell ref="B109:B110"/>
    <mergeCell ref="C109:C110"/>
    <mergeCell ref="D109:D110"/>
    <mergeCell ref="AK109:AK110"/>
    <mergeCell ref="AL109:AL110"/>
    <mergeCell ref="AS109:AS110"/>
    <mergeCell ref="AM109:AM110"/>
    <mergeCell ref="AN109:AN110"/>
    <mergeCell ref="AO109:AO110"/>
    <mergeCell ref="AP109:AP110"/>
    <mergeCell ref="AQ109:AQ110"/>
    <mergeCell ref="AR109:AR110"/>
    <mergeCell ref="A107:A108"/>
    <mergeCell ref="B107:B108"/>
    <mergeCell ref="C107:C108"/>
    <mergeCell ref="D107:D108"/>
    <mergeCell ref="AK107:AK108"/>
    <mergeCell ref="AL107:AL108"/>
    <mergeCell ref="AM107:AM108"/>
    <mergeCell ref="AN107:AN108"/>
    <mergeCell ref="AO107:AO108"/>
    <mergeCell ref="D111:D112"/>
    <mergeCell ref="AK111:AK112"/>
    <mergeCell ref="AL111:AL112"/>
    <mergeCell ref="AM111:AM112"/>
    <mergeCell ref="AN111:AN112"/>
    <mergeCell ref="AO111:AO112"/>
    <mergeCell ref="AP107:AP108"/>
    <mergeCell ref="AQ107:AQ108"/>
    <mergeCell ref="AR107:AR108"/>
    <mergeCell ref="AL115:AL116"/>
    <mergeCell ref="AM115:AM116"/>
    <mergeCell ref="AN115:AN116"/>
    <mergeCell ref="AO115:AO116"/>
    <mergeCell ref="AP111:AP112"/>
    <mergeCell ref="AQ111:AQ112"/>
    <mergeCell ref="AR111:AR112"/>
    <mergeCell ref="AS111:AS112"/>
    <mergeCell ref="A113:A114"/>
    <mergeCell ref="B113:B114"/>
    <mergeCell ref="C113:C114"/>
    <mergeCell ref="D113:D114"/>
    <mergeCell ref="AK113:AK114"/>
    <mergeCell ref="AL113:AL114"/>
    <mergeCell ref="AS113:AS114"/>
    <mergeCell ref="AM113:AM114"/>
    <mergeCell ref="AN113:AN114"/>
    <mergeCell ref="AO113:AO114"/>
    <mergeCell ref="AP113:AP114"/>
    <mergeCell ref="AQ113:AQ114"/>
    <mergeCell ref="AR113:AR114"/>
    <mergeCell ref="A111:A112"/>
    <mergeCell ref="B111:B112"/>
    <mergeCell ref="C111:C112"/>
    <mergeCell ref="AN119:AN120"/>
    <mergeCell ref="AO119:AO120"/>
    <mergeCell ref="AP115:AP116"/>
    <mergeCell ref="AQ115:AQ116"/>
    <mergeCell ref="AR115:AR116"/>
    <mergeCell ref="AS115:AS116"/>
    <mergeCell ref="A117:A118"/>
    <mergeCell ref="B117:B118"/>
    <mergeCell ref="C117:C118"/>
    <mergeCell ref="D117:D118"/>
    <mergeCell ref="AK117:AK118"/>
    <mergeCell ref="AL117:AL118"/>
    <mergeCell ref="AS117:AS118"/>
    <mergeCell ref="AM117:AM118"/>
    <mergeCell ref="AN117:AN118"/>
    <mergeCell ref="AO117:AO118"/>
    <mergeCell ref="AP117:AP118"/>
    <mergeCell ref="AQ117:AQ118"/>
    <mergeCell ref="AR117:AR118"/>
    <mergeCell ref="A115:A116"/>
    <mergeCell ref="B115:B116"/>
    <mergeCell ref="C115:C116"/>
    <mergeCell ref="D115:D116"/>
    <mergeCell ref="AK115:AK116"/>
    <mergeCell ref="AP119:AP120"/>
    <mergeCell ref="AQ119:AQ120"/>
    <mergeCell ref="AR119:AR120"/>
    <mergeCell ref="AS119:AS120"/>
    <mergeCell ref="A121:A122"/>
    <mergeCell ref="B121:B122"/>
    <mergeCell ref="C121:C122"/>
    <mergeCell ref="D121:D122"/>
    <mergeCell ref="AK121:AK122"/>
    <mergeCell ref="AL121:AL122"/>
    <mergeCell ref="AS121:AS122"/>
    <mergeCell ref="AM121:AM122"/>
    <mergeCell ref="AN121:AN122"/>
    <mergeCell ref="AO121:AO122"/>
    <mergeCell ref="AP121:AP122"/>
    <mergeCell ref="AQ121:AQ122"/>
    <mergeCell ref="AR121:AR122"/>
    <mergeCell ref="A119:A120"/>
    <mergeCell ref="B119:B120"/>
    <mergeCell ref="C119:C120"/>
    <mergeCell ref="D119:D120"/>
    <mergeCell ref="AK119:AK120"/>
    <mergeCell ref="AL119:AL120"/>
    <mergeCell ref="AM119:AM120"/>
    <mergeCell ref="AS123:AS124"/>
    <mergeCell ref="A125:A126"/>
    <mergeCell ref="B125:B126"/>
    <mergeCell ref="C125:C126"/>
    <mergeCell ref="D125:D126"/>
    <mergeCell ref="AK125:AK126"/>
    <mergeCell ref="AL125:AL126"/>
    <mergeCell ref="AS125:AS126"/>
    <mergeCell ref="AM125:AM126"/>
    <mergeCell ref="AN125:AN126"/>
    <mergeCell ref="AO125:AO126"/>
    <mergeCell ref="AP125:AP126"/>
    <mergeCell ref="AQ125:AQ126"/>
    <mergeCell ref="AR125:AR126"/>
    <mergeCell ref="A123:A124"/>
    <mergeCell ref="B123:B124"/>
    <mergeCell ref="C123:C124"/>
    <mergeCell ref="D123:D124"/>
    <mergeCell ref="AK123:AK124"/>
    <mergeCell ref="AL123:AL124"/>
    <mergeCell ref="AM123:AM124"/>
    <mergeCell ref="AN123:AN124"/>
    <mergeCell ref="AO123:AO124"/>
    <mergeCell ref="D127:D128"/>
    <mergeCell ref="AK127:AK128"/>
    <mergeCell ref="AL127:AL128"/>
    <mergeCell ref="AM127:AM128"/>
    <mergeCell ref="AN127:AN128"/>
    <mergeCell ref="AO127:AO128"/>
    <mergeCell ref="AP123:AP124"/>
    <mergeCell ref="AQ123:AQ124"/>
    <mergeCell ref="AR123:AR124"/>
    <mergeCell ref="AL131:AL132"/>
    <mergeCell ref="AM131:AM132"/>
    <mergeCell ref="AN131:AN132"/>
    <mergeCell ref="AO131:AO132"/>
    <mergeCell ref="AP127:AP128"/>
    <mergeCell ref="AQ127:AQ128"/>
    <mergeCell ref="AR127:AR128"/>
    <mergeCell ref="AS127:AS128"/>
    <mergeCell ref="A129:A130"/>
    <mergeCell ref="B129:B130"/>
    <mergeCell ref="C129:C130"/>
    <mergeCell ref="D129:D130"/>
    <mergeCell ref="AK129:AK130"/>
    <mergeCell ref="AL129:AL130"/>
    <mergeCell ref="AS129:AS130"/>
    <mergeCell ref="AM129:AM130"/>
    <mergeCell ref="AN129:AN130"/>
    <mergeCell ref="AO129:AO130"/>
    <mergeCell ref="AP129:AP130"/>
    <mergeCell ref="AQ129:AQ130"/>
    <mergeCell ref="AR129:AR130"/>
    <mergeCell ref="A127:A128"/>
    <mergeCell ref="B127:B128"/>
    <mergeCell ref="C127:C128"/>
    <mergeCell ref="AN135:AN136"/>
    <mergeCell ref="AO135:AO136"/>
    <mergeCell ref="AP131:AP132"/>
    <mergeCell ref="AQ131:AQ132"/>
    <mergeCell ref="AR131:AR132"/>
    <mergeCell ref="AS131:AS132"/>
    <mergeCell ref="A133:A134"/>
    <mergeCell ref="B133:B134"/>
    <mergeCell ref="C133:C134"/>
    <mergeCell ref="D133:D134"/>
    <mergeCell ref="AK133:AK134"/>
    <mergeCell ref="AL133:AL134"/>
    <mergeCell ref="AS133:AS134"/>
    <mergeCell ref="AM133:AM134"/>
    <mergeCell ref="AN133:AN134"/>
    <mergeCell ref="AO133:AO134"/>
    <mergeCell ref="AP133:AP134"/>
    <mergeCell ref="AQ133:AQ134"/>
    <mergeCell ref="AR133:AR134"/>
    <mergeCell ref="A131:A132"/>
    <mergeCell ref="B131:B132"/>
    <mergeCell ref="C131:C132"/>
    <mergeCell ref="D131:D132"/>
    <mergeCell ref="AK131:AK132"/>
    <mergeCell ref="AP135:AP136"/>
    <mergeCell ref="AQ135:AQ136"/>
    <mergeCell ref="AR135:AR136"/>
    <mergeCell ref="AS135:AS136"/>
    <mergeCell ref="A137:A138"/>
    <mergeCell ref="B137:B138"/>
    <mergeCell ref="C137:C138"/>
    <mergeCell ref="D137:D138"/>
    <mergeCell ref="AK137:AK138"/>
    <mergeCell ref="AL137:AL138"/>
    <mergeCell ref="AS137:AS138"/>
    <mergeCell ref="AM137:AM138"/>
    <mergeCell ref="AN137:AN138"/>
    <mergeCell ref="AO137:AO138"/>
    <mergeCell ref="AP137:AP138"/>
    <mergeCell ref="AQ137:AQ138"/>
    <mergeCell ref="AR137:AR138"/>
    <mergeCell ref="A135:A136"/>
    <mergeCell ref="B135:B136"/>
    <mergeCell ref="C135:C136"/>
    <mergeCell ref="D135:D136"/>
    <mergeCell ref="AK135:AK136"/>
    <mergeCell ref="AL135:AL136"/>
    <mergeCell ref="AM135:AM136"/>
    <mergeCell ref="AP139:AP140"/>
    <mergeCell ref="AQ139:AQ140"/>
    <mergeCell ref="AR139:AR140"/>
    <mergeCell ref="AS139:AS140"/>
    <mergeCell ref="A141:A142"/>
    <mergeCell ref="B141:B142"/>
    <mergeCell ref="C141:C142"/>
    <mergeCell ref="D141:D142"/>
    <mergeCell ref="AK141:AK142"/>
    <mergeCell ref="AL141:AL142"/>
    <mergeCell ref="A139:A140"/>
    <mergeCell ref="B139:B140"/>
    <mergeCell ref="C139:C140"/>
    <mergeCell ref="D139:D140"/>
    <mergeCell ref="AK139:AK140"/>
    <mergeCell ref="AL139:AL140"/>
    <mergeCell ref="AM139:AM140"/>
    <mergeCell ref="AN139:AN140"/>
    <mergeCell ref="AO139:AO140"/>
    <mergeCell ref="AP143:AP144"/>
    <mergeCell ref="AQ143:AQ144"/>
    <mergeCell ref="AR143:AR144"/>
    <mergeCell ref="AS143:AS144"/>
    <mergeCell ref="AS141:AS142"/>
    <mergeCell ref="A143:A144"/>
    <mergeCell ref="B143:B144"/>
    <mergeCell ref="C143:C144"/>
    <mergeCell ref="D143:D144"/>
    <mergeCell ref="AK143:AK144"/>
    <mergeCell ref="AL143:AL144"/>
    <mergeCell ref="AM143:AM144"/>
    <mergeCell ref="AN143:AN144"/>
    <mergeCell ref="AO143:AO144"/>
    <mergeCell ref="AM141:AM142"/>
    <mergeCell ref="AN141:AN142"/>
    <mergeCell ref="AO141:AO142"/>
    <mergeCell ref="AP141:AP142"/>
    <mergeCell ref="AQ141:AQ142"/>
    <mergeCell ref="AR141:AR142"/>
    <mergeCell ref="AP145:AP146"/>
    <mergeCell ref="AQ145:AQ146"/>
    <mergeCell ref="AR145:AR146"/>
    <mergeCell ref="AS145:AS146"/>
    <mergeCell ref="A147:A148"/>
    <mergeCell ref="B147:B148"/>
    <mergeCell ref="C147:C148"/>
    <mergeCell ref="D147:D148"/>
    <mergeCell ref="AK147:AK148"/>
    <mergeCell ref="AL147:AL148"/>
    <mergeCell ref="A145:A146"/>
    <mergeCell ref="B145:B146"/>
    <mergeCell ref="C145:C146"/>
    <mergeCell ref="D145:D146"/>
    <mergeCell ref="AK145:AK146"/>
    <mergeCell ref="AL145:AL146"/>
    <mergeCell ref="AM145:AM146"/>
    <mergeCell ref="AN145:AN146"/>
    <mergeCell ref="AO145:AO146"/>
    <mergeCell ref="AS147:AS148"/>
    <mergeCell ref="AM147:AM148"/>
    <mergeCell ref="AN147:AN148"/>
    <mergeCell ref="AO147:AO148"/>
    <mergeCell ref="AP147:AP148"/>
    <mergeCell ref="AS149:AS150"/>
    <mergeCell ref="A151:A152"/>
    <mergeCell ref="B151:B152"/>
    <mergeCell ref="C151:C152"/>
    <mergeCell ref="D151:D152"/>
    <mergeCell ref="AK151:AK152"/>
    <mergeCell ref="AL151:AL152"/>
    <mergeCell ref="AS151:AS152"/>
    <mergeCell ref="AM151:AM152"/>
    <mergeCell ref="AN151:AN152"/>
    <mergeCell ref="AO151:AO152"/>
    <mergeCell ref="AP151:AP152"/>
    <mergeCell ref="AQ151:AQ152"/>
    <mergeCell ref="AR151:AR152"/>
    <mergeCell ref="A149:A150"/>
    <mergeCell ref="B149:B150"/>
    <mergeCell ref="C149:C150"/>
    <mergeCell ref="D149:D150"/>
    <mergeCell ref="AK149:AK150"/>
    <mergeCell ref="AL149:AL150"/>
    <mergeCell ref="AM149:AM150"/>
    <mergeCell ref="AN149:AN150"/>
    <mergeCell ref="AO149:AO150"/>
    <mergeCell ref="AL153:AL154"/>
    <mergeCell ref="AM153:AM154"/>
    <mergeCell ref="AN153:AN154"/>
    <mergeCell ref="AO153:AO154"/>
    <mergeCell ref="AQ147:AQ148"/>
    <mergeCell ref="AR147:AR148"/>
    <mergeCell ref="AP149:AP150"/>
    <mergeCell ref="AQ149:AQ150"/>
    <mergeCell ref="AR149:AR150"/>
    <mergeCell ref="AN157:AN158"/>
    <mergeCell ref="AO157:AO158"/>
    <mergeCell ref="AP153:AP154"/>
    <mergeCell ref="AQ153:AQ154"/>
    <mergeCell ref="AR153:AR154"/>
    <mergeCell ref="AS153:AS154"/>
    <mergeCell ref="A155:A156"/>
    <mergeCell ref="B155:B156"/>
    <mergeCell ref="C155:C156"/>
    <mergeCell ref="D155:D156"/>
    <mergeCell ref="AK155:AK156"/>
    <mergeCell ref="AL155:AL156"/>
    <mergeCell ref="AS155:AS156"/>
    <mergeCell ref="AM155:AM156"/>
    <mergeCell ref="AN155:AN156"/>
    <mergeCell ref="AO155:AO156"/>
    <mergeCell ref="AP155:AP156"/>
    <mergeCell ref="AQ155:AQ156"/>
    <mergeCell ref="AR155:AR156"/>
    <mergeCell ref="A153:A154"/>
    <mergeCell ref="B153:B154"/>
    <mergeCell ref="C153:C154"/>
    <mergeCell ref="D153:D154"/>
    <mergeCell ref="AK153:AK154"/>
    <mergeCell ref="AP157:AP158"/>
    <mergeCell ref="AQ157:AQ158"/>
    <mergeCell ref="AR157:AR158"/>
    <mergeCell ref="AS157:AS158"/>
    <mergeCell ref="A159:A160"/>
    <mergeCell ref="B159:B160"/>
    <mergeCell ref="C159:C160"/>
    <mergeCell ref="D159:D160"/>
    <mergeCell ref="AK159:AK160"/>
    <mergeCell ref="AL159:AL160"/>
    <mergeCell ref="AS159:AS160"/>
    <mergeCell ref="AM159:AM160"/>
    <mergeCell ref="AN159:AN160"/>
    <mergeCell ref="AO159:AO160"/>
    <mergeCell ref="AP159:AP160"/>
    <mergeCell ref="AQ159:AQ160"/>
    <mergeCell ref="AR159:AR160"/>
    <mergeCell ref="A157:A158"/>
    <mergeCell ref="B157:B158"/>
    <mergeCell ref="C157:C158"/>
    <mergeCell ref="D157:D158"/>
    <mergeCell ref="AK157:AK158"/>
    <mergeCell ref="AL157:AL158"/>
    <mergeCell ref="AM157:AM158"/>
    <mergeCell ref="AP161:AP162"/>
    <mergeCell ref="AQ161:AQ162"/>
    <mergeCell ref="AR161:AR162"/>
    <mergeCell ref="AS161:AS162"/>
    <mergeCell ref="A163:A164"/>
    <mergeCell ref="B163:B164"/>
    <mergeCell ref="C163:C164"/>
    <mergeCell ref="D163:D164"/>
    <mergeCell ref="AK163:AK164"/>
    <mergeCell ref="AL163:AL164"/>
    <mergeCell ref="A161:A162"/>
    <mergeCell ref="B161:B162"/>
    <mergeCell ref="C161:C162"/>
    <mergeCell ref="D161:D162"/>
    <mergeCell ref="AK161:AK162"/>
    <mergeCell ref="AL161:AL162"/>
    <mergeCell ref="AM161:AM162"/>
    <mergeCell ref="AN161:AN162"/>
    <mergeCell ref="AO161:AO162"/>
    <mergeCell ref="AP167:AP168"/>
    <mergeCell ref="AQ167:AQ168"/>
    <mergeCell ref="AR167:AR168"/>
    <mergeCell ref="AS167:AS168"/>
    <mergeCell ref="AS163:AS164"/>
    <mergeCell ref="A167:A168"/>
    <mergeCell ref="B167:B168"/>
    <mergeCell ref="C167:C168"/>
    <mergeCell ref="D167:D168"/>
    <mergeCell ref="AK167:AK168"/>
    <mergeCell ref="AL167:AL168"/>
    <mergeCell ref="AM167:AM168"/>
    <mergeCell ref="AN167:AN168"/>
    <mergeCell ref="AO167:AO168"/>
    <mergeCell ref="AM163:AM164"/>
    <mergeCell ref="AN163:AN164"/>
    <mergeCell ref="AO163:AO164"/>
    <mergeCell ref="AP163:AP164"/>
    <mergeCell ref="AQ163:AQ164"/>
    <mergeCell ref="AR163:AR164"/>
    <mergeCell ref="A165:A166"/>
    <mergeCell ref="B165:B166"/>
    <mergeCell ref="C165:C166"/>
    <mergeCell ref="D165:D166"/>
  </mergeCells>
  <conditionalFormatting sqref="F5:AJ6 F8:AJ15">
    <cfRule type="expression" dxfId="282" priority="9" stopIfTrue="1">
      <formula>IF(WEEKDAY(F$5)=1,TRUE,FALSE)</formula>
    </cfRule>
  </conditionalFormatting>
  <conditionalFormatting sqref="F47:AJ48 F50:AJ63">
    <cfRule type="expression" dxfId="281" priority="8" stopIfTrue="1">
      <formula>IF(WEEKDAY(F$5)=1,TRUE,FALSE)</formula>
    </cfRule>
  </conditionalFormatting>
  <conditionalFormatting sqref="F90:AJ91 F93:AJ168">
    <cfRule type="expression" dxfId="280" priority="7" stopIfTrue="1">
      <formula>IF(WEEKDAY(F$5)=1,TRUE,FALSE)</formula>
    </cfRule>
  </conditionalFormatting>
  <conditionalFormatting sqref="F8:AJ15">
    <cfRule type="expression" dxfId="279" priority="6" stopIfTrue="1">
      <formula>IF(WEEKDAY(F$5)=1,TRUE,FALSE)</formula>
    </cfRule>
  </conditionalFormatting>
  <conditionalFormatting sqref="F50:AJ63">
    <cfRule type="expression" dxfId="278" priority="5" stopIfTrue="1">
      <formula>IF(WEEKDAY(F$5)=1,TRUE,FALSE)</formula>
    </cfRule>
  </conditionalFormatting>
  <conditionalFormatting sqref="F50:AJ63">
    <cfRule type="expression" dxfId="277" priority="4" stopIfTrue="1">
      <formula>IF(WEEKDAY(F$5)=1,TRUE,FALSE)</formula>
    </cfRule>
  </conditionalFormatting>
  <conditionalFormatting sqref="F93:AJ168">
    <cfRule type="expression" dxfId="276" priority="3" stopIfTrue="1">
      <formula>IF(WEEKDAY(F$5)=1,TRUE,FALSE)</formula>
    </cfRule>
  </conditionalFormatting>
  <conditionalFormatting sqref="F93:AJ168">
    <cfRule type="expression" dxfId="275" priority="2" stopIfTrue="1">
      <formula>IF(WEEKDAY(F$5)=1,TRUE,FALSE)</formula>
    </cfRule>
  </conditionalFormatting>
  <conditionalFormatting sqref="F93:AJ168">
    <cfRule type="expression" dxfId="274" priority="1" stopIfTrue="1">
      <formula>IF(WEEKDAY(F$5)=1,TRUE,FALSE)</formula>
    </cfRule>
  </conditionalFormatting>
  <printOptions horizontalCentered="1"/>
  <pageMargins left="0.24" right="0.24" top="0.32" bottom="0.18" header="0.25" footer="0"/>
  <pageSetup paperSize="9" scale="75" fitToHeight="0" orientation="landscape" r:id="rId1"/>
  <headerFooter alignWithMargins="0">
    <oddHeader xml:space="preserve">&amp;R&amp;Y
</oddHeader>
    <oddFooter>&amp;C&amp;P/&amp;N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E291"/>
  <sheetViews>
    <sheetView zoomScaleNormal="70" workbookViewId="0">
      <pane xSplit="3" ySplit="9" topLeftCell="D163" activePane="bottomRight" state="frozen"/>
      <selection activeCell="C54" sqref="C54:C55"/>
      <selection pane="topRight" activeCell="C54" sqref="C54:C55"/>
      <selection pane="bottomLeft" activeCell="C54" sqref="C54:C55"/>
      <selection pane="bottomRight" activeCell="F125" sqref="F125:F162"/>
    </sheetView>
  </sheetViews>
  <sheetFormatPr defaultRowHeight="11.25"/>
  <cols>
    <col min="1" max="1" width="4.28515625" style="6" customWidth="1"/>
    <col min="2" max="2" width="8.42578125" style="6" customWidth="1"/>
    <col min="3" max="3" width="21.140625" style="6" customWidth="1"/>
    <col min="4" max="4" width="13.5703125" style="20" customWidth="1"/>
    <col min="5" max="5" width="10.28515625" style="21" customWidth="1"/>
    <col min="6" max="6" width="7.140625" style="20" customWidth="1"/>
    <col min="7" max="7" width="10.5703125" style="21" customWidth="1"/>
    <col min="8" max="8" width="7.140625" style="21" customWidth="1"/>
    <col min="9" max="9" width="9.5703125" style="21" customWidth="1"/>
    <col min="10" max="10" width="8.5703125" style="105" customWidth="1"/>
    <col min="11" max="12" width="12" style="6" customWidth="1"/>
    <col min="13" max="13" width="11.85546875" style="22" customWidth="1"/>
    <col min="14" max="14" width="8.5703125" style="6" customWidth="1"/>
    <col min="15" max="16" width="8.7109375" style="6" customWidth="1"/>
    <col min="17" max="17" width="11" style="6" customWidth="1"/>
    <col min="18" max="18" width="10.7109375" style="6" customWidth="1"/>
    <col min="19" max="19" width="10.85546875" style="6" customWidth="1"/>
    <col min="20" max="20" width="12.28515625" style="8" customWidth="1"/>
    <col min="21" max="21" width="9.5703125" style="6" customWidth="1"/>
    <col min="22" max="22" width="15.42578125" style="8" customWidth="1"/>
    <col min="23" max="23" width="7.42578125" style="8" customWidth="1"/>
    <col min="24" max="24" width="7" style="8" customWidth="1"/>
    <col min="25" max="25" width="9.140625" style="8"/>
    <col min="26" max="26" width="11.140625" style="8" bestFit="1" customWidth="1"/>
    <col min="27" max="28" width="10.85546875" style="6" bestFit="1" customWidth="1"/>
    <col min="29" max="16384" width="9.140625" style="6"/>
  </cols>
  <sheetData>
    <row r="1" spans="1:31" s="4" customFormat="1" ht="29.25" customHeight="1">
      <c r="A1" s="161" t="str">
        <f>TH!A1</f>
        <v>Công ty TNHH Hải sản An Lạc</v>
      </c>
      <c r="B1" s="289"/>
      <c r="C1" s="289"/>
      <c r="D1" s="424" t="str">
        <f>"BẢNG THANH TOÁN LƯƠNG THÁNG"&amp;" "&amp;TEXT($E$4,"mm")&amp;" / "&amp;TEXT($E$4,"yyyy")</f>
        <v>BẢNG THANH TOÁN LƯƠNG THÁNG 03 / 2014</v>
      </c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5"/>
      <c r="R1" s="426" t="s">
        <v>64</v>
      </c>
      <c r="S1" s="427"/>
      <c r="T1" s="428"/>
      <c r="U1" s="152" t="s">
        <v>61</v>
      </c>
      <c r="V1" s="129" t="s">
        <v>38</v>
      </c>
      <c r="W1" s="96"/>
      <c r="X1" s="96"/>
      <c r="Y1" s="5"/>
      <c r="Z1" s="5"/>
    </row>
    <row r="2" spans="1:31" s="4" customFormat="1" ht="15" customHeight="1">
      <c r="A2" s="161" t="str">
        <f>TH!A2</f>
        <v>Địa chỉ: Lô A14, đường 4A, KCN Hải Sơn, Đức Hòa, Long An</v>
      </c>
      <c r="B2" s="289"/>
      <c r="C2" s="289"/>
      <c r="D2" s="289"/>
      <c r="E2" s="94"/>
      <c r="F2" s="289"/>
      <c r="G2" s="289"/>
      <c r="H2" s="289"/>
      <c r="I2" s="289"/>
      <c r="J2" s="95"/>
      <c r="K2" s="289"/>
      <c r="L2" s="289"/>
      <c r="M2" s="289"/>
      <c r="N2" s="289"/>
      <c r="O2" s="289"/>
      <c r="P2" s="289"/>
      <c r="Q2" s="289"/>
      <c r="R2" s="289"/>
      <c r="S2" s="289"/>
      <c r="T2" s="69"/>
      <c r="U2" s="93">
        <v>26</v>
      </c>
      <c r="V2" s="130">
        <v>31</v>
      </c>
      <c r="W2" s="96"/>
      <c r="X2" s="96"/>
      <c r="Y2" s="5"/>
      <c r="Z2" s="5"/>
    </row>
    <row r="3" spans="1:31" s="4" customFormat="1" ht="15" customHeight="1">
      <c r="A3" s="161" t="s">
        <v>65</v>
      </c>
      <c r="B3" s="289"/>
      <c r="C3" s="289"/>
      <c r="D3" s="289"/>
      <c r="E3" s="94"/>
      <c r="F3" s="289"/>
      <c r="G3" s="289"/>
      <c r="H3" s="289"/>
      <c r="I3" s="289"/>
      <c r="J3" s="95"/>
      <c r="K3" s="289"/>
      <c r="L3" s="289"/>
      <c r="M3" s="289"/>
      <c r="N3" s="289"/>
      <c r="O3" s="289"/>
      <c r="P3" s="289"/>
      <c r="Q3" s="289"/>
      <c r="R3" s="289"/>
      <c r="S3" s="289"/>
      <c r="T3" s="69"/>
      <c r="U3" s="153"/>
      <c r="V3" s="154"/>
      <c r="W3" s="96"/>
      <c r="X3" s="96"/>
      <c r="Y3" s="5"/>
      <c r="Z3" s="5"/>
    </row>
    <row r="4" spans="1:31" s="4" customFormat="1" ht="15" customHeight="1">
      <c r="A4" s="161" t="str">
        <f>TH!A3</f>
        <v>MST: 1100878093</v>
      </c>
      <c r="B4" s="289"/>
      <c r="C4" s="289"/>
      <c r="D4" s="289"/>
      <c r="E4" s="327">
        <f>'CC - 03'!$E$4</f>
        <v>41699</v>
      </c>
      <c r="F4" s="289"/>
      <c r="G4" s="289"/>
      <c r="H4" s="289"/>
      <c r="I4" s="289"/>
      <c r="J4" s="95"/>
      <c r="K4" s="289"/>
      <c r="L4" s="92"/>
      <c r="M4" s="289"/>
      <c r="N4" s="289"/>
      <c r="O4" s="289"/>
      <c r="P4" s="289"/>
      <c r="Q4" s="14"/>
      <c r="R4" s="289"/>
      <c r="S4" s="289"/>
      <c r="T4" s="289"/>
      <c r="V4" s="96"/>
      <c r="W4" s="96"/>
      <c r="X4" s="96"/>
      <c r="Y4" s="5"/>
      <c r="Z4" s="5"/>
    </row>
    <row r="5" spans="1:31" s="124" customFormat="1" ht="14.25" customHeight="1">
      <c r="A5" s="122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342">
        <v>0.08</v>
      </c>
      <c r="O5" s="342">
        <v>1.4999999999999999E-2</v>
      </c>
      <c r="P5" s="342">
        <v>0.01</v>
      </c>
      <c r="Q5" s="123"/>
      <c r="R5" s="123"/>
      <c r="S5" s="123"/>
      <c r="T5" s="123"/>
      <c r="U5" s="123"/>
      <c r="V5" s="125"/>
      <c r="W5" s="125"/>
      <c r="X5" s="125"/>
      <c r="Y5" s="125"/>
      <c r="Z5" s="125"/>
    </row>
    <row r="6" spans="1:31" s="33" customFormat="1" ht="24" customHeight="1">
      <c r="A6" s="421" t="s">
        <v>20</v>
      </c>
      <c r="B6" s="421" t="s">
        <v>21</v>
      </c>
      <c r="C6" s="420" t="s">
        <v>1</v>
      </c>
      <c r="D6" s="420" t="s">
        <v>2</v>
      </c>
      <c r="E6" s="423" t="s">
        <v>58</v>
      </c>
      <c r="F6" s="412" t="s">
        <v>27</v>
      </c>
      <c r="G6" s="414"/>
      <c r="H6" s="414"/>
      <c r="I6" s="414"/>
      <c r="J6" s="414"/>
      <c r="K6" s="413"/>
      <c r="L6" s="408" t="s">
        <v>60</v>
      </c>
      <c r="M6" s="408" t="s">
        <v>5</v>
      </c>
      <c r="N6" s="420" t="s">
        <v>6</v>
      </c>
      <c r="O6" s="420"/>
      <c r="P6" s="420"/>
      <c r="Q6" s="408" t="s">
        <v>7</v>
      </c>
      <c r="R6" s="408" t="s">
        <v>8</v>
      </c>
      <c r="S6" s="408" t="s">
        <v>9</v>
      </c>
      <c r="T6" s="410" t="s">
        <v>10</v>
      </c>
      <c r="U6" s="123"/>
      <c r="V6" s="34"/>
      <c r="W6" s="34"/>
      <c r="X6" s="5"/>
      <c r="Y6" s="5"/>
      <c r="Z6" s="5"/>
      <c r="AA6" s="4"/>
      <c r="AB6" s="4"/>
      <c r="AC6" s="4"/>
      <c r="AD6" s="4"/>
      <c r="AE6" s="4"/>
    </row>
    <row r="7" spans="1:31" s="33" customFormat="1" ht="33.75" customHeight="1">
      <c r="A7" s="422"/>
      <c r="B7" s="422"/>
      <c r="C7" s="420"/>
      <c r="D7" s="420"/>
      <c r="E7" s="423"/>
      <c r="F7" s="412" t="s">
        <v>62</v>
      </c>
      <c r="G7" s="413"/>
      <c r="H7" s="412" t="s">
        <v>42</v>
      </c>
      <c r="I7" s="414"/>
      <c r="J7" s="415" t="s">
        <v>28</v>
      </c>
      <c r="K7" s="408" t="s">
        <v>4</v>
      </c>
      <c r="L7" s="409"/>
      <c r="M7" s="409"/>
      <c r="N7" s="417" t="s">
        <v>12</v>
      </c>
      <c r="O7" s="408" t="s">
        <v>13</v>
      </c>
      <c r="P7" s="408" t="s">
        <v>35</v>
      </c>
      <c r="Q7" s="409"/>
      <c r="R7" s="409"/>
      <c r="S7" s="409"/>
      <c r="T7" s="411"/>
      <c r="U7" s="123"/>
      <c r="V7" s="34"/>
      <c r="W7" s="34"/>
      <c r="X7" s="5"/>
      <c r="Y7" s="5"/>
      <c r="Z7" s="5"/>
      <c r="AA7" s="4"/>
      <c r="AB7" s="4"/>
      <c r="AC7" s="4"/>
      <c r="AD7" s="4"/>
      <c r="AE7" s="4"/>
    </row>
    <row r="8" spans="1:31" s="33" customFormat="1" ht="35.25" customHeight="1">
      <c r="A8" s="422"/>
      <c r="B8" s="422"/>
      <c r="C8" s="408"/>
      <c r="D8" s="408"/>
      <c r="E8" s="423"/>
      <c r="F8" s="285" t="s">
        <v>41</v>
      </c>
      <c r="G8" s="284" t="s">
        <v>19</v>
      </c>
      <c r="H8" s="285" t="s">
        <v>18</v>
      </c>
      <c r="I8" s="292" t="s">
        <v>19</v>
      </c>
      <c r="J8" s="416"/>
      <c r="K8" s="409"/>
      <c r="L8" s="419"/>
      <c r="M8" s="409"/>
      <c r="N8" s="418"/>
      <c r="O8" s="409"/>
      <c r="P8" s="409"/>
      <c r="Q8" s="409"/>
      <c r="R8" s="409"/>
      <c r="S8" s="409"/>
      <c r="T8" s="411"/>
      <c r="U8" s="123"/>
      <c r="V8" s="34"/>
      <c r="W8" s="34"/>
      <c r="X8" s="5"/>
      <c r="Y8" s="5"/>
      <c r="Z8" s="5"/>
      <c r="AA8" s="4"/>
      <c r="AB8" s="4"/>
      <c r="AC8" s="4"/>
      <c r="AD8" s="4"/>
      <c r="AE8" s="4"/>
    </row>
    <row r="9" spans="1:31" s="98" customFormat="1" ht="12.75" customHeight="1">
      <c r="A9" s="97">
        <v>1</v>
      </c>
      <c r="B9" s="97">
        <v>2</v>
      </c>
      <c r="C9" s="97">
        <v>3</v>
      </c>
      <c r="D9" s="97">
        <v>4</v>
      </c>
      <c r="E9" s="97">
        <v>5</v>
      </c>
      <c r="F9" s="97">
        <v>7</v>
      </c>
      <c r="G9" s="97">
        <v>8</v>
      </c>
      <c r="H9" s="97">
        <v>9</v>
      </c>
      <c r="I9" s="97">
        <v>10</v>
      </c>
      <c r="J9" s="97">
        <v>13</v>
      </c>
      <c r="K9" s="97">
        <v>14</v>
      </c>
      <c r="L9" s="97">
        <v>16</v>
      </c>
      <c r="M9" s="97">
        <v>20</v>
      </c>
      <c r="N9" s="97">
        <v>24</v>
      </c>
      <c r="O9" s="97">
        <v>25</v>
      </c>
      <c r="P9" s="97">
        <v>26</v>
      </c>
      <c r="Q9" s="97">
        <v>29</v>
      </c>
      <c r="R9" s="97">
        <v>30</v>
      </c>
      <c r="S9" s="97">
        <v>31</v>
      </c>
      <c r="T9" s="97">
        <v>32</v>
      </c>
      <c r="U9" s="123"/>
      <c r="V9" s="99"/>
      <c r="W9" s="99"/>
      <c r="X9" s="100"/>
      <c r="Y9" s="100"/>
      <c r="Z9" s="100"/>
      <c r="AA9" s="101"/>
      <c r="AB9" s="101"/>
      <c r="AC9" s="101"/>
      <c r="AD9" s="101"/>
      <c r="AE9" s="101"/>
    </row>
    <row r="10" spans="1:31" s="44" customFormat="1" ht="23.25" customHeight="1">
      <c r="A10" s="46">
        <v>1</v>
      </c>
      <c r="B10" s="46" t="s">
        <v>67</v>
      </c>
      <c r="C10" s="102" t="str">
        <f t="shared" ref="C10:C13" si="0">VLOOKUP(B10,DS,2,0)</f>
        <v>Mai Út Hiền</v>
      </c>
      <c r="D10" s="135" t="str">
        <f t="shared" ref="D10:D13" si="1">VLOOKUP(B10,DS,3,0)</f>
        <v>Cơ Điện</v>
      </c>
      <c r="E10" s="103">
        <f t="shared" ref="E10:E13" si="2">VLOOKUP(B10,DS,4,0)</f>
        <v>3784000</v>
      </c>
      <c r="F10" s="108">
        <f>VLOOKUP(B10,'CC - 03'!$B$8:$AS$15,36,0)</f>
        <v>26</v>
      </c>
      <c r="G10" s="243">
        <f t="shared" ref="G10" si="3">ROUND(E10/$U$2*F10,0)</f>
        <v>3784000</v>
      </c>
      <c r="H10" s="108">
        <f>(VLOOKUP(B10,'CC - 03'!$B$8:$AS$15,37,0)+VLOOKUP(B10,'CC - 03'!$B$8:$AS$15,38,0))</f>
        <v>0</v>
      </c>
      <c r="I10" s="243">
        <f t="shared" ref="I10" si="4">ROUND(E10/$U$2*H10,0)</f>
        <v>0</v>
      </c>
      <c r="J10" s="109">
        <f t="shared" ref="J10" si="5">F10+H10</f>
        <v>26</v>
      </c>
      <c r="K10" s="47">
        <f>G10+I10</f>
        <v>3784000</v>
      </c>
      <c r="L10" s="241">
        <f t="shared" ref="L10:L13" si="6">+F10*15000</f>
        <v>390000</v>
      </c>
      <c r="M10" s="49">
        <f t="shared" ref="M10:M13" si="7">K10+L10</f>
        <v>4174000</v>
      </c>
      <c r="N10" s="48">
        <f>IF(VLOOKUP(B10,DS,11,0)="x",E10*$N$5,0)</f>
        <v>302720</v>
      </c>
      <c r="O10" s="48">
        <f>IF(VLOOKUP(B10,DS,11,0)="x",E10*$O$5,0)</f>
        <v>56760</v>
      </c>
      <c r="P10" s="48">
        <f>IF(VLOOKUP(B10,DS,11,0)="x",E10*$P$5,0)</f>
        <v>37840</v>
      </c>
      <c r="Q10" s="47">
        <f t="shared" ref="Q10:Q13" si="8">M10-SUM(N10:P10)</f>
        <v>3776680</v>
      </c>
      <c r="R10" s="47">
        <f>VLOOKUP(B10,DS,23,0)</f>
        <v>0</v>
      </c>
      <c r="S10" s="55">
        <f t="shared" ref="S10:S13" si="9">Q10-R10</f>
        <v>3776680</v>
      </c>
      <c r="T10" s="47"/>
      <c r="U10" s="123"/>
      <c r="V10" s="45"/>
      <c r="W10" s="34"/>
      <c r="X10" s="5"/>
      <c r="Y10" s="5"/>
      <c r="Z10" s="5"/>
      <c r="AA10" s="4"/>
      <c r="AB10" s="4"/>
      <c r="AC10" s="4"/>
      <c r="AD10" s="4"/>
      <c r="AE10" s="4"/>
    </row>
    <row r="11" spans="1:31" s="44" customFormat="1" ht="23.25" customHeight="1">
      <c r="A11" s="46">
        <v>2</v>
      </c>
      <c r="B11" s="46" t="s">
        <v>68</v>
      </c>
      <c r="C11" s="102" t="str">
        <f t="shared" si="0"/>
        <v>Nguyễn Thị Xuân Thảo</v>
      </c>
      <c r="D11" s="135" t="str">
        <f t="shared" si="1"/>
        <v>KCS</v>
      </c>
      <c r="E11" s="103">
        <f t="shared" si="2"/>
        <v>3539000</v>
      </c>
      <c r="F11" s="108">
        <f>VLOOKUP(B11,'CC - 03'!$B$8:$AS$15,36,0)</f>
        <v>26</v>
      </c>
      <c r="G11" s="243">
        <f t="shared" ref="G11:G13" si="10">ROUND(E11/$U$2*F11,0)</f>
        <v>3539000</v>
      </c>
      <c r="H11" s="108">
        <f>(VLOOKUP(B11,'CC - 03'!$B$8:$AS$15,37,0)+VLOOKUP(B11,'CC - 03'!$B$8:$AS$15,38,0))</f>
        <v>0</v>
      </c>
      <c r="I11" s="243">
        <f t="shared" ref="I11:I13" si="11">ROUND(E11/$U$2*H11,0)</f>
        <v>0</v>
      </c>
      <c r="J11" s="109">
        <f t="shared" ref="J11:J13" si="12">F11+H11</f>
        <v>26</v>
      </c>
      <c r="K11" s="47">
        <f t="shared" ref="K11:K13" si="13">G11+I11</f>
        <v>3539000</v>
      </c>
      <c r="L11" s="241">
        <f t="shared" si="6"/>
        <v>390000</v>
      </c>
      <c r="M11" s="49">
        <f t="shared" si="7"/>
        <v>3929000</v>
      </c>
      <c r="N11" s="48">
        <f>IF(VLOOKUP(B11,DS,11,0)="x",E11*$N$5,0)</f>
        <v>283120</v>
      </c>
      <c r="O11" s="48">
        <f>IF(VLOOKUP(B11,DS,11,0)="x",E11*$O$5,0)</f>
        <v>53085</v>
      </c>
      <c r="P11" s="48">
        <f>IF(VLOOKUP(B11,DS,11,0)="x",E11*$P$5,0)</f>
        <v>35390</v>
      </c>
      <c r="Q11" s="47">
        <f t="shared" si="8"/>
        <v>3557405</v>
      </c>
      <c r="R11" s="47">
        <f>VLOOKUP(B11,DS,23,0)</f>
        <v>0</v>
      </c>
      <c r="S11" s="55">
        <f t="shared" si="9"/>
        <v>3557405</v>
      </c>
      <c r="T11" s="47"/>
      <c r="U11" s="123"/>
      <c r="V11" s="45"/>
      <c r="W11" s="34"/>
      <c r="X11" s="5"/>
      <c r="Y11" s="5"/>
      <c r="Z11" s="5"/>
      <c r="AA11" s="4"/>
      <c r="AB11" s="4"/>
      <c r="AC11" s="4"/>
      <c r="AD11" s="4"/>
      <c r="AE11" s="4"/>
    </row>
    <row r="12" spans="1:31" s="44" customFormat="1" ht="23.25" customHeight="1">
      <c r="A12" s="46">
        <v>3</v>
      </c>
      <c r="B12" s="46" t="s">
        <v>69</v>
      </c>
      <c r="C12" s="102" t="str">
        <f t="shared" si="0"/>
        <v>Võ Thị Út</v>
      </c>
      <c r="D12" s="135" t="str">
        <f t="shared" si="1"/>
        <v>KCS</v>
      </c>
      <c r="E12" s="103">
        <f t="shared" si="2"/>
        <v>3840000</v>
      </c>
      <c r="F12" s="108">
        <f>VLOOKUP(B12,'CC - 03'!$B$8:$AS$15,36,0)</f>
        <v>26</v>
      </c>
      <c r="G12" s="243">
        <f t="shared" si="10"/>
        <v>3840000</v>
      </c>
      <c r="H12" s="108">
        <f>(VLOOKUP(B12,'CC - 03'!$B$8:$AS$15,37,0)+VLOOKUP(B12,'CC - 03'!$B$8:$AS$15,38,0))</f>
        <v>0</v>
      </c>
      <c r="I12" s="243">
        <f t="shared" si="11"/>
        <v>0</v>
      </c>
      <c r="J12" s="109">
        <f t="shared" si="12"/>
        <v>26</v>
      </c>
      <c r="K12" s="47">
        <f t="shared" si="13"/>
        <v>3840000</v>
      </c>
      <c r="L12" s="241">
        <f t="shared" si="6"/>
        <v>390000</v>
      </c>
      <c r="M12" s="49">
        <f t="shared" si="7"/>
        <v>4230000</v>
      </c>
      <c r="N12" s="48">
        <f>IF(VLOOKUP(B12,DS,11,0)="x",E12*$N$5,0)</f>
        <v>307200</v>
      </c>
      <c r="O12" s="48">
        <f>IF(VLOOKUP(B12,DS,11,0)="x",E12*$O$5,0)</f>
        <v>57600</v>
      </c>
      <c r="P12" s="48">
        <f>IF(VLOOKUP(B12,DS,11,0)="x",E12*$P$5,0)</f>
        <v>38400</v>
      </c>
      <c r="Q12" s="47">
        <f t="shared" si="8"/>
        <v>3826800</v>
      </c>
      <c r="R12" s="47">
        <f>VLOOKUP(B12,DS,23,0)</f>
        <v>0</v>
      </c>
      <c r="S12" s="55">
        <f t="shared" si="9"/>
        <v>3826800</v>
      </c>
      <c r="T12" s="47"/>
      <c r="U12" s="123"/>
      <c r="V12" s="45"/>
      <c r="W12" s="34"/>
      <c r="X12" s="5"/>
      <c r="Y12" s="5"/>
      <c r="Z12" s="5"/>
      <c r="AA12" s="4"/>
      <c r="AB12" s="4"/>
      <c r="AC12" s="4"/>
      <c r="AD12" s="4"/>
      <c r="AE12" s="4"/>
    </row>
    <row r="13" spans="1:31" s="44" customFormat="1" ht="23.25" customHeight="1">
      <c r="A13" s="46">
        <v>4</v>
      </c>
      <c r="B13" s="46" t="s">
        <v>70</v>
      </c>
      <c r="C13" s="102" t="str">
        <f t="shared" si="0"/>
        <v>Nguyễn Thị Thiết</v>
      </c>
      <c r="D13" s="135" t="str">
        <f t="shared" si="1"/>
        <v>KCS</v>
      </c>
      <c r="E13" s="103">
        <f t="shared" si="2"/>
        <v>3840000</v>
      </c>
      <c r="F13" s="108">
        <f>VLOOKUP(B13,'CC - 03'!$B$8:$AS$15,36,0)</f>
        <v>26</v>
      </c>
      <c r="G13" s="243">
        <f t="shared" si="10"/>
        <v>3840000</v>
      </c>
      <c r="H13" s="108">
        <f>(VLOOKUP(B13,'CC - 03'!$B$8:$AS$15,37,0)+VLOOKUP(B13,'CC - 03'!$B$8:$AS$15,38,0))</f>
        <v>0</v>
      </c>
      <c r="I13" s="243">
        <f t="shared" si="11"/>
        <v>0</v>
      </c>
      <c r="J13" s="109">
        <f t="shared" si="12"/>
        <v>26</v>
      </c>
      <c r="K13" s="47">
        <f t="shared" si="13"/>
        <v>3840000</v>
      </c>
      <c r="L13" s="241">
        <f t="shared" si="6"/>
        <v>390000</v>
      </c>
      <c r="M13" s="49">
        <f t="shared" si="7"/>
        <v>4230000</v>
      </c>
      <c r="N13" s="48">
        <f>IF(VLOOKUP(B13,DS,11,0)="x",E13*$N$5,0)</f>
        <v>307200</v>
      </c>
      <c r="O13" s="48">
        <f>IF(VLOOKUP(B13,DS,11,0)="x",E13*$O$5,0)</f>
        <v>57600</v>
      </c>
      <c r="P13" s="48">
        <f>IF(VLOOKUP(B13,DS,11,0)="x",E13*$P$5,0)</f>
        <v>38400</v>
      </c>
      <c r="Q13" s="47">
        <f t="shared" si="8"/>
        <v>3826800</v>
      </c>
      <c r="R13" s="47">
        <f>VLOOKUP(B13,DS,23,0)</f>
        <v>0</v>
      </c>
      <c r="S13" s="55">
        <f t="shared" si="9"/>
        <v>3826800</v>
      </c>
      <c r="T13" s="47"/>
      <c r="U13" s="123"/>
      <c r="V13" s="45"/>
      <c r="W13" s="34"/>
      <c r="X13" s="5"/>
      <c r="Y13" s="5"/>
      <c r="Z13" s="5"/>
      <c r="AA13" s="4"/>
      <c r="AB13" s="4"/>
      <c r="AC13" s="4"/>
      <c r="AD13" s="4"/>
      <c r="AE13" s="4"/>
    </row>
    <row r="14" spans="1:31" s="44" customFormat="1" ht="22.5" customHeight="1">
      <c r="A14" s="50"/>
      <c r="B14" s="50"/>
      <c r="C14" s="51"/>
      <c r="D14" s="3"/>
      <c r="E14" s="52"/>
      <c r="F14" s="52"/>
      <c r="G14" s="52"/>
      <c r="H14" s="52"/>
      <c r="I14" s="52"/>
      <c r="J14" s="53"/>
      <c r="K14" s="52"/>
      <c r="L14" s="52"/>
      <c r="M14" s="54"/>
      <c r="N14" s="52"/>
      <c r="O14" s="52"/>
      <c r="P14" s="52"/>
      <c r="Q14" s="52"/>
      <c r="R14" s="52"/>
      <c r="S14" s="52"/>
      <c r="T14" s="47"/>
      <c r="U14" s="123"/>
      <c r="V14" s="45"/>
      <c r="W14" s="45"/>
      <c r="X14" s="45"/>
      <c r="Y14" s="45"/>
      <c r="Z14" s="45"/>
    </row>
    <row r="15" spans="1:31" s="40" customFormat="1" ht="21" customHeight="1">
      <c r="A15" s="429" t="s">
        <v>26</v>
      </c>
      <c r="B15" s="429"/>
      <c r="C15" s="429"/>
      <c r="D15" s="429"/>
      <c r="E15" s="162">
        <f t="shared" ref="E15:S15" si="14">SUM(E10:E14)</f>
        <v>15003000</v>
      </c>
      <c r="F15" s="162">
        <f t="shared" si="14"/>
        <v>104</v>
      </c>
      <c r="G15" s="162">
        <f t="shared" si="14"/>
        <v>15003000</v>
      </c>
      <c r="H15" s="162">
        <f t="shared" si="14"/>
        <v>0</v>
      </c>
      <c r="I15" s="162">
        <f t="shared" si="14"/>
        <v>0</v>
      </c>
      <c r="J15" s="32">
        <f t="shared" si="14"/>
        <v>104</v>
      </c>
      <c r="K15" s="32">
        <f t="shared" si="14"/>
        <v>15003000</v>
      </c>
      <c r="L15" s="32">
        <f t="shared" si="14"/>
        <v>1560000</v>
      </c>
      <c r="M15" s="32">
        <f t="shared" si="14"/>
        <v>16563000</v>
      </c>
      <c r="N15" s="32">
        <f t="shared" si="14"/>
        <v>1200240</v>
      </c>
      <c r="O15" s="32">
        <f t="shared" si="14"/>
        <v>225045</v>
      </c>
      <c r="P15" s="32">
        <f t="shared" si="14"/>
        <v>150030</v>
      </c>
      <c r="Q15" s="32">
        <f t="shared" si="14"/>
        <v>14987685</v>
      </c>
      <c r="R15" s="32">
        <f t="shared" si="14"/>
        <v>0</v>
      </c>
      <c r="S15" s="32">
        <f t="shared" si="14"/>
        <v>14987685</v>
      </c>
      <c r="T15" s="32"/>
      <c r="U15" s="123"/>
      <c r="V15" s="41"/>
      <c r="W15" s="41"/>
      <c r="X15" s="41"/>
      <c r="Y15" s="41"/>
      <c r="Z15" s="41"/>
    </row>
    <row r="16" spans="1:31" ht="11.25" customHeight="1">
      <c r="A16" s="10"/>
      <c r="B16" s="10"/>
      <c r="C16" s="11"/>
      <c r="D16" s="136"/>
      <c r="E16" s="110"/>
      <c r="F16" s="11"/>
      <c r="G16" s="11"/>
      <c r="H16" s="11"/>
      <c r="I16" s="11"/>
      <c r="K16" s="11"/>
      <c r="L16" s="11"/>
      <c r="M16" s="121"/>
      <c r="N16" s="11"/>
      <c r="O16" s="11"/>
      <c r="P16" s="11"/>
      <c r="Q16" s="11"/>
      <c r="R16" s="11"/>
      <c r="S16" s="11"/>
      <c r="T16" s="11"/>
      <c r="U16" s="123"/>
    </row>
    <row r="17" spans="1:26" s="44" customFormat="1" ht="11.25" customHeight="1">
      <c r="A17" s="91"/>
      <c r="B17" s="91"/>
      <c r="C17" s="91"/>
      <c r="D17" s="155"/>
      <c r="E17" s="156"/>
      <c r="F17" s="91"/>
      <c r="G17" s="91"/>
      <c r="H17" s="91"/>
      <c r="I17" s="91"/>
      <c r="J17" s="157"/>
      <c r="K17" s="156"/>
      <c r="L17" s="91"/>
      <c r="M17" s="91"/>
      <c r="N17" s="91"/>
      <c r="O17" s="91"/>
      <c r="P17" s="91"/>
      <c r="Q17" s="91"/>
      <c r="R17" s="91"/>
      <c r="S17" s="127" t="str">
        <f>"Long An, ngày  "&amp;$V$2&amp;"   tháng   "&amp;TEXT($E$4,"mm")&amp;"   năm "&amp;TEXT($E$4,"yyyy")</f>
        <v>Long An, ngày  31   tháng   03   năm 2014</v>
      </c>
      <c r="T17" s="91"/>
      <c r="U17" s="158"/>
      <c r="V17" s="45"/>
      <c r="W17" s="45"/>
      <c r="X17" s="45"/>
      <c r="Y17" s="45"/>
      <c r="Z17" s="45"/>
    </row>
    <row r="18" spans="1:26" s="44" customFormat="1" ht="12.75">
      <c r="A18" s="35"/>
      <c r="B18" s="35"/>
      <c r="C18" s="35" t="s">
        <v>63</v>
      </c>
      <c r="D18" s="159"/>
      <c r="E18" s="92"/>
      <c r="F18" s="158"/>
      <c r="G18" s="92"/>
      <c r="H18" s="92"/>
      <c r="I18" s="92"/>
      <c r="J18" s="160"/>
      <c r="K18" s="45"/>
      <c r="L18" s="35"/>
      <c r="M18" s="288"/>
      <c r="N18" s="26"/>
      <c r="O18" s="26"/>
      <c r="P18" s="26"/>
      <c r="Q18" s="26"/>
      <c r="S18" s="26" t="s">
        <v>23</v>
      </c>
      <c r="T18" s="158"/>
      <c r="U18" s="158"/>
      <c r="V18" s="45"/>
      <c r="W18" s="45"/>
      <c r="X18" s="45"/>
      <c r="Y18" s="45"/>
      <c r="Z18" s="45"/>
    </row>
    <row r="19" spans="1:26" ht="12">
      <c r="A19" s="10"/>
      <c r="B19" s="10"/>
      <c r="C19" s="20"/>
      <c r="E19" s="17"/>
      <c r="F19" s="16"/>
      <c r="G19" s="17"/>
      <c r="H19" s="17"/>
      <c r="I19" s="17"/>
      <c r="K19" s="8"/>
      <c r="L19" s="20"/>
      <c r="M19" s="6"/>
      <c r="N19" s="15"/>
      <c r="O19" s="15"/>
      <c r="P19" s="15"/>
      <c r="Q19" s="15"/>
      <c r="S19" s="15"/>
      <c r="T19" s="16"/>
      <c r="U19" s="123"/>
    </row>
    <row r="20" spans="1:26" ht="12">
      <c r="C20" s="20"/>
      <c r="L20" s="20"/>
      <c r="M20" s="6"/>
      <c r="T20" s="20"/>
      <c r="U20" s="123"/>
    </row>
    <row r="21" spans="1:26" ht="12">
      <c r="A21" s="10"/>
      <c r="B21" s="10"/>
      <c r="C21" s="20"/>
      <c r="E21" s="39"/>
      <c r="F21" s="38"/>
      <c r="G21" s="39"/>
      <c r="H21" s="39"/>
      <c r="I21" s="39"/>
      <c r="J21" s="104"/>
      <c r="K21" s="10"/>
      <c r="L21" s="20"/>
      <c r="M21" s="10"/>
      <c r="N21" s="111"/>
      <c r="O21" s="10"/>
      <c r="P21" s="10"/>
      <c r="Q21" s="10"/>
      <c r="R21" s="10"/>
      <c r="S21" s="10"/>
      <c r="T21" s="38"/>
      <c r="U21" s="123"/>
    </row>
    <row r="22" spans="1:26" ht="12">
      <c r="A22" s="10"/>
      <c r="B22" s="10"/>
      <c r="C22" s="20"/>
      <c r="K22" s="8"/>
      <c r="L22" s="20"/>
      <c r="M22" s="6"/>
      <c r="T22" s="20"/>
      <c r="U22" s="123"/>
    </row>
    <row r="23" spans="1:26" ht="12">
      <c r="A23" s="106"/>
      <c r="B23" s="18"/>
      <c r="C23" s="12"/>
      <c r="E23" s="14"/>
      <c r="F23" s="13"/>
      <c r="G23" s="14"/>
      <c r="H23" s="14"/>
      <c r="I23" s="14"/>
      <c r="J23" s="107"/>
      <c r="K23" s="9"/>
      <c r="L23" s="12"/>
      <c r="M23" s="9"/>
      <c r="N23" s="13"/>
      <c r="O23" s="9"/>
      <c r="P23" s="9"/>
      <c r="Q23" s="12"/>
      <c r="R23" s="9"/>
      <c r="S23" s="13"/>
      <c r="T23" s="13"/>
      <c r="U23" s="123"/>
    </row>
    <row r="24" spans="1:26" ht="12">
      <c r="A24" s="10"/>
      <c r="B24" s="10"/>
      <c r="K24" s="8"/>
      <c r="L24" s="8"/>
      <c r="M24" s="6"/>
      <c r="U24" s="123"/>
    </row>
    <row r="25" spans="1:26" ht="12">
      <c r="A25" s="10"/>
      <c r="B25" s="10"/>
      <c r="K25" s="8"/>
      <c r="L25" s="8"/>
      <c r="M25" s="6"/>
      <c r="U25" s="123"/>
    </row>
    <row r="26" spans="1:26" ht="12">
      <c r="A26" s="10"/>
      <c r="B26" s="10"/>
      <c r="K26" s="7"/>
      <c r="L26" s="7"/>
      <c r="M26" s="6"/>
      <c r="U26" s="123"/>
    </row>
    <row r="27" spans="1:26" ht="12">
      <c r="M27" s="6"/>
      <c r="U27" s="123"/>
    </row>
    <row r="28" spans="1:26" ht="12">
      <c r="M28" s="6"/>
      <c r="U28" s="123"/>
    </row>
    <row r="29" spans="1:26" ht="12">
      <c r="M29" s="6"/>
      <c r="U29" s="123"/>
    </row>
    <row r="30" spans="1:26" ht="12">
      <c r="M30" s="6"/>
      <c r="U30" s="123"/>
    </row>
    <row r="31" spans="1:26" ht="12">
      <c r="M31" s="6"/>
      <c r="U31" s="123"/>
    </row>
    <row r="32" spans="1:26" ht="12">
      <c r="M32" s="6"/>
      <c r="U32" s="123"/>
    </row>
    <row r="33" spans="13:21" ht="12">
      <c r="M33" s="6"/>
      <c r="U33" s="123"/>
    </row>
    <row r="34" spans="13:21" ht="12">
      <c r="M34" s="6"/>
      <c r="U34" s="123"/>
    </row>
    <row r="35" spans="13:21" ht="12">
      <c r="M35" s="6"/>
      <c r="U35" s="123"/>
    </row>
    <row r="36" spans="13:21" ht="12">
      <c r="M36" s="6"/>
      <c r="U36" s="123"/>
    </row>
    <row r="37" spans="13:21" ht="12">
      <c r="M37" s="6"/>
      <c r="U37" s="123"/>
    </row>
    <row r="38" spans="13:21" ht="12">
      <c r="M38" s="6"/>
      <c r="U38" s="123"/>
    </row>
    <row r="39" spans="13:21" ht="12">
      <c r="M39" s="6"/>
      <c r="U39" s="123"/>
    </row>
    <row r="40" spans="13:21" ht="12">
      <c r="M40" s="6"/>
      <c r="U40" s="123"/>
    </row>
    <row r="41" spans="13:21" ht="12">
      <c r="M41" s="6"/>
      <c r="U41" s="123"/>
    </row>
    <row r="42" spans="13:21" ht="12">
      <c r="M42" s="6"/>
      <c r="U42" s="123"/>
    </row>
    <row r="43" spans="13:21" ht="12">
      <c r="M43" s="6"/>
      <c r="U43" s="123"/>
    </row>
    <row r="44" spans="13:21" ht="12">
      <c r="M44" s="6"/>
      <c r="U44" s="123"/>
    </row>
    <row r="45" spans="13:21" ht="12">
      <c r="M45" s="6"/>
      <c r="U45" s="123"/>
    </row>
    <row r="46" spans="13:21" ht="12">
      <c r="M46" s="6"/>
      <c r="U46" s="123"/>
    </row>
    <row r="47" spans="13:21" ht="12">
      <c r="M47" s="6"/>
      <c r="U47" s="123"/>
    </row>
    <row r="48" spans="13:21" ht="12">
      <c r="M48" s="6"/>
      <c r="U48" s="123"/>
    </row>
    <row r="49" spans="1:31" ht="12">
      <c r="M49" s="6"/>
      <c r="U49" s="123"/>
    </row>
    <row r="50" spans="1:31" ht="12">
      <c r="M50" s="6"/>
      <c r="U50" s="123"/>
    </row>
    <row r="51" spans="1:31" ht="12">
      <c r="M51" s="6"/>
      <c r="U51" s="123"/>
    </row>
    <row r="52" spans="1:31" ht="12">
      <c r="M52" s="6"/>
      <c r="U52" s="123"/>
    </row>
    <row r="53" spans="1:31" ht="12">
      <c r="M53" s="6"/>
      <c r="U53" s="123"/>
    </row>
    <row r="54" spans="1:31" ht="12">
      <c r="M54" s="6"/>
      <c r="U54" s="123"/>
    </row>
    <row r="55" spans="1:31" ht="12">
      <c r="M55" s="6"/>
      <c r="U55" s="123"/>
    </row>
    <row r="56" spans="1:31" ht="12">
      <c r="M56" s="6"/>
      <c r="U56" s="123"/>
    </row>
    <row r="57" spans="1:31" ht="12">
      <c r="M57" s="6"/>
      <c r="U57" s="123"/>
    </row>
    <row r="58" spans="1:31" s="197" customFormat="1" ht="29.25" customHeight="1">
      <c r="A58" s="161" t="str">
        <f>$A$1</f>
        <v>Công ty TNHH Hải sản An Lạc</v>
      </c>
      <c r="B58" s="293"/>
      <c r="C58" s="293"/>
      <c r="D58" s="430" t="str">
        <f>D1</f>
        <v>BẢNG THANH TOÁN LƯƠNG THÁNG 03 / 2014</v>
      </c>
      <c r="E58" s="430"/>
      <c r="F58" s="430"/>
      <c r="G58" s="430"/>
      <c r="H58" s="430"/>
      <c r="I58" s="430"/>
      <c r="J58" s="430"/>
      <c r="K58" s="430"/>
      <c r="L58" s="430"/>
      <c r="M58" s="430"/>
      <c r="N58" s="430"/>
      <c r="O58" s="430"/>
      <c r="P58" s="430"/>
      <c r="Q58" s="431"/>
      <c r="R58" s="432" t="s">
        <v>126</v>
      </c>
      <c r="S58" s="433"/>
      <c r="T58" s="434"/>
      <c r="U58" s="123"/>
      <c r="V58" s="8"/>
      <c r="W58" s="220"/>
      <c r="X58" s="220"/>
      <c r="Y58" s="221"/>
      <c r="Z58" s="221"/>
    </row>
    <row r="59" spans="1:31" s="197" customFormat="1" ht="15" customHeight="1">
      <c r="A59" s="161" t="str">
        <f>$A$2</f>
        <v>Địa chỉ: Lô A14, đường 4A, KCN Hải Sơn, Đức Hòa, Long An</v>
      </c>
      <c r="B59" s="293"/>
      <c r="C59" s="293"/>
      <c r="D59" s="293"/>
      <c r="E59" s="222"/>
      <c r="F59" s="293"/>
      <c r="G59" s="293"/>
      <c r="H59" s="293"/>
      <c r="I59" s="293"/>
      <c r="J59" s="223"/>
      <c r="K59" s="293"/>
      <c r="L59" s="293"/>
      <c r="M59" s="293"/>
      <c r="N59" s="293"/>
      <c r="O59" s="293"/>
      <c r="P59" s="293"/>
      <c r="Q59" s="293"/>
      <c r="R59" s="293"/>
      <c r="S59" s="293"/>
      <c r="T59" s="173"/>
      <c r="U59" s="123"/>
      <c r="V59" s="8"/>
      <c r="W59" s="220"/>
      <c r="X59" s="220"/>
      <c r="Y59" s="221"/>
      <c r="Z59" s="221"/>
    </row>
    <row r="60" spans="1:31" s="197" customFormat="1" ht="15" customHeight="1">
      <c r="A60" s="161" t="str">
        <f>$A$3</f>
        <v>Số điện thoại: 072.3850606 - Fax: 072.3850608</v>
      </c>
      <c r="B60" s="293"/>
      <c r="C60" s="293"/>
      <c r="D60" s="293"/>
      <c r="E60" s="222"/>
      <c r="F60" s="293"/>
      <c r="G60" s="293"/>
      <c r="H60" s="293"/>
      <c r="I60" s="293"/>
      <c r="J60" s="223"/>
      <c r="K60" s="293"/>
      <c r="L60" s="293"/>
      <c r="M60" s="293"/>
      <c r="N60" s="293"/>
      <c r="O60" s="293"/>
      <c r="P60" s="293"/>
      <c r="Q60" s="293"/>
      <c r="R60" s="293"/>
      <c r="S60" s="293"/>
      <c r="T60" s="173"/>
      <c r="U60" s="123"/>
      <c r="V60" s="8"/>
      <c r="W60" s="220"/>
      <c r="X60" s="220"/>
      <c r="Y60" s="221"/>
      <c r="Z60" s="221"/>
    </row>
    <row r="61" spans="1:31" s="197" customFormat="1" ht="15" customHeight="1">
      <c r="A61" s="161" t="str">
        <f>$A$4</f>
        <v>MST: 1100878093</v>
      </c>
      <c r="B61" s="293"/>
      <c r="C61" s="293"/>
      <c r="D61" s="293"/>
      <c r="E61" s="222"/>
      <c r="F61" s="293"/>
      <c r="G61" s="293"/>
      <c r="H61" s="293"/>
      <c r="I61" s="293"/>
      <c r="J61" s="223"/>
      <c r="K61" s="293"/>
      <c r="L61" s="224"/>
      <c r="M61" s="293"/>
      <c r="N61" s="293"/>
      <c r="O61" s="293"/>
      <c r="P61" s="293"/>
      <c r="Q61" s="225"/>
      <c r="R61" s="293"/>
      <c r="S61" s="293"/>
      <c r="T61" s="293"/>
      <c r="U61" s="123"/>
      <c r="V61" s="8"/>
      <c r="W61" s="220"/>
      <c r="X61" s="220"/>
      <c r="Y61" s="221"/>
      <c r="Z61" s="221"/>
    </row>
    <row r="62" spans="1:31" s="228" customFormat="1" ht="14.25" customHeight="1">
      <c r="A62" s="226"/>
      <c r="B62" s="204"/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4"/>
      <c r="U62" s="123"/>
      <c r="V62" s="8"/>
      <c r="W62" s="227"/>
      <c r="X62" s="227"/>
      <c r="Y62" s="227"/>
      <c r="Z62" s="227"/>
    </row>
    <row r="63" spans="1:31" s="231" customFormat="1" ht="24" customHeight="1">
      <c r="A63" s="435" t="s">
        <v>20</v>
      </c>
      <c r="B63" s="435" t="s">
        <v>21</v>
      </c>
      <c r="C63" s="437" t="s">
        <v>1</v>
      </c>
      <c r="D63" s="437" t="s">
        <v>2</v>
      </c>
      <c r="E63" s="439" t="s">
        <v>58</v>
      </c>
      <c r="F63" s="440" t="s">
        <v>27</v>
      </c>
      <c r="G63" s="441"/>
      <c r="H63" s="441"/>
      <c r="I63" s="441"/>
      <c r="J63" s="441"/>
      <c r="K63" s="442"/>
      <c r="L63" s="408" t="s">
        <v>60</v>
      </c>
      <c r="M63" s="438" t="s">
        <v>5</v>
      </c>
      <c r="N63" s="437" t="s">
        <v>6</v>
      </c>
      <c r="O63" s="437"/>
      <c r="P63" s="437"/>
      <c r="Q63" s="438" t="s">
        <v>7</v>
      </c>
      <c r="R63" s="438" t="s">
        <v>8</v>
      </c>
      <c r="S63" s="438" t="s">
        <v>9</v>
      </c>
      <c r="T63" s="444" t="s">
        <v>10</v>
      </c>
      <c r="U63" s="123"/>
      <c r="V63" s="8"/>
      <c r="W63" s="230"/>
      <c r="X63" s="221"/>
      <c r="Y63" s="221"/>
      <c r="Z63" s="221"/>
      <c r="AA63" s="197"/>
      <c r="AB63" s="197"/>
      <c r="AC63" s="197"/>
      <c r="AD63" s="197"/>
      <c r="AE63" s="197"/>
    </row>
    <row r="64" spans="1:31" s="231" customFormat="1" ht="33.75" customHeight="1">
      <c r="A64" s="436"/>
      <c r="B64" s="436"/>
      <c r="C64" s="437"/>
      <c r="D64" s="437"/>
      <c r="E64" s="439"/>
      <c r="F64" s="440" t="s">
        <v>62</v>
      </c>
      <c r="G64" s="442"/>
      <c r="H64" s="440" t="s">
        <v>42</v>
      </c>
      <c r="I64" s="441"/>
      <c r="J64" s="448" t="s">
        <v>28</v>
      </c>
      <c r="K64" s="438" t="s">
        <v>4</v>
      </c>
      <c r="L64" s="409"/>
      <c r="M64" s="443"/>
      <c r="N64" s="450" t="s">
        <v>12</v>
      </c>
      <c r="O64" s="438" t="s">
        <v>13</v>
      </c>
      <c r="P64" s="438" t="s">
        <v>35</v>
      </c>
      <c r="Q64" s="443"/>
      <c r="R64" s="443"/>
      <c r="S64" s="443"/>
      <c r="T64" s="445"/>
      <c r="U64" s="123"/>
      <c r="V64" s="8"/>
      <c r="W64" s="230"/>
      <c r="X64" s="221"/>
      <c r="Y64" s="221"/>
      <c r="Z64" s="221"/>
      <c r="AA64" s="197"/>
      <c r="AB64" s="197"/>
      <c r="AC64" s="197"/>
      <c r="AD64" s="197"/>
      <c r="AE64" s="197"/>
    </row>
    <row r="65" spans="1:31" s="231" customFormat="1" ht="35.25" customHeight="1">
      <c r="A65" s="436"/>
      <c r="B65" s="436"/>
      <c r="C65" s="438"/>
      <c r="D65" s="438"/>
      <c r="E65" s="439"/>
      <c r="F65" s="291" t="s">
        <v>41</v>
      </c>
      <c r="G65" s="292" t="s">
        <v>19</v>
      </c>
      <c r="H65" s="291" t="s">
        <v>18</v>
      </c>
      <c r="I65" s="292" t="s">
        <v>19</v>
      </c>
      <c r="J65" s="449"/>
      <c r="K65" s="443"/>
      <c r="L65" s="419"/>
      <c r="M65" s="443"/>
      <c r="N65" s="451"/>
      <c r="O65" s="443"/>
      <c r="P65" s="443"/>
      <c r="Q65" s="443"/>
      <c r="R65" s="443"/>
      <c r="S65" s="443"/>
      <c r="T65" s="445"/>
      <c r="U65" s="204"/>
      <c r="V65" s="230"/>
      <c r="W65" s="230"/>
      <c r="X65" s="221"/>
      <c r="Y65" s="221"/>
      <c r="Z65" s="221"/>
      <c r="AA65" s="197"/>
      <c r="AB65" s="197"/>
      <c r="AC65" s="197"/>
      <c r="AD65" s="197"/>
      <c r="AE65" s="197"/>
    </row>
    <row r="66" spans="1:31" s="237" customFormat="1" ht="12.75" customHeight="1">
      <c r="A66" s="233">
        <v>1</v>
      </c>
      <c r="B66" s="233">
        <v>2</v>
      </c>
      <c r="C66" s="233">
        <v>3</v>
      </c>
      <c r="D66" s="233">
        <v>4</v>
      </c>
      <c r="E66" s="233">
        <v>5</v>
      </c>
      <c r="F66" s="233">
        <v>7</v>
      </c>
      <c r="G66" s="233">
        <v>8</v>
      </c>
      <c r="H66" s="233">
        <v>9</v>
      </c>
      <c r="I66" s="233">
        <v>10</v>
      </c>
      <c r="J66" s="233">
        <v>13</v>
      </c>
      <c r="K66" s="233">
        <v>14</v>
      </c>
      <c r="L66" s="233">
        <v>16</v>
      </c>
      <c r="M66" s="233">
        <v>20</v>
      </c>
      <c r="N66" s="233">
        <v>24</v>
      </c>
      <c r="O66" s="233">
        <v>25</v>
      </c>
      <c r="P66" s="233">
        <v>26</v>
      </c>
      <c r="Q66" s="233">
        <v>29</v>
      </c>
      <c r="R66" s="233">
        <v>30</v>
      </c>
      <c r="S66" s="233">
        <v>31</v>
      </c>
      <c r="T66" s="233">
        <v>32</v>
      </c>
      <c r="U66" s="204"/>
      <c r="V66" s="234"/>
      <c r="W66" s="234"/>
      <c r="X66" s="235"/>
      <c r="Y66" s="235"/>
      <c r="Z66" s="235"/>
      <c r="AA66" s="236"/>
      <c r="AB66" s="236"/>
      <c r="AC66" s="236"/>
      <c r="AD66" s="236"/>
      <c r="AE66" s="236"/>
    </row>
    <row r="67" spans="1:31" s="249" customFormat="1" ht="23.25" customHeight="1">
      <c r="A67" s="238">
        <v>1</v>
      </c>
      <c r="B67" s="238" t="s">
        <v>78</v>
      </c>
      <c r="C67" s="239" t="str">
        <f t="shared" ref="C67:C73" si="15">VLOOKUP(B67,DS,2,0)</f>
        <v>Nguyễn Thiện Duy</v>
      </c>
      <c r="D67" s="240" t="str">
        <f t="shared" ref="D67:D73" si="16">VLOOKUP(B67,DS,3,0)</f>
        <v>Giám đốc</v>
      </c>
      <c r="E67" s="241">
        <f t="shared" ref="E67:E73" si="17">VLOOKUP(B67,DS,4,0)</f>
        <v>9470000</v>
      </c>
      <c r="F67" s="242">
        <f>VLOOKUP(B67,'CC - 03'!B50:AS63,36,0)</f>
        <v>26</v>
      </c>
      <c r="G67" s="243">
        <f t="shared" ref="G67" si="18">ROUND(E67/$U$2*F67,0)</f>
        <v>9470000</v>
      </c>
      <c r="H67" s="242">
        <f>(VLOOKUP(B67,'CC - 03'!B50:AS63,37,0)+VLOOKUP(B67,'CC - 03'!B50:AS63,38,0))</f>
        <v>0</v>
      </c>
      <c r="I67" s="243">
        <f t="shared" ref="I67" si="19">ROUND(E67/$U$2*H67,0)</f>
        <v>0</v>
      </c>
      <c r="J67" s="244">
        <f t="shared" ref="J67:K67" si="20">F67+H67</f>
        <v>26</v>
      </c>
      <c r="K67" s="47">
        <f t="shared" si="20"/>
        <v>9470000</v>
      </c>
      <c r="L67" s="241">
        <f>+F67*15000</f>
        <v>390000</v>
      </c>
      <c r="M67" s="246">
        <f t="shared" ref="M67:M73" si="21">K67+SUM(L67:L67)</f>
        <v>9860000</v>
      </c>
      <c r="N67" s="48">
        <f t="shared" ref="N67:N73" si="22">IF(VLOOKUP(B67,DS,11,0)="x",E67*$N$5,0)</f>
        <v>757600</v>
      </c>
      <c r="O67" s="48">
        <f t="shared" ref="O67:O73" si="23">IF(VLOOKUP(B67,DS,11,0)="x",E67*$O$5,0)</f>
        <v>142050</v>
      </c>
      <c r="P67" s="48">
        <f t="shared" ref="P67:P73" si="24">IF(VLOOKUP(B67,DS,11,0)="x",E67*$P$5,0)</f>
        <v>94700</v>
      </c>
      <c r="Q67" s="243">
        <f t="shared" ref="Q67:Q73" si="25">M67-SUM(N67:P67)</f>
        <v>8865650</v>
      </c>
      <c r="R67" s="243">
        <f t="shared" ref="R67:R73" si="26">VLOOKUP(B67,DS,23,0)</f>
        <v>0</v>
      </c>
      <c r="S67" s="247">
        <f>Q67-R67</f>
        <v>8865650</v>
      </c>
      <c r="T67" s="243"/>
      <c r="U67" s="204"/>
      <c r="V67" s="248"/>
      <c r="W67" s="230"/>
      <c r="X67" s="221"/>
      <c r="Y67" s="221"/>
      <c r="Z67" s="221"/>
      <c r="AA67" s="197"/>
      <c r="AB67" s="197"/>
      <c r="AC67" s="197"/>
      <c r="AD67" s="197"/>
      <c r="AE67" s="197"/>
    </row>
    <row r="68" spans="1:31" s="249" customFormat="1" ht="23.25" customHeight="1">
      <c r="A68" s="238">
        <v>2</v>
      </c>
      <c r="B68" s="238" t="s">
        <v>80</v>
      </c>
      <c r="C68" s="239" t="str">
        <f t="shared" si="15"/>
        <v>Nguyễn Văn Sẽ</v>
      </c>
      <c r="D68" s="240" t="str">
        <f t="shared" si="16"/>
        <v>Kỹ Thuật</v>
      </c>
      <c r="E68" s="241">
        <f t="shared" si="17"/>
        <v>4760000</v>
      </c>
      <c r="F68" s="242">
        <f>VLOOKUP(B68,'CC - 03'!B51:AS64,36,0)</f>
        <v>26</v>
      </c>
      <c r="G68" s="243">
        <f t="shared" ref="G68:G73" si="27">ROUND(E68/$U$2*F68,0)</f>
        <v>4760000</v>
      </c>
      <c r="H68" s="242">
        <f>(VLOOKUP(B68,'CC - 03'!B51:AS64,37,0)+VLOOKUP(B68,'CC - 03'!B51:AS64,38,0))</f>
        <v>0</v>
      </c>
      <c r="I68" s="243">
        <f t="shared" ref="I68:I73" si="28">ROUND(E68/$U$2*H68,0)</f>
        <v>0</v>
      </c>
      <c r="J68" s="244">
        <f t="shared" ref="J68:J73" si="29">F68+H68</f>
        <v>26</v>
      </c>
      <c r="K68" s="47">
        <f t="shared" ref="K68:K73" si="30">G68+I68</f>
        <v>4760000</v>
      </c>
      <c r="L68" s="241">
        <f t="shared" ref="L68:L73" si="31">+F68*15000</f>
        <v>390000</v>
      </c>
      <c r="M68" s="246">
        <f t="shared" si="21"/>
        <v>5150000</v>
      </c>
      <c r="N68" s="48">
        <f t="shared" si="22"/>
        <v>380800</v>
      </c>
      <c r="O68" s="48">
        <f t="shared" si="23"/>
        <v>71400</v>
      </c>
      <c r="P68" s="48">
        <f t="shared" si="24"/>
        <v>47600</v>
      </c>
      <c r="Q68" s="243">
        <f t="shared" si="25"/>
        <v>4650200</v>
      </c>
      <c r="R68" s="243">
        <f t="shared" si="26"/>
        <v>0</v>
      </c>
      <c r="S68" s="247">
        <f t="shared" ref="S68:S73" si="32">Q68-R68</f>
        <v>4650200</v>
      </c>
      <c r="T68" s="243"/>
      <c r="U68" s="204"/>
      <c r="V68" s="248"/>
      <c r="W68" s="230"/>
      <c r="X68" s="221"/>
      <c r="Y68" s="221"/>
      <c r="Z68" s="221"/>
      <c r="AA68" s="197"/>
      <c r="AB68" s="197"/>
      <c r="AC68" s="197"/>
      <c r="AD68" s="197"/>
      <c r="AE68" s="197"/>
    </row>
    <row r="69" spans="1:31" s="249" customFormat="1" ht="23.25" customHeight="1">
      <c r="A69" s="238">
        <v>3</v>
      </c>
      <c r="B69" s="238" t="s">
        <v>82</v>
      </c>
      <c r="C69" s="239" t="str">
        <f t="shared" si="15"/>
        <v>Võ Uyên Phương</v>
      </c>
      <c r="D69" s="240" t="str">
        <f t="shared" si="16"/>
        <v>LĐ- TL</v>
      </c>
      <c r="E69" s="241">
        <f t="shared" si="17"/>
        <v>4272000</v>
      </c>
      <c r="F69" s="242">
        <f>VLOOKUP(B69,'CC - 03'!B52:AS65,36,0)</f>
        <v>26</v>
      </c>
      <c r="G69" s="243">
        <f t="shared" si="27"/>
        <v>4272000</v>
      </c>
      <c r="H69" s="242">
        <f>(VLOOKUP(B69,'CC - 03'!B52:AS65,37,0)+VLOOKUP(B69,'CC - 03'!B52:AS65,38,0))</f>
        <v>0</v>
      </c>
      <c r="I69" s="243">
        <f t="shared" si="28"/>
        <v>0</v>
      </c>
      <c r="J69" s="244">
        <f t="shared" si="29"/>
        <v>26</v>
      </c>
      <c r="K69" s="47">
        <f t="shared" si="30"/>
        <v>4272000</v>
      </c>
      <c r="L69" s="241">
        <f t="shared" si="31"/>
        <v>390000</v>
      </c>
      <c r="M69" s="246">
        <f t="shared" si="21"/>
        <v>4662000</v>
      </c>
      <c r="N69" s="48">
        <f t="shared" si="22"/>
        <v>341760</v>
      </c>
      <c r="O69" s="48">
        <f t="shared" si="23"/>
        <v>64080</v>
      </c>
      <c r="P69" s="48">
        <f t="shared" si="24"/>
        <v>42720</v>
      </c>
      <c r="Q69" s="243">
        <f t="shared" si="25"/>
        <v>4213440</v>
      </c>
      <c r="R69" s="243">
        <f t="shared" si="26"/>
        <v>0</v>
      </c>
      <c r="S69" s="247">
        <f t="shared" si="32"/>
        <v>4213440</v>
      </c>
      <c r="T69" s="243"/>
      <c r="U69" s="204"/>
      <c r="V69" s="248"/>
      <c r="W69" s="230"/>
      <c r="X69" s="221"/>
      <c r="Y69" s="221"/>
      <c r="Z69" s="221"/>
      <c r="AA69" s="197"/>
      <c r="AB69" s="197"/>
      <c r="AC69" s="197"/>
      <c r="AD69" s="197"/>
      <c r="AE69" s="197"/>
    </row>
    <row r="70" spans="1:31" s="249" customFormat="1" ht="23.25" customHeight="1">
      <c r="A70" s="238">
        <v>4</v>
      </c>
      <c r="B70" s="238" t="s">
        <v>85</v>
      </c>
      <c r="C70" s="239" t="str">
        <f t="shared" si="15"/>
        <v>Lê Nguyễn Huy Cường</v>
      </c>
      <c r="D70" s="240" t="str">
        <f t="shared" si="16"/>
        <v>XNK</v>
      </c>
      <c r="E70" s="241">
        <f t="shared" si="17"/>
        <v>3784000</v>
      </c>
      <c r="F70" s="242">
        <f>VLOOKUP(B70,'CC - 03'!B53:AS66,36,0)</f>
        <v>26</v>
      </c>
      <c r="G70" s="243">
        <f t="shared" si="27"/>
        <v>3784000</v>
      </c>
      <c r="H70" s="242">
        <f>(VLOOKUP(B70,'CC - 03'!B53:AS66,37,0)+VLOOKUP(B70,'CC - 03'!B53:AS66,38,0))</f>
        <v>0</v>
      </c>
      <c r="I70" s="243">
        <f t="shared" si="28"/>
        <v>0</v>
      </c>
      <c r="J70" s="244">
        <f t="shared" si="29"/>
        <v>26</v>
      </c>
      <c r="K70" s="47">
        <f t="shared" si="30"/>
        <v>3784000</v>
      </c>
      <c r="L70" s="241">
        <f t="shared" si="31"/>
        <v>390000</v>
      </c>
      <c r="M70" s="246">
        <f t="shared" si="21"/>
        <v>4174000</v>
      </c>
      <c r="N70" s="48">
        <f t="shared" si="22"/>
        <v>302720</v>
      </c>
      <c r="O70" s="48">
        <f t="shared" si="23"/>
        <v>56760</v>
      </c>
      <c r="P70" s="48">
        <f t="shared" si="24"/>
        <v>37840</v>
      </c>
      <c r="Q70" s="243">
        <f t="shared" si="25"/>
        <v>3776680</v>
      </c>
      <c r="R70" s="243">
        <f t="shared" si="26"/>
        <v>0</v>
      </c>
      <c r="S70" s="247">
        <f t="shared" si="32"/>
        <v>3776680</v>
      </c>
      <c r="T70" s="243"/>
      <c r="U70" s="204"/>
      <c r="V70" s="248"/>
      <c r="W70" s="230"/>
      <c r="X70" s="221"/>
      <c r="Y70" s="221"/>
      <c r="Z70" s="221"/>
      <c r="AA70" s="197"/>
      <c r="AB70" s="197"/>
      <c r="AC70" s="197"/>
      <c r="AD70" s="197"/>
      <c r="AE70" s="197"/>
    </row>
    <row r="71" spans="1:31" s="249" customFormat="1" ht="23.25" customHeight="1">
      <c r="A71" s="238">
        <v>5</v>
      </c>
      <c r="B71" s="238" t="s">
        <v>88</v>
      </c>
      <c r="C71" s="239" t="str">
        <f t="shared" si="15"/>
        <v>Nguyễn Văn Bé Tư</v>
      </c>
      <c r="D71" s="240" t="str">
        <f t="shared" si="16"/>
        <v>Tài xế</v>
      </c>
      <c r="E71" s="241">
        <f t="shared" si="17"/>
        <v>3051000</v>
      </c>
      <c r="F71" s="242">
        <f>VLOOKUP(B71,'CC - 03'!B54:AS67,36,0)</f>
        <v>26</v>
      </c>
      <c r="G71" s="243">
        <f t="shared" si="27"/>
        <v>3051000</v>
      </c>
      <c r="H71" s="242">
        <f>(VLOOKUP(B71,'CC - 03'!B54:AS67,37,0)+VLOOKUP(B71,'CC - 03'!B54:AS67,38,0))</f>
        <v>0</v>
      </c>
      <c r="I71" s="243">
        <f t="shared" si="28"/>
        <v>0</v>
      </c>
      <c r="J71" s="244">
        <f t="shared" si="29"/>
        <v>26</v>
      </c>
      <c r="K71" s="47">
        <f t="shared" si="30"/>
        <v>3051000</v>
      </c>
      <c r="L71" s="241">
        <f t="shared" si="31"/>
        <v>390000</v>
      </c>
      <c r="M71" s="246">
        <f t="shared" si="21"/>
        <v>3441000</v>
      </c>
      <c r="N71" s="48">
        <f t="shared" si="22"/>
        <v>244080</v>
      </c>
      <c r="O71" s="48">
        <f t="shared" si="23"/>
        <v>45765</v>
      </c>
      <c r="P71" s="48">
        <f t="shared" si="24"/>
        <v>30510</v>
      </c>
      <c r="Q71" s="243">
        <f t="shared" si="25"/>
        <v>3120645</v>
      </c>
      <c r="R71" s="243">
        <f t="shared" si="26"/>
        <v>0</v>
      </c>
      <c r="S71" s="247">
        <f t="shared" si="32"/>
        <v>3120645</v>
      </c>
      <c r="T71" s="243"/>
      <c r="U71" s="204"/>
      <c r="V71" s="248"/>
      <c r="W71" s="230"/>
      <c r="X71" s="221"/>
      <c r="Y71" s="221"/>
      <c r="Z71" s="221"/>
      <c r="AA71" s="197"/>
      <c r="AB71" s="197"/>
      <c r="AC71" s="197"/>
      <c r="AD71" s="197"/>
      <c r="AE71" s="197"/>
    </row>
    <row r="72" spans="1:31" s="249" customFormat="1" ht="23.25" customHeight="1">
      <c r="A72" s="238">
        <v>6</v>
      </c>
      <c r="B72" s="238" t="s">
        <v>89</v>
      </c>
      <c r="C72" s="239" t="str">
        <f t="shared" si="15"/>
        <v>Lưu Quốc Phong</v>
      </c>
      <c r="D72" s="240" t="str">
        <f t="shared" si="16"/>
        <v>Nhân sự</v>
      </c>
      <c r="E72" s="241">
        <f t="shared" si="17"/>
        <v>3840000</v>
      </c>
      <c r="F72" s="242">
        <f>VLOOKUP(B72,'CC - 03'!B55:AS68,36,0)</f>
        <v>26</v>
      </c>
      <c r="G72" s="243">
        <f t="shared" si="27"/>
        <v>3840000</v>
      </c>
      <c r="H72" s="242">
        <f>(VLOOKUP(B72,'CC - 03'!B55:AS68,37,0)+VLOOKUP(B72,'CC - 03'!B55:AS68,38,0))</f>
        <v>0</v>
      </c>
      <c r="I72" s="243">
        <f t="shared" si="28"/>
        <v>0</v>
      </c>
      <c r="J72" s="244">
        <f t="shared" si="29"/>
        <v>26</v>
      </c>
      <c r="K72" s="47">
        <f t="shared" si="30"/>
        <v>3840000</v>
      </c>
      <c r="L72" s="241">
        <f t="shared" si="31"/>
        <v>390000</v>
      </c>
      <c r="M72" s="246">
        <f t="shared" si="21"/>
        <v>4230000</v>
      </c>
      <c r="N72" s="48">
        <f t="shared" si="22"/>
        <v>307200</v>
      </c>
      <c r="O72" s="48">
        <f t="shared" si="23"/>
        <v>57600</v>
      </c>
      <c r="P72" s="48">
        <f t="shared" si="24"/>
        <v>38400</v>
      </c>
      <c r="Q72" s="243">
        <f t="shared" si="25"/>
        <v>3826800</v>
      </c>
      <c r="R72" s="243">
        <f t="shared" si="26"/>
        <v>0</v>
      </c>
      <c r="S72" s="247">
        <f t="shared" si="32"/>
        <v>3826800</v>
      </c>
      <c r="T72" s="243"/>
      <c r="U72" s="204"/>
      <c r="V72" s="248"/>
      <c r="W72" s="230"/>
      <c r="X72" s="221"/>
      <c r="Y72" s="221"/>
      <c r="Z72" s="221"/>
      <c r="AA72" s="197"/>
      <c r="AB72" s="197"/>
      <c r="AC72" s="197"/>
      <c r="AD72" s="197"/>
      <c r="AE72" s="197"/>
    </row>
    <row r="73" spans="1:31" s="249" customFormat="1" ht="23.25" customHeight="1">
      <c r="A73" s="238">
        <v>7</v>
      </c>
      <c r="B73" s="238" t="s">
        <v>92</v>
      </c>
      <c r="C73" s="239" t="str">
        <f t="shared" si="15"/>
        <v>Hoàng Thị Ngọc</v>
      </c>
      <c r="D73" s="240" t="str">
        <f t="shared" si="16"/>
        <v>Kế toán</v>
      </c>
      <c r="E73" s="241">
        <f t="shared" si="17"/>
        <v>3153000</v>
      </c>
      <c r="F73" s="242">
        <f>VLOOKUP(B73,'CC - 03'!B56:AS69,36,0)</f>
        <v>26</v>
      </c>
      <c r="G73" s="243">
        <f t="shared" si="27"/>
        <v>3153000</v>
      </c>
      <c r="H73" s="242">
        <f>(VLOOKUP(B73,'CC - 03'!B56:AS69,37,0)+VLOOKUP(B73,'CC - 03'!B56:AS69,38,0))</f>
        <v>0</v>
      </c>
      <c r="I73" s="243">
        <f t="shared" si="28"/>
        <v>0</v>
      </c>
      <c r="J73" s="244">
        <f t="shared" si="29"/>
        <v>26</v>
      </c>
      <c r="K73" s="47">
        <f t="shared" si="30"/>
        <v>3153000</v>
      </c>
      <c r="L73" s="241">
        <f t="shared" si="31"/>
        <v>390000</v>
      </c>
      <c r="M73" s="246">
        <f t="shared" si="21"/>
        <v>3543000</v>
      </c>
      <c r="N73" s="48">
        <f t="shared" si="22"/>
        <v>252240</v>
      </c>
      <c r="O73" s="48">
        <f t="shared" si="23"/>
        <v>47295</v>
      </c>
      <c r="P73" s="48">
        <f t="shared" si="24"/>
        <v>31530</v>
      </c>
      <c r="Q73" s="243">
        <f t="shared" si="25"/>
        <v>3211935</v>
      </c>
      <c r="R73" s="243">
        <f t="shared" si="26"/>
        <v>0</v>
      </c>
      <c r="S73" s="247">
        <f t="shared" si="32"/>
        <v>3211935</v>
      </c>
      <c r="T73" s="243"/>
      <c r="U73" s="204"/>
      <c r="V73" s="248"/>
      <c r="W73" s="230"/>
      <c r="X73" s="221"/>
      <c r="Y73" s="221"/>
      <c r="Z73" s="221"/>
      <c r="AA73" s="197"/>
      <c r="AB73" s="197"/>
      <c r="AC73" s="197"/>
      <c r="AD73" s="197"/>
      <c r="AE73" s="197"/>
    </row>
    <row r="74" spans="1:31" s="249" customFormat="1" ht="22.5" customHeight="1">
      <c r="A74" s="250"/>
      <c r="B74" s="250"/>
      <c r="C74" s="251"/>
      <c r="D74" s="252"/>
      <c r="E74" s="253"/>
      <c r="F74" s="253"/>
      <c r="G74" s="253"/>
      <c r="H74" s="253"/>
      <c r="I74" s="253"/>
      <c r="J74" s="254"/>
      <c r="K74" s="253"/>
      <c r="L74" s="253"/>
      <c r="M74" s="255"/>
      <c r="N74" s="253"/>
      <c r="O74" s="253"/>
      <c r="P74" s="253"/>
      <c r="Q74" s="253"/>
      <c r="R74" s="253"/>
      <c r="S74" s="253"/>
      <c r="T74" s="243"/>
      <c r="U74" s="204"/>
      <c r="V74" s="248"/>
      <c r="W74" s="248"/>
      <c r="X74" s="248"/>
      <c r="Y74" s="248"/>
      <c r="Z74" s="248"/>
    </row>
    <row r="75" spans="1:31" s="259" customFormat="1" ht="21" customHeight="1">
      <c r="A75" s="446" t="s">
        <v>26</v>
      </c>
      <c r="B75" s="447"/>
      <c r="C75" s="447"/>
      <c r="D75" s="447"/>
      <c r="E75" s="256">
        <f t="shared" ref="E75:S75" si="33">SUM(E67:E74)</f>
        <v>32330000</v>
      </c>
      <c r="F75" s="256">
        <f t="shared" si="33"/>
        <v>182</v>
      </c>
      <c r="G75" s="256">
        <f t="shared" si="33"/>
        <v>32330000</v>
      </c>
      <c r="H75" s="256">
        <f t="shared" si="33"/>
        <v>0</v>
      </c>
      <c r="I75" s="256">
        <f t="shared" si="33"/>
        <v>0</v>
      </c>
      <c r="J75" s="256">
        <f t="shared" si="33"/>
        <v>182</v>
      </c>
      <c r="K75" s="257">
        <f t="shared" si="33"/>
        <v>32330000</v>
      </c>
      <c r="L75" s="257">
        <f t="shared" si="33"/>
        <v>2730000</v>
      </c>
      <c r="M75" s="257">
        <f t="shared" si="33"/>
        <v>35060000</v>
      </c>
      <c r="N75" s="257">
        <f t="shared" si="33"/>
        <v>2586400</v>
      </c>
      <c r="O75" s="257">
        <f t="shared" si="33"/>
        <v>484950</v>
      </c>
      <c r="P75" s="257">
        <f t="shared" si="33"/>
        <v>323300</v>
      </c>
      <c r="Q75" s="257">
        <f t="shared" si="33"/>
        <v>31665350</v>
      </c>
      <c r="R75" s="257">
        <f t="shared" si="33"/>
        <v>0</v>
      </c>
      <c r="S75" s="257">
        <f t="shared" si="33"/>
        <v>31665350</v>
      </c>
      <c r="T75" s="257"/>
      <c r="U75" s="204"/>
      <c r="V75" s="258"/>
      <c r="W75" s="258"/>
      <c r="X75" s="258"/>
      <c r="Y75" s="258"/>
      <c r="Z75" s="258"/>
    </row>
    <row r="76" spans="1:31" s="267" customFormat="1" ht="13.5" customHeight="1">
      <c r="A76" s="260"/>
      <c r="B76" s="260"/>
      <c r="C76" s="261"/>
      <c r="D76" s="262"/>
      <c r="E76" s="263"/>
      <c r="F76" s="261"/>
      <c r="G76" s="261"/>
      <c r="H76" s="261"/>
      <c r="I76" s="261"/>
      <c r="J76" s="264"/>
      <c r="K76" s="261"/>
      <c r="L76" s="261"/>
      <c r="M76" s="265"/>
      <c r="N76" s="261"/>
      <c r="O76" s="261"/>
      <c r="P76" s="261"/>
      <c r="Q76" s="261"/>
      <c r="R76" s="261"/>
      <c r="S76" s="261"/>
      <c r="T76" s="261"/>
      <c r="U76" s="204"/>
      <c r="V76" s="266"/>
      <c r="W76" s="266"/>
      <c r="X76" s="266"/>
      <c r="Y76" s="266"/>
      <c r="Z76" s="266"/>
    </row>
    <row r="77" spans="1:31" s="249" customFormat="1" ht="17.25" customHeight="1">
      <c r="A77" s="268"/>
      <c r="B77" s="268"/>
      <c r="C77" s="268"/>
      <c r="D77" s="269"/>
      <c r="E77" s="270"/>
      <c r="F77" s="268"/>
      <c r="G77" s="268"/>
      <c r="H77" s="268"/>
      <c r="I77" s="268"/>
      <c r="J77" s="271"/>
      <c r="K77" s="270"/>
      <c r="L77" s="268"/>
      <c r="M77" s="268"/>
      <c r="N77" s="268"/>
      <c r="O77" s="268"/>
      <c r="P77" s="268"/>
      <c r="Q77" s="268"/>
      <c r="R77" s="268"/>
      <c r="S77" s="272" t="str">
        <f>$S$17</f>
        <v>Long An, ngày  31   tháng   03   năm 2014</v>
      </c>
      <c r="T77" s="268"/>
      <c r="U77" s="273"/>
      <c r="V77" s="248"/>
      <c r="W77" s="248"/>
      <c r="X77" s="248"/>
      <c r="Y77" s="248"/>
      <c r="Z77" s="248"/>
    </row>
    <row r="78" spans="1:31" s="249" customFormat="1" ht="12.75">
      <c r="A78" s="274"/>
      <c r="B78" s="274"/>
      <c r="C78" s="273" t="s">
        <v>63</v>
      </c>
      <c r="D78" s="275"/>
      <c r="E78" s="224"/>
      <c r="F78" s="273"/>
      <c r="G78" s="224"/>
      <c r="H78" s="224"/>
      <c r="I78" s="224"/>
      <c r="J78" s="276"/>
      <c r="K78" s="248"/>
      <c r="L78" s="277"/>
      <c r="M78" s="290"/>
      <c r="N78" s="278"/>
      <c r="O78" s="278"/>
      <c r="P78" s="278"/>
      <c r="Q78" s="278"/>
      <c r="S78" s="278" t="s">
        <v>23</v>
      </c>
      <c r="T78" s="273"/>
      <c r="U78" s="273"/>
      <c r="V78" s="248"/>
      <c r="W78" s="248"/>
      <c r="X78" s="248"/>
      <c r="Y78" s="248"/>
      <c r="Z78" s="248"/>
    </row>
    <row r="79" spans="1:31" s="267" customFormat="1" ht="12">
      <c r="A79" s="260"/>
      <c r="B79" s="260"/>
      <c r="C79" s="279"/>
      <c r="D79" s="279"/>
      <c r="E79" s="280"/>
      <c r="F79" s="207"/>
      <c r="G79" s="280"/>
      <c r="H79" s="280"/>
      <c r="I79" s="280"/>
      <c r="J79" s="264"/>
      <c r="K79" s="266"/>
      <c r="L79" s="281"/>
      <c r="N79" s="282"/>
      <c r="O79" s="282"/>
      <c r="P79" s="282"/>
      <c r="Q79" s="282"/>
      <c r="S79" s="282"/>
      <c r="T79" s="207"/>
      <c r="U79" s="204"/>
      <c r="V79" s="266"/>
      <c r="W79" s="266"/>
      <c r="X79" s="266"/>
      <c r="Y79" s="266"/>
      <c r="Z79" s="266"/>
    </row>
    <row r="80" spans="1:31">
      <c r="M80" s="6"/>
    </row>
    <row r="81" spans="13:13">
      <c r="M81" s="6"/>
    </row>
    <row r="82" spans="13:13">
      <c r="M82" s="6"/>
    </row>
    <row r="83" spans="13:13">
      <c r="M83" s="6"/>
    </row>
    <row r="84" spans="13:13">
      <c r="M84" s="6"/>
    </row>
    <row r="85" spans="13:13">
      <c r="M85" s="6"/>
    </row>
    <row r="86" spans="13:13">
      <c r="M86" s="6"/>
    </row>
    <row r="87" spans="13:13">
      <c r="M87" s="6"/>
    </row>
    <row r="88" spans="13:13">
      <c r="M88" s="6"/>
    </row>
    <row r="89" spans="13:13">
      <c r="M89" s="6"/>
    </row>
    <row r="90" spans="13:13">
      <c r="M90" s="6"/>
    </row>
    <row r="91" spans="13:13">
      <c r="M91" s="6"/>
    </row>
    <row r="92" spans="13:13">
      <c r="M92" s="6"/>
    </row>
    <row r="93" spans="13:13">
      <c r="M93" s="6"/>
    </row>
    <row r="94" spans="13:13">
      <c r="M94" s="6"/>
    </row>
    <row r="95" spans="13:13">
      <c r="M95" s="6"/>
    </row>
    <row r="96" spans="13:13">
      <c r="M96" s="6"/>
    </row>
    <row r="97" spans="13:13">
      <c r="M97" s="6"/>
    </row>
    <row r="98" spans="13:13">
      <c r="M98" s="6"/>
    </row>
    <row r="99" spans="13:13">
      <c r="M99" s="6"/>
    </row>
    <row r="100" spans="13:13">
      <c r="M100" s="6"/>
    </row>
    <row r="101" spans="13:13">
      <c r="M101" s="6"/>
    </row>
    <row r="102" spans="13:13">
      <c r="M102" s="6"/>
    </row>
    <row r="103" spans="13:13">
      <c r="M103" s="6"/>
    </row>
    <row r="104" spans="13:13">
      <c r="M104" s="6"/>
    </row>
    <row r="105" spans="13:13">
      <c r="M105" s="6"/>
    </row>
    <row r="106" spans="13:13">
      <c r="M106" s="6"/>
    </row>
    <row r="107" spans="13:13">
      <c r="M107" s="6"/>
    </row>
    <row r="108" spans="13:13">
      <c r="M108" s="6"/>
    </row>
    <row r="109" spans="13:13">
      <c r="M109" s="6"/>
    </row>
    <row r="110" spans="13:13">
      <c r="M110" s="6"/>
    </row>
    <row r="111" spans="13:13">
      <c r="M111" s="6"/>
    </row>
    <row r="112" spans="13:13">
      <c r="M112" s="6"/>
    </row>
    <row r="113" spans="1:31">
      <c r="M113" s="6"/>
    </row>
    <row r="114" spans="1:31">
      <c r="M114" s="6"/>
    </row>
    <row r="115" spans="1:31">
      <c r="M115" s="6"/>
    </row>
    <row r="116" spans="1:31" s="4" customFormat="1" ht="41.25" customHeight="1">
      <c r="A116" s="161" t="str">
        <f>$A$1</f>
        <v>Công ty TNHH Hải sản An Lạc</v>
      </c>
      <c r="B116" s="289"/>
      <c r="C116" s="289"/>
      <c r="D116" s="424" t="str">
        <f>D1</f>
        <v>BẢNG THANH TOÁN LƯƠNG THÁNG 03 / 2014</v>
      </c>
      <c r="E116" s="424"/>
      <c r="F116" s="424"/>
      <c r="G116" s="424"/>
      <c r="H116" s="424"/>
      <c r="I116" s="424"/>
      <c r="J116" s="424"/>
      <c r="K116" s="424"/>
      <c r="L116" s="424"/>
      <c r="M116" s="424"/>
      <c r="N116" s="424"/>
      <c r="O116" s="424"/>
      <c r="P116" s="424"/>
      <c r="Q116" s="425"/>
      <c r="R116" s="426" t="s">
        <v>158</v>
      </c>
      <c r="S116" s="427"/>
      <c r="T116" s="428"/>
      <c r="U116" s="6"/>
      <c r="V116" s="8"/>
      <c r="W116" s="96"/>
      <c r="X116" s="96"/>
      <c r="Y116" s="5"/>
      <c r="Z116" s="5"/>
    </row>
    <row r="117" spans="1:31" s="4" customFormat="1" ht="15" customHeight="1">
      <c r="A117" s="161" t="str">
        <f>$A$2</f>
        <v>Địa chỉ: Lô A14, đường 4A, KCN Hải Sơn, Đức Hòa, Long An</v>
      </c>
      <c r="B117" s="289"/>
      <c r="C117" s="289"/>
      <c r="D117" s="289"/>
      <c r="E117" s="94"/>
      <c r="F117" s="289"/>
      <c r="G117" s="289"/>
      <c r="H117" s="289"/>
      <c r="I117" s="289"/>
      <c r="J117" s="95"/>
      <c r="K117" s="289"/>
      <c r="L117" s="289"/>
      <c r="M117" s="289"/>
      <c r="N117" s="289"/>
      <c r="O117" s="289"/>
      <c r="P117" s="289"/>
      <c r="Q117" s="289"/>
      <c r="R117" s="289"/>
      <c r="S117" s="289"/>
      <c r="T117" s="69"/>
      <c r="U117" s="6"/>
      <c r="V117" s="8"/>
      <c r="W117" s="96"/>
      <c r="X117" s="96"/>
      <c r="Y117" s="5"/>
      <c r="Z117" s="5"/>
    </row>
    <row r="118" spans="1:31" s="4" customFormat="1" ht="15" customHeight="1">
      <c r="A118" s="161" t="str">
        <f>$A$3</f>
        <v>Số điện thoại: 072.3850606 - Fax: 072.3850608</v>
      </c>
      <c r="B118" s="289"/>
      <c r="C118" s="289"/>
      <c r="D118" s="289"/>
      <c r="E118" s="94"/>
      <c r="F118" s="289"/>
      <c r="G118" s="289"/>
      <c r="H118" s="289"/>
      <c r="I118" s="289"/>
      <c r="J118" s="95"/>
      <c r="K118" s="289"/>
      <c r="L118" s="289"/>
      <c r="M118" s="289"/>
      <c r="N118" s="289"/>
      <c r="O118" s="289"/>
      <c r="P118" s="289"/>
      <c r="Q118" s="289"/>
      <c r="R118" s="289"/>
      <c r="S118" s="289"/>
      <c r="T118" s="69"/>
      <c r="U118" s="6"/>
      <c r="V118" s="8"/>
      <c r="W118" s="96"/>
      <c r="X118" s="96"/>
      <c r="Y118" s="5"/>
      <c r="Z118" s="5"/>
    </row>
    <row r="119" spans="1:31" s="4" customFormat="1" ht="15" customHeight="1">
      <c r="A119" s="161" t="str">
        <f>$A$4</f>
        <v>MST: 1100878093</v>
      </c>
      <c r="B119" s="289"/>
      <c r="C119" s="289"/>
      <c r="D119" s="289"/>
      <c r="E119" s="94"/>
      <c r="F119" s="289"/>
      <c r="G119" s="289"/>
      <c r="H119" s="289"/>
      <c r="I119" s="289"/>
      <c r="J119" s="95"/>
      <c r="K119" s="289"/>
      <c r="L119" s="92"/>
      <c r="M119" s="289"/>
      <c r="N119" s="289"/>
      <c r="O119" s="289"/>
      <c r="P119" s="289"/>
      <c r="Q119" s="14"/>
      <c r="R119" s="289"/>
      <c r="S119" s="289"/>
      <c r="T119" s="289"/>
      <c r="U119" s="6"/>
      <c r="V119" s="8"/>
      <c r="W119" s="96"/>
      <c r="X119" s="96"/>
      <c r="Y119" s="5"/>
      <c r="Z119" s="5"/>
    </row>
    <row r="120" spans="1:31" s="124" customFormat="1" ht="14.25" customHeight="1">
      <c r="A120" s="122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6"/>
      <c r="V120" s="8"/>
      <c r="W120" s="125"/>
      <c r="X120" s="125"/>
      <c r="Y120" s="125"/>
      <c r="Z120" s="125"/>
    </row>
    <row r="121" spans="1:31" s="33" customFormat="1" ht="24" customHeight="1">
      <c r="A121" s="421" t="s">
        <v>20</v>
      </c>
      <c r="B121" s="421" t="s">
        <v>21</v>
      </c>
      <c r="C121" s="420" t="s">
        <v>1</v>
      </c>
      <c r="D121" s="420" t="s">
        <v>2</v>
      </c>
      <c r="E121" s="423" t="s">
        <v>58</v>
      </c>
      <c r="F121" s="412" t="s">
        <v>27</v>
      </c>
      <c r="G121" s="414"/>
      <c r="H121" s="414"/>
      <c r="I121" s="414"/>
      <c r="J121" s="414"/>
      <c r="K121" s="413"/>
      <c r="L121" s="408" t="s">
        <v>60</v>
      </c>
      <c r="M121" s="408" t="s">
        <v>5</v>
      </c>
      <c r="N121" s="420" t="s">
        <v>6</v>
      </c>
      <c r="O121" s="420"/>
      <c r="P121" s="420"/>
      <c r="Q121" s="408" t="s">
        <v>7</v>
      </c>
      <c r="R121" s="408" t="s">
        <v>8</v>
      </c>
      <c r="S121" s="408" t="s">
        <v>9</v>
      </c>
      <c r="T121" s="410" t="s">
        <v>10</v>
      </c>
      <c r="U121" s="6"/>
      <c r="V121" s="8"/>
      <c r="W121" s="34"/>
      <c r="X121" s="5"/>
      <c r="Y121" s="5"/>
      <c r="Z121" s="5"/>
      <c r="AA121" s="4"/>
      <c r="AB121" s="4"/>
      <c r="AC121" s="4"/>
      <c r="AD121" s="4"/>
      <c r="AE121" s="4"/>
    </row>
    <row r="122" spans="1:31" s="33" customFormat="1" ht="33.75" customHeight="1">
      <c r="A122" s="422"/>
      <c r="B122" s="422"/>
      <c r="C122" s="420"/>
      <c r="D122" s="420"/>
      <c r="E122" s="423"/>
      <c r="F122" s="412" t="s">
        <v>62</v>
      </c>
      <c r="G122" s="413"/>
      <c r="H122" s="412" t="s">
        <v>42</v>
      </c>
      <c r="I122" s="414"/>
      <c r="J122" s="415" t="s">
        <v>28</v>
      </c>
      <c r="K122" s="408" t="s">
        <v>4</v>
      </c>
      <c r="L122" s="409"/>
      <c r="M122" s="409"/>
      <c r="N122" s="417" t="s">
        <v>12</v>
      </c>
      <c r="O122" s="408" t="s">
        <v>13</v>
      </c>
      <c r="P122" s="408" t="s">
        <v>35</v>
      </c>
      <c r="Q122" s="409"/>
      <c r="R122" s="409"/>
      <c r="S122" s="409"/>
      <c r="T122" s="411"/>
      <c r="U122" s="6"/>
      <c r="V122" s="8"/>
      <c r="W122" s="34"/>
      <c r="X122" s="5"/>
      <c r="Y122" s="5"/>
      <c r="Z122" s="5"/>
      <c r="AA122" s="4"/>
      <c r="AB122" s="4"/>
      <c r="AC122" s="4"/>
      <c r="AD122" s="4"/>
      <c r="AE122" s="4"/>
    </row>
    <row r="123" spans="1:31" s="33" customFormat="1" ht="35.25" customHeight="1">
      <c r="A123" s="422"/>
      <c r="B123" s="422"/>
      <c r="C123" s="408"/>
      <c r="D123" s="408"/>
      <c r="E123" s="423"/>
      <c r="F123" s="285" t="s">
        <v>41</v>
      </c>
      <c r="G123" s="284" t="s">
        <v>19</v>
      </c>
      <c r="H123" s="285" t="s">
        <v>18</v>
      </c>
      <c r="I123" s="292" t="s">
        <v>19</v>
      </c>
      <c r="J123" s="416"/>
      <c r="K123" s="409"/>
      <c r="L123" s="419"/>
      <c r="M123" s="409"/>
      <c r="N123" s="418"/>
      <c r="O123" s="409"/>
      <c r="P123" s="409"/>
      <c r="Q123" s="409"/>
      <c r="R123" s="409"/>
      <c r="S123" s="409"/>
      <c r="T123" s="411"/>
      <c r="U123" s="123"/>
      <c r="V123" s="34"/>
      <c r="W123" s="34"/>
      <c r="X123" s="5"/>
      <c r="Y123" s="5"/>
      <c r="Z123" s="5"/>
      <c r="AA123" s="4"/>
      <c r="AB123" s="4"/>
      <c r="AC123" s="4"/>
      <c r="AD123" s="4"/>
      <c r="AE123" s="4"/>
    </row>
    <row r="124" spans="1:31" s="98" customFormat="1" ht="12.75" customHeight="1">
      <c r="A124" s="97">
        <v>1</v>
      </c>
      <c r="B124" s="97">
        <v>2</v>
      </c>
      <c r="C124" s="97">
        <v>3</v>
      </c>
      <c r="D124" s="97">
        <v>4</v>
      </c>
      <c r="E124" s="97">
        <v>5</v>
      </c>
      <c r="F124" s="97">
        <v>7</v>
      </c>
      <c r="G124" s="97">
        <v>8</v>
      </c>
      <c r="H124" s="97">
        <v>9</v>
      </c>
      <c r="I124" s="97">
        <v>10</v>
      </c>
      <c r="J124" s="97">
        <v>13</v>
      </c>
      <c r="K124" s="97">
        <v>14</v>
      </c>
      <c r="L124" s="97">
        <v>16</v>
      </c>
      <c r="M124" s="97">
        <v>20</v>
      </c>
      <c r="N124" s="97">
        <v>24</v>
      </c>
      <c r="O124" s="97">
        <v>25</v>
      </c>
      <c r="P124" s="97">
        <v>26</v>
      </c>
      <c r="Q124" s="97">
        <v>29</v>
      </c>
      <c r="R124" s="97">
        <v>30</v>
      </c>
      <c r="S124" s="97">
        <v>31</v>
      </c>
      <c r="T124" s="97">
        <v>32</v>
      </c>
      <c r="U124" s="123"/>
      <c r="V124" s="99"/>
      <c r="W124" s="99"/>
      <c r="X124" s="100"/>
      <c r="Y124" s="100"/>
      <c r="Z124" s="100"/>
      <c r="AA124" s="101"/>
      <c r="AB124" s="101"/>
      <c r="AC124" s="101"/>
      <c r="AD124" s="101"/>
      <c r="AE124" s="101"/>
    </row>
    <row r="125" spans="1:31" s="44" customFormat="1" ht="23.25" customHeight="1">
      <c r="A125" s="46">
        <v>1</v>
      </c>
      <c r="B125" s="163" t="s">
        <v>97</v>
      </c>
      <c r="C125" s="102" t="str">
        <f t="shared" ref="C125:C160" si="34">VLOOKUP(B125,DS,2,0)</f>
        <v xml:space="preserve"> Lâm Thị Mộng Kiều </v>
      </c>
      <c r="D125" s="135" t="str">
        <f t="shared" ref="D125:D160" si="35">VLOOKUP(B125,DS,3,0)</f>
        <v>Công nhân</v>
      </c>
      <c r="E125" s="103">
        <f t="shared" ref="E125:E160" si="36">VLOOKUP(B125,DS,4,0)</f>
        <v>2568000</v>
      </c>
      <c r="F125" s="108">
        <f>VLOOKUP(B125,'CC - 03'!$B$93:$AS$168,36,0)</f>
        <v>26</v>
      </c>
      <c r="G125" s="243">
        <f t="shared" ref="G125" si="37">ROUND(E125/$U$2*F125,0)</f>
        <v>2568000</v>
      </c>
      <c r="H125" s="108">
        <f>(VLOOKUP(B125,'CC - 03'!$B$93:$AS$168,37,0)+VLOOKUP(B125,'CC - 03'!$B$93:$AS$168,38,0))</f>
        <v>0</v>
      </c>
      <c r="I125" s="243">
        <f t="shared" ref="I125" si="38">ROUND(E125/$U$2*H125,0)</f>
        <v>0</v>
      </c>
      <c r="J125" s="109">
        <f>F125+H125</f>
        <v>26</v>
      </c>
      <c r="K125" s="47">
        <f t="shared" ref="K125" si="39">G125+I125</f>
        <v>2568000</v>
      </c>
      <c r="L125" s="241">
        <f t="shared" ref="L125:L160" si="40">+F125*15000</f>
        <v>390000</v>
      </c>
      <c r="M125" s="49">
        <f t="shared" ref="M125:M160" si="41">K125+L125</f>
        <v>2958000</v>
      </c>
      <c r="N125" s="48">
        <f t="shared" ref="N125:N162" si="42">IF(VLOOKUP(B125,DS,11,0)="x",E125*$N$5,0)</f>
        <v>205440</v>
      </c>
      <c r="O125" s="48">
        <f t="shared" ref="O125:O162" si="43">IF(VLOOKUP(B125,DS,11,0)="x",E125*$O$5,0)</f>
        <v>38520</v>
      </c>
      <c r="P125" s="48">
        <f t="shared" ref="P125:P162" si="44">IF(VLOOKUP(B125,DS,11,0)="x",E125*$P$5,0)</f>
        <v>25680</v>
      </c>
      <c r="Q125" s="47">
        <f t="shared" ref="Q125:Q163" si="45">M125-SUM(N125:P125)</f>
        <v>2688360</v>
      </c>
      <c r="R125" s="47">
        <f t="shared" ref="R125:R160" si="46">VLOOKUP(B125,DS,23,0)</f>
        <v>0</v>
      </c>
      <c r="S125" s="55">
        <f>Q125-R125</f>
        <v>2688360</v>
      </c>
      <c r="T125" s="47"/>
      <c r="U125" s="123"/>
      <c r="V125" s="45"/>
      <c r="W125" s="34"/>
      <c r="X125" s="5"/>
      <c r="Y125" s="5"/>
      <c r="Z125" s="5"/>
      <c r="AA125" s="4"/>
      <c r="AB125" s="4"/>
      <c r="AC125" s="4"/>
      <c r="AD125" s="4"/>
      <c r="AE125" s="4"/>
    </row>
    <row r="126" spans="1:31" s="44" customFormat="1" ht="23.25" customHeight="1">
      <c r="A126" s="46">
        <v>2</v>
      </c>
      <c r="B126" s="163" t="s">
        <v>98</v>
      </c>
      <c r="C126" s="102" t="str">
        <f t="shared" si="34"/>
        <v>Huỳnh Thị Hường</v>
      </c>
      <c r="D126" s="135" t="str">
        <f t="shared" si="35"/>
        <v>Công nhân</v>
      </c>
      <c r="E126" s="103">
        <f t="shared" si="36"/>
        <v>2568000</v>
      </c>
      <c r="F126" s="108">
        <f>VLOOKUP(B126,'CC - 03'!$B$93:$AS$168,36,0)</f>
        <v>26</v>
      </c>
      <c r="G126" s="243">
        <f t="shared" ref="G126:G160" si="47">ROUND(E126/$U$2*F126,0)</f>
        <v>2568000</v>
      </c>
      <c r="H126" s="108">
        <f>(VLOOKUP(B126,'CC - 03'!$B$93:$AS$168,37,0)+VLOOKUP(B126,'CC - 03'!$B$93:$AS$168,38,0))</f>
        <v>0</v>
      </c>
      <c r="I126" s="243">
        <f t="shared" ref="I126:I160" si="48">ROUND(E126/$U$2*H126,0)</f>
        <v>0</v>
      </c>
      <c r="J126" s="109">
        <f t="shared" ref="J126:J160" si="49">F126+H126</f>
        <v>26</v>
      </c>
      <c r="K126" s="47">
        <f t="shared" ref="K126:K160" si="50">G126+I126</f>
        <v>2568000</v>
      </c>
      <c r="L126" s="241">
        <f t="shared" si="40"/>
        <v>390000</v>
      </c>
      <c r="M126" s="49">
        <f t="shared" si="41"/>
        <v>2958000</v>
      </c>
      <c r="N126" s="48">
        <f t="shared" si="42"/>
        <v>205440</v>
      </c>
      <c r="O126" s="48">
        <f t="shared" si="43"/>
        <v>38520</v>
      </c>
      <c r="P126" s="48">
        <f t="shared" si="44"/>
        <v>25680</v>
      </c>
      <c r="Q126" s="47">
        <f t="shared" si="45"/>
        <v>2688360</v>
      </c>
      <c r="R126" s="47">
        <f t="shared" si="46"/>
        <v>0</v>
      </c>
      <c r="S126" s="55">
        <f t="shared" ref="S126:S160" si="51">Q126-R126</f>
        <v>2688360</v>
      </c>
      <c r="T126" s="47"/>
      <c r="U126" s="123"/>
      <c r="V126" s="45"/>
      <c r="W126" s="34"/>
      <c r="X126" s="5"/>
      <c r="Y126" s="5"/>
      <c r="Z126" s="5"/>
      <c r="AA126" s="4"/>
      <c r="AB126" s="4"/>
      <c r="AC126" s="4"/>
      <c r="AD126" s="4"/>
      <c r="AE126" s="4"/>
    </row>
    <row r="127" spans="1:31" s="44" customFormat="1" ht="23.25" customHeight="1">
      <c r="A127" s="46">
        <v>3</v>
      </c>
      <c r="B127" s="163" t="s">
        <v>99</v>
      </c>
      <c r="C127" s="102" t="str">
        <f t="shared" si="34"/>
        <v>Nguyễn Thị Rong</v>
      </c>
      <c r="D127" s="135" t="str">
        <f t="shared" si="35"/>
        <v>Công nhân</v>
      </c>
      <c r="E127" s="103">
        <f t="shared" si="36"/>
        <v>2568000</v>
      </c>
      <c r="F127" s="108">
        <f>VLOOKUP(B127,'CC - 03'!$B$93:$AS$168,36,0)</f>
        <v>26</v>
      </c>
      <c r="G127" s="243">
        <f t="shared" si="47"/>
        <v>2568000</v>
      </c>
      <c r="H127" s="108">
        <f>(VLOOKUP(B127,'CC - 03'!$B$93:$AS$168,37,0)+VLOOKUP(B127,'CC - 03'!$B$93:$AS$168,38,0))</f>
        <v>0</v>
      </c>
      <c r="I127" s="243">
        <f t="shared" si="48"/>
        <v>0</v>
      </c>
      <c r="J127" s="109">
        <f t="shared" si="49"/>
        <v>26</v>
      </c>
      <c r="K127" s="47">
        <f t="shared" si="50"/>
        <v>2568000</v>
      </c>
      <c r="L127" s="241">
        <f t="shared" si="40"/>
        <v>390000</v>
      </c>
      <c r="M127" s="49">
        <f t="shared" si="41"/>
        <v>2958000</v>
      </c>
      <c r="N127" s="48">
        <f t="shared" si="42"/>
        <v>205440</v>
      </c>
      <c r="O127" s="48">
        <f t="shared" si="43"/>
        <v>38520</v>
      </c>
      <c r="P127" s="48">
        <f t="shared" si="44"/>
        <v>25680</v>
      </c>
      <c r="Q127" s="47">
        <f t="shared" si="45"/>
        <v>2688360</v>
      </c>
      <c r="R127" s="47">
        <f t="shared" si="46"/>
        <v>0</v>
      </c>
      <c r="S127" s="55">
        <f t="shared" si="51"/>
        <v>2688360</v>
      </c>
      <c r="T127" s="47"/>
      <c r="U127" s="123"/>
      <c r="V127" s="45"/>
      <c r="W127" s="34"/>
      <c r="X127" s="5"/>
      <c r="Y127" s="5"/>
      <c r="Z127" s="5"/>
      <c r="AA127" s="4"/>
      <c r="AB127" s="4"/>
      <c r="AC127" s="4"/>
      <c r="AD127" s="4"/>
      <c r="AE127" s="4"/>
    </row>
    <row r="128" spans="1:31" s="44" customFormat="1" ht="23.25" customHeight="1">
      <c r="A128" s="46">
        <v>4</v>
      </c>
      <c r="B128" s="163" t="s">
        <v>100</v>
      </c>
      <c r="C128" s="102" t="str">
        <f t="shared" si="34"/>
        <v>Sơn Thị Nil</v>
      </c>
      <c r="D128" s="135" t="str">
        <f t="shared" si="35"/>
        <v>Công nhân</v>
      </c>
      <c r="E128" s="103">
        <f t="shared" si="36"/>
        <v>2568000</v>
      </c>
      <c r="F128" s="108">
        <f>VLOOKUP(B128,'CC - 03'!$B$93:$AS$168,36,0)</f>
        <v>26</v>
      </c>
      <c r="G128" s="243">
        <f t="shared" si="47"/>
        <v>2568000</v>
      </c>
      <c r="H128" s="108">
        <f>(VLOOKUP(B128,'CC - 03'!$B$93:$AS$168,37,0)+VLOOKUP(B128,'CC - 03'!$B$93:$AS$168,38,0))</f>
        <v>0</v>
      </c>
      <c r="I128" s="243">
        <f t="shared" si="48"/>
        <v>0</v>
      </c>
      <c r="J128" s="109">
        <f t="shared" si="49"/>
        <v>26</v>
      </c>
      <c r="K128" s="47">
        <f t="shared" si="50"/>
        <v>2568000</v>
      </c>
      <c r="L128" s="241">
        <f t="shared" si="40"/>
        <v>390000</v>
      </c>
      <c r="M128" s="49">
        <f t="shared" si="41"/>
        <v>2958000</v>
      </c>
      <c r="N128" s="48">
        <f t="shared" si="42"/>
        <v>205440</v>
      </c>
      <c r="O128" s="48">
        <f t="shared" si="43"/>
        <v>38520</v>
      </c>
      <c r="P128" s="48">
        <f t="shared" si="44"/>
        <v>25680</v>
      </c>
      <c r="Q128" s="47">
        <f t="shared" si="45"/>
        <v>2688360</v>
      </c>
      <c r="R128" s="47">
        <f t="shared" si="46"/>
        <v>0</v>
      </c>
      <c r="S128" s="55">
        <f t="shared" si="51"/>
        <v>2688360</v>
      </c>
      <c r="T128" s="47"/>
      <c r="U128" s="123"/>
      <c r="V128" s="45"/>
      <c r="W128" s="34"/>
      <c r="X128" s="5"/>
      <c r="Y128" s="5"/>
      <c r="Z128" s="5"/>
      <c r="AA128" s="4"/>
      <c r="AB128" s="4"/>
      <c r="AC128" s="4"/>
      <c r="AD128" s="4"/>
      <c r="AE128" s="4"/>
    </row>
    <row r="129" spans="1:31" s="44" customFormat="1" ht="23.25" customHeight="1">
      <c r="A129" s="46">
        <v>5</v>
      </c>
      <c r="B129" s="163" t="s">
        <v>101</v>
      </c>
      <c r="C129" s="102" t="str">
        <f t="shared" si="34"/>
        <v>Huỳnh Thị Bé Tha</v>
      </c>
      <c r="D129" s="135" t="str">
        <f t="shared" si="35"/>
        <v>Công nhân</v>
      </c>
      <c r="E129" s="103">
        <f t="shared" si="36"/>
        <v>2568000</v>
      </c>
      <c r="F129" s="108">
        <f>VLOOKUP(B129,'CC - 03'!$B$93:$AS$168,36,0)</f>
        <v>26</v>
      </c>
      <c r="G129" s="243">
        <f t="shared" si="47"/>
        <v>2568000</v>
      </c>
      <c r="H129" s="108">
        <f>(VLOOKUP(B129,'CC - 03'!$B$93:$AS$168,37,0)+VLOOKUP(B129,'CC - 03'!$B$93:$AS$168,38,0))</f>
        <v>0</v>
      </c>
      <c r="I129" s="243">
        <f t="shared" si="48"/>
        <v>0</v>
      </c>
      <c r="J129" s="109">
        <f t="shared" si="49"/>
        <v>26</v>
      </c>
      <c r="K129" s="47">
        <f t="shared" si="50"/>
        <v>2568000</v>
      </c>
      <c r="L129" s="241">
        <f t="shared" si="40"/>
        <v>390000</v>
      </c>
      <c r="M129" s="49">
        <f t="shared" si="41"/>
        <v>2958000</v>
      </c>
      <c r="N129" s="48">
        <f t="shared" si="42"/>
        <v>205440</v>
      </c>
      <c r="O129" s="48">
        <f t="shared" si="43"/>
        <v>38520</v>
      </c>
      <c r="P129" s="48">
        <f t="shared" si="44"/>
        <v>25680</v>
      </c>
      <c r="Q129" s="47">
        <f t="shared" si="45"/>
        <v>2688360</v>
      </c>
      <c r="R129" s="47">
        <f t="shared" si="46"/>
        <v>0</v>
      </c>
      <c r="S129" s="55">
        <f t="shared" si="51"/>
        <v>2688360</v>
      </c>
      <c r="T129" s="47"/>
      <c r="U129" s="123"/>
      <c r="V129" s="45"/>
      <c r="W129" s="34"/>
      <c r="X129" s="5"/>
      <c r="Y129" s="5"/>
      <c r="Z129" s="5"/>
      <c r="AA129" s="4"/>
      <c r="AB129" s="4"/>
      <c r="AC129" s="4"/>
      <c r="AD129" s="4"/>
      <c r="AE129" s="4"/>
    </row>
    <row r="130" spans="1:31" s="44" customFormat="1" ht="23.25" customHeight="1">
      <c r="A130" s="46">
        <v>6</v>
      </c>
      <c r="B130" s="163" t="s">
        <v>102</v>
      </c>
      <c r="C130" s="102" t="str">
        <f t="shared" si="34"/>
        <v>Huỳnh Thị Bé Thi</v>
      </c>
      <c r="D130" s="135" t="str">
        <f t="shared" si="35"/>
        <v>Công nhân</v>
      </c>
      <c r="E130" s="103">
        <f t="shared" si="36"/>
        <v>2568000</v>
      </c>
      <c r="F130" s="108">
        <f>VLOOKUP(B130,'CC - 03'!$B$93:$AS$168,36,0)</f>
        <v>26</v>
      </c>
      <c r="G130" s="243">
        <f t="shared" si="47"/>
        <v>2568000</v>
      </c>
      <c r="H130" s="108">
        <f>(VLOOKUP(B130,'CC - 03'!$B$93:$AS$168,37,0)+VLOOKUP(B130,'CC - 03'!$B$93:$AS$168,38,0))</f>
        <v>0</v>
      </c>
      <c r="I130" s="243">
        <f t="shared" si="48"/>
        <v>0</v>
      </c>
      <c r="J130" s="109">
        <f t="shared" si="49"/>
        <v>26</v>
      </c>
      <c r="K130" s="47">
        <f t="shared" si="50"/>
        <v>2568000</v>
      </c>
      <c r="L130" s="241">
        <f t="shared" si="40"/>
        <v>390000</v>
      </c>
      <c r="M130" s="49">
        <f t="shared" si="41"/>
        <v>2958000</v>
      </c>
      <c r="N130" s="48">
        <f t="shared" si="42"/>
        <v>205440</v>
      </c>
      <c r="O130" s="48">
        <f t="shared" si="43"/>
        <v>38520</v>
      </c>
      <c r="P130" s="48">
        <f t="shared" si="44"/>
        <v>25680</v>
      </c>
      <c r="Q130" s="47">
        <f t="shared" si="45"/>
        <v>2688360</v>
      </c>
      <c r="R130" s="47">
        <f t="shared" si="46"/>
        <v>0</v>
      </c>
      <c r="S130" s="55">
        <f t="shared" si="51"/>
        <v>2688360</v>
      </c>
      <c r="T130" s="47"/>
      <c r="U130" s="123"/>
      <c r="V130" s="45"/>
      <c r="W130" s="34"/>
      <c r="X130" s="5"/>
      <c r="Y130" s="5"/>
      <c r="Z130" s="5"/>
      <c r="AA130" s="4"/>
      <c r="AB130" s="4"/>
      <c r="AC130" s="4"/>
      <c r="AD130" s="4"/>
      <c r="AE130" s="4"/>
    </row>
    <row r="131" spans="1:31" s="44" customFormat="1" ht="23.25" customHeight="1">
      <c r="A131" s="46">
        <v>7</v>
      </c>
      <c r="B131" s="163" t="s">
        <v>103</v>
      </c>
      <c r="C131" s="102" t="str">
        <f t="shared" si="34"/>
        <v>Nguyễn Thị Kim Hồng</v>
      </c>
      <c r="D131" s="135" t="str">
        <f t="shared" si="35"/>
        <v>Công nhân</v>
      </c>
      <c r="E131" s="103">
        <f t="shared" si="36"/>
        <v>2568000</v>
      </c>
      <c r="F131" s="108">
        <f>VLOOKUP(B131,'CC - 03'!$B$93:$AS$168,36,0)</f>
        <v>6</v>
      </c>
      <c r="G131" s="243">
        <f t="shared" si="47"/>
        <v>592615</v>
      </c>
      <c r="H131" s="108">
        <f>(VLOOKUP(B131,'CC - 03'!$B$93:$AS$168,37,0)+VLOOKUP(B131,'CC - 03'!$B$93:$AS$168,38,0))</f>
        <v>0</v>
      </c>
      <c r="I131" s="243">
        <f t="shared" si="48"/>
        <v>0</v>
      </c>
      <c r="J131" s="109">
        <f t="shared" si="49"/>
        <v>6</v>
      </c>
      <c r="K131" s="47">
        <f t="shared" si="50"/>
        <v>592615</v>
      </c>
      <c r="L131" s="241">
        <f t="shared" si="40"/>
        <v>90000</v>
      </c>
      <c r="M131" s="49">
        <f t="shared" si="41"/>
        <v>682615</v>
      </c>
      <c r="N131" s="48">
        <f t="shared" si="42"/>
        <v>0</v>
      </c>
      <c r="O131" s="48">
        <f t="shared" si="43"/>
        <v>0</v>
      </c>
      <c r="P131" s="48">
        <f t="shared" si="44"/>
        <v>0</v>
      </c>
      <c r="Q131" s="47">
        <f t="shared" si="45"/>
        <v>682615</v>
      </c>
      <c r="R131" s="47">
        <f t="shared" si="46"/>
        <v>0</v>
      </c>
      <c r="S131" s="55">
        <f t="shared" si="51"/>
        <v>682615</v>
      </c>
      <c r="T131" s="47"/>
      <c r="U131" s="123"/>
      <c r="V131" s="45"/>
      <c r="W131" s="34"/>
      <c r="X131" s="5"/>
      <c r="Y131" s="5"/>
      <c r="Z131" s="5"/>
      <c r="AA131" s="4"/>
      <c r="AB131" s="4"/>
      <c r="AC131" s="4"/>
      <c r="AD131" s="4"/>
      <c r="AE131" s="4"/>
    </row>
    <row r="132" spans="1:31" s="44" customFormat="1" ht="23.25" customHeight="1">
      <c r="A132" s="46">
        <v>8</v>
      </c>
      <c r="B132" s="163" t="s">
        <v>104</v>
      </c>
      <c r="C132" s="102" t="str">
        <f t="shared" si="34"/>
        <v>Nguyễn Thị Lựu</v>
      </c>
      <c r="D132" s="135" t="str">
        <f t="shared" si="35"/>
        <v>Công nhân</v>
      </c>
      <c r="E132" s="103">
        <f t="shared" si="36"/>
        <v>2568000</v>
      </c>
      <c r="F132" s="108">
        <f>VLOOKUP(B132,'CC - 03'!$B$93:$AS$168,36,0)</f>
        <v>26</v>
      </c>
      <c r="G132" s="243">
        <f t="shared" si="47"/>
        <v>2568000</v>
      </c>
      <c r="H132" s="108">
        <f>(VLOOKUP(B132,'CC - 03'!$B$93:$AS$168,37,0)+VLOOKUP(B132,'CC - 03'!$B$93:$AS$168,38,0))</f>
        <v>0</v>
      </c>
      <c r="I132" s="243">
        <f t="shared" si="48"/>
        <v>0</v>
      </c>
      <c r="J132" s="109">
        <f t="shared" si="49"/>
        <v>26</v>
      </c>
      <c r="K132" s="47">
        <f t="shared" si="50"/>
        <v>2568000</v>
      </c>
      <c r="L132" s="241">
        <f t="shared" si="40"/>
        <v>390000</v>
      </c>
      <c r="M132" s="49">
        <f t="shared" si="41"/>
        <v>2958000</v>
      </c>
      <c r="N132" s="48">
        <f t="shared" si="42"/>
        <v>205440</v>
      </c>
      <c r="O132" s="48">
        <f t="shared" si="43"/>
        <v>38520</v>
      </c>
      <c r="P132" s="48">
        <f t="shared" si="44"/>
        <v>25680</v>
      </c>
      <c r="Q132" s="47">
        <f t="shared" si="45"/>
        <v>2688360</v>
      </c>
      <c r="R132" s="47">
        <f t="shared" si="46"/>
        <v>0</v>
      </c>
      <c r="S132" s="55">
        <f t="shared" si="51"/>
        <v>2688360</v>
      </c>
      <c r="T132" s="47"/>
      <c r="U132" s="123"/>
      <c r="V132" s="45"/>
      <c r="W132" s="34"/>
      <c r="X132" s="5"/>
      <c r="Y132" s="5"/>
      <c r="Z132" s="5"/>
      <c r="AA132" s="4"/>
      <c r="AB132" s="4"/>
      <c r="AC132" s="4"/>
      <c r="AD132" s="4"/>
      <c r="AE132" s="4"/>
    </row>
    <row r="133" spans="1:31" s="44" customFormat="1" ht="23.25" customHeight="1">
      <c r="A133" s="46">
        <v>9</v>
      </c>
      <c r="B133" s="163" t="s">
        <v>105</v>
      </c>
      <c r="C133" s="102" t="str">
        <f t="shared" si="34"/>
        <v>Lý Thị Được</v>
      </c>
      <c r="D133" s="135" t="str">
        <f t="shared" si="35"/>
        <v>Công nhân</v>
      </c>
      <c r="E133" s="103">
        <f t="shared" si="36"/>
        <v>2568000</v>
      </c>
      <c r="F133" s="108">
        <f>VLOOKUP(B133,'CC - 03'!$B$93:$AS$168,36,0)</f>
        <v>26</v>
      </c>
      <c r="G133" s="243">
        <f t="shared" si="47"/>
        <v>2568000</v>
      </c>
      <c r="H133" s="108">
        <f>(VLOOKUP(B133,'CC - 03'!$B$93:$AS$168,37,0)+VLOOKUP(B133,'CC - 03'!$B$93:$AS$168,38,0))</f>
        <v>0</v>
      </c>
      <c r="I133" s="243">
        <f t="shared" si="48"/>
        <v>0</v>
      </c>
      <c r="J133" s="109">
        <f t="shared" si="49"/>
        <v>26</v>
      </c>
      <c r="K133" s="47">
        <f t="shared" si="50"/>
        <v>2568000</v>
      </c>
      <c r="L133" s="241">
        <f t="shared" si="40"/>
        <v>390000</v>
      </c>
      <c r="M133" s="49">
        <f t="shared" si="41"/>
        <v>2958000</v>
      </c>
      <c r="N133" s="48">
        <f t="shared" si="42"/>
        <v>205440</v>
      </c>
      <c r="O133" s="48">
        <f t="shared" si="43"/>
        <v>38520</v>
      </c>
      <c r="P133" s="48">
        <f t="shared" si="44"/>
        <v>25680</v>
      </c>
      <c r="Q133" s="47">
        <f t="shared" si="45"/>
        <v>2688360</v>
      </c>
      <c r="R133" s="47">
        <f t="shared" si="46"/>
        <v>0</v>
      </c>
      <c r="S133" s="55">
        <f t="shared" si="51"/>
        <v>2688360</v>
      </c>
      <c r="T133" s="47"/>
      <c r="U133" s="123"/>
      <c r="V133" s="45"/>
      <c r="W133" s="34"/>
      <c r="X133" s="5"/>
      <c r="Y133" s="5"/>
      <c r="Z133" s="5"/>
      <c r="AA133" s="4"/>
      <c r="AB133" s="4"/>
      <c r="AC133" s="4"/>
      <c r="AD133" s="4"/>
      <c r="AE133" s="4"/>
    </row>
    <row r="134" spans="1:31" s="44" customFormat="1" ht="23.25" customHeight="1">
      <c r="A134" s="46">
        <v>10</v>
      </c>
      <c r="B134" s="163" t="s">
        <v>106</v>
      </c>
      <c r="C134" s="102" t="str">
        <f t="shared" si="34"/>
        <v>Lý La Quan</v>
      </c>
      <c r="D134" s="135" t="str">
        <f t="shared" si="35"/>
        <v>Công nhân</v>
      </c>
      <c r="E134" s="103">
        <f t="shared" si="36"/>
        <v>2568000</v>
      </c>
      <c r="F134" s="108">
        <f>VLOOKUP(B134,'CC - 03'!$B$93:$AS$168,36,0)</f>
        <v>26</v>
      </c>
      <c r="G134" s="243">
        <f t="shared" si="47"/>
        <v>2568000</v>
      </c>
      <c r="H134" s="108">
        <f>(VLOOKUP(B134,'CC - 03'!$B$93:$AS$168,37,0)+VLOOKUP(B134,'CC - 03'!$B$93:$AS$168,38,0))</f>
        <v>0</v>
      </c>
      <c r="I134" s="243">
        <f t="shared" si="48"/>
        <v>0</v>
      </c>
      <c r="J134" s="109">
        <f t="shared" si="49"/>
        <v>26</v>
      </c>
      <c r="K134" s="47">
        <f t="shared" si="50"/>
        <v>2568000</v>
      </c>
      <c r="L134" s="241">
        <f t="shared" si="40"/>
        <v>390000</v>
      </c>
      <c r="M134" s="49">
        <f t="shared" si="41"/>
        <v>2958000</v>
      </c>
      <c r="N134" s="48">
        <f t="shared" si="42"/>
        <v>205440</v>
      </c>
      <c r="O134" s="48">
        <f t="shared" si="43"/>
        <v>38520</v>
      </c>
      <c r="P134" s="48">
        <f t="shared" si="44"/>
        <v>25680</v>
      </c>
      <c r="Q134" s="47">
        <f t="shared" si="45"/>
        <v>2688360</v>
      </c>
      <c r="R134" s="47">
        <f t="shared" si="46"/>
        <v>0</v>
      </c>
      <c r="S134" s="55">
        <f t="shared" si="51"/>
        <v>2688360</v>
      </c>
      <c r="T134" s="47"/>
      <c r="U134" s="123"/>
      <c r="V134" s="45"/>
      <c r="W134" s="34"/>
      <c r="X134" s="5"/>
      <c r="Y134" s="5"/>
      <c r="Z134" s="5"/>
      <c r="AA134" s="4"/>
      <c r="AB134" s="4"/>
      <c r="AC134" s="4"/>
      <c r="AD134" s="4"/>
      <c r="AE134" s="4"/>
    </row>
    <row r="135" spans="1:31" s="44" customFormat="1" ht="23.25" customHeight="1">
      <c r="A135" s="46">
        <v>11</v>
      </c>
      <c r="B135" s="163" t="s">
        <v>107</v>
      </c>
      <c r="C135" s="102" t="str">
        <f t="shared" si="34"/>
        <v>Trà Thị Soi</v>
      </c>
      <c r="D135" s="135" t="str">
        <f t="shared" si="35"/>
        <v>Công nhân</v>
      </c>
      <c r="E135" s="103">
        <f t="shared" si="36"/>
        <v>2568000</v>
      </c>
      <c r="F135" s="108">
        <f>VLOOKUP(B135,'CC - 03'!$B$93:$AS$168,36,0)</f>
        <v>26</v>
      </c>
      <c r="G135" s="243">
        <f t="shared" si="47"/>
        <v>2568000</v>
      </c>
      <c r="H135" s="108">
        <f>(VLOOKUP(B135,'CC - 03'!$B$93:$AS$168,37,0)+VLOOKUP(B135,'CC - 03'!$B$93:$AS$168,38,0))</f>
        <v>0</v>
      </c>
      <c r="I135" s="243">
        <f t="shared" si="48"/>
        <v>0</v>
      </c>
      <c r="J135" s="109">
        <f t="shared" si="49"/>
        <v>26</v>
      </c>
      <c r="K135" s="47">
        <f t="shared" si="50"/>
        <v>2568000</v>
      </c>
      <c r="L135" s="241">
        <f t="shared" si="40"/>
        <v>390000</v>
      </c>
      <c r="M135" s="49">
        <f t="shared" si="41"/>
        <v>2958000</v>
      </c>
      <c r="N135" s="48">
        <f t="shared" si="42"/>
        <v>205440</v>
      </c>
      <c r="O135" s="48">
        <f t="shared" si="43"/>
        <v>38520</v>
      </c>
      <c r="P135" s="48">
        <f t="shared" si="44"/>
        <v>25680</v>
      </c>
      <c r="Q135" s="47">
        <f t="shared" si="45"/>
        <v>2688360</v>
      </c>
      <c r="R135" s="47">
        <f t="shared" si="46"/>
        <v>0</v>
      </c>
      <c r="S135" s="55">
        <f t="shared" si="51"/>
        <v>2688360</v>
      </c>
      <c r="T135" s="47"/>
      <c r="U135" s="123"/>
      <c r="V135" s="45"/>
      <c r="W135" s="34"/>
      <c r="X135" s="5"/>
      <c r="Y135" s="5"/>
      <c r="Z135" s="5"/>
      <c r="AA135" s="4"/>
      <c r="AB135" s="4"/>
      <c r="AC135" s="4"/>
      <c r="AD135" s="4"/>
      <c r="AE135" s="4"/>
    </row>
    <row r="136" spans="1:31" s="44" customFormat="1" ht="23.25" customHeight="1">
      <c r="A136" s="46">
        <v>12</v>
      </c>
      <c r="B136" s="163" t="s">
        <v>108</v>
      </c>
      <c r="C136" s="102" t="str">
        <f t="shared" si="34"/>
        <v>Nguyễn Thị Diễm Hương</v>
      </c>
      <c r="D136" s="135" t="str">
        <f t="shared" si="35"/>
        <v>Công nhân</v>
      </c>
      <c r="E136" s="103">
        <f t="shared" si="36"/>
        <v>2568000</v>
      </c>
      <c r="F136" s="108">
        <f>VLOOKUP(B136,'CC - 03'!$B$93:$AS$168,36,0)</f>
        <v>26</v>
      </c>
      <c r="G136" s="243">
        <f t="shared" si="47"/>
        <v>2568000</v>
      </c>
      <c r="H136" s="108">
        <f>(VLOOKUP(B136,'CC - 03'!$B$93:$AS$168,37,0)+VLOOKUP(B136,'CC - 03'!$B$93:$AS$168,38,0))</f>
        <v>0</v>
      </c>
      <c r="I136" s="243">
        <f t="shared" si="48"/>
        <v>0</v>
      </c>
      <c r="J136" s="109">
        <f t="shared" si="49"/>
        <v>26</v>
      </c>
      <c r="K136" s="47">
        <f t="shared" si="50"/>
        <v>2568000</v>
      </c>
      <c r="L136" s="241">
        <f t="shared" si="40"/>
        <v>390000</v>
      </c>
      <c r="M136" s="49">
        <f t="shared" si="41"/>
        <v>2958000</v>
      </c>
      <c r="N136" s="48">
        <f t="shared" si="42"/>
        <v>205440</v>
      </c>
      <c r="O136" s="48">
        <f t="shared" si="43"/>
        <v>38520</v>
      </c>
      <c r="P136" s="48">
        <f t="shared" si="44"/>
        <v>25680</v>
      </c>
      <c r="Q136" s="47">
        <f t="shared" si="45"/>
        <v>2688360</v>
      </c>
      <c r="R136" s="47">
        <f t="shared" si="46"/>
        <v>0</v>
      </c>
      <c r="S136" s="55">
        <f t="shared" si="51"/>
        <v>2688360</v>
      </c>
      <c r="T136" s="47"/>
      <c r="U136" s="123"/>
      <c r="V136" s="45"/>
      <c r="W136" s="34"/>
      <c r="X136" s="5"/>
      <c r="Y136" s="5"/>
      <c r="Z136" s="5"/>
      <c r="AA136" s="4"/>
      <c r="AB136" s="4"/>
      <c r="AC136" s="4"/>
      <c r="AD136" s="4"/>
      <c r="AE136" s="4"/>
    </row>
    <row r="137" spans="1:31" s="44" customFormat="1" ht="23.25" customHeight="1">
      <c r="A137" s="46">
        <v>13</v>
      </c>
      <c r="B137" s="163" t="s">
        <v>109</v>
      </c>
      <c r="C137" s="102" t="str">
        <f t="shared" si="34"/>
        <v>Sơn Thị Muỗi Tron</v>
      </c>
      <c r="D137" s="135" t="str">
        <f t="shared" si="35"/>
        <v>Công nhân</v>
      </c>
      <c r="E137" s="103">
        <f t="shared" si="36"/>
        <v>2568000</v>
      </c>
      <c r="F137" s="108">
        <f>VLOOKUP(B137,'CC - 03'!$B$93:$AS$168,36,0)</f>
        <v>26</v>
      </c>
      <c r="G137" s="243">
        <f t="shared" si="47"/>
        <v>2568000</v>
      </c>
      <c r="H137" s="108">
        <f>(VLOOKUP(B137,'CC - 03'!$B$93:$AS$168,37,0)+VLOOKUP(B137,'CC - 03'!$B$93:$AS$168,38,0))</f>
        <v>0</v>
      </c>
      <c r="I137" s="243">
        <f t="shared" si="48"/>
        <v>0</v>
      </c>
      <c r="J137" s="109">
        <f t="shared" si="49"/>
        <v>26</v>
      </c>
      <c r="K137" s="47">
        <f t="shared" si="50"/>
        <v>2568000</v>
      </c>
      <c r="L137" s="241">
        <f t="shared" si="40"/>
        <v>390000</v>
      </c>
      <c r="M137" s="49">
        <f t="shared" si="41"/>
        <v>2958000</v>
      </c>
      <c r="N137" s="48">
        <f t="shared" si="42"/>
        <v>205440</v>
      </c>
      <c r="O137" s="48">
        <f t="shared" si="43"/>
        <v>38520</v>
      </c>
      <c r="P137" s="48">
        <f t="shared" si="44"/>
        <v>25680</v>
      </c>
      <c r="Q137" s="47">
        <f t="shared" si="45"/>
        <v>2688360</v>
      </c>
      <c r="R137" s="47">
        <f t="shared" si="46"/>
        <v>0</v>
      </c>
      <c r="S137" s="55">
        <f t="shared" si="51"/>
        <v>2688360</v>
      </c>
      <c r="T137" s="47"/>
      <c r="U137" s="123"/>
      <c r="V137" s="45"/>
      <c r="W137" s="34"/>
      <c r="X137" s="5"/>
      <c r="Y137" s="5"/>
      <c r="Z137" s="5"/>
      <c r="AA137" s="4"/>
      <c r="AB137" s="4"/>
      <c r="AC137" s="4"/>
      <c r="AD137" s="4"/>
      <c r="AE137" s="4"/>
    </row>
    <row r="138" spans="1:31" s="44" customFormat="1" ht="23.25" customHeight="1">
      <c r="A138" s="46">
        <v>14</v>
      </c>
      <c r="B138" s="163" t="s">
        <v>110</v>
      </c>
      <c r="C138" s="102" t="str">
        <f t="shared" si="34"/>
        <v>Sơn Thị Thương</v>
      </c>
      <c r="D138" s="135" t="str">
        <f t="shared" si="35"/>
        <v>Công nhân</v>
      </c>
      <c r="E138" s="103">
        <f t="shared" si="36"/>
        <v>2568000</v>
      </c>
      <c r="F138" s="108">
        <f>VLOOKUP(B138,'CC - 03'!$B$93:$AS$168,36,0)</f>
        <v>26</v>
      </c>
      <c r="G138" s="243">
        <f t="shared" si="47"/>
        <v>2568000</v>
      </c>
      <c r="H138" s="108">
        <f>(VLOOKUP(B138,'CC - 03'!$B$93:$AS$168,37,0)+VLOOKUP(B138,'CC - 03'!$B$93:$AS$168,38,0))</f>
        <v>0</v>
      </c>
      <c r="I138" s="243">
        <f t="shared" si="48"/>
        <v>0</v>
      </c>
      <c r="J138" s="109">
        <f t="shared" si="49"/>
        <v>26</v>
      </c>
      <c r="K138" s="47">
        <f t="shared" si="50"/>
        <v>2568000</v>
      </c>
      <c r="L138" s="241">
        <f t="shared" si="40"/>
        <v>390000</v>
      </c>
      <c r="M138" s="49">
        <f t="shared" si="41"/>
        <v>2958000</v>
      </c>
      <c r="N138" s="48">
        <f t="shared" si="42"/>
        <v>205440</v>
      </c>
      <c r="O138" s="48">
        <f t="shared" si="43"/>
        <v>38520</v>
      </c>
      <c r="P138" s="48">
        <f t="shared" si="44"/>
        <v>25680</v>
      </c>
      <c r="Q138" s="47">
        <f t="shared" si="45"/>
        <v>2688360</v>
      </c>
      <c r="R138" s="47">
        <f t="shared" si="46"/>
        <v>0</v>
      </c>
      <c r="S138" s="55">
        <f t="shared" si="51"/>
        <v>2688360</v>
      </c>
      <c r="T138" s="47"/>
      <c r="U138" s="123"/>
      <c r="V138" s="45"/>
      <c r="W138" s="34"/>
      <c r="X138" s="5"/>
      <c r="Y138" s="5"/>
      <c r="Z138" s="5"/>
      <c r="AA138" s="4"/>
      <c r="AB138" s="4"/>
      <c r="AC138" s="4"/>
      <c r="AD138" s="4"/>
      <c r="AE138" s="4"/>
    </row>
    <row r="139" spans="1:31" s="44" customFormat="1" ht="23.25" customHeight="1">
      <c r="A139" s="46">
        <v>15</v>
      </c>
      <c r="B139" s="163" t="s">
        <v>111</v>
      </c>
      <c r="C139" s="102" t="str">
        <f t="shared" si="34"/>
        <v>Thạch Thị Som Ươne</v>
      </c>
      <c r="D139" s="135" t="str">
        <f t="shared" si="35"/>
        <v>Công nhân</v>
      </c>
      <c r="E139" s="103">
        <f t="shared" si="36"/>
        <v>2568000</v>
      </c>
      <c r="F139" s="108">
        <f>VLOOKUP(B139,'CC - 03'!$B$93:$AS$168,36,0)</f>
        <v>26</v>
      </c>
      <c r="G139" s="243">
        <f t="shared" si="47"/>
        <v>2568000</v>
      </c>
      <c r="H139" s="108">
        <f>(VLOOKUP(B139,'CC - 03'!$B$93:$AS$168,37,0)+VLOOKUP(B139,'CC - 03'!$B$93:$AS$168,38,0))</f>
        <v>0</v>
      </c>
      <c r="I139" s="243">
        <f t="shared" si="48"/>
        <v>0</v>
      </c>
      <c r="J139" s="109">
        <f t="shared" si="49"/>
        <v>26</v>
      </c>
      <c r="K139" s="47">
        <f t="shared" si="50"/>
        <v>2568000</v>
      </c>
      <c r="L139" s="241">
        <f t="shared" si="40"/>
        <v>390000</v>
      </c>
      <c r="M139" s="49">
        <f t="shared" si="41"/>
        <v>2958000</v>
      </c>
      <c r="N139" s="48">
        <f t="shared" si="42"/>
        <v>205440</v>
      </c>
      <c r="O139" s="48">
        <f t="shared" si="43"/>
        <v>38520</v>
      </c>
      <c r="P139" s="48">
        <f t="shared" si="44"/>
        <v>25680</v>
      </c>
      <c r="Q139" s="47">
        <f t="shared" si="45"/>
        <v>2688360</v>
      </c>
      <c r="R139" s="47">
        <f t="shared" si="46"/>
        <v>0</v>
      </c>
      <c r="S139" s="55">
        <f t="shared" si="51"/>
        <v>2688360</v>
      </c>
      <c r="T139" s="47"/>
      <c r="U139" s="123"/>
      <c r="V139" s="45"/>
      <c r="W139" s="34"/>
      <c r="X139" s="5"/>
      <c r="Y139" s="5"/>
      <c r="Z139" s="5"/>
      <c r="AA139" s="4"/>
      <c r="AB139" s="4"/>
      <c r="AC139" s="4"/>
      <c r="AD139" s="4"/>
      <c r="AE139" s="4"/>
    </row>
    <row r="140" spans="1:31" s="44" customFormat="1" ht="23.25" customHeight="1">
      <c r="A140" s="46">
        <v>16</v>
      </c>
      <c r="B140" s="163" t="s">
        <v>112</v>
      </c>
      <c r="C140" s="102" t="str">
        <f t="shared" si="34"/>
        <v>Huỳnh Thị Như</v>
      </c>
      <c r="D140" s="135" t="str">
        <f t="shared" si="35"/>
        <v>Công nhân</v>
      </c>
      <c r="E140" s="103">
        <f t="shared" si="36"/>
        <v>2568000</v>
      </c>
      <c r="F140" s="108">
        <f>VLOOKUP(B140,'CC - 03'!$B$93:$AS$168,36,0)</f>
        <v>26</v>
      </c>
      <c r="G140" s="243">
        <f t="shared" si="47"/>
        <v>2568000</v>
      </c>
      <c r="H140" s="108">
        <f>(VLOOKUP(B140,'CC - 03'!$B$93:$AS$168,37,0)+VLOOKUP(B140,'CC - 03'!$B$93:$AS$168,38,0))</f>
        <v>0</v>
      </c>
      <c r="I140" s="243">
        <f t="shared" si="48"/>
        <v>0</v>
      </c>
      <c r="J140" s="109">
        <f t="shared" si="49"/>
        <v>26</v>
      </c>
      <c r="K140" s="47">
        <f t="shared" si="50"/>
        <v>2568000</v>
      </c>
      <c r="L140" s="241">
        <f t="shared" si="40"/>
        <v>390000</v>
      </c>
      <c r="M140" s="49">
        <f t="shared" si="41"/>
        <v>2958000</v>
      </c>
      <c r="N140" s="48">
        <f t="shared" si="42"/>
        <v>205440</v>
      </c>
      <c r="O140" s="48">
        <f t="shared" si="43"/>
        <v>38520</v>
      </c>
      <c r="P140" s="48">
        <f t="shared" si="44"/>
        <v>25680</v>
      </c>
      <c r="Q140" s="47">
        <f t="shared" si="45"/>
        <v>2688360</v>
      </c>
      <c r="R140" s="47">
        <f t="shared" si="46"/>
        <v>0</v>
      </c>
      <c r="S140" s="55">
        <f t="shared" si="51"/>
        <v>2688360</v>
      </c>
      <c r="T140" s="47"/>
      <c r="U140" s="123"/>
      <c r="V140" s="45"/>
      <c r="W140" s="34"/>
      <c r="X140" s="5"/>
      <c r="Y140" s="5"/>
      <c r="Z140" s="5"/>
      <c r="AA140" s="4"/>
      <c r="AB140" s="4"/>
      <c r="AC140" s="4"/>
      <c r="AD140" s="4"/>
      <c r="AE140" s="4"/>
    </row>
    <row r="141" spans="1:31" s="44" customFormat="1" ht="23.25" customHeight="1">
      <c r="A141" s="46">
        <v>17</v>
      </c>
      <c r="B141" s="163" t="s">
        <v>113</v>
      </c>
      <c r="C141" s="102" t="str">
        <f t="shared" si="34"/>
        <v>Sơn Thị Chành Ny</v>
      </c>
      <c r="D141" s="135" t="str">
        <f t="shared" si="35"/>
        <v>Công nhân</v>
      </c>
      <c r="E141" s="103">
        <f t="shared" si="36"/>
        <v>2568000</v>
      </c>
      <c r="F141" s="108">
        <f>VLOOKUP(B141,'CC - 03'!$B$93:$AS$168,36,0)</f>
        <v>26</v>
      </c>
      <c r="G141" s="243">
        <f t="shared" si="47"/>
        <v>2568000</v>
      </c>
      <c r="H141" s="108">
        <f>(VLOOKUP(B141,'CC - 03'!$B$93:$AS$168,37,0)+VLOOKUP(B141,'CC - 03'!$B$93:$AS$168,38,0))</f>
        <v>0</v>
      </c>
      <c r="I141" s="243">
        <f t="shared" si="48"/>
        <v>0</v>
      </c>
      <c r="J141" s="109">
        <f t="shared" si="49"/>
        <v>26</v>
      </c>
      <c r="K141" s="47">
        <f t="shared" si="50"/>
        <v>2568000</v>
      </c>
      <c r="L141" s="241">
        <f t="shared" si="40"/>
        <v>390000</v>
      </c>
      <c r="M141" s="49">
        <f t="shared" si="41"/>
        <v>2958000</v>
      </c>
      <c r="N141" s="48">
        <f t="shared" si="42"/>
        <v>205440</v>
      </c>
      <c r="O141" s="48">
        <f t="shared" si="43"/>
        <v>38520</v>
      </c>
      <c r="P141" s="48">
        <f t="shared" si="44"/>
        <v>25680</v>
      </c>
      <c r="Q141" s="47">
        <f t="shared" si="45"/>
        <v>2688360</v>
      </c>
      <c r="R141" s="47">
        <f t="shared" si="46"/>
        <v>0</v>
      </c>
      <c r="S141" s="55">
        <f t="shared" si="51"/>
        <v>2688360</v>
      </c>
      <c r="T141" s="47"/>
      <c r="U141" s="123"/>
      <c r="V141" s="45"/>
      <c r="W141" s="34"/>
      <c r="X141" s="5"/>
      <c r="Y141" s="5"/>
      <c r="Z141" s="5"/>
      <c r="AA141" s="4"/>
      <c r="AB141" s="4"/>
      <c r="AC141" s="4"/>
      <c r="AD141" s="4"/>
      <c r="AE141" s="4"/>
    </row>
    <row r="142" spans="1:31" s="44" customFormat="1" ht="23.25" customHeight="1">
      <c r="A142" s="46">
        <v>18</v>
      </c>
      <c r="B142" s="163" t="s">
        <v>114</v>
      </c>
      <c r="C142" s="102" t="str">
        <f t="shared" si="34"/>
        <v>Sơn Thị Chành Đa</v>
      </c>
      <c r="D142" s="135" t="str">
        <f t="shared" si="35"/>
        <v>Công nhân</v>
      </c>
      <c r="E142" s="103">
        <f t="shared" si="36"/>
        <v>2568000</v>
      </c>
      <c r="F142" s="108">
        <f>VLOOKUP(B142,'CC - 03'!$B$93:$AS$168,36,0)</f>
        <v>26</v>
      </c>
      <c r="G142" s="243">
        <f t="shared" si="47"/>
        <v>2568000</v>
      </c>
      <c r="H142" s="108">
        <f>(VLOOKUP(B142,'CC - 03'!$B$93:$AS$168,37,0)+VLOOKUP(B142,'CC - 03'!$B$93:$AS$168,38,0))</f>
        <v>0</v>
      </c>
      <c r="I142" s="243">
        <f t="shared" si="48"/>
        <v>0</v>
      </c>
      <c r="J142" s="109">
        <f t="shared" si="49"/>
        <v>26</v>
      </c>
      <c r="K142" s="47">
        <f t="shared" si="50"/>
        <v>2568000</v>
      </c>
      <c r="L142" s="241">
        <f t="shared" si="40"/>
        <v>390000</v>
      </c>
      <c r="M142" s="49">
        <f t="shared" si="41"/>
        <v>2958000</v>
      </c>
      <c r="N142" s="48">
        <f t="shared" si="42"/>
        <v>205440</v>
      </c>
      <c r="O142" s="48">
        <f t="shared" si="43"/>
        <v>38520</v>
      </c>
      <c r="P142" s="48">
        <f t="shared" si="44"/>
        <v>25680</v>
      </c>
      <c r="Q142" s="47">
        <f t="shared" si="45"/>
        <v>2688360</v>
      </c>
      <c r="R142" s="47">
        <f t="shared" si="46"/>
        <v>0</v>
      </c>
      <c r="S142" s="55">
        <f t="shared" si="51"/>
        <v>2688360</v>
      </c>
      <c r="T142" s="47"/>
      <c r="U142" s="123"/>
      <c r="V142" s="45"/>
      <c r="W142" s="34"/>
      <c r="X142" s="5"/>
      <c r="Y142" s="5"/>
      <c r="Z142" s="5"/>
      <c r="AA142" s="4"/>
      <c r="AB142" s="4"/>
      <c r="AC142" s="4"/>
      <c r="AD142" s="4"/>
      <c r="AE142" s="4"/>
    </row>
    <row r="143" spans="1:31" s="44" customFormat="1" ht="23.25" customHeight="1">
      <c r="A143" s="46">
        <v>19</v>
      </c>
      <c r="B143" s="163" t="s">
        <v>115</v>
      </c>
      <c r="C143" s="102" t="str">
        <f t="shared" si="34"/>
        <v>Trần Thị Bích Phượng</v>
      </c>
      <c r="D143" s="135" t="str">
        <f t="shared" si="35"/>
        <v>Công nhân</v>
      </c>
      <c r="E143" s="103">
        <f t="shared" si="36"/>
        <v>2568000</v>
      </c>
      <c r="F143" s="108">
        <f>VLOOKUP(B143,'CC - 03'!$B$93:$AS$168,36,0)</f>
        <v>26</v>
      </c>
      <c r="G143" s="243">
        <f t="shared" si="47"/>
        <v>2568000</v>
      </c>
      <c r="H143" s="108">
        <f>(VLOOKUP(B143,'CC - 03'!$B$93:$AS$168,37,0)+VLOOKUP(B143,'CC - 03'!$B$93:$AS$168,38,0))</f>
        <v>0</v>
      </c>
      <c r="I143" s="243">
        <f t="shared" si="48"/>
        <v>0</v>
      </c>
      <c r="J143" s="109">
        <f t="shared" si="49"/>
        <v>26</v>
      </c>
      <c r="K143" s="47">
        <f t="shared" si="50"/>
        <v>2568000</v>
      </c>
      <c r="L143" s="241">
        <f t="shared" si="40"/>
        <v>390000</v>
      </c>
      <c r="M143" s="49">
        <f t="shared" si="41"/>
        <v>2958000</v>
      </c>
      <c r="N143" s="48">
        <f t="shared" si="42"/>
        <v>205440</v>
      </c>
      <c r="O143" s="48">
        <f t="shared" si="43"/>
        <v>38520</v>
      </c>
      <c r="P143" s="48">
        <f t="shared" si="44"/>
        <v>25680</v>
      </c>
      <c r="Q143" s="47">
        <f t="shared" si="45"/>
        <v>2688360</v>
      </c>
      <c r="R143" s="47">
        <f t="shared" si="46"/>
        <v>0</v>
      </c>
      <c r="S143" s="55">
        <f t="shared" si="51"/>
        <v>2688360</v>
      </c>
      <c r="T143" s="47"/>
      <c r="U143" s="123"/>
      <c r="V143" s="45"/>
      <c r="W143" s="34"/>
      <c r="X143" s="5"/>
      <c r="Y143" s="5"/>
      <c r="Z143" s="5"/>
      <c r="AA143" s="4"/>
      <c r="AB143" s="4"/>
      <c r="AC143" s="4"/>
      <c r="AD143" s="4"/>
      <c r="AE143" s="4"/>
    </row>
    <row r="144" spans="1:31" s="44" customFormat="1" ht="23.25" customHeight="1">
      <c r="A144" s="46">
        <v>20</v>
      </c>
      <c r="B144" s="163" t="s">
        <v>116</v>
      </c>
      <c r="C144" s="102" t="str">
        <f t="shared" si="34"/>
        <v>Sơn Thị Trường Sa</v>
      </c>
      <c r="D144" s="135" t="str">
        <f t="shared" si="35"/>
        <v>Công nhân</v>
      </c>
      <c r="E144" s="103">
        <f t="shared" si="36"/>
        <v>2568000</v>
      </c>
      <c r="F144" s="108">
        <f>VLOOKUP(B144,'CC - 03'!$B$93:$AS$168,36,0)</f>
        <v>24</v>
      </c>
      <c r="G144" s="243">
        <f t="shared" si="47"/>
        <v>2370462</v>
      </c>
      <c r="H144" s="108">
        <f>(VLOOKUP(B144,'CC - 03'!$B$93:$AS$168,37,0)+VLOOKUP(B144,'CC - 03'!$B$93:$AS$168,38,0))</f>
        <v>0</v>
      </c>
      <c r="I144" s="243">
        <f t="shared" si="48"/>
        <v>0</v>
      </c>
      <c r="J144" s="109">
        <f t="shared" si="49"/>
        <v>24</v>
      </c>
      <c r="K144" s="47">
        <f t="shared" si="50"/>
        <v>2370462</v>
      </c>
      <c r="L144" s="241">
        <f t="shared" si="40"/>
        <v>360000</v>
      </c>
      <c r="M144" s="49">
        <f t="shared" si="41"/>
        <v>2730462</v>
      </c>
      <c r="N144" s="48">
        <f t="shared" si="42"/>
        <v>205440</v>
      </c>
      <c r="O144" s="48">
        <f t="shared" si="43"/>
        <v>38520</v>
      </c>
      <c r="P144" s="48">
        <f t="shared" si="44"/>
        <v>25680</v>
      </c>
      <c r="Q144" s="47">
        <f t="shared" si="45"/>
        <v>2460822</v>
      </c>
      <c r="R144" s="47">
        <f t="shared" si="46"/>
        <v>0</v>
      </c>
      <c r="S144" s="55">
        <f t="shared" si="51"/>
        <v>2460822</v>
      </c>
      <c r="T144" s="47"/>
      <c r="U144" s="123"/>
      <c r="V144" s="45"/>
      <c r="W144" s="34"/>
      <c r="X144" s="5"/>
      <c r="Y144" s="5"/>
      <c r="Z144" s="5"/>
      <c r="AA144" s="4"/>
      <c r="AB144" s="4"/>
      <c r="AC144" s="4"/>
      <c r="AD144" s="4"/>
      <c r="AE144" s="4"/>
    </row>
    <row r="145" spans="1:31" s="44" customFormat="1" ht="23.25" customHeight="1">
      <c r="A145" s="46">
        <v>21</v>
      </c>
      <c r="B145" s="163" t="s">
        <v>117</v>
      </c>
      <c r="C145" s="102" t="str">
        <f t="shared" si="34"/>
        <v>Lâm Thị Sà Mít</v>
      </c>
      <c r="D145" s="135" t="str">
        <f t="shared" si="35"/>
        <v>Công nhân</v>
      </c>
      <c r="E145" s="103">
        <f t="shared" si="36"/>
        <v>2568000</v>
      </c>
      <c r="F145" s="108">
        <f>VLOOKUP(B145,'CC - 03'!$B$93:$AS$168,36,0)</f>
        <v>26</v>
      </c>
      <c r="G145" s="243">
        <f t="shared" si="47"/>
        <v>2568000</v>
      </c>
      <c r="H145" s="108">
        <f>(VLOOKUP(B145,'CC - 03'!$B$93:$AS$168,37,0)+VLOOKUP(B145,'CC - 03'!$B$93:$AS$168,38,0))</f>
        <v>0</v>
      </c>
      <c r="I145" s="243">
        <f t="shared" si="48"/>
        <v>0</v>
      </c>
      <c r="J145" s="109">
        <f t="shared" si="49"/>
        <v>26</v>
      </c>
      <c r="K145" s="47">
        <f t="shared" si="50"/>
        <v>2568000</v>
      </c>
      <c r="L145" s="241">
        <f t="shared" si="40"/>
        <v>390000</v>
      </c>
      <c r="M145" s="49">
        <f t="shared" si="41"/>
        <v>2958000</v>
      </c>
      <c r="N145" s="48">
        <f t="shared" si="42"/>
        <v>205440</v>
      </c>
      <c r="O145" s="48">
        <f t="shared" si="43"/>
        <v>38520</v>
      </c>
      <c r="P145" s="48">
        <f t="shared" si="44"/>
        <v>25680</v>
      </c>
      <c r="Q145" s="47">
        <f t="shared" si="45"/>
        <v>2688360</v>
      </c>
      <c r="R145" s="47">
        <f t="shared" si="46"/>
        <v>0</v>
      </c>
      <c r="S145" s="55">
        <f t="shared" si="51"/>
        <v>2688360</v>
      </c>
      <c r="T145" s="47"/>
      <c r="U145" s="123"/>
      <c r="V145" s="45"/>
      <c r="W145" s="34"/>
      <c r="X145" s="5"/>
      <c r="Y145" s="5"/>
      <c r="Z145" s="5"/>
      <c r="AA145" s="4"/>
      <c r="AB145" s="4"/>
      <c r="AC145" s="4"/>
      <c r="AD145" s="4"/>
      <c r="AE145" s="4"/>
    </row>
    <row r="146" spans="1:31" s="44" customFormat="1" ht="23.25" customHeight="1">
      <c r="A146" s="46">
        <v>22</v>
      </c>
      <c r="B146" s="163" t="s">
        <v>118</v>
      </c>
      <c r="C146" s="102" t="str">
        <f t="shared" si="34"/>
        <v>Nguyễn Văn Phi</v>
      </c>
      <c r="D146" s="135" t="str">
        <f t="shared" si="35"/>
        <v>Công nhân</v>
      </c>
      <c r="E146" s="103">
        <f t="shared" si="36"/>
        <v>2568000</v>
      </c>
      <c r="F146" s="108">
        <f>VLOOKUP(B146,'CC - 03'!$B$93:$AS$168,36,0)</f>
        <v>26</v>
      </c>
      <c r="G146" s="243">
        <f t="shared" si="47"/>
        <v>2568000</v>
      </c>
      <c r="H146" s="108">
        <f>(VLOOKUP(B146,'CC - 03'!$B$93:$AS$168,37,0)+VLOOKUP(B146,'CC - 03'!$B$93:$AS$168,38,0))</f>
        <v>0</v>
      </c>
      <c r="I146" s="243">
        <f t="shared" si="48"/>
        <v>0</v>
      </c>
      <c r="J146" s="109">
        <f t="shared" si="49"/>
        <v>26</v>
      </c>
      <c r="K146" s="47">
        <f t="shared" si="50"/>
        <v>2568000</v>
      </c>
      <c r="L146" s="241">
        <f t="shared" si="40"/>
        <v>390000</v>
      </c>
      <c r="M146" s="49">
        <f t="shared" si="41"/>
        <v>2958000</v>
      </c>
      <c r="N146" s="48">
        <f t="shared" si="42"/>
        <v>205440</v>
      </c>
      <c r="O146" s="48">
        <f t="shared" si="43"/>
        <v>38520</v>
      </c>
      <c r="P146" s="48">
        <f t="shared" si="44"/>
        <v>25680</v>
      </c>
      <c r="Q146" s="47">
        <f t="shared" si="45"/>
        <v>2688360</v>
      </c>
      <c r="R146" s="47">
        <f t="shared" si="46"/>
        <v>0</v>
      </c>
      <c r="S146" s="55">
        <f t="shared" si="51"/>
        <v>2688360</v>
      </c>
      <c r="T146" s="47"/>
      <c r="U146" s="123"/>
      <c r="V146" s="45"/>
      <c r="W146" s="34"/>
      <c r="X146" s="5"/>
      <c r="Y146" s="5"/>
      <c r="Z146" s="5"/>
      <c r="AA146" s="4"/>
      <c r="AB146" s="4"/>
      <c r="AC146" s="4"/>
      <c r="AD146" s="4"/>
      <c r="AE146" s="4"/>
    </row>
    <row r="147" spans="1:31" s="44" customFormat="1" ht="23.25" customHeight="1">
      <c r="A147" s="46">
        <v>23</v>
      </c>
      <c r="B147" s="163" t="s">
        <v>119</v>
      </c>
      <c r="C147" s="102" t="str">
        <f t="shared" si="34"/>
        <v>Trần Thị Toan</v>
      </c>
      <c r="D147" s="135" t="str">
        <f t="shared" si="35"/>
        <v>Công nhân</v>
      </c>
      <c r="E147" s="103">
        <f t="shared" si="36"/>
        <v>2568000</v>
      </c>
      <c r="F147" s="108">
        <f>VLOOKUP(B147,'CC - 03'!$B$93:$AS$168,36,0)</f>
        <v>25</v>
      </c>
      <c r="G147" s="243">
        <f t="shared" si="47"/>
        <v>2469231</v>
      </c>
      <c r="H147" s="108">
        <f>(VLOOKUP(B147,'CC - 03'!$B$93:$AS$168,37,0)+VLOOKUP(B147,'CC - 03'!$B$93:$AS$168,38,0))</f>
        <v>0</v>
      </c>
      <c r="I147" s="243">
        <f t="shared" si="48"/>
        <v>0</v>
      </c>
      <c r="J147" s="109">
        <f t="shared" si="49"/>
        <v>25</v>
      </c>
      <c r="K147" s="47">
        <f t="shared" si="50"/>
        <v>2469231</v>
      </c>
      <c r="L147" s="241">
        <f t="shared" si="40"/>
        <v>375000</v>
      </c>
      <c r="M147" s="49">
        <f t="shared" si="41"/>
        <v>2844231</v>
      </c>
      <c r="N147" s="48">
        <f t="shared" si="42"/>
        <v>205440</v>
      </c>
      <c r="O147" s="48">
        <f t="shared" si="43"/>
        <v>38520</v>
      </c>
      <c r="P147" s="48">
        <f t="shared" si="44"/>
        <v>25680</v>
      </c>
      <c r="Q147" s="47">
        <f t="shared" si="45"/>
        <v>2574591</v>
      </c>
      <c r="R147" s="47">
        <f t="shared" si="46"/>
        <v>0</v>
      </c>
      <c r="S147" s="55">
        <f t="shared" si="51"/>
        <v>2574591</v>
      </c>
      <c r="T147" s="47"/>
      <c r="U147" s="123"/>
      <c r="V147" s="45"/>
      <c r="W147" s="34"/>
      <c r="X147" s="5"/>
      <c r="Y147" s="5"/>
      <c r="Z147" s="5"/>
      <c r="AA147" s="4"/>
      <c r="AB147" s="4"/>
      <c r="AC147" s="4"/>
      <c r="AD147" s="4"/>
      <c r="AE147" s="4"/>
    </row>
    <row r="148" spans="1:31" s="44" customFormat="1" ht="23.25" customHeight="1">
      <c r="A148" s="46">
        <v>24</v>
      </c>
      <c r="B148" s="163" t="s">
        <v>120</v>
      </c>
      <c r="C148" s="102" t="str">
        <f t="shared" si="34"/>
        <v>Nguyễn Hữu Nhơn</v>
      </c>
      <c r="D148" s="135" t="str">
        <f t="shared" si="35"/>
        <v>Công nhân</v>
      </c>
      <c r="E148" s="103">
        <f t="shared" si="36"/>
        <v>2568000</v>
      </c>
      <c r="F148" s="108">
        <f>VLOOKUP(B148,'CC - 03'!$B$93:$AS$168,36,0)</f>
        <v>25</v>
      </c>
      <c r="G148" s="243">
        <f t="shared" si="47"/>
        <v>2469231</v>
      </c>
      <c r="H148" s="108">
        <f>(VLOOKUP(B148,'CC - 03'!$B$93:$AS$168,37,0)+VLOOKUP(B148,'CC - 03'!$B$93:$AS$168,38,0))</f>
        <v>0</v>
      </c>
      <c r="I148" s="243">
        <f t="shared" si="48"/>
        <v>0</v>
      </c>
      <c r="J148" s="109">
        <f t="shared" si="49"/>
        <v>25</v>
      </c>
      <c r="K148" s="47">
        <f t="shared" si="50"/>
        <v>2469231</v>
      </c>
      <c r="L148" s="241">
        <f t="shared" si="40"/>
        <v>375000</v>
      </c>
      <c r="M148" s="49">
        <f t="shared" si="41"/>
        <v>2844231</v>
      </c>
      <c r="N148" s="48">
        <f t="shared" si="42"/>
        <v>205440</v>
      </c>
      <c r="O148" s="48">
        <f t="shared" si="43"/>
        <v>38520</v>
      </c>
      <c r="P148" s="48">
        <f t="shared" si="44"/>
        <v>25680</v>
      </c>
      <c r="Q148" s="47">
        <f t="shared" si="45"/>
        <v>2574591</v>
      </c>
      <c r="R148" s="47">
        <f t="shared" si="46"/>
        <v>0</v>
      </c>
      <c r="S148" s="55">
        <f t="shared" si="51"/>
        <v>2574591</v>
      </c>
      <c r="T148" s="47"/>
      <c r="U148" s="123"/>
      <c r="V148" s="45"/>
      <c r="W148" s="34"/>
      <c r="X148" s="5"/>
      <c r="Y148" s="5"/>
      <c r="Z148" s="5"/>
      <c r="AA148" s="4"/>
      <c r="AB148" s="4"/>
      <c r="AC148" s="4"/>
      <c r="AD148" s="4"/>
      <c r="AE148" s="4"/>
    </row>
    <row r="149" spans="1:31" s="44" customFormat="1" ht="23.25" customHeight="1">
      <c r="A149" s="46">
        <v>25</v>
      </c>
      <c r="B149" s="163" t="s">
        <v>121</v>
      </c>
      <c r="C149" s="102" t="str">
        <f t="shared" si="34"/>
        <v>Huỳnh Minh Hiếu</v>
      </c>
      <c r="D149" s="135" t="str">
        <f t="shared" si="35"/>
        <v>Công nhân</v>
      </c>
      <c r="E149" s="103">
        <f t="shared" si="36"/>
        <v>2568000</v>
      </c>
      <c r="F149" s="108">
        <f>VLOOKUP(B149,'CC - 03'!$B$93:$AS$168,36,0)</f>
        <v>25</v>
      </c>
      <c r="G149" s="243">
        <f t="shared" si="47"/>
        <v>2469231</v>
      </c>
      <c r="H149" s="108">
        <f>(VLOOKUP(B149,'CC - 03'!$B$93:$AS$168,37,0)+VLOOKUP(B149,'CC - 03'!$B$93:$AS$168,38,0))</f>
        <v>0</v>
      </c>
      <c r="I149" s="243">
        <f t="shared" si="48"/>
        <v>0</v>
      </c>
      <c r="J149" s="109">
        <f t="shared" si="49"/>
        <v>25</v>
      </c>
      <c r="K149" s="47">
        <f t="shared" si="50"/>
        <v>2469231</v>
      </c>
      <c r="L149" s="241">
        <f t="shared" si="40"/>
        <v>375000</v>
      </c>
      <c r="M149" s="49">
        <f t="shared" si="41"/>
        <v>2844231</v>
      </c>
      <c r="N149" s="48">
        <f t="shared" si="42"/>
        <v>205440</v>
      </c>
      <c r="O149" s="48">
        <f t="shared" si="43"/>
        <v>38520</v>
      </c>
      <c r="P149" s="48">
        <f t="shared" si="44"/>
        <v>25680</v>
      </c>
      <c r="Q149" s="47">
        <f t="shared" si="45"/>
        <v>2574591</v>
      </c>
      <c r="R149" s="47">
        <f t="shared" si="46"/>
        <v>0</v>
      </c>
      <c r="S149" s="55">
        <f t="shared" si="51"/>
        <v>2574591</v>
      </c>
      <c r="T149" s="47"/>
      <c r="U149" s="123"/>
      <c r="V149" s="45"/>
      <c r="W149" s="34"/>
      <c r="X149" s="5"/>
      <c r="Y149" s="5"/>
      <c r="Z149" s="5"/>
      <c r="AA149" s="4"/>
      <c r="AB149" s="4"/>
      <c r="AC149" s="4"/>
      <c r="AD149" s="4"/>
      <c r="AE149" s="4"/>
    </row>
    <row r="150" spans="1:31" s="44" customFormat="1" ht="23.25" customHeight="1">
      <c r="A150" s="46">
        <v>26</v>
      </c>
      <c r="B150" s="163" t="s">
        <v>122</v>
      </c>
      <c r="C150" s="102" t="str">
        <f t="shared" si="34"/>
        <v>Lý Thị Sà Kha</v>
      </c>
      <c r="D150" s="135" t="str">
        <f t="shared" si="35"/>
        <v>Công nhân</v>
      </c>
      <c r="E150" s="103">
        <f t="shared" si="36"/>
        <v>2568000</v>
      </c>
      <c r="F150" s="108">
        <f>VLOOKUP(B150,'CC - 03'!$B$93:$AS$168,36,0)</f>
        <v>25</v>
      </c>
      <c r="G150" s="243">
        <f t="shared" si="47"/>
        <v>2469231</v>
      </c>
      <c r="H150" s="108">
        <f>(VLOOKUP(B150,'CC - 03'!$B$93:$AS$168,37,0)+VLOOKUP(B150,'CC - 03'!$B$93:$AS$168,38,0))</f>
        <v>0</v>
      </c>
      <c r="I150" s="243">
        <f t="shared" si="48"/>
        <v>0</v>
      </c>
      <c r="J150" s="109">
        <f t="shared" si="49"/>
        <v>25</v>
      </c>
      <c r="K150" s="47">
        <f>G150+I150-1</f>
        <v>2469230</v>
      </c>
      <c r="L150" s="241">
        <f t="shared" si="40"/>
        <v>375000</v>
      </c>
      <c r="M150" s="49">
        <f t="shared" si="41"/>
        <v>2844230</v>
      </c>
      <c r="N150" s="48">
        <f t="shared" si="42"/>
        <v>205440</v>
      </c>
      <c r="O150" s="48">
        <f t="shared" si="43"/>
        <v>38520</v>
      </c>
      <c r="P150" s="48">
        <f t="shared" si="44"/>
        <v>25680</v>
      </c>
      <c r="Q150" s="47">
        <f t="shared" si="45"/>
        <v>2574590</v>
      </c>
      <c r="R150" s="47">
        <f t="shared" si="46"/>
        <v>0</v>
      </c>
      <c r="S150" s="55">
        <f t="shared" si="51"/>
        <v>2574590</v>
      </c>
      <c r="T150" s="47"/>
      <c r="U150" s="123"/>
      <c r="V150" s="45"/>
      <c r="W150" s="34"/>
      <c r="X150" s="5"/>
      <c r="Y150" s="5"/>
      <c r="Z150" s="5"/>
      <c r="AA150" s="4"/>
      <c r="AB150" s="4"/>
      <c r="AC150" s="4"/>
      <c r="AD150" s="4"/>
      <c r="AE150" s="4"/>
    </row>
    <row r="151" spans="1:31" s="44" customFormat="1" ht="23.25" customHeight="1">
      <c r="A151" s="46">
        <v>27</v>
      </c>
      <c r="B151" s="304" t="s">
        <v>127</v>
      </c>
      <c r="C151" s="102" t="str">
        <f t="shared" si="34"/>
        <v>Nguyễn Văn Bé Hai</v>
      </c>
      <c r="D151" s="135" t="str">
        <f t="shared" si="35"/>
        <v>Công nhân</v>
      </c>
      <c r="E151" s="103">
        <f t="shared" si="36"/>
        <v>2825000</v>
      </c>
      <c r="F151" s="108">
        <f>VLOOKUP(B151,'CC - 03'!$B$93:$AS$168,36,0)</f>
        <v>26</v>
      </c>
      <c r="G151" s="243">
        <f t="shared" si="47"/>
        <v>2825000</v>
      </c>
      <c r="H151" s="108">
        <f>(VLOOKUP(B151,'CC - 03'!$B$93:$AS$168,37,0)+VLOOKUP(B151,'CC - 03'!$B$93:$AS$168,38,0))</f>
        <v>0</v>
      </c>
      <c r="I151" s="243">
        <f t="shared" si="48"/>
        <v>0</v>
      </c>
      <c r="J151" s="109">
        <f t="shared" si="49"/>
        <v>26</v>
      </c>
      <c r="K151" s="47">
        <f t="shared" si="50"/>
        <v>2825000</v>
      </c>
      <c r="L151" s="241">
        <f t="shared" si="40"/>
        <v>390000</v>
      </c>
      <c r="M151" s="49">
        <f t="shared" si="41"/>
        <v>3215000</v>
      </c>
      <c r="N151" s="48">
        <f t="shared" si="42"/>
        <v>226000</v>
      </c>
      <c r="O151" s="48">
        <f t="shared" si="43"/>
        <v>42375</v>
      </c>
      <c r="P151" s="48">
        <f t="shared" si="44"/>
        <v>28250</v>
      </c>
      <c r="Q151" s="47">
        <f t="shared" si="45"/>
        <v>2918375</v>
      </c>
      <c r="R151" s="47">
        <f t="shared" si="46"/>
        <v>0</v>
      </c>
      <c r="S151" s="55">
        <f t="shared" si="51"/>
        <v>2918375</v>
      </c>
      <c r="T151" s="47"/>
      <c r="U151" s="123"/>
      <c r="V151" s="45"/>
      <c r="W151" s="34"/>
      <c r="X151" s="5"/>
      <c r="Y151" s="5"/>
      <c r="Z151" s="5"/>
      <c r="AA151" s="4"/>
      <c r="AB151" s="4"/>
      <c r="AC151" s="4"/>
      <c r="AD151" s="4"/>
      <c r="AE151" s="4"/>
    </row>
    <row r="152" spans="1:31" s="44" customFormat="1" ht="23.25" customHeight="1">
      <c r="A152" s="46">
        <v>28</v>
      </c>
      <c r="B152" s="304" t="s">
        <v>128</v>
      </c>
      <c r="C152" s="102" t="str">
        <f t="shared" si="34"/>
        <v>Thạch Tiền</v>
      </c>
      <c r="D152" s="135" t="str">
        <f t="shared" si="35"/>
        <v>Công nhân</v>
      </c>
      <c r="E152" s="103">
        <f t="shared" si="36"/>
        <v>2568000</v>
      </c>
      <c r="F152" s="108">
        <f>VLOOKUP(B152,'CC - 03'!$B$93:$AS$168,36,0)</f>
        <v>26</v>
      </c>
      <c r="G152" s="243">
        <f t="shared" si="47"/>
        <v>2568000</v>
      </c>
      <c r="H152" s="108">
        <f>(VLOOKUP(B152,'CC - 03'!$B$93:$AS$168,37,0)+VLOOKUP(B152,'CC - 03'!$B$93:$AS$168,38,0))</f>
        <v>0</v>
      </c>
      <c r="I152" s="243">
        <f t="shared" si="48"/>
        <v>0</v>
      </c>
      <c r="J152" s="109">
        <f t="shared" si="49"/>
        <v>26</v>
      </c>
      <c r="K152" s="47">
        <f t="shared" si="50"/>
        <v>2568000</v>
      </c>
      <c r="L152" s="241">
        <f t="shared" si="40"/>
        <v>390000</v>
      </c>
      <c r="M152" s="49">
        <f t="shared" si="41"/>
        <v>2958000</v>
      </c>
      <c r="N152" s="48">
        <f t="shared" si="42"/>
        <v>205440</v>
      </c>
      <c r="O152" s="48">
        <f t="shared" si="43"/>
        <v>38520</v>
      </c>
      <c r="P152" s="48">
        <f t="shared" si="44"/>
        <v>25680</v>
      </c>
      <c r="Q152" s="47">
        <f t="shared" si="45"/>
        <v>2688360</v>
      </c>
      <c r="R152" s="47">
        <f t="shared" si="46"/>
        <v>0</v>
      </c>
      <c r="S152" s="55">
        <f t="shared" si="51"/>
        <v>2688360</v>
      </c>
      <c r="T152" s="47"/>
      <c r="U152" s="123"/>
      <c r="V152" s="45"/>
      <c r="W152" s="34"/>
      <c r="X152" s="5"/>
      <c r="Y152" s="5"/>
      <c r="Z152" s="5"/>
      <c r="AA152" s="4"/>
      <c r="AB152" s="4"/>
      <c r="AC152" s="4"/>
      <c r="AD152" s="4"/>
      <c r="AE152" s="4"/>
    </row>
    <row r="153" spans="1:31" s="44" customFormat="1" ht="23.25" customHeight="1">
      <c r="A153" s="46">
        <v>29</v>
      </c>
      <c r="B153" s="304" t="s">
        <v>129</v>
      </c>
      <c r="C153" s="102" t="str">
        <f t="shared" si="34"/>
        <v>Hứa Hậu</v>
      </c>
      <c r="D153" s="135" t="str">
        <f t="shared" si="35"/>
        <v>Công nhân</v>
      </c>
      <c r="E153" s="103">
        <f t="shared" si="36"/>
        <v>2568000</v>
      </c>
      <c r="F153" s="108">
        <f>VLOOKUP(B153,'CC - 03'!$B$93:$AS$168,36,0)</f>
        <v>26</v>
      </c>
      <c r="G153" s="243">
        <f t="shared" si="47"/>
        <v>2568000</v>
      </c>
      <c r="H153" s="108">
        <f>(VLOOKUP(B153,'CC - 03'!$B$93:$AS$168,37,0)+VLOOKUP(B153,'CC - 03'!$B$93:$AS$168,38,0))</f>
        <v>0</v>
      </c>
      <c r="I153" s="243">
        <f t="shared" si="48"/>
        <v>0</v>
      </c>
      <c r="J153" s="109">
        <f t="shared" si="49"/>
        <v>26</v>
      </c>
      <c r="K153" s="47">
        <f t="shared" si="50"/>
        <v>2568000</v>
      </c>
      <c r="L153" s="241">
        <f t="shared" si="40"/>
        <v>390000</v>
      </c>
      <c r="M153" s="49">
        <f t="shared" si="41"/>
        <v>2958000</v>
      </c>
      <c r="N153" s="48">
        <f t="shared" si="42"/>
        <v>205440</v>
      </c>
      <c r="O153" s="48">
        <f t="shared" si="43"/>
        <v>38520</v>
      </c>
      <c r="P153" s="48">
        <f t="shared" si="44"/>
        <v>25680</v>
      </c>
      <c r="Q153" s="47">
        <f t="shared" si="45"/>
        <v>2688360</v>
      </c>
      <c r="R153" s="47">
        <f t="shared" si="46"/>
        <v>0</v>
      </c>
      <c r="S153" s="55">
        <f t="shared" si="51"/>
        <v>2688360</v>
      </c>
      <c r="T153" s="47"/>
      <c r="U153" s="123"/>
      <c r="V153" s="45"/>
      <c r="W153" s="34"/>
      <c r="X153" s="5"/>
      <c r="Y153" s="5"/>
      <c r="Z153" s="5"/>
      <c r="AA153" s="4"/>
      <c r="AB153" s="4"/>
      <c r="AC153" s="4"/>
      <c r="AD153" s="4"/>
      <c r="AE153" s="4"/>
    </row>
    <row r="154" spans="1:31" s="44" customFormat="1" ht="23.25" customHeight="1">
      <c r="A154" s="46">
        <v>30</v>
      </c>
      <c r="B154" s="304" t="s">
        <v>130</v>
      </c>
      <c r="C154" s="102" t="str">
        <f t="shared" si="34"/>
        <v>Sơn Phép</v>
      </c>
      <c r="D154" s="135" t="str">
        <f t="shared" si="35"/>
        <v>Công nhân</v>
      </c>
      <c r="E154" s="103">
        <f t="shared" si="36"/>
        <v>2568000</v>
      </c>
      <c r="F154" s="108">
        <f>VLOOKUP(B154,'CC - 03'!$B$93:$AS$168,36,0)</f>
        <v>26</v>
      </c>
      <c r="G154" s="243">
        <f t="shared" si="47"/>
        <v>2568000</v>
      </c>
      <c r="H154" s="108">
        <f>(VLOOKUP(B154,'CC - 03'!$B$93:$AS$168,37,0)+VLOOKUP(B154,'CC - 03'!$B$93:$AS$168,38,0))</f>
        <v>0</v>
      </c>
      <c r="I154" s="243">
        <f t="shared" si="48"/>
        <v>0</v>
      </c>
      <c r="J154" s="109">
        <f t="shared" si="49"/>
        <v>26</v>
      </c>
      <c r="K154" s="47">
        <f t="shared" si="50"/>
        <v>2568000</v>
      </c>
      <c r="L154" s="241">
        <f t="shared" si="40"/>
        <v>390000</v>
      </c>
      <c r="M154" s="49">
        <f t="shared" si="41"/>
        <v>2958000</v>
      </c>
      <c r="N154" s="48">
        <f t="shared" si="42"/>
        <v>205440</v>
      </c>
      <c r="O154" s="48">
        <f t="shared" si="43"/>
        <v>38520</v>
      </c>
      <c r="P154" s="48">
        <f t="shared" si="44"/>
        <v>25680</v>
      </c>
      <c r="Q154" s="47">
        <f t="shared" si="45"/>
        <v>2688360</v>
      </c>
      <c r="R154" s="47">
        <f t="shared" si="46"/>
        <v>0</v>
      </c>
      <c r="S154" s="55">
        <f t="shared" si="51"/>
        <v>2688360</v>
      </c>
      <c r="T154" s="47"/>
      <c r="U154" s="123"/>
      <c r="V154" s="45"/>
      <c r="W154" s="34"/>
      <c r="X154" s="5"/>
      <c r="Y154" s="5"/>
      <c r="Z154" s="5"/>
      <c r="AA154" s="4"/>
      <c r="AB154" s="4"/>
      <c r="AC154" s="4"/>
      <c r="AD154" s="4"/>
      <c r="AE154" s="4"/>
    </row>
    <row r="155" spans="1:31" s="44" customFormat="1" ht="23.25" customHeight="1">
      <c r="A155" s="46">
        <v>31</v>
      </c>
      <c r="B155" s="304" t="s">
        <v>131</v>
      </c>
      <c r="C155" s="102" t="str">
        <f t="shared" si="34"/>
        <v>Lý La Qui</v>
      </c>
      <c r="D155" s="135" t="str">
        <f t="shared" si="35"/>
        <v>Công nhân</v>
      </c>
      <c r="E155" s="103">
        <f t="shared" si="36"/>
        <v>2568000</v>
      </c>
      <c r="F155" s="108">
        <f>VLOOKUP(B155,'CC - 03'!$B$93:$AS$168,36,0)</f>
        <v>26</v>
      </c>
      <c r="G155" s="243">
        <f t="shared" si="47"/>
        <v>2568000</v>
      </c>
      <c r="H155" s="108">
        <f>(VLOOKUP(B155,'CC - 03'!$B$93:$AS$168,37,0)+VLOOKUP(B155,'CC - 03'!$B$93:$AS$168,38,0))</f>
        <v>0</v>
      </c>
      <c r="I155" s="243">
        <f t="shared" si="48"/>
        <v>0</v>
      </c>
      <c r="J155" s="109">
        <f t="shared" si="49"/>
        <v>26</v>
      </c>
      <c r="K155" s="47">
        <f t="shared" si="50"/>
        <v>2568000</v>
      </c>
      <c r="L155" s="241">
        <f t="shared" si="40"/>
        <v>390000</v>
      </c>
      <c r="M155" s="49">
        <f t="shared" si="41"/>
        <v>2958000</v>
      </c>
      <c r="N155" s="48">
        <f t="shared" si="42"/>
        <v>205440</v>
      </c>
      <c r="O155" s="48">
        <f t="shared" si="43"/>
        <v>38520</v>
      </c>
      <c r="P155" s="48">
        <f t="shared" si="44"/>
        <v>25680</v>
      </c>
      <c r="Q155" s="47">
        <f t="shared" si="45"/>
        <v>2688360</v>
      </c>
      <c r="R155" s="47">
        <f t="shared" si="46"/>
        <v>0</v>
      </c>
      <c r="S155" s="55">
        <f t="shared" si="51"/>
        <v>2688360</v>
      </c>
      <c r="T155" s="47"/>
      <c r="U155" s="123"/>
      <c r="V155" s="45"/>
      <c r="W155" s="34"/>
      <c r="X155" s="5"/>
      <c r="Y155" s="5"/>
      <c r="Z155" s="5"/>
      <c r="AA155" s="4"/>
      <c r="AB155" s="4"/>
      <c r="AC155" s="4"/>
      <c r="AD155" s="4"/>
      <c r="AE155" s="4"/>
    </row>
    <row r="156" spans="1:31" s="44" customFormat="1" ht="23.25" customHeight="1">
      <c r="A156" s="46">
        <v>32</v>
      </c>
      <c r="B156" s="304" t="s">
        <v>132</v>
      </c>
      <c r="C156" s="102" t="str">
        <f t="shared" si="34"/>
        <v>Nguyễn Văn Tâm</v>
      </c>
      <c r="D156" s="135" t="str">
        <f t="shared" si="35"/>
        <v>Công nhân</v>
      </c>
      <c r="E156" s="103">
        <f t="shared" si="36"/>
        <v>2568000</v>
      </c>
      <c r="F156" s="108">
        <f>VLOOKUP(B156,'CC - 03'!$B$93:$AS$168,36,0)</f>
        <v>26</v>
      </c>
      <c r="G156" s="243">
        <f t="shared" si="47"/>
        <v>2568000</v>
      </c>
      <c r="H156" s="108">
        <f>(VLOOKUP(B156,'CC - 03'!$B$93:$AS$168,37,0)+VLOOKUP(B156,'CC - 03'!$B$93:$AS$168,38,0))</f>
        <v>0</v>
      </c>
      <c r="I156" s="243">
        <f t="shared" si="48"/>
        <v>0</v>
      </c>
      <c r="J156" s="109">
        <f t="shared" si="49"/>
        <v>26</v>
      </c>
      <c r="K156" s="47">
        <f t="shared" si="50"/>
        <v>2568000</v>
      </c>
      <c r="L156" s="241">
        <f t="shared" si="40"/>
        <v>390000</v>
      </c>
      <c r="M156" s="49">
        <f t="shared" si="41"/>
        <v>2958000</v>
      </c>
      <c r="N156" s="48">
        <f t="shared" si="42"/>
        <v>205440</v>
      </c>
      <c r="O156" s="48">
        <f t="shared" si="43"/>
        <v>38520</v>
      </c>
      <c r="P156" s="48">
        <f t="shared" si="44"/>
        <v>25680</v>
      </c>
      <c r="Q156" s="47">
        <f t="shared" si="45"/>
        <v>2688360</v>
      </c>
      <c r="R156" s="47">
        <f t="shared" si="46"/>
        <v>0</v>
      </c>
      <c r="S156" s="55">
        <f t="shared" si="51"/>
        <v>2688360</v>
      </c>
      <c r="T156" s="47"/>
      <c r="U156" s="123"/>
      <c r="V156" s="45"/>
      <c r="W156" s="34"/>
      <c r="X156" s="5"/>
      <c r="Y156" s="5"/>
      <c r="Z156" s="5"/>
      <c r="AA156" s="4"/>
      <c r="AB156" s="4"/>
      <c r="AC156" s="4"/>
      <c r="AD156" s="4"/>
      <c r="AE156" s="4"/>
    </row>
    <row r="157" spans="1:31" s="44" customFormat="1" ht="23.25" customHeight="1">
      <c r="A157" s="46">
        <v>33</v>
      </c>
      <c r="B157" s="304" t="s">
        <v>133</v>
      </c>
      <c r="C157" s="102" t="str">
        <f t="shared" si="34"/>
        <v>Sơn Lét</v>
      </c>
      <c r="D157" s="135" t="str">
        <f t="shared" si="35"/>
        <v>Công nhân</v>
      </c>
      <c r="E157" s="103">
        <f t="shared" si="36"/>
        <v>2568000</v>
      </c>
      <c r="F157" s="108">
        <f>VLOOKUP(B157,'CC - 03'!$B$93:$AS$168,36,0)</f>
        <v>26</v>
      </c>
      <c r="G157" s="243">
        <f t="shared" si="47"/>
        <v>2568000</v>
      </c>
      <c r="H157" s="108">
        <f>(VLOOKUP(B157,'CC - 03'!$B$93:$AS$168,37,0)+VLOOKUP(B157,'CC - 03'!$B$93:$AS$168,38,0))</f>
        <v>0</v>
      </c>
      <c r="I157" s="243">
        <f t="shared" si="48"/>
        <v>0</v>
      </c>
      <c r="J157" s="109">
        <f t="shared" si="49"/>
        <v>26</v>
      </c>
      <c r="K157" s="47">
        <f t="shared" si="50"/>
        <v>2568000</v>
      </c>
      <c r="L157" s="241">
        <f t="shared" si="40"/>
        <v>390000</v>
      </c>
      <c r="M157" s="49">
        <f t="shared" si="41"/>
        <v>2958000</v>
      </c>
      <c r="N157" s="48">
        <f t="shared" si="42"/>
        <v>205440</v>
      </c>
      <c r="O157" s="48">
        <f t="shared" si="43"/>
        <v>38520</v>
      </c>
      <c r="P157" s="48">
        <f t="shared" si="44"/>
        <v>25680</v>
      </c>
      <c r="Q157" s="47">
        <f t="shared" si="45"/>
        <v>2688360</v>
      </c>
      <c r="R157" s="47">
        <f t="shared" si="46"/>
        <v>0</v>
      </c>
      <c r="S157" s="55">
        <f t="shared" si="51"/>
        <v>2688360</v>
      </c>
      <c r="T157" s="47"/>
      <c r="U157" s="123"/>
      <c r="V157" s="45"/>
      <c r="W157" s="34"/>
      <c r="X157" s="5"/>
      <c r="Y157" s="5"/>
      <c r="Z157" s="5"/>
      <c r="AA157" s="4"/>
      <c r="AB157" s="4"/>
      <c r="AC157" s="4"/>
      <c r="AD157" s="4"/>
      <c r="AE157" s="4"/>
    </row>
    <row r="158" spans="1:31" s="44" customFormat="1" ht="23.25" customHeight="1">
      <c r="A158" s="46">
        <v>34</v>
      </c>
      <c r="B158" s="304" t="s">
        <v>134</v>
      </c>
      <c r="C158" s="102" t="str">
        <f t="shared" si="34"/>
        <v>Trần Nhiên</v>
      </c>
      <c r="D158" s="135" t="str">
        <f t="shared" si="35"/>
        <v>Công nhân</v>
      </c>
      <c r="E158" s="103">
        <f t="shared" si="36"/>
        <v>2568000</v>
      </c>
      <c r="F158" s="108">
        <f>VLOOKUP(B158,'CC - 03'!$B$93:$AS$168,36,0)</f>
        <v>26</v>
      </c>
      <c r="G158" s="243">
        <f t="shared" si="47"/>
        <v>2568000</v>
      </c>
      <c r="H158" s="108">
        <f>(VLOOKUP(B158,'CC - 03'!$B$93:$AS$168,37,0)+VLOOKUP(B158,'CC - 03'!$B$93:$AS$168,38,0))</f>
        <v>0</v>
      </c>
      <c r="I158" s="243">
        <f t="shared" si="48"/>
        <v>0</v>
      </c>
      <c r="J158" s="109">
        <f t="shared" si="49"/>
        <v>26</v>
      </c>
      <c r="K158" s="47">
        <f t="shared" si="50"/>
        <v>2568000</v>
      </c>
      <c r="L158" s="241">
        <f t="shared" si="40"/>
        <v>390000</v>
      </c>
      <c r="M158" s="49">
        <f t="shared" si="41"/>
        <v>2958000</v>
      </c>
      <c r="N158" s="48">
        <f t="shared" si="42"/>
        <v>205440</v>
      </c>
      <c r="O158" s="48">
        <f t="shared" si="43"/>
        <v>38520</v>
      </c>
      <c r="P158" s="48">
        <f t="shared" si="44"/>
        <v>25680</v>
      </c>
      <c r="Q158" s="47">
        <f t="shared" si="45"/>
        <v>2688360</v>
      </c>
      <c r="R158" s="47">
        <f t="shared" si="46"/>
        <v>0</v>
      </c>
      <c r="S158" s="55">
        <f t="shared" si="51"/>
        <v>2688360</v>
      </c>
      <c r="T158" s="47"/>
      <c r="U158" s="123"/>
      <c r="V158" s="45"/>
      <c r="W158" s="34"/>
      <c r="X158" s="5"/>
      <c r="Y158" s="5"/>
      <c r="Z158" s="5"/>
      <c r="AA158" s="4"/>
      <c r="AB158" s="4"/>
      <c r="AC158" s="4"/>
      <c r="AD158" s="4"/>
      <c r="AE158" s="4"/>
    </row>
    <row r="159" spans="1:31" s="44" customFormat="1" ht="23.25" customHeight="1">
      <c r="A159" s="46">
        <v>35</v>
      </c>
      <c r="B159" s="304" t="s">
        <v>135</v>
      </c>
      <c r="C159" s="102" t="str">
        <f t="shared" si="34"/>
        <v>Thạch Giang</v>
      </c>
      <c r="D159" s="135" t="str">
        <f t="shared" si="35"/>
        <v>Công nhân</v>
      </c>
      <c r="E159" s="103">
        <f t="shared" si="36"/>
        <v>2568000</v>
      </c>
      <c r="F159" s="108">
        <f>VLOOKUP(B159,'CC - 03'!$B$93:$AS$168,36,0)</f>
        <v>26</v>
      </c>
      <c r="G159" s="243">
        <f t="shared" si="47"/>
        <v>2568000</v>
      </c>
      <c r="H159" s="108">
        <f>(VLOOKUP(B159,'CC - 03'!$B$93:$AS$168,37,0)+VLOOKUP(B159,'CC - 03'!$B$93:$AS$168,38,0))</f>
        <v>0</v>
      </c>
      <c r="I159" s="243">
        <f t="shared" si="48"/>
        <v>0</v>
      </c>
      <c r="J159" s="109">
        <f t="shared" si="49"/>
        <v>26</v>
      </c>
      <c r="K159" s="47">
        <f t="shared" si="50"/>
        <v>2568000</v>
      </c>
      <c r="L159" s="241">
        <f t="shared" si="40"/>
        <v>390000</v>
      </c>
      <c r="M159" s="49">
        <f t="shared" si="41"/>
        <v>2958000</v>
      </c>
      <c r="N159" s="48">
        <f t="shared" si="42"/>
        <v>205440</v>
      </c>
      <c r="O159" s="48">
        <f t="shared" si="43"/>
        <v>38520</v>
      </c>
      <c r="P159" s="48">
        <f t="shared" si="44"/>
        <v>25680</v>
      </c>
      <c r="Q159" s="47">
        <f t="shared" si="45"/>
        <v>2688360</v>
      </c>
      <c r="R159" s="47">
        <f t="shared" si="46"/>
        <v>0</v>
      </c>
      <c r="S159" s="55">
        <f t="shared" si="51"/>
        <v>2688360</v>
      </c>
      <c r="T159" s="47"/>
      <c r="U159" s="123"/>
      <c r="V159" s="45"/>
      <c r="W159" s="34"/>
      <c r="X159" s="5"/>
      <c r="Y159" s="5"/>
      <c r="Z159" s="5"/>
      <c r="AA159" s="4"/>
      <c r="AB159" s="4"/>
      <c r="AC159" s="4"/>
      <c r="AD159" s="4"/>
      <c r="AE159" s="4"/>
    </row>
    <row r="160" spans="1:31" s="44" customFormat="1" ht="23.25" customHeight="1">
      <c r="A160" s="46">
        <v>36</v>
      </c>
      <c r="B160" s="304" t="s">
        <v>136</v>
      </c>
      <c r="C160" s="102" t="str">
        <f t="shared" si="34"/>
        <v>Thạch Quyền</v>
      </c>
      <c r="D160" s="135" t="str">
        <f t="shared" si="35"/>
        <v>Công nhân</v>
      </c>
      <c r="E160" s="103">
        <f t="shared" si="36"/>
        <v>2568000</v>
      </c>
      <c r="F160" s="108">
        <f>VLOOKUP(B160,'CC - 03'!$B$93:$AS$168,36,0)</f>
        <v>26</v>
      </c>
      <c r="G160" s="243">
        <f t="shared" si="47"/>
        <v>2568000</v>
      </c>
      <c r="H160" s="108">
        <f>(VLOOKUP(B160,'CC - 03'!$B$93:$AS$168,37,0)+VLOOKUP(B160,'CC - 03'!$B$93:$AS$168,38,0))</f>
        <v>0</v>
      </c>
      <c r="I160" s="243">
        <f t="shared" si="48"/>
        <v>0</v>
      </c>
      <c r="J160" s="109">
        <f t="shared" si="49"/>
        <v>26</v>
      </c>
      <c r="K160" s="47">
        <f t="shared" si="50"/>
        <v>2568000</v>
      </c>
      <c r="L160" s="241">
        <f t="shared" si="40"/>
        <v>390000</v>
      </c>
      <c r="M160" s="49">
        <f t="shared" si="41"/>
        <v>2958000</v>
      </c>
      <c r="N160" s="48">
        <f t="shared" si="42"/>
        <v>205440</v>
      </c>
      <c r="O160" s="48">
        <f t="shared" si="43"/>
        <v>38520</v>
      </c>
      <c r="P160" s="48">
        <f t="shared" si="44"/>
        <v>25680</v>
      </c>
      <c r="Q160" s="47">
        <f t="shared" si="45"/>
        <v>2688360</v>
      </c>
      <c r="R160" s="47">
        <f t="shared" si="46"/>
        <v>0</v>
      </c>
      <c r="S160" s="55">
        <f t="shared" si="51"/>
        <v>2688360</v>
      </c>
      <c r="T160" s="47"/>
      <c r="U160" s="123"/>
      <c r="V160" s="45"/>
      <c r="W160" s="34"/>
      <c r="X160" s="5"/>
      <c r="Y160" s="5"/>
      <c r="Z160" s="5"/>
      <c r="AA160" s="4"/>
      <c r="AB160" s="4"/>
      <c r="AC160" s="4"/>
      <c r="AD160" s="4"/>
      <c r="AE160" s="4"/>
    </row>
    <row r="161" spans="1:31" s="44" customFormat="1" ht="23.25" customHeight="1">
      <c r="A161" s="46">
        <v>37</v>
      </c>
      <c r="B161" s="304" t="s">
        <v>137</v>
      </c>
      <c r="C161" s="102" t="str">
        <f t="shared" ref="C161:C162" si="52">VLOOKUP(B161,DS,2,0)</f>
        <v>Lâm Lin</v>
      </c>
      <c r="D161" s="135" t="str">
        <f t="shared" ref="D161:D162" si="53">VLOOKUP(B161,DS,3,0)</f>
        <v>Công nhân</v>
      </c>
      <c r="E161" s="103">
        <f t="shared" ref="E161:E162" si="54">VLOOKUP(B161,DS,4,0)</f>
        <v>2568000</v>
      </c>
      <c r="F161" s="108">
        <f>VLOOKUP(B161,'CC - 03'!$B$93:$AS$168,36,0)</f>
        <v>26</v>
      </c>
      <c r="G161" s="243">
        <f t="shared" ref="G161:G162" si="55">ROUND(E161/$U$2*F161,0)</f>
        <v>2568000</v>
      </c>
      <c r="H161" s="108">
        <f>(VLOOKUP(B161,'CC - 03'!$B$93:$AS$168,37,0)+VLOOKUP(B161,'CC - 03'!$B$93:$AS$168,38,0))</f>
        <v>0</v>
      </c>
      <c r="I161" s="243">
        <f t="shared" ref="I161:I162" si="56">ROUND(E161/$U$2*H161,0)</f>
        <v>0</v>
      </c>
      <c r="J161" s="109">
        <f t="shared" ref="J161:J162" si="57">F161+H161</f>
        <v>26</v>
      </c>
      <c r="K161" s="47">
        <f t="shared" ref="K161:K162" si="58">G161+I161</f>
        <v>2568000</v>
      </c>
      <c r="L161" s="241">
        <f t="shared" ref="L161:L162" si="59">+F161*15000</f>
        <v>390000</v>
      </c>
      <c r="M161" s="49">
        <f t="shared" ref="M161:M162" si="60">K161+L161</f>
        <v>2958000</v>
      </c>
      <c r="N161" s="48">
        <f t="shared" si="42"/>
        <v>205440</v>
      </c>
      <c r="O161" s="48">
        <f t="shared" si="43"/>
        <v>38520</v>
      </c>
      <c r="P161" s="48">
        <f t="shared" si="44"/>
        <v>25680</v>
      </c>
      <c r="Q161" s="47">
        <f t="shared" ref="Q161:Q162" si="61">M161-SUM(N161:P161)</f>
        <v>2688360</v>
      </c>
      <c r="R161" s="47">
        <f t="shared" ref="R161:R162" si="62">VLOOKUP(B161,DS,23,0)</f>
        <v>0</v>
      </c>
      <c r="S161" s="55">
        <f t="shared" ref="S161:S162" si="63">Q161-R161</f>
        <v>2688360</v>
      </c>
      <c r="T161" s="47"/>
      <c r="U161" s="123"/>
      <c r="V161" s="45"/>
      <c r="W161" s="34"/>
      <c r="X161" s="5"/>
      <c r="Y161" s="5"/>
      <c r="Z161" s="5"/>
      <c r="AA161" s="4"/>
      <c r="AB161" s="4"/>
      <c r="AC161" s="4"/>
      <c r="AD161" s="4"/>
      <c r="AE161" s="4"/>
    </row>
    <row r="162" spans="1:31" s="44" customFormat="1" ht="23.25" customHeight="1">
      <c r="A162" s="46">
        <v>38</v>
      </c>
      <c r="B162" s="304" t="s">
        <v>186</v>
      </c>
      <c r="C162" s="102" t="str">
        <f t="shared" si="52"/>
        <v>Lâm Chanh Đa Ra</v>
      </c>
      <c r="D162" s="135" t="str">
        <f t="shared" si="53"/>
        <v>Công nhân</v>
      </c>
      <c r="E162" s="103">
        <f t="shared" si="54"/>
        <v>2568000</v>
      </c>
      <c r="F162" s="108">
        <f>VLOOKUP(B162,'CC - 03'!$B$93:$AS$168,36,0)</f>
        <v>26</v>
      </c>
      <c r="G162" s="243">
        <f t="shared" si="55"/>
        <v>2568000</v>
      </c>
      <c r="H162" s="108">
        <f>(VLOOKUP(B162,'CC - 03'!$B$93:$AS$168,37,0)+VLOOKUP(B162,'CC - 03'!$B$93:$AS$168,38,0))</f>
        <v>0</v>
      </c>
      <c r="I162" s="243">
        <f t="shared" si="56"/>
        <v>0</v>
      </c>
      <c r="J162" s="109">
        <f t="shared" si="57"/>
        <v>26</v>
      </c>
      <c r="K162" s="47">
        <f t="shared" si="58"/>
        <v>2568000</v>
      </c>
      <c r="L162" s="241">
        <f t="shared" si="59"/>
        <v>390000</v>
      </c>
      <c r="M162" s="49">
        <f t="shared" si="60"/>
        <v>2958000</v>
      </c>
      <c r="N162" s="48">
        <f t="shared" si="42"/>
        <v>205440</v>
      </c>
      <c r="O162" s="48">
        <f t="shared" si="43"/>
        <v>38520</v>
      </c>
      <c r="P162" s="48">
        <f t="shared" si="44"/>
        <v>25680</v>
      </c>
      <c r="Q162" s="47">
        <f t="shared" si="61"/>
        <v>2688360</v>
      </c>
      <c r="R162" s="47">
        <f t="shared" si="62"/>
        <v>0</v>
      </c>
      <c r="S162" s="55">
        <f t="shared" si="63"/>
        <v>2688360</v>
      </c>
      <c r="T162" s="47"/>
      <c r="U162" s="123"/>
      <c r="V162" s="45"/>
      <c r="W162" s="34"/>
      <c r="X162" s="5"/>
      <c r="Y162" s="5"/>
      <c r="Z162" s="5"/>
      <c r="AA162" s="4"/>
      <c r="AB162" s="4"/>
      <c r="AC162" s="4"/>
      <c r="AD162" s="4"/>
      <c r="AE162" s="4"/>
    </row>
    <row r="163" spans="1:31" s="44" customFormat="1" ht="21" customHeight="1">
      <c r="A163" s="50"/>
      <c r="B163" s="302"/>
      <c r="C163" s="51"/>
      <c r="D163" s="3"/>
      <c r="E163" s="52"/>
      <c r="F163" s="52"/>
      <c r="G163" s="52"/>
      <c r="H163" s="52"/>
      <c r="I163" s="52"/>
      <c r="J163" s="53"/>
      <c r="K163" s="52"/>
      <c r="L163" s="52"/>
      <c r="M163" s="54"/>
      <c r="N163" s="52"/>
      <c r="O163" s="52"/>
      <c r="P163" s="52"/>
      <c r="Q163" s="47">
        <f t="shared" si="45"/>
        <v>0</v>
      </c>
      <c r="R163" s="47"/>
      <c r="S163" s="55">
        <f>Q163-R163</f>
        <v>0</v>
      </c>
      <c r="T163" s="47"/>
      <c r="U163" s="123"/>
      <c r="V163" s="45"/>
      <c r="W163" s="45"/>
      <c r="X163" s="45"/>
      <c r="Y163" s="45"/>
      <c r="Z163" s="45"/>
    </row>
    <row r="164" spans="1:31" s="40" customFormat="1" ht="21" customHeight="1">
      <c r="A164" s="406" t="s">
        <v>26</v>
      </c>
      <c r="B164" s="407"/>
      <c r="C164" s="407"/>
      <c r="D164" s="407"/>
      <c r="E164" s="32">
        <f>SUM(E125:E163)</f>
        <v>97841000</v>
      </c>
      <c r="F164" s="32">
        <f>SUM(F125:F163)</f>
        <v>962</v>
      </c>
      <c r="G164" s="32">
        <f>SUM(G125:G163)</f>
        <v>95273001</v>
      </c>
      <c r="H164" s="32">
        <f>SUM(H125:H163)</f>
        <v>0</v>
      </c>
      <c r="I164" s="32">
        <f>SUM(I125:I163)</f>
        <v>0</v>
      </c>
      <c r="J164" s="32"/>
      <c r="K164" s="32">
        <f t="shared" ref="K164:S164" si="64">SUM(K125:K163)</f>
        <v>95273000</v>
      </c>
      <c r="L164" s="32">
        <f t="shared" si="64"/>
        <v>14430000</v>
      </c>
      <c r="M164" s="32">
        <f t="shared" si="64"/>
        <v>109703000</v>
      </c>
      <c r="N164" s="32">
        <f t="shared" si="64"/>
        <v>7621840</v>
      </c>
      <c r="O164" s="32">
        <f t="shared" si="64"/>
        <v>1429095</v>
      </c>
      <c r="P164" s="32">
        <f t="shared" si="64"/>
        <v>952730</v>
      </c>
      <c r="Q164" s="32">
        <f t="shared" si="64"/>
        <v>99699335</v>
      </c>
      <c r="R164" s="32">
        <f t="shared" si="64"/>
        <v>0</v>
      </c>
      <c r="S164" s="32">
        <f t="shared" si="64"/>
        <v>99699335</v>
      </c>
      <c r="T164" s="32"/>
      <c r="U164" s="123"/>
      <c r="V164" s="41"/>
      <c r="W164" s="41"/>
      <c r="X164" s="41"/>
      <c r="Y164" s="41"/>
      <c r="Z164" s="41"/>
    </row>
    <row r="165" spans="1:31" ht="11.25" customHeight="1">
      <c r="A165" s="10"/>
      <c r="B165" s="38"/>
      <c r="C165" s="11"/>
      <c r="D165" s="136"/>
      <c r="E165" s="110"/>
      <c r="F165" s="11"/>
      <c r="G165" s="11"/>
      <c r="H165" s="11"/>
      <c r="I165" s="11"/>
      <c r="K165" s="11"/>
      <c r="L165" s="11"/>
      <c r="M165" s="121"/>
      <c r="N165" s="11"/>
      <c r="O165" s="11"/>
      <c r="P165" s="11"/>
      <c r="Q165" s="11"/>
      <c r="R165" s="11"/>
      <c r="S165" s="11"/>
      <c r="T165" s="11"/>
      <c r="U165" s="123"/>
    </row>
    <row r="166" spans="1:31" s="44" customFormat="1" ht="11.25" customHeight="1">
      <c r="A166" s="91"/>
      <c r="B166" s="155"/>
      <c r="C166" s="91"/>
      <c r="D166" s="155"/>
      <c r="E166" s="156"/>
      <c r="F166" s="91"/>
      <c r="G166" s="91"/>
      <c r="H166" s="91"/>
      <c r="I166" s="91"/>
      <c r="J166" s="157"/>
      <c r="K166" s="156"/>
      <c r="L166" s="91"/>
      <c r="M166" s="91"/>
      <c r="N166" s="91"/>
      <c r="O166" s="91"/>
      <c r="P166" s="91"/>
      <c r="Q166" s="91"/>
      <c r="R166" s="91"/>
      <c r="S166" s="127" t="str">
        <f>$S$17</f>
        <v>Long An, ngày  31   tháng   03   năm 2014</v>
      </c>
      <c r="T166" s="91"/>
      <c r="U166" s="158"/>
      <c r="V166" s="45"/>
      <c r="W166" s="45"/>
      <c r="X166" s="45"/>
      <c r="Y166" s="45"/>
      <c r="Z166" s="45"/>
    </row>
    <row r="167" spans="1:31" s="44" customFormat="1" ht="14.25" customHeight="1">
      <c r="A167" s="35"/>
      <c r="B167" s="158"/>
      <c r="C167" s="35" t="s">
        <v>63</v>
      </c>
      <c r="D167" s="159"/>
      <c r="E167" s="92"/>
      <c r="F167" s="158"/>
      <c r="G167" s="92"/>
      <c r="H167" s="92"/>
      <c r="I167" s="92"/>
      <c r="J167" s="160"/>
      <c r="K167" s="45"/>
      <c r="L167" s="303"/>
      <c r="M167" s="288"/>
      <c r="N167" s="26"/>
      <c r="O167" s="26"/>
      <c r="P167" s="26"/>
      <c r="Q167" s="26"/>
      <c r="S167" s="26" t="s">
        <v>23</v>
      </c>
      <c r="T167" s="158"/>
      <c r="U167" s="158"/>
      <c r="V167" s="45"/>
      <c r="W167" s="45"/>
      <c r="X167" s="45"/>
      <c r="Y167" s="45"/>
      <c r="Z167" s="45"/>
    </row>
    <row r="168" spans="1:31" ht="12">
      <c r="A168" s="10"/>
      <c r="B168" s="38"/>
      <c r="C168" s="20"/>
      <c r="E168" s="17"/>
      <c r="F168" s="16"/>
      <c r="G168" s="17"/>
      <c r="H168" s="17"/>
      <c r="I168" s="17"/>
      <c r="K168" s="8"/>
      <c r="L168" s="20"/>
      <c r="M168" s="6"/>
      <c r="N168" s="15"/>
      <c r="O168" s="15"/>
      <c r="P168" s="15"/>
      <c r="Q168" s="15"/>
      <c r="S168" s="15"/>
      <c r="T168" s="16"/>
      <c r="U168" s="123"/>
    </row>
    <row r="169" spans="1:31">
      <c r="M169" s="6"/>
    </row>
    <row r="170" spans="1:31">
      <c r="M170" s="6"/>
    </row>
    <row r="171" spans="1:31">
      <c r="M171" s="6"/>
    </row>
    <row r="172" spans="1:31">
      <c r="M172" s="6"/>
    </row>
    <row r="173" spans="1:31">
      <c r="M173" s="6"/>
    </row>
    <row r="174" spans="1:31">
      <c r="M174" s="6"/>
    </row>
    <row r="175" spans="1:31">
      <c r="M175" s="6"/>
    </row>
    <row r="176" spans="1:31">
      <c r="M176" s="6"/>
    </row>
    <row r="177" spans="13:13">
      <c r="M177" s="6"/>
    </row>
    <row r="178" spans="13:13">
      <c r="M178" s="6"/>
    </row>
    <row r="179" spans="13:13">
      <c r="M179" s="6"/>
    </row>
    <row r="180" spans="13:13">
      <c r="M180" s="6"/>
    </row>
    <row r="181" spans="13:13">
      <c r="M181" s="6"/>
    </row>
    <row r="182" spans="13:13">
      <c r="M182" s="6"/>
    </row>
    <row r="183" spans="13:13">
      <c r="M183" s="6"/>
    </row>
    <row r="184" spans="13:13">
      <c r="M184" s="6"/>
    </row>
    <row r="185" spans="13:13">
      <c r="M185" s="6"/>
    </row>
    <row r="186" spans="13:13">
      <c r="M186" s="6"/>
    </row>
    <row r="187" spans="13:13">
      <c r="M187" s="6"/>
    </row>
    <row r="188" spans="13:13">
      <c r="M188" s="6"/>
    </row>
    <row r="189" spans="13:13">
      <c r="M189" s="6"/>
    </row>
    <row r="190" spans="13:13">
      <c r="M190" s="6"/>
    </row>
    <row r="191" spans="13:13">
      <c r="M191" s="6"/>
    </row>
    <row r="192" spans="13:13">
      <c r="M192" s="6"/>
    </row>
    <row r="193" spans="13:13">
      <c r="M193" s="6"/>
    </row>
    <row r="194" spans="13:13">
      <c r="M194" s="6"/>
    </row>
    <row r="195" spans="13:13">
      <c r="M195" s="6"/>
    </row>
    <row r="196" spans="13:13">
      <c r="M196" s="6"/>
    </row>
    <row r="197" spans="13:13">
      <c r="M197" s="6"/>
    </row>
    <row r="198" spans="13:13">
      <c r="M198" s="6"/>
    </row>
    <row r="199" spans="13:13">
      <c r="M199" s="6"/>
    </row>
    <row r="200" spans="13:13">
      <c r="M200" s="6"/>
    </row>
    <row r="201" spans="13:13">
      <c r="M201" s="6"/>
    </row>
    <row r="202" spans="13:13">
      <c r="M202" s="6"/>
    </row>
    <row r="203" spans="13:13">
      <c r="M203" s="6"/>
    </row>
    <row r="204" spans="13:13">
      <c r="M204" s="6"/>
    </row>
    <row r="205" spans="13:13">
      <c r="M205" s="6"/>
    </row>
    <row r="206" spans="13:13">
      <c r="M206" s="6"/>
    </row>
    <row r="207" spans="13:13">
      <c r="M207" s="6"/>
    </row>
    <row r="208" spans="13:13">
      <c r="M208" s="6"/>
    </row>
    <row r="209" spans="13:13">
      <c r="M209" s="6"/>
    </row>
    <row r="210" spans="13:13">
      <c r="M210" s="6"/>
    </row>
    <row r="211" spans="13:13">
      <c r="M211" s="6"/>
    </row>
    <row r="212" spans="13:13">
      <c r="M212" s="6"/>
    </row>
    <row r="213" spans="13:13">
      <c r="M213" s="6"/>
    </row>
    <row r="214" spans="13:13">
      <c r="M214" s="6"/>
    </row>
    <row r="215" spans="13:13">
      <c r="M215" s="6"/>
    </row>
    <row r="216" spans="13:13">
      <c r="M216" s="6"/>
    </row>
    <row r="217" spans="13:13">
      <c r="M217" s="6"/>
    </row>
    <row r="218" spans="13:13">
      <c r="M218" s="6"/>
    </row>
    <row r="219" spans="13:13">
      <c r="M219" s="6"/>
    </row>
    <row r="220" spans="13:13">
      <c r="M220" s="6"/>
    </row>
    <row r="221" spans="13:13">
      <c r="M221" s="6"/>
    </row>
    <row r="222" spans="13:13">
      <c r="M222" s="6"/>
    </row>
    <row r="223" spans="13:13">
      <c r="M223" s="6"/>
    </row>
    <row r="224" spans="13:13">
      <c r="M224" s="6"/>
    </row>
    <row r="225" spans="13:13">
      <c r="M225" s="6"/>
    </row>
    <row r="226" spans="13:13">
      <c r="M226" s="6"/>
    </row>
    <row r="227" spans="13:13">
      <c r="M227" s="6"/>
    </row>
    <row r="228" spans="13:13">
      <c r="M228" s="6"/>
    </row>
    <row r="229" spans="13:13">
      <c r="M229" s="6"/>
    </row>
    <row r="230" spans="13:13">
      <c r="M230" s="6"/>
    </row>
    <row r="231" spans="13:13">
      <c r="M231" s="6"/>
    </row>
    <row r="232" spans="13:13">
      <c r="M232" s="6"/>
    </row>
    <row r="233" spans="13:13">
      <c r="M233" s="6"/>
    </row>
    <row r="234" spans="13:13">
      <c r="M234" s="6"/>
    </row>
    <row r="235" spans="13:13">
      <c r="M235" s="6"/>
    </row>
    <row r="236" spans="13:13">
      <c r="M236" s="6"/>
    </row>
    <row r="237" spans="13:13">
      <c r="M237" s="6"/>
    </row>
    <row r="238" spans="13:13">
      <c r="M238" s="6"/>
    </row>
    <row r="239" spans="13:13">
      <c r="M239" s="6"/>
    </row>
    <row r="240" spans="13:13">
      <c r="M240" s="6"/>
    </row>
    <row r="241" spans="13:13">
      <c r="M241" s="6"/>
    </row>
    <row r="242" spans="13:13">
      <c r="M242" s="6"/>
    </row>
    <row r="243" spans="13:13">
      <c r="M243" s="6"/>
    </row>
    <row r="244" spans="13:13">
      <c r="M244" s="6"/>
    </row>
    <row r="245" spans="13:13">
      <c r="M245" s="6"/>
    </row>
    <row r="246" spans="13:13">
      <c r="M246" s="6"/>
    </row>
    <row r="247" spans="13:13">
      <c r="M247" s="6"/>
    </row>
    <row r="248" spans="13:13">
      <c r="M248" s="6"/>
    </row>
    <row r="249" spans="13:13">
      <c r="M249" s="6"/>
    </row>
    <row r="250" spans="13:13">
      <c r="M250" s="6"/>
    </row>
    <row r="251" spans="13:13">
      <c r="M251" s="6"/>
    </row>
    <row r="252" spans="13:13">
      <c r="M252" s="6"/>
    </row>
    <row r="253" spans="13:13">
      <c r="M253" s="6"/>
    </row>
    <row r="254" spans="13:13">
      <c r="M254" s="6"/>
    </row>
    <row r="255" spans="13:13">
      <c r="M255" s="6"/>
    </row>
    <row r="256" spans="13:13">
      <c r="M256" s="6"/>
    </row>
    <row r="257" spans="13:13">
      <c r="M257" s="6"/>
    </row>
    <row r="258" spans="13:13">
      <c r="M258" s="6"/>
    </row>
    <row r="259" spans="13:13">
      <c r="M259" s="6"/>
    </row>
    <row r="260" spans="13:13">
      <c r="M260" s="6"/>
    </row>
    <row r="261" spans="13:13">
      <c r="M261" s="6"/>
    </row>
    <row r="262" spans="13:13">
      <c r="M262" s="6"/>
    </row>
    <row r="263" spans="13:13">
      <c r="M263" s="6"/>
    </row>
    <row r="264" spans="13:13">
      <c r="M264" s="6"/>
    </row>
    <row r="265" spans="13:13">
      <c r="M265" s="6"/>
    </row>
    <row r="266" spans="13:13">
      <c r="M266" s="6"/>
    </row>
    <row r="267" spans="13:13">
      <c r="M267" s="6"/>
    </row>
    <row r="268" spans="13:13">
      <c r="M268" s="6"/>
    </row>
    <row r="269" spans="13:13">
      <c r="M269" s="6"/>
    </row>
    <row r="270" spans="13:13">
      <c r="M270" s="6"/>
    </row>
    <row r="271" spans="13:13">
      <c r="M271" s="6"/>
    </row>
    <row r="272" spans="13:13">
      <c r="M272" s="6"/>
    </row>
    <row r="273" spans="13:13">
      <c r="M273" s="6"/>
    </row>
    <row r="274" spans="13:13">
      <c r="M274" s="6"/>
    </row>
    <row r="275" spans="13:13">
      <c r="M275" s="6"/>
    </row>
    <row r="276" spans="13:13">
      <c r="M276" s="6"/>
    </row>
    <row r="277" spans="13:13">
      <c r="M277" s="6"/>
    </row>
    <row r="278" spans="13:13">
      <c r="M278" s="6"/>
    </row>
    <row r="279" spans="13:13">
      <c r="M279" s="6"/>
    </row>
    <row r="280" spans="13:13">
      <c r="M280" s="6"/>
    </row>
    <row r="281" spans="13:13">
      <c r="M281" s="6"/>
    </row>
    <row r="282" spans="13:13">
      <c r="M282" s="6"/>
    </row>
    <row r="283" spans="13:13">
      <c r="M283" s="6"/>
    </row>
    <row r="284" spans="13:13">
      <c r="M284" s="6"/>
    </row>
    <row r="285" spans="13:13">
      <c r="M285" s="6"/>
    </row>
    <row r="286" spans="13:13">
      <c r="M286" s="6"/>
    </row>
    <row r="287" spans="13:13">
      <c r="M287" s="6"/>
    </row>
    <row r="288" spans="13:13">
      <c r="M288" s="6"/>
    </row>
    <row r="289" spans="13:13">
      <c r="M289" s="6"/>
    </row>
    <row r="290" spans="13:13">
      <c r="M290" s="6"/>
    </row>
    <row r="291" spans="13:13">
      <c r="M291" s="6"/>
    </row>
  </sheetData>
  <protectedRanges>
    <protectedRange password="CC78" sqref="V14:IK15 A22 L14 C6:D8 B18:C18 V6:W9 A14:A19 B14:B17 B19 J14:J15 A21:B21 V22:IK22 Q6:T8 V24:IK55 L15:T15 E22:K22 E6:I7 AF6:IK13 A10:B13 D15:I15 Q10:S13 A80:A115 N6:P7 L6 F80:IK113 L65 L18 J7:K8 L8 L63 M22:T22 A24:A57 N14:S14 F114:T115 W114:IK115 U114:V122 W56:IK57 V56:V64 W10:W13 A169:IK65557 C24:T57 C80:E115 K10:K15 K67:K73 B22:B115 K125:K162" name="Range1"/>
    <protectedRange password="CC78" sqref="F8:G8" name="Range1_4"/>
    <protectedRange password="CC78" sqref="V18:IK19 S18:T19 N18:Q19 E18:I19" name="Range1_1_1"/>
    <protectedRange password="CC78" sqref="Q23 C23 N23 V23:IK23 L23 T23 E23:I23" name="Range1_3_1"/>
    <protectedRange password="CC78" sqref="U1 R2:S4 V4:V5 W1:IK5 Q5:T5 N1:Q4 T4:U4 U5:U64 X6:AE13 B1:M5" name="Range1_2"/>
    <protectedRange password="CC78" sqref="V10:V13" name="Range1_1"/>
    <protectedRange password="CC78" sqref="S23" name="Range1_3_1_1"/>
    <protectedRange password="CC78" sqref="A1:A4" name="Range1_2_1_1"/>
    <protectedRange password="CC78" sqref="V1:V3" name="Range1_2_1"/>
    <protectedRange password="CC78" sqref="H8:I8" name="Range1_4_1"/>
    <protectedRange password="CC78" sqref="U2:U3" name="Range1_2_2_1"/>
    <protectedRange password="CC78" sqref="V74:IK75 L74 C63:D65 B78:C78 V65:W66 A74:A79 B74:B77 B79 N63:P64 Q63:T65 K74:K75 L75:T75 E63:I64 AF63:IK73 D75:J75 J74 A67:B73 Q67:S73 J64:K65 L78 N74:S74 W63:W64 W67:W73" name="Range1_3"/>
    <protectedRange password="CC78" sqref="F65:G65" name="Range1_4_2"/>
    <protectedRange password="CC78" sqref="V78:IK79 N78:Q79 S78:T79 E78:I79" name="Range1_1_1_1"/>
    <protectedRange password="CC78" sqref="R59:S61 W58:IK62 N62:T62 U65:U79 N58:Q61 T61 B58:M62 X63:AE73" name="Range1_2_2"/>
    <protectedRange password="CC78" sqref="V67:V73" name="Range1_1_2"/>
    <protectedRange password="CC78" sqref="A58:A61 A116:A119" name="Range1_2_1_1_1"/>
    <protectedRange password="CC78" sqref="H65:I65" name="Range1_4_1_1"/>
    <protectedRange password="CC78" sqref="V163:IK164 L163 C121:D123 B167:C167 V123:W124 A163:A168 B163:B166 B168 Q121:T123 N121:P122 E121:I122 D164:I164 J122:K123 L167 L164:T164 N163:P163 W125:W162 J163:K164 AF121:IK162 W121:W122 Q125:S163 A125:B162" name="Range1_5"/>
    <protectedRange password="CC78" sqref="F123:G123" name="Range1_4_3"/>
    <protectedRange password="CC78" sqref="V167:IK168 N167:Q168 S167:T168 E167:I168" name="Range1_1_1_2"/>
    <protectedRange password="CC78" sqref="R117:S119 Q116:Q119 W116:IK120 Q120:T120 T119 X121:AE162 U123:U168 B116:P120" name="Range1_2_3"/>
    <protectedRange password="CC78" sqref="V125:V162" name="Range1_1_3"/>
    <protectedRange password="CC78" sqref="H123:I123" name="Range1_4_1_2"/>
    <protectedRange password="CC78" sqref="L123 L121" name="Range1_3_2"/>
    <protectedRange password="CC78" sqref="N5:P5" name="Range1_2_4"/>
  </protectedRanges>
  <autoFilter ref="A8:AE10"/>
  <mergeCells count="69">
    <mergeCell ref="D1:Q1"/>
    <mergeCell ref="R1:T1"/>
    <mergeCell ref="F6:K6"/>
    <mergeCell ref="L6:L8"/>
    <mergeCell ref="O7:O8"/>
    <mergeCell ref="M6:M8"/>
    <mergeCell ref="N6:P6"/>
    <mergeCell ref="Q6:Q8"/>
    <mergeCell ref="R6:R8"/>
    <mergeCell ref="F7:G7"/>
    <mergeCell ref="H7:I7"/>
    <mergeCell ref="J7:J8"/>
    <mergeCell ref="D6:D8"/>
    <mergeCell ref="E6:E8"/>
    <mergeCell ref="K7:K8"/>
    <mergeCell ref="N7:N8"/>
    <mergeCell ref="A15:D15"/>
    <mergeCell ref="D58:Q58"/>
    <mergeCell ref="R58:T58"/>
    <mergeCell ref="S6:S8"/>
    <mergeCell ref="T6:T8"/>
    <mergeCell ref="P7:P8"/>
    <mergeCell ref="A6:A8"/>
    <mergeCell ref="B6:B8"/>
    <mergeCell ref="C6:C8"/>
    <mergeCell ref="A63:A65"/>
    <mergeCell ref="B63:B65"/>
    <mergeCell ref="C63:C65"/>
    <mergeCell ref="D63:D65"/>
    <mergeCell ref="E63:E65"/>
    <mergeCell ref="F63:K63"/>
    <mergeCell ref="T63:T65"/>
    <mergeCell ref="F64:G64"/>
    <mergeCell ref="H64:I64"/>
    <mergeCell ref="J64:J65"/>
    <mergeCell ref="K64:K65"/>
    <mergeCell ref="N64:N65"/>
    <mergeCell ref="O64:O65"/>
    <mergeCell ref="P64:P65"/>
    <mergeCell ref="L63:L65"/>
    <mergeCell ref="M63:M65"/>
    <mergeCell ref="N63:P63"/>
    <mergeCell ref="Q63:Q65"/>
    <mergeCell ref="R63:R65"/>
    <mergeCell ref="S63:S65"/>
    <mergeCell ref="A75:D75"/>
    <mergeCell ref="D116:Q116"/>
    <mergeCell ref="R116:T116"/>
    <mergeCell ref="A121:A123"/>
    <mergeCell ref="B121:B123"/>
    <mergeCell ref="C121:C123"/>
    <mergeCell ref="D121:D123"/>
    <mergeCell ref="E121:E123"/>
    <mergeCell ref="F121:K121"/>
    <mergeCell ref="A164:D164"/>
    <mergeCell ref="T121:T123"/>
    <mergeCell ref="F122:G122"/>
    <mergeCell ref="H122:I122"/>
    <mergeCell ref="J122:J123"/>
    <mergeCell ref="K122:K123"/>
    <mergeCell ref="N122:N123"/>
    <mergeCell ref="O122:O123"/>
    <mergeCell ref="P122:P123"/>
    <mergeCell ref="L121:L123"/>
    <mergeCell ref="M121:M123"/>
    <mergeCell ref="N121:P121"/>
    <mergeCell ref="Q121:Q123"/>
    <mergeCell ref="R121:R123"/>
    <mergeCell ref="S121:S123"/>
  </mergeCells>
  <printOptions horizontalCentered="1"/>
  <pageMargins left="0" right="0.24" top="0.2" bottom="0.32" header="0.2" footer="0.2"/>
  <pageSetup paperSize="9" scale="65" fitToHeight="0" orientation="landscape" horizontalDpi="300" verticalDpi="300" r:id="rId1"/>
  <headerFooter alignWithMargins="0">
    <oddFooter>&amp;C&amp;P/&amp;N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C00000"/>
  </sheetPr>
  <dimension ref="A1:CM183"/>
  <sheetViews>
    <sheetView zoomScaleNormal="115" workbookViewId="0">
      <pane xSplit="3" ySplit="6" topLeftCell="D153" activePane="bottomRight" state="frozen"/>
      <selection activeCell="Q48" sqref="Q48"/>
      <selection pane="topRight" activeCell="Q48" sqref="Q48"/>
      <selection pane="bottomLeft" activeCell="Q48" sqref="Q48"/>
      <selection pane="bottomRight" activeCell="AN165" sqref="AN165:AN166"/>
    </sheetView>
  </sheetViews>
  <sheetFormatPr defaultColWidth="3.7109375" defaultRowHeight="15" customHeight="1"/>
  <cols>
    <col min="1" max="1" width="3.7109375" style="2" customWidth="1"/>
    <col min="2" max="2" width="7.7109375" style="2" bestFit="1" customWidth="1"/>
    <col min="3" max="3" width="17.28515625" style="2" customWidth="1"/>
    <col min="4" max="4" width="6.85546875" style="134" customWidth="1"/>
    <col min="5" max="5" width="7.140625" style="2" customWidth="1"/>
    <col min="6" max="33" width="3.42578125" style="143" customWidth="1"/>
    <col min="34" max="35" width="3.42578125" style="144" customWidth="1"/>
    <col min="36" max="36" width="3.42578125" style="144" hidden="1" customWidth="1"/>
    <col min="37" max="38" width="4.42578125" style="2" customWidth="1"/>
    <col min="39" max="39" width="5.5703125" style="119" customWidth="1"/>
    <col min="40" max="40" width="6.140625" style="2" customWidth="1"/>
    <col min="41" max="43" width="5" style="2" hidden="1" customWidth="1"/>
    <col min="44" max="44" width="5" style="2" customWidth="1"/>
    <col min="45" max="45" width="11.7109375" style="2" customWidth="1"/>
    <col min="46" max="46" width="9.85546875" style="2" customWidth="1"/>
    <col min="47" max="47" width="3.7109375" style="2" customWidth="1"/>
    <col min="48" max="48" width="8.5703125" style="2" customWidth="1"/>
    <col min="49" max="16384" width="3.7109375" style="2"/>
  </cols>
  <sheetData>
    <row r="1" spans="1:91" ht="20.25">
      <c r="A1" s="161" t="str">
        <f>TH!A1</f>
        <v>Công ty TNHH Hải sản An Lạc</v>
      </c>
      <c r="B1" s="64"/>
      <c r="C1" s="64"/>
      <c r="D1" s="68"/>
      <c r="E1" s="64"/>
      <c r="F1" s="68"/>
      <c r="G1" s="68"/>
      <c r="H1" s="68"/>
      <c r="I1" s="68"/>
      <c r="J1" s="68"/>
      <c r="K1" s="139"/>
      <c r="L1" s="139"/>
      <c r="M1" s="139"/>
      <c r="N1" s="139"/>
      <c r="O1" s="139"/>
      <c r="P1" s="139"/>
      <c r="Q1" s="139"/>
      <c r="R1" s="139"/>
      <c r="S1" s="66" t="str">
        <f>CONCATENATE("BẢNG CHẤM CÔNG THÁNG ",TEXT($E$4,"mm")," NĂM ",TEXT($E$4,"yyyy"))</f>
        <v>BẢNG CHẤM CÔNG THÁNG 04 NĂM 2014</v>
      </c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65"/>
      <c r="AL1" s="65"/>
      <c r="AM1" s="395" t="s">
        <v>66</v>
      </c>
      <c r="AN1" s="396"/>
      <c r="AO1" s="396"/>
      <c r="AP1" s="396"/>
      <c r="AQ1" s="396"/>
      <c r="AR1" s="396"/>
      <c r="AS1" s="397"/>
      <c r="AT1" s="67"/>
    </row>
    <row r="2" spans="1:91" ht="20.25">
      <c r="A2" s="161" t="str">
        <f>TH!A2</f>
        <v>Địa chỉ: Lô A14, đường 4A, KCN Hải Sơn, Đức Hòa, Long An</v>
      </c>
      <c r="B2" s="68"/>
      <c r="C2" s="68"/>
      <c r="D2" s="68"/>
      <c r="E2" s="68"/>
      <c r="F2" s="68"/>
      <c r="G2" s="68"/>
      <c r="H2" s="68"/>
      <c r="I2" s="68"/>
      <c r="J2" s="68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65"/>
      <c r="AL2" s="65"/>
      <c r="AM2" s="114"/>
      <c r="AN2" s="69"/>
      <c r="AO2" s="69"/>
      <c r="AP2" s="69"/>
      <c r="AQ2" s="69"/>
      <c r="AR2" s="69"/>
      <c r="AS2" s="113"/>
      <c r="AT2" s="113"/>
    </row>
    <row r="3" spans="1:91" ht="21" customHeight="1">
      <c r="A3" s="161" t="str">
        <f>TH!A3</f>
        <v>MST: 1100878093</v>
      </c>
      <c r="B3" s="70"/>
      <c r="C3" s="70"/>
      <c r="D3" s="71"/>
      <c r="E3" s="71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65"/>
      <c r="AL3" s="65"/>
      <c r="AM3" s="114"/>
      <c r="AN3" s="67"/>
      <c r="AO3" s="67"/>
      <c r="AP3" s="67"/>
      <c r="AQ3" s="67"/>
      <c r="AR3" s="67"/>
      <c r="AS3" s="72"/>
      <c r="AT3" s="72"/>
    </row>
    <row r="4" spans="1:91" ht="14.25" customHeight="1">
      <c r="A4" s="73"/>
      <c r="B4" s="73"/>
      <c r="C4" s="326">
        <f>MONTH($E$4)</f>
        <v>4</v>
      </c>
      <c r="D4" s="74"/>
      <c r="E4" s="75">
        <v>41730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7"/>
      <c r="AI4" s="77"/>
      <c r="AJ4" s="77"/>
      <c r="AK4" s="73"/>
      <c r="AL4" s="73"/>
      <c r="AM4" s="115"/>
      <c r="AN4" s="73"/>
      <c r="AO4" s="73"/>
      <c r="AP4" s="73"/>
      <c r="AQ4" s="73"/>
      <c r="AR4" s="73"/>
      <c r="AS4" s="73"/>
      <c r="AT4" s="120"/>
    </row>
    <row r="5" spans="1:91" s="78" customFormat="1" ht="18.75" customHeight="1">
      <c r="A5" s="390" t="s">
        <v>29</v>
      </c>
      <c r="B5" s="390" t="s">
        <v>3</v>
      </c>
      <c r="C5" s="390" t="s">
        <v>1</v>
      </c>
      <c r="D5" s="386" t="s">
        <v>30</v>
      </c>
      <c r="E5" s="390" t="s">
        <v>31</v>
      </c>
      <c r="F5" s="137">
        <f>+E4</f>
        <v>41730</v>
      </c>
      <c r="G5" s="137">
        <f t="shared" ref="G5:AI5" si="0">F5+1</f>
        <v>41731</v>
      </c>
      <c r="H5" s="137">
        <f t="shared" si="0"/>
        <v>41732</v>
      </c>
      <c r="I5" s="137">
        <f t="shared" si="0"/>
        <v>41733</v>
      </c>
      <c r="J5" s="137">
        <f t="shared" si="0"/>
        <v>41734</v>
      </c>
      <c r="K5" s="137">
        <f t="shared" si="0"/>
        <v>41735</v>
      </c>
      <c r="L5" s="137">
        <f t="shared" si="0"/>
        <v>41736</v>
      </c>
      <c r="M5" s="137">
        <f t="shared" si="0"/>
        <v>41737</v>
      </c>
      <c r="N5" s="137">
        <f t="shared" si="0"/>
        <v>41738</v>
      </c>
      <c r="O5" s="137">
        <f t="shared" si="0"/>
        <v>41739</v>
      </c>
      <c r="P5" s="137">
        <f t="shared" si="0"/>
        <v>41740</v>
      </c>
      <c r="Q5" s="137">
        <f t="shared" si="0"/>
        <v>41741</v>
      </c>
      <c r="R5" s="137">
        <f t="shared" si="0"/>
        <v>41742</v>
      </c>
      <c r="S5" s="137">
        <f t="shared" si="0"/>
        <v>41743</v>
      </c>
      <c r="T5" s="137">
        <f t="shared" si="0"/>
        <v>41744</v>
      </c>
      <c r="U5" s="137">
        <f t="shared" si="0"/>
        <v>41745</v>
      </c>
      <c r="V5" s="137">
        <f t="shared" si="0"/>
        <v>41746</v>
      </c>
      <c r="W5" s="137">
        <f t="shared" si="0"/>
        <v>41747</v>
      </c>
      <c r="X5" s="137">
        <f t="shared" si="0"/>
        <v>41748</v>
      </c>
      <c r="Y5" s="137">
        <f t="shared" si="0"/>
        <v>41749</v>
      </c>
      <c r="Z5" s="137">
        <f t="shared" si="0"/>
        <v>41750</v>
      </c>
      <c r="AA5" s="137">
        <f t="shared" si="0"/>
        <v>41751</v>
      </c>
      <c r="AB5" s="137">
        <f t="shared" si="0"/>
        <v>41752</v>
      </c>
      <c r="AC5" s="137">
        <f t="shared" si="0"/>
        <v>41753</v>
      </c>
      <c r="AD5" s="137">
        <f t="shared" si="0"/>
        <v>41754</v>
      </c>
      <c r="AE5" s="137">
        <f t="shared" si="0"/>
        <v>41755</v>
      </c>
      <c r="AF5" s="137">
        <f t="shared" si="0"/>
        <v>41756</v>
      </c>
      <c r="AG5" s="137">
        <f t="shared" si="0"/>
        <v>41757</v>
      </c>
      <c r="AH5" s="137">
        <f>AG5+1</f>
        <v>41758</v>
      </c>
      <c r="AI5" s="137">
        <f t="shared" si="0"/>
        <v>41759</v>
      </c>
      <c r="AJ5" s="137"/>
      <c r="AK5" s="392" t="s">
        <v>15</v>
      </c>
      <c r="AL5" s="393"/>
      <c r="AM5" s="394"/>
      <c r="AN5" s="384" t="s">
        <v>47</v>
      </c>
      <c r="AO5" s="384" t="s">
        <v>43</v>
      </c>
      <c r="AP5" s="384" t="s">
        <v>44</v>
      </c>
      <c r="AQ5" s="384" t="s">
        <v>45</v>
      </c>
      <c r="AR5" s="384" t="s">
        <v>46</v>
      </c>
      <c r="AS5" s="386" t="s">
        <v>0</v>
      </c>
      <c r="AT5" s="379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spans="1:91" s="78" customFormat="1" ht="51.75" customHeight="1">
      <c r="A6" s="387"/>
      <c r="B6" s="387"/>
      <c r="C6" s="387"/>
      <c r="D6" s="387"/>
      <c r="E6" s="391"/>
      <c r="F6" s="138" t="str">
        <f>CHOOSE(WEEKDAY(F5),"C.Nhật","T.Hai","T.Ba","T.Tư","T.Năm","T.Sáu","T.Bảy")</f>
        <v>T.Ba</v>
      </c>
      <c r="G6" s="138" t="str">
        <f t="shared" ref="G6:AI6" si="1">CHOOSE(WEEKDAY(G5),"C.Nhật","T.Hai","T.Ba","T.Tư","T.Năm","T.Sáu","T.Bảy")</f>
        <v>T.Tư</v>
      </c>
      <c r="H6" s="138" t="str">
        <f t="shared" si="1"/>
        <v>T.Năm</v>
      </c>
      <c r="I6" s="138" t="str">
        <f t="shared" si="1"/>
        <v>T.Sáu</v>
      </c>
      <c r="J6" s="138" t="str">
        <f t="shared" si="1"/>
        <v>T.Bảy</v>
      </c>
      <c r="K6" s="138" t="str">
        <f t="shared" si="1"/>
        <v>C.Nhật</v>
      </c>
      <c r="L6" s="138" t="str">
        <f t="shared" si="1"/>
        <v>T.Hai</v>
      </c>
      <c r="M6" s="138" t="str">
        <f t="shared" si="1"/>
        <v>T.Ba</v>
      </c>
      <c r="N6" s="138" t="str">
        <f t="shared" si="1"/>
        <v>T.Tư</v>
      </c>
      <c r="O6" s="138" t="str">
        <f t="shared" si="1"/>
        <v>T.Năm</v>
      </c>
      <c r="P6" s="138" t="str">
        <f t="shared" si="1"/>
        <v>T.Sáu</v>
      </c>
      <c r="Q6" s="138" t="str">
        <f t="shared" si="1"/>
        <v>T.Bảy</v>
      </c>
      <c r="R6" s="138" t="str">
        <f t="shared" si="1"/>
        <v>C.Nhật</v>
      </c>
      <c r="S6" s="138" t="str">
        <f t="shared" si="1"/>
        <v>T.Hai</v>
      </c>
      <c r="T6" s="138" t="str">
        <f t="shared" si="1"/>
        <v>T.Ba</v>
      </c>
      <c r="U6" s="138" t="str">
        <f t="shared" si="1"/>
        <v>T.Tư</v>
      </c>
      <c r="V6" s="138" t="str">
        <f t="shared" si="1"/>
        <v>T.Năm</v>
      </c>
      <c r="W6" s="138" t="str">
        <f t="shared" si="1"/>
        <v>T.Sáu</v>
      </c>
      <c r="X6" s="138" t="str">
        <f t="shared" si="1"/>
        <v>T.Bảy</v>
      </c>
      <c r="Y6" s="138" t="str">
        <f t="shared" si="1"/>
        <v>C.Nhật</v>
      </c>
      <c r="Z6" s="138" t="str">
        <f t="shared" si="1"/>
        <v>T.Hai</v>
      </c>
      <c r="AA6" s="138" t="str">
        <f t="shared" si="1"/>
        <v>T.Ba</v>
      </c>
      <c r="AB6" s="138" t="str">
        <f t="shared" si="1"/>
        <v>T.Tư</v>
      </c>
      <c r="AC6" s="138" t="str">
        <f t="shared" si="1"/>
        <v>T.Năm</v>
      </c>
      <c r="AD6" s="138" t="str">
        <f t="shared" si="1"/>
        <v>T.Sáu</v>
      </c>
      <c r="AE6" s="138" t="str">
        <f t="shared" si="1"/>
        <v>T.Bảy</v>
      </c>
      <c r="AF6" s="138" t="str">
        <f t="shared" si="1"/>
        <v>C.Nhật</v>
      </c>
      <c r="AG6" s="138" t="str">
        <f t="shared" si="1"/>
        <v>T.Hai</v>
      </c>
      <c r="AH6" s="138" t="str">
        <f t="shared" si="1"/>
        <v>T.Ba</v>
      </c>
      <c r="AI6" s="138" t="str">
        <f t="shared" si="1"/>
        <v>T.Tư</v>
      </c>
      <c r="AJ6" s="138"/>
      <c r="AK6" s="112" t="s">
        <v>16</v>
      </c>
      <c r="AL6" s="112" t="s">
        <v>32</v>
      </c>
      <c r="AM6" s="116" t="s">
        <v>17</v>
      </c>
      <c r="AN6" s="385"/>
      <c r="AO6" s="385"/>
      <c r="AP6" s="385"/>
      <c r="AQ6" s="385"/>
      <c r="AR6" s="385"/>
      <c r="AS6" s="387"/>
      <c r="AT6" s="379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spans="1:91" s="78" customFormat="1" ht="12.75" customHeight="1">
      <c r="A7" s="151">
        <v>1</v>
      </c>
      <c r="B7" s="151">
        <v>2</v>
      </c>
      <c r="C7" s="151">
        <v>3</v>
      </c>
      <c r="D7" s="151">
        <v>4</v>
      </c>
      <c r="E7" s="151">
        <v>5</v>
      </c>
      <c r="F7" s="151">
        <v>6</v>
      </c>
      <c r="G7" s="151">
        <v>7</v>
      </c>
      <c r="H7" s="151">
        <v>8</v>
      </c>
      <c r="I7" s="151">
        <v>9</v>
      </c>
      <c r="J7" s="151">
        <v>10</v>
      </c>
      <c r="K7" s="151">
        <v>11</v>
      </c>
      <c r="L7" s="151">
        <v>12</v>
      </c>
      <c r="M7" s="151">
        <v>13</v>
      </c>
      <c r="N7" s="151">
        <v>14</v>
      </c>
      <c r="O7" s="151">
        <v>15</v>
      </c>
      <c r="P7" s="151">
        <v>16</v>
      </c>
      <c r="Q7" s="151">
        <v>17</v>
      </c>
      <c r="R7" s="151">
        <v>18</v>
      </c>
      <c r="S7" s="151">
        <v>19</v>
      </c>
      <c r="T7" s="151">
        <v>20</v>
      </c>
      <c r="U7" s="151">
        <v>21</v>
      </c>
      <c r="V7" s="151">
        <v>22</v>
      </c>
      <c r="W7" s="151">
        <v>23</v>
      </c>
      <c r="X7" s="151">
        <v>24</v>
      </c>
      <c r="Y7" s="151">
        <v>25</v>
      </c>
      <c r="Z7" s="151">
        <v>26</v>
      </c>
      <c r="AA7" s="151">
        <v>27</v>
      </c>
      <c r="AB7" s="151">
        <v>28</v>
      </c>
      <c r="AC7" s="151">
        <v>29</v>
      </c>
      <c r="AD7" s="151">
        <v>30</v>
      </c>
      <c r="AE7" s="151">
        <v>31</v>
      </c>
      <c r="AF7" s="151">
        <v>32</v>
      </c>
      <c r="AG7" s="151">
        <v>33</v>
      </c>
      <c r="AH7" s="151">
        <v>34</v>
      </c>
      <c r="AI7" s="151">
        <v>35</v>
      </c>
      <c r="AJ7" s="151"/>
      <c r="AK7" s="151">
        <v>37</v>
      </c>
      <c r="AL7" s="151">
        <v>38</v>
      </c>
      <c r="AM7" s="151">
        <v>39</v>
      </c>
      <c r="AN7" s="151">
        <v>40</v>
      </c>
      <c r="AO7" s="151">
        <v>41</v>
      </c>
      <c r="AP7" s="151">
        <v>42</v>
      </c>
      <c r="AQ7" s="151">
        <v>43</v>
      </c>
      <c r="AR7" s="151">
        <v>44</v>
      </c>
      <c r="AS7" s="151">
        <v>45</v>
      </c>
      <c r="AT7" s="286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spans="1:91" s="78" customFormat="1" ht="18" customHeight="1">
      <c r="A8" s="370">
        <v>1</v>
      </c>
      <c r="B8" s="370" t="s">
        <v>67</v>
      </c>
      <c r="C8" s="358" t="str">
        <f>VLOOKUP(B8,DS,2,0)</f>
        <v>Mai Út Hiền</v>
      </c>
      <c r="D8" s="360" t="str">
        <f>VLOOKUP(B8,DS,3,0)</f>
        <v>Cơ Điện</v>
      </c>
      <c r="E8" s="79" t="s">
        <v>33</v>
      </c>
      <c r="F8" s="193">
        <v>8</v>
      </c>
      <c r="G8" s="193">
        <v>8</v>
      </c>
      <c r="H8" s="193" t="s">
        <v>199</v>
      </c>
      <c r="I8" s="193">
        <v>8</v>
      </c>
      <c r="J8" s="193">
        <v>8</v>
      </c>
      <c r="K8" s="193"/>
      <c r="L8" s="193">
        <v>8</v>
      </c>
      <c r="M8" s="193">
        <v>8</v>
      </c>
      <c r="N8" s="193"/>
      <c r="O8" s="193">
        <v>8</v>
      </c>
      <c r="P8" s="193">
        <v>8</v>
      </c>
      <c r="Q8" s="193">
        <v>8</v>
      </c>
      <c r="R8" s="193"/>
      <c r="S8" s="193">
        <v>8</v>
      </c>
      <c r="T8" s="193">
        <v>8</v>
      </c>
      <c r="U8" s="193">
        <v>8</v>
      </c>
      <c r="V8" s="193">
        <v>8</v>
      </c>
      <c r="W8" s="193">
        <v>8</v>
      </c>
      <c r="X8" s="193">
        <v>8</v>
      </c>
      <c r="Y8" s="193"/>
      <c r="Z8" s="193">
        <v>8</v>
      </c>
      <c r="AA8" s="193">
        <v>8</v>
      </c>
      <c r="AB8" s="193">
        <v>8</v>
      </c>
      <c r="AC8" s="193">
        <v>8</v>
      </c>
      <c r="AD8" s="193">
        <v>8</v>
      </c>
      <c r="AE8" s="193">
        <v>8</v>
      </c>
      <c r="AF8" s="193"/>
      <c r="AG8" s="193">
        <v>8</v>
      </c>
      <c r="AH8" s="193">
        <v>8</v>
      </c>
      <c r="AI8" s="193"/>
      <c r="AJ8" s="193"/>
      <c r="AK8" s="362">
        <f>((SUM(F8:AJ8))/8)-(SUMIF($F$6:$AJ$6,"C.Nhật",F8:AJ8)/8)</f>
        <v>23</v>
      </c>
      <c r="AL8" s="362">
        <f>SUM(F9:AJ9)/8*1.5</f>
        <v>0</v>
      </c>
      <c r="AM8" s="364">
        <f>SUMIF($F$6:$AJ$6,"C.Nhật",$F8:$AJ9)/8*2</f>
        <v>0</v>
      </c>
      <c r="AN8" s="366">
        <f t="shared" ref="AN8:AN14" si="2">SUM(AK8:AM9)</f>
        <v>23</v>
      </c>
      <c r="AO8" s="368">
        <v>0</v>
      </c>
      <c r="AP8" s="366"/>
      <c r="AQ8" s="366"/>
      <c r="AR8" s="366"/>
      <c r="AS8" s="356"/>
      <c r="AT8" s="286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spans="1:91" s="78" customFormat="1" ht="18" customHeight="1">
      <c r="A9" s="371"/>
      <c r="B9" s="371"/>
      <c r="C9" s="359"/>
      <c r="D9" s="361"/>
      <c r="E9" s="81" t="s">
        <v>32</v>
      </c>
      <c r="F9" s="194"/>
      <c r="G9" s="194"/>
      <c r="H9" s="194"/>
      <c r="I9" s="194"/>
      <c r="J9" s="194"/>
      <c r="K9" s="194"/>
      <c r="L9" s="194"/>
      <c r="M9" s="194"/>
      <c r="N9" s="194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4"/>
      <c r="Z9" s="194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363"/>
      <c r="AL9" s="363"/>
      <c r="AM9" s="365"/>
      <c r="AN9" s="367"/>
      <c r="AO9" s="369"/>
      <c r="AP9" s="367"/>
      <c r="AQ9" s="367"/>
      <c r="AR9" s="367"/>
      <c r="AS9" s="357"/>
      <c r="AT9" s="286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spans="1:91" s="78" customFormat="1" ht="18" customHeight="1">
      <c r="A10" s="370">
        <f>A8+1</f>
        <v>2</v>
      </c>
      <c r="B10" s="370" t="s">
        <v>68</v>
      </c>
      <c r="C10" s="358" t="str">
        <f>VLOOKUP(B10,DS,2,0)</f>
        <v>Nguyễn Thị Xuân Thảo</v>
      </c>
      <c r="D10" s="360" t="str">
        <f>VLOOKUP(B10,DS,3,0)</f>
        <v>KCS</v>
      </c>
      <c r="E10" s="79" t="s">
        <v>33</v>
      </c>
      <c r="F10" s="193">
        <v>8</v>
      </c>
      <c r="G10" s="193">
        <v>8</v>
      </c>
      <c r="H10" s="193">
        <v>8</v>
      </c>
      <c r="I10" s="193">
        <v>8</v>
      </c>
      <c r="J10" s="193">
        <v>8</v>
      </c>
      <c r="K10" s="193"/>
      <c r="L10" s="193">
        <v>8</v>
      </c>
      <c r="M10" s="193">
        <v>8</v>
      </c>
      <c r="N10" s="193"/>
      <c r="O10" s="193">
        <v>8</v>
      </c>
      <c r="P10" s="193">
        <v>8</v>
      </c>
      <c r="Q10" s="193">
        <v>8</v>
      </c>
      <c r="R10" s="193"/>
      <c r="S10" s="193">
        <v>8</v>
      </c>
      <c r="T10" s="193">
        <v>8</v>
      </c>
      <c r="U10" s="193">
        <v>8</v>
      </c>
      <c r="V10" s="193">
        <v>8</v>
      </c>
      <c r="W10" s="193">
        <v>8</v>
      </c>
      <c r="X10" s="193">
        <v>8</v>
      </c>
      <c r="Y10" s="193"/>
      <c r="Z10" s="193">
        <v>8</v>
      </c>
      <c r="AA10" s="193">
        <v>8</v>
      </c>
      <c r="AB10" s="193">
        <v>8</v>
      </c>
      <c r="AC10" s="193">
        <v>8</v>
      </c>
      <c r="AD10" s="193">
        <v>8</v>
      </c>
      <c r="AE10" s="193">
        <v>8</v>
      </c>
      <c r="AF10" s="193"/>
      <c r="AG10" s="193">
        <v>8</v>
      </c>
      <c r="AH10" s="193">
        <v>8</v>
      </c>
      <c r="AI10" s="193"/>
      <c r="AJ10" s="193"/>
      <c r="AK10" s="362">
        <f t="shared" ref="AK10" si="3">((SUM(F10:AJ10))/8)-(SUMIF($F$6:$AJ$6,"C.Nhật",F10:AJ10)/8)</f>
        <v>24</v>
      </c>
      <c r="AL10" s="362">
        <f t="shared" ref="AL10" si="4">SUM(F11:AJ11)/8*1.5</f>
        <v>0</v>
      </c>
      <c r="AM10" s="364">
        <f t="shared" ref="AM10" si="5">SUMIF($F$6:$AJ$6,"C.Nhật",$F10:$AJ11)/8*2</f>
        <v>0</v>
      </c>
      <c r="AN10" s="366">
        <f t="shared" si="2"/>
        <v>24</v>
      </c>
      <c r="AO10" s="368">
        <v>0</v>
      </c>
      <c r="AP10" s="366"/>
      <c r="AQ10" s="366"/>
      <c r="AR10" s="366"/>
      <c r="AS10" s="356"/>
      <c r="AT10" s="286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spans="1:91" s="78" customFormat="1" ht="18" customHeight="1">
      <c r="A11" s="371"/>
      <c r="B11" s="371"/>
      <c r="C11" s="359"/>
      <c r="D11" s="361"/>
      <c r="E11" s="81" t="s">
        <v>32</v>
      </c>
      <c r="F11" s="194"/>
      <c r="G11" s="194"/>
      <c r="H11" s="194"/>
      <c r="I11" s="194"/>
      <c r="J11" s="194"/>
      <c r="K11" s="194"/>
      <c r="L11" s="194"/>
      <c r="M11" s="194"/>
      <c r="N11" s="194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363"/>
      <c r="AL11" s="363"/>
      <c r="AM11" s="365"/>
      <c r="AN11" s="367"/>
      <c r="AO11" s="369"/>
      <c r="AP11" s="367"/>
      <c r="AQ11" s="367"/>
      <c r="AR11" s="367"/>
      <c r="AS11" s="357"/>
      <c r="AT11" s="286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spans="1:91" s="78" customFormat="1" ht="18" customHeight="1">
      <c r="A12" s="370">
        <f>A10+1</f>
        <v>3</v>
      </c>
      <c r="B12" s="370" t="s">
        <v>69</v>
      </c>
      <c r="C12" s="358" t="str">
        <f>VLOOKUP(B12,DS,2,0)</f>
        <v>Võ Thị Út</v>
      </c>
      <c r="D12" s="360" t="str">
        <f>VLOOKUP(B12,DS,3,0)</f>
        <v>KCS</v>
      </c>
      <c r="E12" s="79" t="s">
        <v>33</v>
      </c>
      <c r="F12" s="193">
        <v>8</v>
      </c>
      <c r="G12" s="193">
        <v>8</v>
      </c>
      <c r="H12" s="193">
        <v>8</v>
      </c>
      <c r="I12" s="193">
        <v>8</v>
      </c>
      <c r="J12" s="193">
        <v>8</v>
      </c>
      <c r="K12" s="193"/>
      <c r="L12" s="193">
        <v>8</v>
      </c>
      <c r="M12" s="193">
        <v>8</v>
      </c>
      <c r="N12" s="193"/>
      <c r="O12" s="193">
        <v>8</v>
      </c>
      <c r="P12" s="193">
        <v>8</v>
      </c>
      <c r="Q12" s="193">
        <v>8</v>
      </c>
      <c r="R12" s="193"/>
      <c r="S12" s="193">
        <v>8</v>
      </c>
      <c r="T12" s="193">
        <v>8</v>
      </c>
      <c r="U12" s="193">
        <v>8</v>
      </c>
      <c r="V12" s="193">
        <v>8</v>
      </c>
      <c r="W12" s="193">
        <v>8</v>
      </c>
      <c r="X12" s="193">
        <v>8</v>
      </c>
      <c r="Y12" s="193"/>
      <c r="Z12" s="193">
        <v>8</v>
      </c>
      <c r="AA12" s="193">
        <v>8</v>
      </c>
      <c r="AB12" s="193">
        <v>8</v>
      </c>
      <c r="AC12" s="193">
        <v>8</v>
      </c>
      <c r="AD12" s="193">
        <v>8</v>
      </c>
      <c r="AE12" s="193">
        <v>8</v>
      </c>
      <c r="AF12" s="193"/>
      <c r="AG12" s="193">
        <v>8</v>
      </c>
      <c r="AH12" s="193">
        <v>8</v>
      </c>
      <c r="AI12" s="193"/>
      <c r="AJ12" s="80"/>
      <c r="AK12" s="362">
        <f t="shared" ref="AK12" si="6">((SUM(F12:AJ12))/8)-(SUMIF($F$6:$AJ$6,"C.Nhật",F12:AJ12)/8)</f>
        <v>24</v>
      </c>
      <c r="AL12" s="362">
        <f t="shared" ref="AL12" si="7">SUM(F13:AJ13)/8*1.5</f>
        <v>0</v>
      </c>
      <c r="AM12" s="364">
        <f t="shared" ref="AM12" si="8">SUMIF($F$6:$AJ$6,"C.Nhật",$F12:$AJ13)/8*2</f>
        <v>0</v>
      </c>
      <c r="AN12" s="366">
        <f t="shared" si="2"/>
        <v>24</v>
      </c>
      <c r="AO12" s="368">
        <v>0</v>
      </c>
      <c r="AP12" s="366"/>
      <c r="AQ12" s="366"/>
      <c r="AR12" s="366"/>
      <c r="AS12" s="356"/>
      <c r="AT12" s="286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spans="1:91" s="78" customFormat="1" ht="18" customHeight="1">
      <c r="A13" s="371"/>
      <c r="B13" s="371"/>
      <c r="C13" s="359"/>
      <c r="D13" s="361"/>
      <c r="E13" s="81" t="s">
        <v>32</v>
      </c>
      <c r="F13" s="194"/>
      <c r="G13" s="194"/>
      <c r="H13" s="194"/>
      <c r="I13" s="194"/>
      <c r="J13" s="194"/>
      <c r="K13" s="194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82"/>
      <c r="AK13" s="363"/>
      <c r="AL13" s="363"/>
      <c r="AM13" s="365"/>
      <c r="AN13" s="367"/>
      <c r="AO13" s="369"/>
      <c r="AP13" s="367"/>
      <c r="AQ13" s="367"/>
      <c r="AR13" s="367"/>
      <c r="AS13" s="357"/>
      <c r="AT13" s="286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spans="1:91" s="78" customFormat="1" ht="18" customHeight="1">
      <c r="A14" s="370">
        <f>A12+1</f>
        <v>4</v>
      </c>
      <c r="B14" s="370" t="s">
        <v>70</v>
      </c>
      <c r="C14" s="358" t="str">
        <f>VLOOKUP(B14,DS,2,0)</f>
        <v>Nguyễn Thị Thiết</v>
      </c>
      <c r="D14" s="360" t="str">
        <f>VLOOKUP(B14,DS,3,0)</f>
        <v>KCS</v>
      </c>
      <c r="E14" s="79" t="s">
        <v>33</v>
      </c>
      <c r="F14" s="193">
        <v>8</v>
      </c>
      <c r="G14" s="193">
        <v>8</v>
      </c>
      <c r="H14" s="193">
        <v>8</v>
      </c>
      <c r="I14" s="193">
        <v>8</v>
      </c>
      <c r="J14" s="193">
        <v>8</v>
      </c>
      <c r="K14" s="193"/>
      <c r="L14" s="193">
        <v>8</v>
      </c>
      <c r="M14" s="193">
        <v>8</v>
      </c>
      <c r="N14" s="193"/>
      <c r="O14" s="193">
        <v>8</v>
      </c>
      <c r="P14" s="193">
        <v>8</v>
      </c>
      <c r="Q14" s="193" t="s">
        <v>199</v>
      </c>
      <c r="R14" s="193"/>
      <c r="S14" s="193">
        <v>8</v>
      </c>
      <c r="T14" s="193">
        <v>8</v>
      </c>
      <c r="U14" s="193">
        <v>8</v>
      </c>
      <c r="V14" s="193">
        <v>8</v>
      </c>
      <c r="W14" s="193">
        <v>8</v>
      </c>
      <c r="X14" s="193">
        <v>8</v>
      </c>
      <c r="Y14" s="193"/>
      <c r="Z14" s="193">
        <v>8</v>
      </c>
      <c r="AA14" s="193">
        <v>8</v>
      </c>
      <c r="AB14" s="193">
        <v>8</v>
      </c>
      <c r="AC14" s="193">
        <v>8</v>
      </c>
      <c r="AD14" s="193">
        <v>8</v>
      </c>
      <c r="AE14" s="193">
        <v>8</v>
      </c>
      <c r="AF14" s="193"/>
      <c r="AG14" s="193">
        <v>8</v>
      </c>
      <c r="AH14" s="193">
        <v>8</v>
      </c>
      <c r="AI14" s="193"/>
      <c r="AJ14" s="80"/>
      <c r="AK14" s="362">
        <f t="shared" ref="AK14" si="9">((SUM(F14:AJ14))/8)-(SUMIF($F$6:$AJ$6,"C.Nhật",F14:AJ14)/8)</f>
        <v>23</v>
      </c>
      <c r="AL14" s="362">
        <f t="shared" ref="AL14" si="10">SUM(F15:AJ15)/8*1.5</f>
        <v>0</v>
      </c>
      <c r="AM14" s="364">
        <f t="shared" ref="AM14" si="11">SUMIF($F$6:$AJ$6,"C.Nhật",$F14:$AJ15)/8*2</f>
        <v>0</v>
      </c>
      <c r="AN14" s="366">
        <f t="shared" si="2"/>
        <v>23</v>
      </c>
      <c r="AO14" s="368">
        <v>0</v>
      </c>
      <c r="AP14" s="366"/>
      <c r="AQ14" s="366"/>
      <c r="AR14" s="366"/>
      <c r="AS14" s="356"/>
      <c r="AT14" s="286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spans="1:91" s="78" customFormat="1" ht="18" customHeight="1">
      <c r="A15" s="371"/>
      <c r="B15" s="371"/>
      <c r="C15" s="359"/>
      <c r="D15" s="361"/>
      <c r="E15" s="81" t="s">
        <v>32</v>
      </c>
      <c r="F15" s="194"/>
      <c r="G15" s="194"/>
      <c r="H15" s="194"/>
      <c r="I15" s="194"/>
      <c r="J15" s="194"/>
      <c r="K15" s="194"/>
      <c r="L15" s="194"/>
      <c r="M15" s="194"/>
      <c r="N15" s="194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4"/>
      <c r="AI15" s="194"/>
      <c r="AJ15" s="82"/>
      <c r="AK15" s="363"/>
      <c r="AL15" s="363"/>
      <c r="AM15" s="365"/>
      <c r="AN15" s="367"/>
      <c r="AO15" s="369"/>
      <c r="AP15" s="367"/>
      <c r="AQ15" s="367"/>
      <c r="AR15" s="367"/>
      <c r="AS15" s="357"/>
      <c r="AT15" s="286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spans="1:91" s="83" customFormat="1" ht="12.75">
      <c r="A16" s="19"/>
      <c r="B16" s="84"/>
      <c r="C16" s="4"/>
      <c r="D16" s="132"/>
      <c r="E16" s="4"/>
      <c r="F16" s="88"/>
      <c r="G16" s="88"/>
      <c r="H16" s="85"/>
      <c r="I16" s="85"/>
      <c r="J16" s="140"/>
      <c r="K16" s="88"/>
      <c r="L16" s="85"/>
      <c r="M16" s="88"/>
      <c r="N16" s="88"/>
      <c r="O16" s="88"/>
      <c r="P16" s="88"/>
      <c r="Q16" s="85"/>
      <c r="R16" s="88"/>
      <c r="S16" s="88"/>
      <c r="T16" s="140"/>
      <c r="U16" s="88"/>
      <c r="V16" s="88"/>
      <c r="W16" s="88"/>
      <c r="X16" s="84"/>
      <c r="Y16" s="88"/>
      <c r="Z16" s="88"/>
      <c r="AA16" s="88"/>
      <c r="AB16" s="88"/>
      <c r="AC16" s="88"/>
      <c r="AD16" s="85"/>
      <c r="AE16" s="88"/>
      <c r="AF16" s="88"/>
      <c r="AG16" s="88"/>
      <c r="AH16" s="88"/>
      <c r="AI16" s="88"/>
      <c r="AJ16" s="88"/>
      <c r="AK16" s="4"/>
      <c r="AL16" s="4"/>
      <c r="AM16" s="117"/>
      <c r="AN16" s="87"/>
      <c r="AO16" s="87"/>
      <c r="AP16" s="87"/>
      <c r="AQ16" s="87"/>
      <c r="AR16" s="87"/>
      <c r="AS16" s="4"/>
      <c r="AT16" s="123"/>
    </row>
    <row r="17" spans="1:46" s="83" customFormat="1" ht="12.75">
      <c r="A17" s="19"/>
      <c r="B17" s="84"/>
      <c r="C17" s="19" t="s">
        <v>14</v>
      </c>
      <c r="D17" s="132"/>
      <c r="E17" s="4"/>
      <c r="F17" s="88"/>
      <c r="G17" s="88"/>
      <c r="H17" s="85"/>
      <c r="I17" s="85"/>
      <c r="J17" s="140"/>
      <c r="K17" s="88"/>
      <c r="L17" s="85"/>
      <c r="M17" s="88"/>
      <c r="N17" s="88"/>
      <c r="O17" s="88"/>
      <c r="P17" s="88"/>
      <c r="Q17" s="85"/>
      <c r="R17" s="88"/>
      <c r="S17" s="88"/>
      <c r="T17" s="140"/>
      <c r="U17" s="88"/>
      <c r="V17" s="88"/>
      <c r="W17" s="88"/>
      <c r="X17" s="84"/>
      <c r="Y17" s="88"/>
      <c r="Z17" s="88"/>
      <c r="AA17" s="88"/>
      <c r="AB17" s="88"/>
      <c r="AC17" s="88"/>
      <c r="AD17" s="85"/>
      <c r="AE17" s="88"/>
      <c r="AF17" s="88"/>
      <c r="AG17" s="88"/>
      <c r="AH17" s="88"/>
      <c r="AI17" s="88"/>
      <c r="AJ17" s="88"/>
      <c r="AK17" s="4"/>
      <c r="AL17" s="4"/>
      <c r="AM17" s="117"/>
      <c r="AN17" s="87"/>
      <c r="AO17" s="87"/>
      <c r="AP17" s="87"/>
      <c r="AQ17" s="87"/>
      <c r="AR17" s="87"/>
      <c r="AS17" s="4"/>
      <c r="AT17" s="123"/>
    </row>
    <row r="18" spans="1:46" s="83" customFormat="1" ht="12.75">
      <c r="A18" s="16"/>
      <c r="B18" s="16"/>
      <c r="C18" s="4"/>
      <c r="D18" s="132"/>
      <c r="E18" s="4"/>
      <c r="F18" s="88"/>
      <c r="G18" s="88"/>
      <c r="H18" s="141"/>
      <c r="I18" s="141"/>
      <c r="J18" s="141"/>
      <c r="K18" s="88"/>
      <c r="L18" s="141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141"/>
      <c r="AE18" s="88"/>
      <c r="AF18" s="88"/>
      <c r="AG18" s="88"/>
      <c r="AH18" s="88"/>
      <c r="AI18" s="88"/>
      <c r="AJ18" s="88"/>
      <c r="AK18" s="4"/>
      <c r="AL18" s="4"/>
      <c r="AM18" s="117"/>
      <c r="AN18" s="89"/>
      <c r="AO18" s="89"/>
      <c r="AP18" s="89"/>
      <c r="AQ18" s="89"/>
      <c r="AR18" s="89"/>
      <c r="AS18" s="4"/>
      <c r="AT18" s="123"/>
    </row>
    <row r="19" spans="1:46" s="86" customFormat="1" ht="15" customHeight="1">
      <c r="A19" s="16"/>
      <c r="B19" s="16"/>
      <c r="C19" s="4"/>
      <c r="D19" s="132"/>
      <c r="E19" s="4"/>
      <c r="F19" s="88"/>
      <c r="G19" s="88"/>
      <c r="H19" s="141"/>
      <c r="I19" s="141"/>
      <c r="J19" s="141"/>
      <c r="K19" s="88"/>
      <c r="L19" s="141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141"/>
      <c r="AE19" s="88"/>
      <c r="AF19" s="88"/>
      <c r="AG19" s="88"/>
      <c r="AH19" s="88"/>
      <c r="AI19" s="88"/>
      <c r="AJ19" s="88"/>
      <c r="AK19" s="4"/>
      <c r="AL19" s="4"/>
      <c r="AM19" s="117"/>
      <c r="AN19" s="89"/>
      <c r="AO19" s="89"/>
      <c r="AP19" s="89"/>
      <c r="AQ19" s="89"/>
      <c r="AR19" s="89"/>
      <c r="AS19" s="4"/>
      <c r="AT19" s="4"/>
    </row>
    <row r="20" spans="1:46" s="86" customFormat="1" ht="11.25">
      <c r="A20" s="16"/>
      <c r="B20" s="16"/>
      <c r="C20" s="4"/>
      <c r="D20" s="132"/>
      <c r="E20" s="4"/>
      <c r="F20" s="88"/>
      <c r="G20" s="88"/>
      <c r="H20" s="141"/>
      <c r="I20" s="141"/>
      <c r="J20" s="141"/>
      <c r="K20" s="88"/>
      <c r="L20" s="141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141"/>
      <c r="AE20" s="88"/>
      <c r="AF20" s="88"/>
      <c r="AG20" s="88"/>
      <c r="AH20" s="88"/>
      <c r="AI20" s="88"/>
      <c r="AJ20" s="88"/>
      <c r="AK20" s="4"/>
      <c r="AL20" s="4"/>
      <c r="AM20" s="117"/>
      <c r="AN20" s="89"/>
      <c r="AO20" s="89"/>
      <c r="AP20" s="89"/>
      <c r="AQ20" s="89"/>
      <c r="AR20" s="89"/>
      <c r="AS20" s="4"/>
      <c r="AT20" s="4"/>
    </row>
    <row r="21" spans="1:46" s="86" customFormat="1" ht="11.25">
      <c r="A21" s="16"/>
      <c r="B21" s="16"/>
      <c r="C21" s="4"/>
      <c r="D21" s="132"/>
      <c r="E21" s="4"/>
      <c r="F21" s="88"/>
      <c r="G21" s="88"/>
      <c r="H21" s="141"/>
      <c r="I21" s="141"/>
      <c r="J21" s="141"/>
      <c r="K21" s="88"/>
      <c r="L21" s="141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141"/>
      <c r="AE21" s="88"/>
      <c r="AF21" s="88"/>
      <c r="AG21" s="88"/>
      <c r="AH21" s="88"/>
      <c r="AI21" s="88"/>
      <c r="AJ21" s="88"/>
      <c r="AK21" s="4"/>
      <c r="AL21" s="4"/>
      <c r="AM21" s="117"/>
      <c r="AN21" s="89"/>
      <c r="AO21" s="89"/>
      <c r="AP21" s="89"/>
      <c r="AQ21" s="89"/>
      <c r="AR21" s="89"/>
      <c r="AS21" s="4"/>
      <c r="AT21" s="4"/>
    </row>
    <row r="22" spans="1:46" s="86" customFormat="1" ht="11.25">
      <c r="A22" s="13"/>
      <c r="B22" s="13"/>
      <c r="C22" s="19"/>
      <c r="D22" s="133"/>
      <c r="E22" s="90"/>
      <c r="F22" s="140"/>
      <c r="G22" s="142"/>
      <c r="H22" s="85"/>
      <c r="I22" s="85"/>
      <c r="J22" s="85"/>
      <c r="K22" s="142"/>
      <c r="L22" s="85"/>
      <c r="M22" s="142"/>
      <c r="N22" s="142"/>
      <c r="O22" s="142"/>
      <c r="P22" s="142"/>
      <c r="Q22" s="85"/>
      <c r="R22" s="140"/>
      <c r="S22" s="142"/>
      <c r="T22" s="142"/>
      <c r="U22" s="85"/>
      <c r="V22" s="142"/>
      <c r="W22" s="142"/>
      <c r="X22" s="85"/>
      <c r="Y22" s="142"/>
      <c r="Z22" s="142"/>
      <c r="AA22" s="142"/>
      <c r="AB22" s="142"/>
      <c r="AC22" s="142"/>
      <c r="AD22" s="85"/>
      <c r="AE22" s="142"/>
      <c r="AF22" s="142"/>
      <c r="AG22" s="142"/>
      <c r="AH22" s="142"/>
      <c r="AI22" s="142"/>
      <c r="AJ22" s="142"/>
      <c r="AK22" s="90"/>
      <c r="AM22" s="118"/>
      <c r="AN22" s="13"/>
      <c r="AO22" s="13"/>
      <c r="AP22" s="13"/>
      <c r="AQ22" s="13"/>
      <c r="AR22" s="13"/>
      <c r="AS22" s="19"/>
      <c r="AT22" s="4"/>
    </row>
    <row r="23" spans="1:46" s="86" customFormat="1" ht="12.75">
      <c r="A23" s="2"/>
      <c r="B23" s="2" t="s">
        <v>0</v>
      </c>
      <c r="C23" s="2"/>
      <c r="D23" s="134"/>
      <c r="E23" s="2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  <c r="AC23" s="143"/>
      <c r="AD23" s="143"/>
      <c r="AE23" s="143"/>
      <c r="AF23" s="143"/>
      <c r="AG23" s="143"/>
      <c r="AH23" s="144"/>
      <c r="AI23" s="144"/>
      <c r="AJ23" s="144"/>
      <c r="AK23" s="2"/>
      <c r="AL23" s="2"/>
      <c r="AM23" s="119"/>
      <c r="AN23" s="2"/>
      <c r="AO23" s="2"/>
      <c r="AP23" s="2"/>
      <c r="AQ23" s="2"/>
      <c r="AR23" s="2"/>
      <c r="AS23" s="2"/>
      <c r="AT23" s="4"/>
    </row>
    <row r="24" spans="1:46" s="86" customFormat="1" ht="12.75">
      <c r="A24" s="2"/>
      <c r="B24" s="2"/>
      <c r="C24" s="2" t="s">
        <v>48</v>
      </c>
      <c r="D24" s="134"/>
      <c r="E24" s="2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  <c r="AD24" s="143"/>
      <c r="AE24" s="143"/>
      <c r="AF24" s="143"/>
      <c r="AG24" s="143"/>
      <c r="AH24" s="144"/>
      <c r="AI24" s="144"/>
      <c r="AJ24" s="144"/>
      <c r="AK24" s="2"/>
      <c r="AL24" s="2"/>
      <c r="AM24" s="119"/>
      <c r="AN24" s="2"/>
      <c r="AO24" s="2"/>
      <c r="AP24" s="2"/>
      <c r="AQ24" s="2"/>
      <c r="AR24" s="2"/>
      <c r="AS24" s="2"/>
      <c r="AT24" s="19"/>
    </row>
    <row r="25" spans="1:46" ht="15" customHeight="1">
      <c r="C25" s="2" t="s">
        <v>49</v>
      </c>
    </row>
    <row r="26" spans="1:46" ht="15" customHeight="1">
      <c r="C26" s="2" t="s">
        <v>50</v>
      </c>
    </row>
    <row r="27" spans="1:46" ht="15" customHeight="1">
      <c r="C27" s="2" t="s">
        <v>51</v>
      </c>
    </row>
    <row r="28" spans="1:46" ht="15" customHeight="1">
      <c r="C28" s="2" t="s">
        <v>52</v>
      </c>
    </row>
    <row r="29" spans="1:46" ht="15" customHeight="1">
      <c r="C29" s="2" t="s">
        <v>53</v>
      </c>
    </row>
    <row r="30" spans="1:46" ht="15" customHeight="1">
      <c r="C30" s="2" t="s">
        <v>54</v>
      </c>
    </row>
    <row r="31" spans="1:46" ht="15" customHeight="1">
      <c r="C31" s="2" t="s">
        <v>55</v>
      </c>
    </row>
    <row r="32" spans="1:46" ht="15" customHeight="1">
      <c r="C32" s="2" t="s">
        <v>56</v>
      </c>
    </row>
    <row r="43" spans="1:91" s="171" customFormat="1" ht="20.25">
      <c r="A43" s="161" t="str">
        <f>$A$1</f>
        <v>Công ty TNHH Hải sản An Lạc</v>
      </c>
      <c r="B43" s="165"/>
      <c r="C43" s="165"/>
      <c r="D43" s="166"/>
      <c r="E43" s="165"/>
      <c r="F43" s="166"/>
      <c r="G43" s="166"/>
      <c r="H43" s="166"/>
      <c r="I43" s="166"/>
      <c r="J43" s="166"/>
      <c r="K43" s="167"/>
      <c r="L43" s="167"/>
      <c r="M43" s="167"/>
      <c r="N43" s="167"/>
      <c r="O43" s="167"/>
      <c r="P43" s="167"/>
      <c r="Q43" s="167"/>
      <c r="R43" s="167"/>
      <c r="S43" s="168" t="str">
        <f>S1</f>
        <v>BẢNG CHẤM CÔNG THÁNG 04 NĂM 2014</v>
      </c>
      <c r="T43" s="167"/>
      <c r="U43" s="167"/>
      <c r="V43" s="167"/>
      <c r="W43" s="167"/>
      <c r="X43" s="167"/>
      <c r="Y43" s="167"/>
      <c r="Z43" s="167"/>
      <c r="AA43" s="167"/>
      <c r="AB43" s="167"/>
      <c r="AC43" s="167"/>
      <c r="AD43" s="167"/>
      <c r="AE43" s="167"/>
      <c r="AF43" s="167"/>
      <c r="AG43" s="167"/>
      <c r="AH43" s="167"/>
      <c r="AI43" s="167"/>
      <c r="AJ43" s="167"/>
      <c r="AK43" s="169"/>
      <c r="AL43" s="169"/>
      <c r="AM43" s="374" t="s">
        <v>126</v>
      </c>
      <c r="AN43" s="375"/>
      <c r="AO43" s="375"/>
      <c r="AP43" s="375"/>
      <c r="AQ43" s="375"/>
      <c r="AR43" s="375"/>
      <c r="AS43" s="376"/>
      <c r="AT43" s="170"/>
    </row>
    <row r="44" spans="1:91" s="171" customFormat="1" ht="20.25">
      <c r="A44" s="161" t="str">
        <f>$A$2</f>
        <v>Địa chỉ: Lô A14, đường 4A, KCN Hải Sơn, Đức Hòa, Long An</v>
      </c>
      <c r="B44" s="166"/>
      <c r="C44" s="166"/>
      <c r="D44" s="166"/>
      <c r="E44" s="166"/>
      <c r="F44" s="166"/>
      <c r="G44" s="166"/>
      <c r="H44" s="166"/>
      <c r="I44" s="166"/>
      <c r="J44" s="166"/>
      <c r="K44" s="167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  <c r="AC44" s="167"/>
      <c r="AD44" s="167"/>
      <c r="AE44" s="167"/>
      <c r="AF44" s="167"/>
      <c r="AG44" s="167"/>
      <c r="AH44" s="167"/>
      <c r="AI44" s="167"/>
      <c r="AJ44" s="167"/>
      <c r="AK44" s="169"/>
      <c r="AL44" s="169"/>
      <c r="AM44" s="172"/>
      <c r="AN44" s="173"/>
      <c r="AO44" s="173"/>
      <c r="AP44" s="173"/>
      <c r="AQ44" s="173"/>
      <c r="AR44" s="173"/>
      <c r="AS44" s="174"/>
      <c r="AT44" s="174"/>
    </row>
    <row r="45" spans="1:91" s="171" customFormat="1" ht="21" customHeight="1">
      <c r="A45" s="161" t="str">
        <f>$A$3</f>
        <v>MST: 1100878093</v>
      </c>
      <c r="B45" s="175"/>
      <c r="C45" s="175"/>
      <c r="D45" s="176"/>
      <c r="E45" s="176"/>
      <c r="F45" s="167"/>
      <c r="G45" s="167"/>
      <c r="H45" s="167"/>
      <c r="I45" s="167"/>
      <c r="J45" s="167"/>
      <c r="K45" s="167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7"/>
      <c r="AI45" s="167"/>
      <c r="AJ45" s="167"/>
      <c r="AK45" s="169"/>
      <c r="AL45" s="169"/>
      <c r="AM45" s="172"/>
      <c r="AN45" s="170"/>
      <c r="AO45" s="170"/>
      <c r="AP45" s="170"/>
      <c r="AQ45" s="170"/>
      <c r="AR45" s="170"/>
      <c r="AS45" s="177"/>
      <c r="AT45" s="177"/>
    </row>
    <row r="46" spans="1:91" s="171" customFormat="1" ht="14.25" customHeight="1">
      <c r="A46" s="178"/>
      <c r="B46" s="178"/>
      <c r="C46" s="179"/>
      <c r="D46" s="180"/>
      <c r="E46" s="181">
        <f>$E$4</f>
        <v>41730</v>
      </c>
      <c r="F46" s="182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3"/>
      <c r="AI46" s="183"/>
      <c r="AJ46" s="183"/>
      <c r="AK46" s="178"/>
      <c r="AL46" s="178"/>
      <c r="AM46" s="184"/>
      <c r="AN46" s="178"/>
      <c r="AO46" s="178"/>
      <c r="AP46" s="178"/>
      <c r="AQ46" s="178"/>
      <c r="AR46" s="178"/>
      <c r="AS46" s="178"/>
      <c r="AT46" s="185"/>
    </row>
    <row r="47" spans="1:91" s="187" customFormat="1" ht="18.75" customHeight="1">
      <c r="A47" s="377" t="s">
        <v>29</v>
      </c>
      <c r="B47" s="377" t="s">
        <v>3</v>
      </c>
      <c r="C47" s="377" t="s">
        <v>1</v>
      </c>
      <c r="D47" s="398" t="s">
        <v>30</v>
      </c>
      <c r="E47" s="377" t="s">
        <v>31</v>
      </c>
      <c r="F47" s="186">
        <f>+E46</f>
        <v>41730</v>
      </c>
      <c r="G47" s="186">
        <f t="shared" ref="G47:AI47" si="12">F47+1</f>
        <v>41731</v>
      </c>
      <c r="H47" s="186">
        <f t="shared" si="12"/>
        <v>41732</v>
      </c>
      <c r="I47" s="186">
        <f t="shared" si="12"/>
        <v>41733</v>
      </c>
      <c r="J47" s="186">
        <f t="shared" si="12"/>
        <v>41734</v>
      </c>
      <c r="K47" s="186">
        <f t="shared" si="12"/>
        <v>41735</v>
      </c>
      <c r="L47" s="186">
        <f t="shared" si="12"/>
        <v>41736</v>
      </c>
      <c r="M47" s="186">
        <f t="shared" si="12"/>
        <v>41737</v>
      </c>
      <c r="N47" s="186">
        <f t="shared" si="12"/>
        <v>41738</v>
      </c>
      <c r="O47" s="186">
        <f t="shared" si="12"/>
        <v>41739</v>
      </c>
      <c r="P47" s="186">
        <f t="shared" si="12"/>
        <v>41740</v>
      </c>
      <c r="Q47" s="186">
        <f t="shared" si="12"/>
        <v>41741</v>
      </c>
      <c r="R47" s="186">
        <f t="shared" si="12"/>
        <v>41742</v>
      </c>
      <c r="S47" s="186">
        <f t="shared" si="12"/>
        <v>41743</v>
      </c>
      <c r="T47" s="186">
        <f t="shared" si="12"/>
        <v>41744</v>
      </c>
      <c r="U47" s="186">
        <f t="shared" si="12"/>
        <v>41745</v>
      </c>
      <c r="V47" s="186">
        <f t="shared" si="12"/>
        <v>41746</v>
      </c>
      <c r="W47" s="186">
        <f t="shared" si="12"/>
        <v>41747</v>
      </c>
      <c r="X47" s="186">
        <f t="shared" si="12"/>
        <v>41748</v>
      </c>
      <c r="Y47" s="186">
        <f t="shared" si="12"/>
        <v>41749</v>
      </c>
      <c r="Z47" s="186">
        <f t="shared" si="12"/>
        <v>41750</v>
      </c>
      <c r="AA47" s="186">
        <f t="shared" si="12"/>
        <v>41751</v>
      </c>
      <c r="AB47" s="186">
        <f t="shared" si="12"/>
        <v>41752</v>
      </c>
      <c r="AC47" s="186">
        <f t="shared" si="12"/>
        <v>41753</v>
      </c>
      <c r="AD47" s="186">
        <f t="shared" si="12"/>
        <v>41754</v>
      </c>
      <c r="AE47" s="186">
        <f t="shared" si="12"/>
        <v>41755</v>
      </c>
      <c r="AF47" s="186">
        <f t="shared" si="12"/>
        <v>41756</v>
      </c>
      <c r="AG47" s="186">
        <f t="shared" si="12"/>
        <v>41757</v>
      </c>
      <c r="AH47" s="186">
        <f>AG47+1</f>
        <v>41758</v>
      </c>
      <c r="AI47" s="186">
        <f t="shared" si="12"/>
        <v>41759</v>
      </c>
      <c r="AJ47" s="186"/>
      <c r="AK47" s="400" t="s">
        <v>15</v>
      </c>
      <c r="AL47" s="401"/>
      <c r="AM47" s="402"/>
      <c r="AN47" s="403" t="s">
        <v>47</v>
      </c>
      <c r="AO47" s="403" t="s">
        <v>43</v>
      </c>
      <c r="AP47" s="403" t="s">
        <v>44</v>
      </c>
      <c r="AQ47" s="403" t="s">
        <v>45</v>
      </c>
      <c r="AR47" s="403" t="s">
        <v>46</v>
      </c>
      <c r="AS47" s="398" t="s">
        <v>0</v>
      </c>
      <c r="AT47" s="405"/>
      <c r="AV47" s="171"/>
      <c r="AW47" s="171"/>
      <c r="AX47" s="171"/>
      <c r="AY47" s="171"/>
      <c r="AZ47" s="171"/>
      <c r="BA47" s="171"/>
      <c r="BB47" s="171"/>
      <c r="BC47" s="171"/>
      <c r="BD47" s="171"/>
      <c r="BE47" s="171"/>
      <c r="BF47" s="171"/>
      <c r="BG47" s="171"/>
      <c r="BH47" s="171"/>
      <c r="BI47" s="171"/>
      <c r="BJ47" s="171"/>
      <c r="BK47" s="171"/>
      <c r="BL47" s="171"/>
      <c r="BM47" s="171"/>
      <c r="BN47" s="171"/>
      <c r="BO47" s="171"/>
      <c r="BP47" s="171"/>
      <c r="BQ47" s="171"/>
      <c r="BR47" s="171"/>
      <c r="BS47" s="171"/>
      <c r="BT47" s="171"/>
      <c r="BU47" s="171"/>
      <c r="BV47" s="171"/>
      <c r="BW47" s="171"/>
      <c r="BX47" s="171"/>
      <c r="BY47" s="171"/>
      <c r="BZ47" s="171"/>
      <c r="CA47" s="171"/>
      <c r="CB47" s="171"/>
      <c r="CC47" s="171"/>
      <c r="CD47" s="171"/>
      <c r="CE47" s="171"/>
      <c r="CF47" s="171"/>
      <c r="CG47" s="171"/>
      <c r="CH47" s="171"/>
      <c r="CI47" s="171"/>
      <c r="CJ47" s="171"/>
      <c r="CK47" s="171"/>
      <c r="CL47" s="171"/>
      <c r="CM47" s="171"/>
    </row>
    <row r="48" spans="1:91" s="187" customFormat="1" ht="57.75" customHeight="1">
      <c r="A48" s="378"/>
      <c r="B48" s="378"/>
      <c r="C48" s="378"/>
      <c r="D48" s="378"/>
      <c r="E48" s="399"/>
      <c r="F48" s="188" t="str">
        <f>CHOOSE(WEEKDAY(F47),"C.Nhật","T.Hai","T.Ba","T.Tư","T.Năm","T.Sáu","T.Bảy")</f>
        <v>T.Ba</v>
      </c>
      <c r="G48" s="188" t="str">
        <f t="shared" ref="G48:AI48" si="13">CHOOSE(WEEKDAY(G47),"C.Nhật","T.Hai","T.Ba","T.Tư","T.Năm","T.Sáu","T.Bảy")</f>
        <v>T.Tư</v>
      </c>
      <c r="H48" s="188" t="str">
        <f t="shared" si="13"/>
        <v>T.Năm</v>
      </c>
      <c r="I48" s="188" t="str">
        <f t="shared" si="13"/>
        <v>T.Sáu</v>
      </c>
      <c r="J48" s="188" t="str">
        <f t="shared" si="13"/>
        <v>T.Bảy</v>
      </c>
      <c r="K48" s="188" t="str">
        <f t="shared" si="13"/>
        <v>C.Nhật</v>
      </c>
      <c r="L48" s="188" t="str">
        <f t="shared" si="13"/>
        <v>T.Hai</v>
      </c>
      <c r="M48" s="188" t="str">
        <f t="shared" si="13"/>
        <v>T.Ba</v>
      </c>
      <c r="N48" s="188" t="str">
        <f t="shared" si="13"/>
        <v>T.Tư</v>
      </c>
      <c r="O48" s="188" t="str">
        <f t="shared" si="13"/>
        <v>T.Năm</v>
      </c>
      <c r="P48" s="188" t="str">
        <f t="shared" si="13"/>
        <v>T.Sáu</v>
      </c>
      <c r="Q48" s="188" t="str">
        <f t="shared" si="13"/>
        <v>T.Bảy</v>
      </c>
      <c r="R48" s="188" t="str">
        <f t="shared" si="13"/>
        <v>C.Nhật</v>
      </c>
      <c r="S48" s="188" t="str">
        <f t="shared" si="13"/>
        <v>T.Hai</v>
      </c>
      <c r="T48" s="188" t="str">
        <f t="shared" si="13"/>
        <v>T.Ba</v>
      </c>
      <c r="U48" s="188" t="str">
        <f t="shared" si="13"/>
        <v>T.Tư</v>
      </c>
      <c r="V48" s="188" t="str">
        <f t="shared" si="13"/>
        <v>T.Năm</v>
      </c>
      <c r="W48" s="188" t="str">
        <f t="shared" si="13"/>
        <v>T.Sáu</v>
      </c>
      <c r="X48" s="188" t="str">
        <f t="shared" si="13"/>
        <v>T.Bảy</v>
      </c>
      <c r="Y48" s="188" t="str">
        <f t="shared" si="13"/>
        <v>C.Nhật</v>
      </c>
      <c r="Z48" s="188" t="str">
        <f t="shared" si="13"/>
        <v>T.Hai</v>
      </c>
      <c r="AA48" s="188" t="str">
        <f t="shared" si="13"/>
        <v>T.Ba</v>
      </c>
      <c r="AB48" s="188" t="str">
        <f t="shared" si="13"/>
        <v>T.Tư</v>
      </c>
      <c r="AC48" s="188" t="str">
        <f t="shared" si="13"/>
        <v>T.Năm</v>
      </c>
      <c r="AD48" s="188" t="str">
        <f t="shared" si="13"/>
        <v>T.Sáu</v>
      </c>
      <c r="AE48" s="188" t="str">
        <f t="shared" si="13"/>
        <v>T.Bảy</v>
      </c>
      <c r="AF48" s="188" t="str">
        <f t="shared" si="13"/>
        <v>C.Nhật</v>
      </c>
      <c r="AG48" s="188" t="str">
        <f t="shared" si="13"/>
        <v>T.Hai</v>
      </c>
      <c r="AH48" s="188" t="str">
        <f t="shared" si="13"/>
        <v>T.Ba</v>
      </c>
      <c r="AI48" s="188" t="str">
        <f t="shared" si="13"/>
        <v>T.Tư</v>
      </c>
      <c r="AJ48" s="188"/>
      <c r="AK48" s="189" t="s">
        <v>16</v>
      </c>
      <c r="AL48" s="189" t="s">
        <v>32</v>
      </c>
      <c r="AM48" s="190" t="s">
        <v>17</v>
      </c>
      <c r="AN48" s="404"/>
      <c r="AO48" s="404"/>
      <c r="AP48" s="404"/>
      <c r="AQ48" s="404"/>
      <c r="AR48" s="404"/>
      <c r="AS48" s="378"/>
      <c r="AT48" s="405"/>
      <c r="AV48" s="171"/>
      <c r="AW48" s="171"/>
      <c r="AX48" s="171"/>
      <c r="AY48" s="171"/>
      <c r="AZ48" s="171"/>
      <c r="BA48" s="171"/>
      <c r="BB48" s="171"/>
      <c r="BC48" s="171"/>
      <c r="BD48" s="171"/>
      <c r="BE48" s="171"/>
      <c r="BF48" s="171"/>
      <c r="BG48" s="171"/>
      <c r="BH48" s="171"/>
      <c r="BI48" s="171"/>
      <c r="BJ48" s="171"/>
      <c r="BK48" s="171"/>
      <c r="BL48" s="171"/>
      <c r="BM48" s="171"/>
      <c r="BN48" s="171"/>
      <c r="BO48" s="171"/>
      <c r="BP48" s="171"/>
      <c r="BQ48" s="171"/>
      <c r="BR48" s="171"/>
      <c r="BS48" s="171"/>
      <c r="BT48" s="171"/>
      <c r="BU48" s="171"/>
      <c r="BV48" s="171"/>
      <c r="BW48" s="171"/>
      <c r="BX48" s="171"/>
      <c r="BY48" s="171"/>
      <c r="BZ48" s="171"/>
      <c r="CA48" s="171"/>
      <c r="CB48" s="171"/>
      <c r="CC48" s="171"/>
      <c r="CD48" s="171"/>
      <c r="CE48" s="171"/>
      <c r="CF48" s="171"/>
      <c r="CG48" s="171"/>
      <c r="CH48" s="171"/>
      <c r="CI48" s="171"/>
      <c r="CJ48" s="171"/>
      <c r="CK48" s="171"/>
      <c r="CL48" s="171"/>
      <c r="CM48" s="171"/>
    </row>
    <row r="49" spans="1:91" s="187" customFormat="1" ht="12.75" customHeight="1">
      <c r="A49" s="191">
        <v>1</v>
      </c>
      <c r="B49" s="191">
        <v>2</v>
      </c>
      <c r="C49" s="191">
        <v>3</v>
      </c>
      <c r="D49" s="191">
        <v>4</v>
      </c>
      <c r="E49" s="191">
        <v>5</v>
      </c>
      <c r="F49" s="191">
        <v>6</v>
      </c>
      <c r="G49" s="191">
        <v>7</v>
      </c>
      <c r="H49" s="191">
        <v>8</v>
      </c>
      <c r="I49" s="191">
        <v>9</v>
      </c>
      <c r="J49" s="191">
        <v>10</v>
      </c>
      <c r="K49" s="191">
        <v>11</v>
      </c>
      <c r="L49" s="191">
        <v>12</v>
      </c>
      <c r="M49" s="191">
        <v>13</v>
      </c>
      <c r="N49" s="191">
        <v>14</v>
      </c>
      <c r="O49" s="191">
        <v>15</v>
      </c>
      <c r="P49" s="191">
        <v>16</v>
      </c>
      <c r="Q49" s="191">
        <v>17</v>
      </c>
      <c r="R49" s="191">
        <v>18</v>
      </c>
      <c r="S49" s="191">
        <v>19</v>
      </c>
      <c r="T49" s="191">
        <v>20</v>
      </c>
      <c r="U49" s="191">
        <v>21</v>
      </c>
      <c r="V49" s="191">
        <v>22</v>
      </c>
      <c r="W49" s="191">
        <v>23</v>
      </c>
      <c r="X49" s="191">
        <v>24</v>
      </c>
      <c r="Y49" s="191">
        <v>25</v>
      </c>
      <c r="Z49" s="191">
        <v>26</v>
      </c>
      <c r="AA49" s="191">
        <v>27</v>
      </c>
      <c r="AB49" s="191">
        <v>28</v>
      </c>
      <c r="AC49" s="191">
        <v>29</v>
      </c>
      <c r="AD49" s="191">
        <v>30</v>
      </c>
      <c r="AE49" s="191">
        <v>31</v>
      </c>
      <c r="AF49" s="191">
        <v>32</v>
      </c>
      <c r="AG49" s="191">
        <v>33</v>
      </c>
      <c r="AH49" s="191">
        <v>34</v>
      </c>
      <c r="AI49" s="191">
        <v>35</v>
      </c>
      <c r="AJ49" s="191"/>
      <c r="AK49" s="191">
        <v>37</v>
      </c>
      <c r="AL49" s="191">
        <v>38</v>
      </c>
      <c r="AM49" s="191">
        <v>39</v>
      </c>
      <c r="AN49" s="191">
        <v>40</v>
      </c>
      <c r="AO49" s="191">
        <v>41</v>
      </c>
      <c r="AP49" s="191">
        <v>42</v>
      </c>
      <c r="AQ49" s="191">
        <v>43</v>
      </c>
      <c r="AR49" s="191">
        <v>44</v>
      </c>
      <c r="AS49" s="191">
        <v>45</v>
      </c>
      <c r="AT49" s="287"/>
      <c r="AV49" s="171"/>
      <c r="AW49" s="171"/>
      <c r="AX49" s="171"/>
      <c r="AY49" s="171"/>
      <c r="AZ49" s="171"/>
      <c r="BA49" s="171"/>
      <c r="BB49" s="171"/>
      <c r="BC49" s="171"/>
      <c r="BD49" s="171"/>
      <c r="BE49" s="171"/>
      <c r="BF49" s="171"/>
      <c r="BG49" s="171"/>
      <c r="BH49" s="171"/>
      <c r="BI49" s="171"/>
      <c r="BJ49" s="171"/>
      <c r="BK49" s="171"/>
      <c r="BL49" s="171"/>
      <c r="BM49" s="171"/>
      <c r="BN49" s="171"/>
      <c r="BO49" s="171"/>
      <c r="BP49" s="171"/>
      <c r="BQ49" s="171"/>
      <c r="BR49" s="171"/>
      <c r="BS49" s="171"/>
      <c r="BT49" s="171"/>
      <c r="BU49" s="171"/>
      <c r="BV49" s="171"/>
      <c r="BW49" s="171"/>
      <c r="BX49" s="171"/>
      <c r="BY49" s="171"/>
      <c r="BZ49" s="171"/>
      <c r="CA49" s="171"/>
      <c r="CB49" s="171"/>
      <c r="CC49" s="171"/>
      <c r="CD49" s="171"/>
      <c r="CE49" s="171"/>
      <c r="CF49" s="171"/>
      <c r="CG49" s="171"/>
      <c r="CH49" s="171"/>
      <c r="CI49" s="171"/>
      <c r="CJ49" s="171"/>
      <c r="CK49" s="171"/>
      <c r="CL49" s="171"/>
      <c r="CM49" s="171"/>
    </row>
    <row r="50" spans="1:91" s="187" customFormat="1" ht="18" customHeight="1">
      <c r="A50" s="372">
        <v>1</v>
      </c>
      <c r="B50" s="372" t="s">
        <v>78</v>
      </c>
      <c r="C50" s="358" t="str">
        <f>VLOOKUP(B50,DS,2,0)</f>
        <v>Nguyễn Thiện Duy</v>
      </c>
      <c r="D50" s="360" t="str">
        <f>VLOOKUP(B50,DS,3,0)</f>
        <v>Giám đốc</v>
      </c>
      <c r="E50" s="79" t="s">
        <v>33</v>
      </c>
      <c r="F50" s="193">
        <v>8</v>
      </c>
      <c r="G50" s="193">
        <v>8</v>
      </c>
      <c r="H50" s="193" t="s">
        <v>199</v>
      </c>
      <c r="I50" s="193">
        <v>8</v>
      </c>
      <c r="J50" s="193">
        <v>8</v>
      </c>
      <c r="K50" s="193"/>
      <c r="L50" s="193">
        <v>8</v>
      </c>
      <c r="M50" s="193" t="s">
        <v>199</v>
      </c>
      <c r="N50" s="193"/>
      <c r="O50" s="193">
        <v>8</v>
      </c>
      <c r="P50" s="193">
        <v>8</v>
      </c>
      <c r="Q50" s="193">
        <v>8</v>
      </c>
      <c r="R50" s="193"/>
      <c r="S50" s="193">
        <v>8</v>
      </c>
      <c r="T50" s="193">
        <v>8</v>
      </c>
      <c r="U50" s="193">
        <v>8</v>
      </c>
      <c r="V50" s="193">
        <v>8</v>
      </c>
      <c r="W50" s="193" t="s">
        <v>199</v>
      </c>
      <c r="X50" s="193">
        <v>8</v>
      </c>
      <c r="Y50" s="193"/>
      <c r="Z50" s="193">
        <v>8</v>
      </c>
      <c r="AA50" s="193">
        <v>8</v>
      </c>
      <c r="AB50" s="193">
        <v>8</v>
      </c>
      <c r="AC50" s="193" t="s">
        <v>199</v>
      </c>
      <c r="AD50" s="193">
        <v>8</v>
      </c>
      <c r="AE50" s="193">
        <v>8</v>
      </c>
      <c r="AF50" s="193"/>
      <c r="AG50" s="193">
        <v>8</v>
      </c>
      <c r="AH50" s="193">
        <v>8</v>
      </c>
      <c r="AI50" s="193"/>
      <c r="AJ50" s="193"/>
      <c r="AK50" s="362">
        <f t="shared" ref="AK50" si="14">((SUM(F50:AJ50))/8)-(SUMIF($F$6:$AJ$6,"C.Nhật",F50:AJ50)/8)</f>
        <v>20</v>
      </c>
      <c r="AL50" s="362">
        <f t="shared" ref="AL50" si="15">SUM(F51:AJ51)/8*1.5</f>
        <v>0</v>
      </c>
      <c r="AM50" s="364">
        <f t="shared" ref="AM50" si="16">SUMIF($F$6:$AJ$6,"C.Nhật",$F50:$AJ51)/8*2</f>
        <v>0</v>
      </c>
      <c r="AN50" s="366">
        <f t="shared" ref="AN50:AN60" si="17">SUM(AK50:AM51)</f>
        <v>20</v>
      </c>
      <c r="AO50" s="388">
        <v>0</v>
      </c>
      <c r="AP50" s="382"/>
      <c r="AQ50" s="382"/>
      <c r="AR50" s="382"/>
      <c r="AS50" s="380"/>
      <c r="AT50" s="287"/>
      <c r="AV50" s="171"/>
      <c r="AW50" s="171"/>
      <c r="AX50" s="171"/>
      <c r="AY50" s="171"/>
      <c r="AZ50" s="171"/>
      <c r="BA50" s="171"/>
      <c r="BB50" s="171"/>
      <c r="BC50" s="171"/>
      <c r="BD50" s="171"/>
      <c r="BE50" s="171"/>
      <c r="BF50" s="171"/>
      <c r="BG50" s="171"/>
      <c r="BH50" s="171"/>
      <c r="BI50" s="171"/>
      <c r="BJ50" s="171"/>
      <c r="BK50" s="171"/>
      <c r="BL50" s="171"/>
      <c r="BM50" s="171"/>
      <c r="BN50" s="171"/>
      <c r="BO50" s="171"/>
      <c r="BP50" s="171"/>
      <c r="BQ50" s="171"/>
      <c r="BR50" s="171"/>
      <c r="BS50" s="171"/>
      <c r="BT50" s="171"/>
      <c r="BU50" s="171"/>
      <c r="BV50" s="171"/>
      <c r="BW50" s="171"/>
      <c r="BX50" s="171"/>
      <c r="BY50" s="171"/>
      <c r="BZ50" s="171"/>
      <c r="CA50" s="171"/>
      <c r="CB50" s="171"/>
      <c r="CC50" s="171"/>
      <c r="CD50" s="171"/>
      <c r="CE50" s="171"/>
      <c r="CF50" s="171"/>
      <c r="CG50" s="171"/>
      <c r="CH50" s="171"/>
      <c r="CI50" s="171"/>
      <c r="CJ50" s="171"/>
      <c r="CK50" s="171"/>
      <c r="CL50" s="171"/>
      <c r="CM50" s="171"/>
    </row>
    <row r="51" spans="1:91" s="187" customFormat="1" ht="18" customHeight="1">
      <c r="A51" s="373"/>
      <c r="B51" s="373"/>
      <c r="C51" s="359"/>
      <c r="D51" s="361"/>
      <c r="E51" s="81" t="s">
        <v>32</v>
      </c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363"/>
      <c r="AL51" s="363"/>
      <c r="AM51" s="365"/>
      <c r="AN51" s="367"/>
      <c r="AO51" s="389"/>
      <c r="AP51" s="383"/>
      <c r="AQ51" s="383"/>
      <c r="AR51" s="383"/>
      <c r="AS51" s="381"/>
      <c r="AT51" s="287"/>
      <c r="AV51" s="171"/>
      <c r="AW51" s="171"/>
      <c r="AX51" s="171"/>
      <c r="AY51" s="171"/>
      <c r="AZ51" s="171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1"/>
      <c r="BN51" s="171"/>
      <c r="BO51" s="171"/>
      <c r="BP51" s="171"/>
      <c r="BQ51" s="171"/>
      <c r="BR51" s="171"/>
      <c r="BS51" s="171"/>
      <c r="BT51" s="171"/>
      <c r="BU51" s="171"/>
      <c r="BV51" s="171"/>
      <c r="BW51" s="171"/>
      <c r="BX51" s="171"/>
      <c r="BY51" s="171"/>
      <c r="BZ51" s="171"/>
      <c r="CA51" s="171"/>
      <c r="CB51" s="171"/>
      <c r="CC51" s="171"/>
      <c r="CD51" s="171"/>
      <c r="CE51" s="171"/>
      <c r="CF51" s="171"/>
      <c r="CG51" s="171"/>
      <c r="CH51" s="171"/>
      <c r="CI51" s="171"/>
      <c r="CJ51" s="171"/>
      <c r="CK51" s="171"/>
      <c r="CL51" s="171"/>
      <c r="CM51" s="171"/>
    </row>
    <row r="52" spans="1:91" s="187" customFormat="1" ht="18" customHeight="1">
      <c r="A52" s="372">
        <f>A50+1</f>
        <v>2</v>
      </c>
      <c r="B52" s="372" t="s">
        <v>80</v>
      </c>
      <c r="C52" s="358" t="str">
        <f>VLOOKUP(B52,DS,2,0)</f>
        <v>Nguyễn Văn Sẽ</v>
      </c>
      <c r="D52" s="360" t="str">
        <f>VLOOKUP(B52,DS,3,0)</f>
        <v>Kỹ Thuật</v>
      </c>
      <c r="E52" s="79" t="s">
        <v>33</v>
      </c>
      <c r="F52" s="193">
        <v>8</v>
      </c>
      <c r="G52" s="193">
        <v>8</v>
      </c>
      <c r="H52" s="193">
        <v>8</v>
      </c>
      <c r="I52" s="193">
        <v>8</v>
      </c>
      <c r="J52" s="193">
        <v>8</v>
      </c>
      <c r="K52" s="193"/>
      <c r="L52" s="193">
        <v>8</v>
      </c>
      <c r="M52" s="193">
        <v>8</v>
      </c>
      <c r="N52" s="193"/>
      <c r="O52" s="193">
        <v>8</v>
      </c>
      <c r="P52" s="193">
        <v>8</v>
      </c>
      <c r="Q52" s="193">
        <v>8</v>
      </c>
      <c r="R52" s="193"/>
      <c r="S52" s="193">
        <v>8</v>
      </c>
      <c r="T52" s="193">
        <v>8</v>
      </c>
      <c r="U52" s="193">
        <v>8</v>
      </c>
      <c r="V52" s="193" t="s">
        <v>199</v>
      </c>
      <c r="W52" s="193">
        <v>8</v>
      </c>
      <c r="X52" s="193">
        <v>8</v>
      </c>
      <c r="Y52" s="193"/>
      <c r="Z52" s="193">
        <v>8</v>
      </c>
      <c r="AA52" s="193" t="s">
        <v>199</v>
      </c>
      <c r="AB52" s="193">
        <v>8</v>
      </c>
      <c r="AC52" s="193">
        <v>8</v>
      </c>
      <c r="AD52" s="193">
        <v>8</v>
      </c>
      <c r="AE52" s="193">
        <v>8</v>
      </c>
      <c r="AF52" s="193"/>
      <c r="AG52" s="193">
        <v>8</v>
      </c>
      <c r="AH52" s="193">
        <v>8</v>
      </c>
      <c r="AI52" s="193"/>
      <c r="AJ52" s="193"/>
      <c r="AK52" s="362">
        <f t="shared" ref="AK52" si="18">((SUM(F52:AJ52))/8)-(SUMIF($F$6:$AJ$6,"C.Nhật",F52:AJ52)/8)</f>
        <v>22</v>
      </c>
      <c r="AL52" s="362">
        <f t="shared" ref="AL52" si="19">SUM(F53:AJ53)/8*1.5</f>
        <v>0</v>
      </c>
      <c r="AM52" s="364">
        <f t="shared" ref="AM52" si="20">SUMIF($F$6:$AJ$6,"C.Nhật",$F52:$AJ53)/8*2</f>
        <v>0</v>
      </c>
      <c r="AN52" s="366">
        <f t="shared" si="17"/>
        <v>22</v>
      </c>
      <c r="AO52" s="388">
        <v>0</v>
      </c>
      <c r="AP52" s="382"/>
      <c r="AQ52" s="382"/>
      <c r="AR52" s="382"/>
      <c r="AS52" s="380"/>
      <c r="AT52" s="287"/>
      <c r="AV52" s="171"/>
      <c r="AW52" s="171"/>
      <c r="AX52" s="171"/>
      <c r="AY52" s="171"/>
      <c r="AZ52" s="171"/>
      <c r="BA52" s="171"/>
      <c r="BB52" s="171"/>
      <c r="BC52" s="171"/>
      <c r="BD52" s="171"/>
      <c r="BE52" s="171"/>
      <c r="BF52" s="171"/>
      <c r="BG52" s="171"/>
      <c r="BH52" s="171"/>
      <c r="BI52" s="171"/>
      <c r="BJ52" s="171"/>
      <c r="BK52" s="171"/>
      <c r="BL52" s="171"/>
      <c r="BM52" s="171"/>
      <c r="BN52" s="171"/>
      <c r="BO52" s="171"/>
      <c r="BP52" s="171"/>
      <c r="BQ52" s="171"/>
      <c r="BR52" s="171"/>
      <c r="BS52" s="171"/>
      <c r="BT52" s="171"/>
      <c r="BU52" s="171"/>
      <c r="BV52" s="171"/>
      <c r="BW52" s="171"/>
      <c r="BX52" s="171"/>
      <c r="BY52" s="171"/>
      <c r="BZ52" s="171"/>
      <c r="CA52" s="171"/>
      <c r="CB52" s="171"/>
      <c r="CC52" s="171"/>
      <c r="CD52" s="171"/>
      <c r="CE52" s="171"/>
      <c r="CF52" s="171"/>
      <c r="CG52" s="171"/>
      <c r="CH52" s="171"/>
      <c r="CI52" s="171"/>
      <c r="CJ52" s="171"/>
      <c r="CK52" s="171"/>
      <c r="CL52" s="171"/>
      <c r="CM52" s="171"/>
    </row>
    <row r="53" spans="1:91" s="187" customFormat="1" ht="18" customHeight="1">
      <c r="A53" s="373"/>
      <c r="B53" s="373"/>
      <c r="C53" s="359"/>
      <c r="D53" s="361"/>
      <c r="E53" s="81" t="s">
        <v>32</v>
      </c>
      <c r="F53" s="194"/>
      <c r="G53" s="194"/>
      <c r="H53" s="194"/>
      <c r="I53" s="194"/>
      <c r="J53" s="194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363"/>
      <c r="AL53" s="363"/>
      <c r="AM53" s="365"/>
      <c r="AN53" s="367"/>
      <c r="AO53" s="389"/>
      <c r="AP53" s="383"/>
      <c r="AQ53" s="383"/>
      <c r="AR53" s="383"/>
      <c r="AS53" s="381"/>
      <c r="AT53" s="287"/>
      <c r="AV53" s="171"/>
      <c r="AW53" s="171"/>
      <c r="AX53" s="171"/>
      <c r="AY53" s="171"/>
      <c r="AZ53" s="171"/>
      <c r="BA53" s="171"/>
      <c r="BB53" s="171"/>
      <c r="BC53" s="171"/>
      <c r="BD53" s="171"/>
      <c r="BE53" s="171"/>
      <c r="BF53" s="171"/>
      <c r="BG53" s="171"/>
      <c r="BH53" s="171"/>
      <c r="BI53" s="171"/>
      <c r="BJ53" s="171"/>
      <c r="BK53" s="171"/>
      <c r="BL53" s="171"/>
      <c r="BM53" s="171"/>
      <c r="BN53" s="171"/>
      <c r="BO53" s="171"/>
      <c r="BP53" s="171"/>
      <c r="BQ53" s="171"/>
      <c r="BR53" s="171"/>
      <c r="BS53" s="171"/>
      <c r="BT53" s="171"/>
      <c r="BU53" s="171"/>
      <c r="BV53" s="171"/>
      <c r="BW53" s="171"/>
      <c r="BX53" s="171"/>
      <c r="BY53" s="171"/>
      <c r="BZ53" s="171"/>
      <c r="CA53" s="171"/>
      <c r="CB53" s="171"/>
      <c r="CC53" s="171"/>
      <c r="CD53" s="171"/>
      <c r="CE53" s="171"/>
      <c r="CF53" s="171"/>
      <c r="CG53" s="171"/>
      <c r="CH53" s="171"/>
      <c r="CI53" s="171"/>
      <c r="CJ53" s="171"/>
      <c r="CK53" s="171"/>
      <c r="CL53" s="171"/>
      <c r="CM53" s="171"/>
    </row>
    <row r="54" spans="1:91" s="187" customFormat="1" ht="18" customHeight="1">
      <c r="A54" s="372">
        <f>A52+1</f>
        <v>3</v>
      </c>
      <c r="B54" s="372" t="s">
        <v>82</v>
      </c>
      <c r="C54" s="358" t="str">
        <f>VLOOKUP(B54,DS,2,0)</f>
        <v>Võ Uyên Phương</v>
      </c>
      <c r="D54" s="360" t="str">
        <f>VLOOKUP(B54,DS,3,0)</f>
        <v>LĐ- TL</v>
      </c>
      <c r="E54" s="79" t="s">
        <v>33</v>
      </c>
      <c r="F54" s="193">
        <v>8</v>
      </c>
      <c r="G54" s="193">
        <v>8</v>
      </c>
      <c r="H54" s="193">
        <v>8</v>
      </c>
      <c r="I54" s="193" t="s">
        <v>199</v>
      </c>
      <c r="J54" s="193">
        <v>8</v>
      </c>
      <c r="K54" s="193"/>
      <c r="L54" s="193">
        <v>8</v>
      </c>
      <c r="M54" s="193">
        <v>8</v>
      </c>
      <c r="N54" s="193"/>
      <c r="O54" s="193">
        <v>8</v>
      </c>
      <c r="P54" s="193">
        <v>8</v>
      </c>
      <c r="Q54" s="193">
        <v>8</v>
      </c>
      <c r="R54" s="193"/>
      <c r="S54" s="193">
        <v>8</v>
      </c>
      <c r="T54" s="193">
        <v>8</v>
      </c>
      <c r="U54" s="193">
        <v>8</v>
      </c>
      <c r="V54" s="193">
        <v>8</v>
      </c>
      <c r="W54" s="193">
        <v>8</v>
      </c>
      <c r="X54" s="193">
        <v>8</v>
      </c>
      <c r="Y54" s="193"/>
      <c r="Z54" s="193">
        <v>8</v>
      </c>
      <c r="AA54" s="193">
        <v>8</v>
      </c>
      <c r="AB54" s="193">
        <v>8</v>
      </c>
      <c r="AC54" s="193">
        <v>8</v>
      </c>
      <c r="AD54" s="193">
        <v>8</v>
      </c>
      <c r="AE54" s="193">
        <v>8</v>
      </c>
      <c r="AF54" s="193"/>
      <c r="AG54" s="193">
        <v>8</v>
      </c>
      <c r="AH54" s="193">
        <v>8</v>
      </c>
      <c r="AI54" s="193"/>
      <c r="AJ54" s="193"/>
      <c r="AK54" s="362">
        <f t="shared" ref="AK54" si="21">((SUM(F54:AJ54))/8)-(SUMIF($F$6:$AJ$6,"C.Nhật",F54:AJ54)/8)</f>
        <v>23</v>
      </c>
      <c r="AL54" s="362">
        <f t="shared" ref="AL54" si="22">SUM(F55:AJ55)/8*1.5</f>
        <v>0</v>
      </c>
      <c r="AM54" s="364">
        <f t="shared" ref="AM54" si="23">SUMIF($F$6:$AJ$6,"C.Nhật",$F54:$AJ55)/8*2</f>
        <v>0</v>
      </c>
      <c r="AN54" s="366">
        <f t="shared" si="17"/>
        <v>23</v>
      </c>
      <c r="AO54" s="388">
        <v>0</v>
      </c>
      <c r="AP54" s="382"/>
      <c r="AQ54" s="382"/>
      <c r="AR54" s="382"/>
      <c r="AS54" s="380"/>
      <c r="AT54" s="287"/>
      <c r="AV54" s="171"/>
      <c r="AW54" s="171"/>
      <c r="AX54" s="171"/>
      <c r="AY54" s="171"/>
      <c r="AZ54" s="171"/>
      <c r="BA54" s="171"/>
      <c r="BB54" s="171"/>
      <c r="BC54" s="171"/>
      <c r="BD54" s="171"/>
      <c r="BE54" s="171"/>
      <c r="BF54" s="171"/>
      <c r="BG54" s="171"/>
      <c r="BH54" s="171"/>
      <c r="BI54" s="171"/>
      <c r="BJ54" s="171"/>
      <c r="BK54" s="171"/>
      <c r="BL54" s="171"/>
      <c r="BM54" s="171"/>
      <c r="BN54" s="171"/>
      <c r="BO54" s="171"/>
      <c r="BP54" s="171"/>
      <c r="BQ54" s="171"/>
      <c r="BR54" s="171"/>
      <c r="BS54" s="171"/>
      <c r="BT54" s="171"/>
      <c r="BU54" s="171"/>
      <c r="BV54" s="171"/>
      <c r="BW54" s="171"/>
      <c r="BX54" s="171"/>
      <c r="BY54" s="171"/>
      <c r="BZ54" s="171"/>
      <c r="CA54" s="171"/>
      <c r="CB54" s="171"/>
      <c r="CC54" s="171"/>
      <c r="CD54" s="171"/>
      <c r="CE54" s="171"/>
      <c r="CF54" s="171"/>
      <c r="CG54" s="171"/>
      <c r="CH54" s="171"/>
      <c r="CI54" s="171"/>
      <c r="CJ54" s="171"/>
      <c r="CK54" s="171"/>
      <c r="CL54" s="171"/>
      <c r="CM54" s="171"/>
    </row>
    <row r="55" spans="1:91" s="187" customFormat="1" ht="18" customHeight="1">
      <c r="A55" s="373"/>
      <c r="B55" s="373"/>
      <c r="C55" s="359"/>
      <c r="D55" s="361"/>
      <c r="E55" s="81" t="s">
        <v>32</v>
      </c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363"/>
      <c r="AL55" s="363"/>
      <c r="AM55" s="365"/>
      <c r="AN55" s="367"/>
      <c r="AO55" s="389"/>
      <c r="AP55" s="383"/>
      <c r="AQ55" s="383"/>
      <c r="AR55" s="383"/>
      <c r="AS55" s="381"/>
      <c r="AT55" s="287"/>
      <c r="AV55" s="171"/>
      <c r="AW55" s="171"/>
      <c r="AX55" s="171"/>
      <c r="AY55" s="171"/>
      <c r="AZ55" s="171"/>
      <c r="BA55" s="171"/>
      <c r="BB55" s="171"/>
      <c r="BC55" s="171"/>
      <c r="BD55" s="171"/>
      <c r="BE55" s="171"/>
      <c r="BF55" s="171"/>
      <c r="BG55" s="171"/>
      <c r="BH55" s="171"/>
      <c r="BI55" s="171"/>
      <c r="BJ55" s="171"/>
      <c r="BK55" s="171"/>
      <c r="BL55" s="171"/>
      <c r="BM55" s="171"/>
      <c r="BN55" s="171"/>
      <c r="BO55" s="171"/>
      <c r="BP55" s="171"/>
      <c r="BQ55" s="171"/>
      <c r="BR55" s="171"/>
      <c r="BS55" s="171"/>
      <c r="BT55" s="171"/>
      <c r="BU55" s="171"/>
      <c r="BV55" s="171"/>
      <c r="BW55" s="171"/>
      <c r="BX55" s="171"/>
      <c r="BY55" s="171"/>
      <c r="BZ55" s="171"/>
      <c r="CA55" s="171"/>
      <c r="CB55" s="171"/>
      <c r="CC55" s="171"/>
      <c r="CD55" s="171"/>
      <c r="CE55" s="171"/>
      <c r="CF55" s="171"/>
      <c r="CG55" s="171"/>
      <c r="CH55" s="171"/>
      <c r="CI55" s="171"/>
      <c r="CJ55" s="171"/>
      <c r="CK55" s="171"/>
      <c r="CL55" s="171"/>
      <c r="CM55" s="171"/>
    </row>
    <row r="56" spans="1:91" s="187" customFormat="1" ht="18" customHeight="1">
      <c r="A56" s="372">
        <f>A54+1</f>
        <v>4</v>
      </c>
      <c r="B56" s="372" t="s">
        <v>85</v>
      </c>
      <c r="C56" s="358" t="str">
        <f>VLOOKUP(B56,DS,2,0)</f>
        <v>Lê Nguyễn Huy Cường</v>
      </c>
      <c r="D56" s="360" t="str">
        <f>VLOOKUP(B56,DS,3,0)</f>
        <v>XNK</v>
      </c>
      <c r="E56" s="79" t="s">
        <v>33</v>
      </c>
      <c r="F56" s="193">
        <v>8</v>
      </c>
      <c r="G56" s="193">
        <v>8</v>
      </c>
      <c r="H56" s="193">
        <v>8</v>
      </c>
      <c r="I56" s="193">
        <v>8</v>
      </c>
      <c r="J56" s="193">
        <v>8</v>
      </c>
      <c r="K56" s="193"/>
      <c r="L56" s="193">
        <v>8</v>
      </c>
      <c r="M56" s="193">
        <v>8</v>
      </c>
      <c r="N56" s="193"/>
      <c r="O56" s="193">
        <v>8</v>
      </c>
      <c r="P56" s="193">
        <v>8</v>
      </c>
      <c r="Q56" s="193">
        <v>8</v>
      </c>
      <c r="R56" s="193"/>
      <c r="S56" s="193">
        <v>8</v>
      </c>
      <c r="T56" s="193">
        <v>8</v>
      </c>
      <c r="U56" s="193">
        <v>8</v>
      </c>
      <c r="V56" s="193">
        <v>8</v>
      </c>
      <c r="W56" s="193">
        <v>8</v>
      </c>
      <c r="X56" s="193">
        <v>8</v>
      </c>
      <c r="Y56" s="193"/>
      <c r="Z56" s="193">
        <v>8</v>
      </c>
      <c r="AA56" s="193" t="s">
        <v>199</v>
      </c>
      <c r="AB56" s="193">
        <v>8</v>
      </c>
      <c r="AC56" s="193">
        <v>8</v>
      </c>
      <c r="AD56" s="193">
        <v>8</v>
      </c>
      <c r="AE56" s="193">
        <v>8</v>
      </c>
      <c r="AF56" s="193"/>
      <c r="AG56" s="193">
        <v>8</v>
      </c>
      <c r="AH56" s="193">
        <v>8</v>
      </c>
      <c r="AI56" s="193"/>
      <c r="AJ56" s="193"/>
      <c r="AK56" s="362">
        <f t="shared" ref="AK56" si="24">((SUM(F56:AJ56))/8)-(SUMIF($F$6:$AJ$6,"C.Nhật",F56:AJ56)/8)</f>
        <v>23</v>
      </c>
      <c r="AL56" s="362">
        <f t="shared" ref="AL56" si="25">SUM(F57:AJ57)/8*1.5</f>
        <v>0</v>
      </c>
      <c r="AM56" s="364">
        <f t="shared" ref="AM56" si="26">SUMIF($F$6:$AJ$6,"C.Nhật",$F56:$AJ57)/8*2</f>
        <v>0</v>
      </c>
      <c r="AN56" s="366">
        <f t="shared" si="17"/>
        <v>23</v>
      </c>
      <c r="AO56" s="388">
        <v>0</v>
      </c>
      <c r="AP56" s="382"/>
      <c r="AQ56" s="382"/>
      <c r="AR56" s="382"/>
      <c r="AS56" s="380"/>
      <c r="AT56" s="287"/>
      <c r="AV56" s="171"/>
      <c r="AW56" s="171"/>
      <c r="AX56" s="171"/>
      <c r="AY56" s="171"/>
      <c r="AZ56" s="171"/>
      <c r="BA56" s="171"/>
      <c r="BB56" s="171"/>
      <c r="BC56" s="171"/>
      <c r="BD56" s="171"/>
      <c r="BE56" s="171"/>
      <c r="BF56" s="171"/>
      <c r="BG56" s="171"/>
      <c r="BH56" s="171"/>
      <c r="BI56" s="171"/>
      <c r="BJ56" s="171"/>
      <c r="BK56" s="171"/>
      <c r="BL56" s="171"/>
      <c r="BM56" s="171"/>
      <c r="BN56" s="171"/>
      <c r="BO56" s="171"/>
      <c r="BP56" s="171"/>
      <c r="BQ56" s="171"/>
      <c r="BR56" s="171"/>
      <c r="BS56" s="171"/>
      <c r="BT56" s="171"/>
      <c r="BU56" s="171"/>
      <c r="BV56" s="171"/>
      <c r="BW56" s="171"/>
      <c r="BX56" s="171"/>
      <c r="BY56" s="171"/>
      <c r="BZ56" s="171"/>
      <c r="CA56" s="171"/>
      <c r="CB56" s="171"/>
      <c r="CC56" s="171"/>
      <c r="CD56" s="171"/>
      <c r="CE56" s="171"/>
      <c r="CF56" s="171"/>
      <c r="CG56" s="171"/>
      <c r="CH56" s="171"/>
      <c r="CI56" s="171"/>
      <c r="CJ56" s="171"/>
      <c r="CK56" s="171"/>
      <c r="CL56" s="171"/>
      <c r="CM56" s="171"/>
    </row>
    <row r="57" spans="1:91" s="187" customFormat="1" ht="18" customHeight="1">
      <c r="A57" s="373"/>
      <c r="B57" s="373"/>
      <c r="C57" s="359"/>
      <c r="D57" s="361"/>
      <c r="E57" s="81" t="s">
        <v>32</v>
      </c>
      <c r="F57" s="194"/>
      <c r="G57" s="194"/>
      <c r="H57" s="194"/>
      <c r="I57" s="194"/>
      <c r="J57" s="194"/>
      <c r="K57" s="194"/>
      <c r="L57" s="194"/>
      <c r="M57" s="194"/>
      <c r="N57" s="194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4"/>
      <c r="Z57" s="194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363"/>
      <c r="AL57" s="363"/>
      <c r="AM57" s="365"/>
      <c r="AN57" s="367"/>
      <c r="AO57" s="389"/>
      <c r="AP57" s="383"/>
      <c r="AQ57" s="383"/>
      <c r="AR57" s="383"/>
      <c r="AS57" s="381"/>
      <c r="AT57" s="287"/>
      <c r="AV57" s="171"/>
      <c r="AW57" s="171"/>
      <c r="AX57" s="171"/>
      <c r="AY57" s="171"/>
      <c r="AZ57" s="171"/>
      <c r="BA57" s="171"/>
      <c r="BB57" s="171"/>
      <c r="BC57" s="171"/>
      <c r="BD57" s="171"/>
      <c r="BE57" s="171"/>
      <c r="BF57" s="171"/>
      <c r="BG57" s="171"/>
      <c r="BH57" s="171"/>
      <c r="BI57" s="171"/>
      <c r="BJ57" s="171"/>
      <c r="BK57" s="171"/>
      <c r="BL57" s="171"/>
      <c r="BM57" s="171"/>
      <c r="BN57" s="171"/>
      <c r="BO57" s="171"/>
      <c r="BP57" s="171"/>
      <c r="BQ57" s="171"/>
      <c r="BR57" s="171"/>
      <c r="BS57" s="171"/>
      <c r="BT57" s="171"/>
      <c r="BU57" s="171"/>
      <c r="BV57" s="171"/>
      <c r="BW57" s="171"/>
      <c r="BX57" s="171"/>
      <c r="BY57" s="171"/>
      <c r="BZ57" s="171"/>
      <c r="CA57" s="171"/>
      <c r="CB57" s="171"/>
      <c r="CC57" s="171"/>
      <c r="CD57" s="171"/>
      <c r="CE57" s="171"/>
      <c r="CF57" s="171"/>
      <c r="CG57" s="171"/>
      <c r="CH57" s="171"/>
      <c r="CI57" s="171"/>
      <c r="CJ57" s="171"/>
      <c r="CK57" s="171"/>
      <c r="CL57" s="171"/>
      <c r="CM57" s="171"/>
    </row>
    <row r="58" spans="1:91" s="187" customFormat="1" ht="18" customHeight="1">
      <c r="A58" s="372">
        <f>A56+1</f>
        <v>5</v>
      </c>
      <c r="B58" s="372" t="s">
        <v>88</v>
      </c>
      <c r="C58" s="358" t="str">
        <f>VLOOKUP(B58,DS,2,0)</f>
        <v>Nguyễn Văn Bé Tư</v>
      </c>
      <c r="D58" s="360" t="str">
        <f>VLOOKUP(B58,DS,3,0)</f>
        <v>Tài xế</v>
      </c>
      <c r="E58" s="79" t="s">
        <v>33</v>
      </c>
      <c r="F58" s="193">
        <v>8</v>
      </c>
      <c r="G58" s="193">
        <v>8</v>
      </c>
      <c r="H58" s="193">
        <v>8</v>
      </c>
      <c r="I58" s="193">
        <v>8</v>
      </c>
      <c r="J58" s="193">
        <v>8</v>
      </c>
      <c r="K58" s="193"/>
      <c r="L58" s="193">
        <v>8</v>
      </c>
      <c r="M58" s="193">
        <v>8</v>
      </c>
      <c r="N58" s="193"/>
      <c r="O58" s="193">
        <v>8</v>
      </c>
      <c r="P58" s="193">
        <v>8</v>
      </c>
      <c r="Q58" s="193">
        <v>8</v>
      </c>
      <c r="R58" s="193"/>
      <c r="S58" s="193">
        <v>8</v>
      </c>
      <c r="T58" s="193">
        <v>8</v>
      </c>
      <c r="U58" s="193">
        <v>8</v>
      </c>
      <c r="V58" s="193">
        <v>8</v>
      </c>
      <c r="W58" s="193">
        <v>8</v>
      </c>
      <c r="X58" s="193">
        <v>8</v>
      </c>
      <c r="Y58" s="193"/>
      <c r="Z58" s="193">
        <v>8</v>
      </c>
      <c r="AA58" s="193">
        <v>8</v>
      </c>
      <c r="AB58" s="193">
        <v>8</v>
      </c>
      <c r="AC58" s="193">
        <v>8</v>
      </c>
      <c r="AD58" s="193">
        <v>8</v>
      </c>
      <c r="AE58" s="193">
        <v>8</v>
      </c>
      <c r="AF58" s="193"/>
      <c r="AG58" s="193">
        <v>8</v>
      </c>
      <c r="AH58" s="193">
        <v>8</v>
      </c>
      <c r="AI58" s="193"/>
      <c r="AJ58" s="193"/>
      <c r="AK58" s="362">
        <f t="shared" ref="AK58" si="27">((SUM(F58:AJ58))/8)-(SUMIF($F$6:$AJ$6,"C.Nhật",F58:AJ58)/8)</f>
        <v>24</v>
      </c>
      <c r="AL58" s="362">
        <f t="shared" ref="AL58" si="28">SUM(F59:AJ59)/8*1.5</f>
        <v>0</v>
      </c>
      <c r="AM58" s="364">
        <f t="shared" ref="AM58" si="29">SUMIF($F$6:$AJ$6,"C.Nhật",$F58:$AJ59)/8*2</f>
        <v>0</v>
      </c>
      <c r="AN58" s="366">
        <f t="shared" si="17"/>
        <v>24</v>
      </c>
      <c r="AO58" s="388">
        <v>0</v>
      </c>
      <c r="AP58" s="382"/>
      <c r="AQ58" s="382"/>
      <c r="AR58" s="382"/>
      <c r="AS58" s="380"/>
      <c r="AT58" s="287"/>
      <c r="AV58" s="171"/>
      <c r="AW58" s="171"/>
      <c r="AX58" s="171"/>
      <c r="AY58" s="171"/>
      <c r="AZ58" s="171"/>
      <c r="BA58" s="171"/>
      <c r="BB58" s="171"/>
      <c r="BC58" s="171"/>
      <c r="BD58" s="171"/>
      <c r="BE58" s="171"/>
      <c r="BF58" s="171"/>
      <c r="BG58" s="171"/>
      <c r="BH58" s="171"/>
      <c r="BI58" s="171"/>
      <c r="BJ58" s="171"/>
      <c r="BK58" s="171"/>
      <c r="BL58" s="171"/>
      <c r="BM58" s="171"/>
      <c r="BN58" s="171"/>
      <c r="BO58" s="171"/>
      <c r="BP58" s="171"/>
      <c r="BQ58" s="171"/>
      <c r="BR58" s="171"/>
      <c r="BS58" s="171"/>
      <c r="BT58" s="171"/>
      <c r="BU58" s="171"/>
      <c r="BV58" s="171"/>
      <c r="BW58" s="171"/>
      <c r="BX58" s="171"/>
      <c r="BY58" s="171"/>
      <c r="BZ58" s="171"/>
      <c r="CA58" s="171"/>
      <c r="CB58" s="171"/>
      <c r="CC58" s="171"/>
      <c r="CD58" s="171"/>
      <c r="CE58" s="171"/>
      <c r="CF58" s="171"/>
      <c r="CG58" s="171"/>
      <c r="CH58" s="171"/>
      <c r="CI58" s="171"/>
      <c r="CJ58" s="171"/>
      <c r="CK58" s="171"/>
      <c r="CL58" s="171"/>
      <c r="CM58" s="171"/>
    </row>
    <row r="59" spans="1:91" s="187" customFormat="1" ht="18" customHeight="1">
      <c r="A59" s="373"/>
      <c r="B59" s="373"/>
      <c r="C59" s="359"/>
      <c r="D59" s="361"/>
      <c r="E59" s="81" t="s">
        <v>32</v>
      </c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4"/>
      <c r="Z59" s="194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363"/>
      <c r="AL59" s="363"/>
      <c r="AM59" s="365"/>
      <c r="AN59" s="367"/>
      <c r="AO59" s="389"/>
      <c r="AP59" s="383"/>
      <c r="AQ59" s="383"/>
      <c r="AR59" s="383"/>
      <c r="AS59" s="381"/>
      <c r="AT59" s="287"/>
      <c r="AV59" s="171"/>
      <c r="AW59" s="171"/>
      <c r="AX59" s="171"/>
      <c r="AY59" s="171"/>
      <c r="AZ59" s="171"/>
      <c r="BA59" s="171"/>
      <c r="BB59" s="171"/>
      <c r="BC59" s="171"/>
      <c r="BD59" s="171"/>
      <c r="BE59" s="171"/>
      <c r="BF59" s="171"/>
      <c r="BG59" s="171"/>
      <c r="BH59" s="171"/>
      <c r="BI59" s="171"/>
      <c r="BJ59" s="171"/>
      <c r="BK59" s="171"/>
      <c r="BL59" s="171"/>
      <c r="BM59" s="171"/>
      <c r="BN59" s="171"/>
      <c r="BO59" s="171"/>
      <c r="BP59" s="171"/>
      <c r="BQ59" s="171"/>
      <c r="BR59" s="171"/>
      <c r="BS59" s="171"/>
      <c r="BT59" s="171"/>
      <c r="BU59" s="171"/>
      <c r="BV59" s="171"/>
      <c r="BW59" s="171"/>
      <c r="BX59" s="171"/>
      <c r="BY59" s="171"/>
      <c r="BZ59" s="171"/>
      <c r="CA59" s="171"/>
      <c r="CB59" s="171"/>
      <c r="CC59" s="171"/>
      <c r="CD59" s="171"/>
      <c r="CE59" s="171"/>
      <c r="CF59" s="171"/>
      <c r="CG59" s="171"/>
      <c r="CH59" s="171"/>
      <c r="CI59" s="171"/>
      <c r="CJ59" s="171"/>
      <c r="CK59" s="171"/>
      <c r="CL59" s="171"/>
      <c r="CM59" s="171"/>
    </row>
    <row r="60" spans="1:91" s="187" customFormat="1" ht="18" customHeight="1">
      <c r="A60" s="372">
        <f>A58+1</f>
        <v>6</v>
      </c>
      <c r="B60" s="372" t="s">
        <v>92</v>
      </c>
      <c r="C60" s="358" t="str">
        <f>VLOOKUP(B60,DS,2,0)</f>
        <v>Hoàng Thị Ngọc</v>
      </c>
      <c r="D60" s="360" t="str">
        <f>VLOOKUP(B60,DS,3,0)</f>
        <v>Kế toán</v>
      </c>
      <c r="E60" s="79" t="s">
        <v>33</v>
      </c>
      <c r="F60" s="193">
        <v>8</v>
      </c>
      <c r="G60" s="193">
        <v>8</v>
      </c>
      <c r="H60" s="193">
        <v>8</v>
      </c>
      <c r="I60" s="193">
        <v>8</v>
      </c>
      <c r="J60" s="193">
        <v>8</v>
      </c>
      <c r="K60" s="193"/>
      <c r="L60" s="193">
        <v>8</v>
      </c>
      <c r="M60" s="193">
        <v>8</v>
      </c>
      <c r="N60" s="193"/>
      <c r="O60" s="193" t="s">
        <v>199</v>
      </c>
      <c r="P60" s="193">
        <v>8</v>
      </c>
      <c r="Q60" s="193">
        <v>8</v>
      </c>
      <c r="R60" s="193"/>
      <c r="S60" s="193">
        <v>8</v>
      </c>
      <c r="T60" s="193">
        <v>8</v>
      </c>
      <c r="U60" s="193">
        <v>8</v>
      </c>
      <c r="V60" s="193">
        <v>8</v>
      </c>
      <c r="W60" s="193">
        <v>8</v>
      </c>
      <c r="X60" s="193">
        <v>8</v>
      </c>
      <c r="Y60" s="193"/>
      <c r="Z60" s="193">
        <v>8</v>
      </c>
      <c r="AA60" s="193">
        <v>8</v>
      </c>
      <c r="AB60" s="193" t="s">
        <v>199</v>
      </c>
      <c r="AC60" s="193">
        <v>8</v>
      </c>
      <c r="AD60" s="193">
        <v>8</v>
      </c>
      <c r="AE60" s="193">
        <v>8</v>
      </c>
      <c r="AF60" s="193"/>
      <c r="AG60" s="193">
        <v>8</v>
      </c>
      <c r="AH60" s="193">
        <v>8</v>
      </c>
      <c r="AI60" s="193"/>
      <c r="AJ60" s="193"/>
      <c r="AK60" s="362">
        <f t="shared" ref="AK60" si="30">((SUM(F60:AJ60))/8)-(SUMIF($F$6:$AJ$6,"C.Nhật",F60:AJ60)/8)</f>
        <v>22</v>
      </c>
      <c r="AL60" s="362">
        <f t="shared" ref="AL60" si="31">SUM(F61:AJ61)/8*1.5</f>
        <v>0</v>
      </c>
      <c r="AM60" s="364">
        <f t="shared" ref="AM60" si="32">SUMIF($F$6:$AJ$6,"C.Nhật",$F60:$AJ61)/8*2</f>
        <v>0</v>
      </c>
      <c r="AN60" s="366">
        <f t="shared" si="17"/>
        <v>22</v>
      </c>
      <c r="AO60" s="388">
        <v>0</v>
      </c>
      <c r="AP60" s="382"/>
      <c r="AQ60" s="382"/>
      <c r="AR60" s="382"/>
      <c r="AS60" s="380"/>
      <c r="AT60" s="287"/>
      <c r="AV60" s="171"/>
      <c r="AW60" s="171"/>
      <c r="AX60" s="171"/>
      <c r="AY60" s="171"/>
      <c r="AZ60" s="171"/>
      <c r="BA60" s="171"/>
      <c r="BB60" s="171"/>
      <c r="BC60" s="171"/>
      <c r="BD60" s="171"/>
      <c r="BE60" s="171"/>
      <c r="BF60" s="171"/>
      <c r="BG60" s="171"/>
      <c r="BH60" s="171"/>
      <c r="BI60" s="171"/>
      <c r="BJ60" s="171"/>
      <c r="BK60" s="171"/>
      <c r="BL60" s="171"/>
      <c r="BM60" s="171"/>
      <c r="BN60" s="171"/>
      <c r="BO60" s="171"/>
      <c r="BP60" s="171"/>
      <c r="BQ60" s="171"/>
      <c r="BR60" s="171"/>
      <c r="BS60" s="171"/>
      <c r="BT60" s="171"/>
      <c r="BU60" s="171"/>
      <c r="BV60" s="171"/>
      <c r="BW60" s="171"/>
      <c r="BX60" s="171"/>
      <c r="BY60" s="171"/>
      <c r="BZ60" s="171"/>
      <c r="CA60" s="171"/>
      <c r="CB60" s="171"/>
      <c r="CC60" s="171"/>
      <c r="CD60" s="171"/>
      <c r="CE60" s="171"/>
      <c r="CF60" s="171"/>
      <c r="CG60" s="171"/>
      <c r="CH60" s="171"/>
      <c r="CI60" s="171"/>
      <c r="CJ60" s="171"/>
      <c r="CK60" s="171"/>
      <c r="CL60" s="171"/>
      <c r="CM60" s="171"/>
    </row>
    <row r="61" spans="1:91" s="187" customFormat="1" ht="18" customHeight="1">
      <c r="A61" s="373"/>
      <c r="B61" s="373"/>
      <c r="C61" s="359"/>
      <c r="D61" s="361"/>
      <c r="E61" s="81" t="s">
        <v>32</v>
      </c>
      <c r="F61" s="194"/>
      <c r="G61" s="194"/>
      <c r="H61" s="194"/>
      <c r="I61" s="194"/>
      <c r="J61" s="194"/>
      <c r="K61" s="194"/>
      <c r="L61" s="194"/>
      <c r="M61" s="194"/>
      <c r="N61" s="194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363"/>
      <c r="AL61" s="363"/>
      <c r="AM61" s="365"/>
      <c r="AN61" s="367"/>
      <c r="AO61" s="389"/>
      <c r="AP61" s="383"/>
      <c r="AQ61" s="383"/>
      <c r="AR61" s="383"/>
      <c r="AS61" s="381"/>
      <c r="AT61" s="287"/>
      <c r="AV61" s="171"/>
      <c r="AW61" s="171"/>
      <c r="AX61" s="171"/>
      <c r="AY61" s="171"/>
      <c r="AZ61" s="171"/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1"/>
      <c r="BQ61" s="171"/>
      <c r="BR61" s="171"/>
      <c r="BS61" s="171"/>
      <c r="BT61" s="171"/>
      <c r="BU61" s="171"/>
      <c r="BV61" s="171"/>
      <c r="BW61" s="171"/>
      <c r="BX61" s="171"/>
      <c r="BY61" s="171"/>
      <c r="BZ61" s="171"/>
      <c r="CA61" s="171"/>
      <c r="CB61" s="171"/>
      <c r="CC61" s="171"/>
      <c r="CD61" s="171"/>
      <c r="CE61" s="171"/>
      <c r="CF61" s="171"/>
      <c r="CG61" s="171"/>
      <c r="CH61" s="171"/>
      <c r="CI61" s="171"/>
      <c r="CJ61" s="171"/>
      <c r="CK61" s="171"/>
      <c r="CL61" s="171"/>
      <c r="CM61" s="171"/>
    </row>
    <row r="62" spans="1:91" s="205" customFormat="1" ht="12.75">
      <c r="A62" s="195"/>
      <c r="B62" s="196"/>
      <c r="C62" s="197"/>
      <c r="D62" s="198"/>
      <c r="E62" s="197"/>
      <c r="F62" s="199"/>
      <c r="G62" s="199"/>
      <c r="H62" s="200"/>
      <c r="I62" s="200"/>
      <c r="J62" s="201"/>
      <c r="K62" s="199"/>
      <c r="L62" s="200"/>
      <c r="M62" s="199"/>
      <c r="N62" s="199"/>
      <c r="O62" s="199"/>
      <c r="P62" s="199"/>
      <c r="Q62" s="200"/>
      <c r="R62" s="199"/>
      <c r="S62" s="199"/>
      <c r="T62" s="201"/>
      <c r="U62" s="199"/>
      <c r="V62" s="199"/>
      <c r="W62" s="199"/>
      <c r="X62" s="196"/>
      <c r="Y62" s="199"/>
      <c r="Z62" s="199"/>
      <c r="AA62" s="199"/>
      <c r="AB62" s="199"/>
      <c r="AC62" s="199"/>
      <c r="AD62" s="200"/>
      <c r="AE62" s="199"/>
      <c r="AF62" s="199"/>
      <c r="AG62" s="199"/>
      <c r="AH62" s="199"/>
      <c r="AI62" s="199"/>
      <c r="AJ62" s="199"/>
      <c r="AK62" s="197"/>
      <c r="AL62" s="197"/>
      <c r="AM62" s="202"/>
      <c r="AN62" s="203"/>
      <c r="AO62" s="203"/>
      <c r="AP62" s="203"/>
      <c r="AQ62" s="203"/>
      <c r="AR62" s="203"/>
      <c r="AS62" s="197"/>
      <c r="AT62" s="204"/>
    </row>
    <row r="63" spans="1:91" s="205" customFormat="1" ht="12.75">
      <c r="A63" s="195"/>
      <c r="B63" s="196"/>
      <c r="C63" s="206" t="s">
        <v>14</v>
      </c>
      <c r="D63" s="198"/>
      <c r="E63" s="197"/>
      <c r="F63" s="199"/>
      <c r="G63" s="199"/>
      <c r="H63" s="200"/>
      <c r="I63" s="200"/>
      <c r="J63" s="201"/>
      <c r="K63" s="199"/>
      <c r="L63" s="200"/>
      <c r="M63" s="199"/>
      <c r="N63" s="199"/>
      <c r="O63" s="199"/>
      <c r="P63" s="199"/>
      <c r="Q63" s="200"/>
      <c r="R63" s="199"/>
      <c r="S63" s="199"/>
      <c r="T63" s="201"/>
      <c r="U63" s="199"/>
      <c r="V63" s="199"/>
      <c r="W63" s="199"/>
      <c r="X63" s="196"/>
      <c r="Y63" s="199"/>
      <c r="Z63" s="199"/>
      <c r="AA63" s="199"/>
      <c r="AB63" s="199"/>
      <c r="AC63" s="199"/>
      <c r="AD63" s="200"/>
      <c r="AE63" s="199"/>
      <c r="AF63" s="199"/>
      <c r="AG63" s="199"/>
      <c r="AH63" s="199"/>
      <c r="AI63" s="199"/>
      <c r="AJ63" s="199"/>
      <c r="AK63" s="197"/>
      <c r="AL63" s="197"/>
      <c r="AM63" s="202"/>
      <c r="AN63" s="203"/>
      <c r="AO63" s="203"/>
      <c r="AP63" s="203"/>
      <c r="AQ63" s="203"/>
      <c r="AR63" s="203"/>
      <c r="AS63" s="197"/>
      <c r="AT63" s="204"/>
    </row>
    <row r="64" spans="1:91" s="205" customFormat="1" ht="12.75">
      <c r="A64" s="207"/>
      <c r="B64" s="207"/>
      <c r="C64" s="197"/>
      <c r="D64" s="198"/>
      <c r="E64" s="197"/>
      <c r="F64" s="199"/>
      <c r="G64" s="199"/>
      <c r="H64" s="208"/>
      <c r="I64" s="208"/>
      <c r="J64" s="208"/>
      <c r="K64" s="199"/>
      <c r="L64" s="208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208"/>
      <c r="AE64" s="199"/>
      <c r="AF64" s="199"/>
      <c r="AG64" s="199"/>
      <c r="AH64" s="199"/>
      <c r="AI64" s="199"/>
      <c r="AJ64" s="199"/>
      <c r="AK64" s="197"/>
      <c r="AL64" s="197"/>
      <c r="AM64" s="202"/>
      <c r="AN64" s="209"/>
      <c r="AO64" s="209"/>
      <c r="AP64" s="209"/>
      <c r="AQ64" s="209"/>
      <c r="AR64" s="209"/>
      <c r="AS64" s="197"/>
      <c r="AT64" s="204"/>
    </row>
    <row r="65" spans="1:46" s="210" customFormat="1" ht="15" customHeight="1">
      <c r="A65" s="207"/>
      <c r="B65" s="207"/>
      <c r="C65" s="197"/>
      <c r="D65" s="198"/>
      <c r="E65" s="197"/>
      <c r="F65" s="199"/>
      <c r="G65" s="199"/>
      <c r="H65" s="208"/>
      <c r="I65" s="208"/>
      <c r="J65" s="208"/>
      <c r="K65" s="199"/>
      <c r="L65" s="208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208"/>
      <c r="AE65" s="199"/>
      <c r="AF65" s="199"/>
      <c r="AG65" s="199"/>
      <c r="AH65" s="199"/>
      <c r="AI65" s="199"/>
      <c r="AJ65" s="199"/>
      <c r="AK65" s="197"/>
      <c r="AL65" s="197"/>
      <c r="AM65" s="202"/>
      <c r="AN65" s="209"/>
      <c r="AO65" s="209"/>
      <c r="AP65" s="209"/>
      <c r="AQ65" s="209"/>
      <c r="AR65" s="209"/>
      <c r="AS65" s="197"/>
      <c r="AT65" s="197"/>
    </row>
    <row r="66" spans="1:46" s="210" customFormat="1" ht="11.25">
      <c r="A66" s="207"/>
      <c r="B66" s="207"/>
      <c r="C66" s="197"/>
      <c r="D66" s="198"/>
      <c r="E66" s="197"/>
      <c r="F66" s="199"/>
      <c r="G66" s="199"/>
      <c r="H66" s="208"/>
      <c r="I66" s="208"/>
      <c r="J66" s="208"/>
      <c r="K66" s="199"/>
      <c r="L66" s="208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208"/>
      <c r="AE66" s="199"/>
      <c r="AF66" s="199"/>
      <c r="AG66" s="199"/>
      <c r="AH66" s="199"/>
      <c r="AI66" s="199"/>
      <c r="AJ66" s="199"/>
      <c r="AK66" s="197"/>
      <c r="AL66" s="197"/>
      <c r="AM66" s="202"/>
      <c r="AN66" s="209"/>
      <c r="AO66" s="209"/>
      <c r="AP66" s="209"/>
      <c r="AQ66" s="209"/>
      <c r="AR66" s="209"/>
      <c r="AS66" s="197"/>
      <c r="AT66" s="197"/>
    </row>
    <row r="67" spans="1:46" s="210" customFormat="1" ht="11.25">
      <c r="A67" s="207"/>
      <c r="B67" s="207"/>
      <c r="C67" s="197"/>
      <c r="D67" s="198"/>
      <c r="E67" s="197"/>
      <c r="F67" s="199"/>
      <c r="G67" s="199"/>
      <c r="H67" s="208"/>
      <c r="I67" s="208"/>
      <c r="J67" s="208"/>
      <c r="K67" s="199"/>
      <c r="L67" s="208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208"/>
      <c r="AE67" s="199"/>
      <c r="AF67" s="199"/>
      <c r="AG67" s="199"/>
      <c r="AH67" s="199"/>
      <c r="AI67" s="199"/>
      <c r="AJ67" s="199"/>
      <c r="AK67" s="197"/>
      <c r="AL67" s="197"/>
      <c r="AM67" s="202"/>
      <c r="AN67" s="209"/>
      <c r="AO67" s="209"/>
      <c r="AP67" s="209"/>
      <c r="AQ67" s="209"/>
      <c r="AR67" s="209"/>
      <c r="AS67" s="197"/>
      <c r="AT67" s="197"/>
    </row>
    <row r="68" spans="1:46" s="210" customFormat="1" ht="11.25">
      <c r="A68" s="206"/>
      <c r="B68" s="206"/>
      <c r="C68" s="195"/>
      <c r="D68" s="211"/>
      <c r="E68" s="212"/>
      <c r="F68" s="201"/>
      <c r="G68" s="213"/>
      <c r="H68" s="200"/>
      <c r="I68" s="200"/>
      <c r="J68" s="200"/>
      <c r="K68" s="213"/>
      <c r="L68" s="200"/>
      <c r="M68" s="213"/>
      <c r="N68" s="213"/>
      <c r="O68" s="213"/>
      <c r="P68" s="213"/>
      <c r="Q68" s="200"/>
      <c r="R68" s="201"/>
      <c r="S68" s="213"/>
      <c r="T68" s="213"/>
      <c r="U68" s="200"/>
      <c r="V68" s="213"/>
      <c r="W68" s="213"/>
      <c r="X68" s="200"/>
      <c r="Y68" s="213"/>
      <c r="Z68" s="213"/>
      <c r="AA68" s="213"/>
      <c r="AB68" s="213"/>
      <c r="AC68" s="213"/>
      <c r="AD68" s="200"/>
      <c r="AE68" s="213"/>
      <c r="AF68" s="213"/>
      <c r="AG68" s="213"/>
      <c r="AH68" s="213"/>
      <c r="AI68" s="213"/>
      <c r="AJ68" s="213"/>
      <c r="AK68" s="212"/>
      <c r="AM68" s="214"/>
      <c r="AN68" s="206"/>
      <c r="AO68" s="206"/>
      <c r="AP68" s="206"/>
      <c r="AQ68" s="206"/>
      <c r="AR68" s="206"/>
      <c r="AS68" s="195"/>
      <c r="AT68" s="197"/>
    </row>
    <row r="69" spans="1:46" s="210" customFormat="1" ht="12.75">
      <c r="A69" s="171"/>
      <c r="B69" s="171" t="s">
        <v>0</v>
      </c>
      <c r="C69" s="171"/>
      <c r="D69" s="215"/>
      <c r="E69" s="171"/>
      <c r="F69" s="216"/>
      <c r="G69" s="216"/>
      <c r="H69" s="216"/>
      <c r="I69" s="216"/>
      <c r="J69" s="216"/>
      <c r="K69" s="216"/>
      <c r="L69" s="216"/>
      <c r="M69" s="216"/>
      <c r="N69" s="216"/>
      <c r="O69" s="216"/>
      <c r="P69" s="216"/>
      <c r="Q69" s="216"/>
      <c r="R69" s="216"/>
      <c r="S69" s="216"/>
      <c r="T69" s="216"/>
      <c r="U69" s="216"/>
      <c r="V69" s="216"/>
      <c r="W69" s="216"/>
      <c r="X69" s="216"/>
      <c r="Y69" s="216"/>
      <c r="Z69" s="216"/>
      <c r="AA69" s="216"/>
      <c r="AB69" s="216"/>
      <c r="AC69" s="216"/>
      <c r="AD69" s="216"/>
      <c r="AE69" s="216"/>
      <c r="AF69" s="216"/>
      <c r="AG69" s="216"/>
      <c r="AH69" s="217"/>
      <c r="AI69" s="217"/>
      <c r="AJ69" s="217"/>
      <c r="AK69" s="171"/>
      <c r="AL69" s="171"/>
      <c r="AM69" s="218"/>
      <c r="AN69" s="171"/>
      <c r="AO69" s="171"/>
      <c r="AP69" s="171"/>
      <c r="AQ69" s="171"/>
      <c r="AR69" s="171"/>
      <c r="AS69" s="171"/>
      <c r="AT69" s="197"/>
    </row>
    <row r="70" spans="1:46" s="210" customFormat="1" ht="12.75">
      <c r="A70" s="171"/>
      <c r="B70" s="171"/>
      <c r="C70" s="171" t="s">
        <v>48</v>
      </c>
      <c r="D70" s="215"/>
      <c r="E70" s="171"/>
      <c r="F70" s="216"/>
      <c r="G70" s="216"/>
      <c r="H70" s="216"/>
      <c r="I70" s="216"/>
      <c r="J70" s="216"/>
      <c r="K70" s="216"/>
      <c r="L70" s="216"/>
      <c r="M70" s="216"/>
      <c r="N70" s="216"/>
      <c r="O70" s="216"/>
      <c r="P70" s="216"/>
      <c r="Q70" s="216"/>
      <c r="R70" s="216"/>
      <c r="S70" s="216"/>
      <c r="T70" s="216"/>
      <c r="U70" s="216"/>
      <c r="V70" s="216"/>
      <c r="W70" s="216"/>
      <c r="X70" s="216"/>
      <c r="Y70" s="216"/>
      <c r="Z70" s="216"/>
      <c r="AA70" s="216"/>
      <c r="AB70" s="216"/>
      <c r="AC70" s="216"/>
      <c r="AD70" s="216"/>
      <c r="AE70" s="216"/>
      <c r="AF70" s="216"/>
      <c r="AG70" s="216"/>
      <c r="AH70" s="217"/>
      <c r="AI70" s="217"/>
      <c r="AJ70" s="217"/>
      <c r="AK70" s="171"/>
      <c r="AL70" s="171"/>
      <c r="AM70" s="218"/>
      <c r="AN70" s="171"/>
      <c r="AO70" s="171"/>
      <c r="AP70" s="171"/>
      <c r="AQ70" s="171"/>
      <c r="AR70" s="171"/>
      <c r="AS70" s="171"/>
      <c r="AT70" s="195"/>
    </row>
    <row r="71" spans="1:46" s="171" customFormat="1" ht="15" customHeight="1">
      <c r="C71" s="171" t="s">
        <v>49</v>
      </c>
      <c r="D71" s="215"/>
      <c r="F71" s="216"/>
      <c r="G71" s="216"/>
      <c r="H71" s="216"/>
      <c r="I71" s="216"/>
      <c r="J71" s="216"/>
      <c r="K71" s="216"/>
      <c r="L71" s="216"/>
      <c r="M71" s="216"/>
      <c r="N71" s="216"/>
      <c r="O71" s="216"/>
      <c r="P71" s="216"/>
      <c r="Q71" s="216"/>
      <c r="R71" s="216"/>
      <c r="S71" s="216"/>
      <c r="T71" s="216"/>
      <c r="U71" s="216"/>
      <c r="V71" s="216"/>
      <c r="W71" s="216"/>
      <c r="X71" s="216"/>
      <c r="Y71" s="216"/>
      <c r="Z71" s="216"/>
      <c r="AA71" s="216"/>
      <c r="AB71" s="216"/>
      <c r="AC71" s="216"/>
      <c r="AD71" s="216"/>
      <c r="AE71" s="216"/>
      <c r="AF71" s="216"/>
      <c r="AG71" s="216"/>
      <c r="AH71" s="217"/>
      <c r="AI71" s="217"/>
      <c r="AJ71" s="217"/>
      <c r="AM71" s="218"/>
    </row>
    <row r="72" spans="1:46" s="171" customFormat="1" ht="15" customHeight="1">
      <c r="C72" s="171" t="s">
        <v>50</v>
      </c>
      <c r="D72" s="215"/>
      <c r="F72" s="216"/>
      <c r="G72" s="216"/>
      <c r="H72" s="216"/>
      <c r="I72" s="216"/>
      <c r="J72" s="216"/>
      <c r="K72" s="216"/>
      <c r="L72" s="216"/>
      <c r="M72" s="216"/>
      <c r="N72" s="216"/>
      <c r="O72" s="216"/>
      <c r="P72" s="216"/>
      <c r="Q72" s="216"/>
      <c r="R72" s="216"/>
      <c r="S72" s="216"/>
      <c r="T72" s="216"/>
      <c r="U72" s="216"/>
      <c r="V72" s="216"/>
      <c r="W72" s="216"/>
      <c r="X72" s="216"/>
      <c r="Y72" s="216"/>
      <c r="Z72" s="216"/>
      <c r="AA72" s="216"/>
      <c r="AB72" s="216"/>
      <c r="AC72" s="216"/>
      <c r="AD72" s="216"/>
      <c r="AE72" s="216"/>
      <c r="AF72" s="216"/>
      <c r="AG72" s="216"/>
      <c r="AH72" s="217"/>
      <c r="AI72" s="217"/>
      <c r="AJ72" s="217"/>
      <c r="AM72" s="218"/>
    </row>
    <row r="73" spans="1:46" s="171" customFormat="1" ht="15" customHeight="1">
      <c r="C73" s="171" t="s">
        <v>51</v>
      </c>
      <c r="D73" s="215"/>
      <c r="F73" s="216"/>
      <c r="G73" s="216"/>
      <c r="H73" s="216"/>
      <c r="I73" s="216"/>
      <c r="J73" s="216"/>
      <c r="K73" s="216"/>
      <c r="L73" s="216"/>
      <c r="M73" s="216"/>
      <c r="N73" s="216"/>
      <c r="O73" s="216"/>
      <c r="P73" s="216"/>
      <c r="Q73" s="216"/>
      <c r="R73" s="216"/>
      <c r="S73" s="216"/>
      <c r="T73" s="216"/>
      <c r="U73" s="216"/>
      <c r="V73" s="216"/>
      <c r="W73" s="216"/>
      <c r="X73" s="216"/>
      <c r="Y73" s="216"/>
      <c r="Z73" s="216"/>
      <c r="AA73" s="216"/>
      <c r="AB73" s="216"/>
      <c r="AC73" s="216"/>
      <c r="AD73" s="216"/>
      <c r="AE73" s="216"/>
      <c r="AF73" s="216"/>
      <c r="AG73" s="216"/>
      <c r="AH73" s="217"/>
      <c r="AI73" s="217"/>
      <c r="AJ73" s="217"/>
      <c r="AM73" s="218"/>
    </row>
    <row r="74" spans="1:46" s="171" customFormat="1" ht="15" customHeight="1">
      <c r="C74" s="171" t="s">
        <v>52</v>
      </c>
      <c r="D74" s="215"/>
      <c r="F74" s="216"/>
      <c r="G74" s="216"/>
      <c r="H74" s="216"/>
      <c r="I74" s="216"/>
      <c r="J74" s="216"/>
      <c r="K74" s="216"/>
      <c r="L74" s="216"/>
      <c r="M74" s="216"/>
      <c r="N74" s="216"/>
      <c r="O74" s="216"/>
      <c r="P74" s="216"/>
      <c r="Q74" s="216"/>
      <c r="R74" s="216"/>
      <c r="S74" s="216"/>
      <c r="T74" s="216"/>
      <c r="U74" s="216"/>
      <c r="V74" s="216"/>
      <c r="W74" s="216"/>
      <c r="X74" s="216"/>
      <c r="Y74" s="216"/>
      <c r="Z74" s="216"/>
      <c r="AA74" s="216"/>
      <c r="AB74" s="216"/>
      <c r="AC74" s="216"/>
      <c r="AD74" s="216"/>
      <c r="AE74" s="216"/>
      <c r="AF74" s="216"/>
      <c r="AG74" s="216"/>
      <c r="AH74" s="217"/>
      <c r="AI74" s="217"/>
      <c r="AJ74" s="217"/>
      <c r="AM74" s="218"/>
    </row>
    <row r="75" spans="1:46" s="171" customFormat="1" ht="15" customHeight="1">
      <c r="C75" s="171" t="s">
        <v>53</v>
      </c>
      <c r="D75" s="215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7"/>
      <c r="AI75" s="217"/>
      <c r="AJ75" s="217"/>
      <c r="AM75" s="218"/>
    </row>
    <row r="76" spans="1:46" s="171" customFormat="1" ht="15" customHeight="1">
      <c r="C76" s="171" t="s">
        <v>54</v>
      </c>
      <c r="D76" s="215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  <c r="AG76" s="216"/>
      <c r="AH76" s="217"/>
      <c r="AI76" s="217"/>
      <c r="AJ76" s="217"/>
      <c r="AM76" s="218"/>
    </row>
    <row r="77" spans="1:46" s="171" customFormat="1" ht="15" customHeight="1">
      <c r="C77" s="171" t="s">
        <v>55</v>
      </c>
      <c r="D77" s="215"/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216"/>
      <c r="Q77" s="216"/>
      <c r="R77" s="216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  <c r="AG77" s="216"/>
      <c r="AH77" s="217"/>
      <c r="AI77" s="217"/>
      <c r="AJ77" s="217"/>
      <c r="AM77" s="218"/>
    </row>
    <row r="78" spans="1:46" s="171" customFormat="1" ht="15" customHeight="1">
      <c r="C78" s="171" t="s">
        <v>56</v>
      </c>
      <c r="D78" s="215"/>
      <c r="F78" s="216"/>
      <c r="G78" s="216"/>
      <c r="H78" s="216"/>
      <c r="I78" s="216"/>
      <c r="J78" s="216"/>
      <c r="K78" s="216"/>
      <c r="L78" s="216"/>
      <c r="M78" s="216"/>
      <c r="N78" s="216"/>
      <c r="O78" s="216"/>
      <c r="P78" s="216"/>
      <c r="Q78" s="216"/>
      <c r="R78" s="216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  <c r="AG78" s="216"/>
      <c r="AH78" s="217"/>
      <c r="AI78" s="217"/>
      <c r="AJ78" s="217"/>
      <c r="AM78" s="218"/>
    </row>
    <row r="84" spans="1:90" ht="20.25">
      <c r="A84" s="161" t="str">
        <f>$A$1</f>
        <v>Công ty TNHH Hải sản An Lạc</v>
      </c>
      <c r="B84" s="64"/>
      <c r="C84" s="64"/>
      <c r="D84" s="68"/>
      <c r="E84" s="64"/>
      <c r="F84" s="68"/>
      <c r="G84" s="68"/>
      <c r="H84" s="68"/>
      <c r="I84" s="68"/>
      <c r="J84" s="68"/>
      <c r="K84" s="139"/>
      <c r="L84" s="139"/>
      <c r="M84" s="139"/>
      <c r="N84" s="139"/>
      <c r="O84" s="139"/>
      <c r="P84" s="139"/>
      <c r="Q84" s="139"/>
      <c r="R84" s="139"/>
      <c r="S84" s="66" t="str">
        <f>S1</f>
        <v>BẢNG CHẤM CÔNG THÁNG 04 NĂM 2014</v>
      </c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65"/>
      <c r="AL84" s="65"/>
      <c r="AM84" s="395" t="s">
        <v>157</v>
      </c>
      <c r="AN84" s="396"/>
      <c r="AO84" s="396"/>
      <c r="AP84" s="396"/>
      <c r="AQ84" s="396"/>
      <c r="AR84" s="396"/>
      <c r="AS84" s="397"/>
      <c r="AT84" s="67"/>
    </row>
    <row r="85" spans="1:90" ht="20.25">
      <c r="A85" s="161" t="str">
        <f>$A$2</f>
        <v>Địa chỉ: Lô A14, đường 4A, KCN Hải Sơn, Đức Hòa, Long An</v>
      </c>
      <c r="B85" s="68"/>
      <c r="C85" s="68"/>
      <c r="D85" s="68"/>
      <c r="E85" s="68"/>
      <c r="F85" s="68"/>
      <c r="G85" s="68"/>
      <c r="H85" s="68"/>
      <c r="I85" s="68"/>
      <c r="J85" s="68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65"/>
      <c r="AL85" s="65"/>
      <c r="AM85" s="114"/>
      <c r="AN85" s="69"/>
      <c r="AO85" s="69"/>
      <c r="AP85" s="69"/>
      <c r="AQ85" s="69"/>
      <c r="AR85" s="69"/>
      <c r="AS85" s="113"/>
      <c r="AT85" s="113"/>
    </row>
    <row r="86" spans="1:90" ht="21" customHeight="1">
      <c r="A86" s="161" t="str">
        <f>$A$3</f>
        <v>MST: 1100878093</v>
      </c>
      <c r="B86" s="70"/>
      <c r="C86" s="70"/>
      <c r="D86" s="71"/>
      <c r="E86" s="71"/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65"/>
      <c r="AL86" s="65"/>
      <c r="AM86" s="114"/>
      <c r="AN86" s="67"/>
      <c r="AO86" s="67"/>
      <c r="AP86" s="67"/>
      <c r="AQ86" s="67"/>
      <c r="AR86" s="67"/>
      <c r="AS86" s="72"/>
      <c r="AT86" s="72"/>
    </row>
    <row r="87" spans="1:90" ht="14.25" customHeight="1">
      <c r="A87" s="73"/>
      <c r="B87" s="73"/>
      <c r="C87" s="149"/>
      <c r="D87" s="74"/>
      <c r="E87" s="75">
        <f>$E$4</f>
        <v>41730</v>
      </c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7"/>
      <c r="AI87" s="77"/>
      <c r="AJ87" s="77"/>
      <c r="AK87" s="73"/>
      <c r="AL87" s="73"/>
      <c r="AM87" s="115"/>
      <c r="AN87" s="73"/>
      <c r="AO87" s="73"/>
      <c r="AP87" s="73"/>
      <c r="AQ87" s="73"/>
      <c r="AR87" s="73"/>
      <c r="AS87" s="73"/>
      <c r="AT87" s="120"/>
    </row>
    <row r="88" spans="1:90" s="78" customFormat="1" ht="18.75" customHeight="1">
      <c r="A88" s="390" t="s">
        <v>29</v>
      </c>
      <c r="B88" s="390" t="s">
        <v>3</v>
      </c>
      <c r="C88" s="390" t="s">
        <v>1</v>
      </c>
      <c r="D88" s="386" t="s">
        <v>30</v>
      </c>
      <c r="E88" s="390" t="s">
        <v>31</v>
      </c>
      <c r="F88" s="137">
        <f>+E87</f>
        <v>41730</v>
      </c>
      <c r="G88" s="137">
        <f t="shared" ref="G88:AI88" si="33">F88+1</f>
        <v>41731</v>
      </c>
      <c r="H88" s="137">
        <f t="shared" si="33"/>
        <v>41732</v>
      </c>
      <c r="I88" s="137">
        <f t="shared" si="33"/>
        <v>41733</v>
      </c>
      <c r="J88" s="137">
        <f t="shared" si="33"/>
        <v>41734</v>
      </c>
      <c r="K88" s="137">
        <f t="shared" si="33"/>
        <v>41735</v>
      </c>
      <c r="L88" s="137">
        <f t="shared" si="33"/>
        <v>41736</v>
      </c>
      <c r="M88" s="137">
        <f t="shared" si="33"/>
        <v>41737</v>
      </c>
      <c r="N88" s="137">
        <f t="shared" si="33"/>
        <v>41738</v>
      </c>
      <c r="O88" s="137">
        <f t="shared" si="33"/>
        <v>41739</v>
      </c>
      <c r="P88" s="137">
        <f t="shared" si="33"/>
        <v>41740</v>
      </c>
      <c r="Q88" s="137">
        <f t="shared" si="33"/>
        <v>41741</v>
      </c>
      <c r="R88" s="137">
        <f t="shared" si="33"/>
        <v>41742</v>
      </c>
      <c r="S88" s="137">
        <f t="shared" si="33"/>
        <v>41743</v>
      </c>
      <c r="T88" s="137">
        <f t="shared" si="33"/>
        <v>41744</v>
      </c>
      <c r="U88" s="137">
        <f t="shared" si="33"/>
        <v>41745</v>
      </c>
      <c r="V88" s="137">
        <f t="shared" si="33"/>
        <v>41746</v>
      </c>
      <c r="W88" s="137">
        <f t="shared" si="33"/>
        <v>41747</v>
      </c>
      <c r="X88" s="137">
        <f t="shared" si="33"/>
        <v>41748</v>
      </c>
      <c r="Y88" s="137">
        <f t="shared" si="33"/>
        <v>41749</v>
      </c>
      <c r="Z88" s="137">
        <f t="shared" si="33"/>
        <v>41750</v>
      </c>
      <c r="AA88" s="137">
        <f t="shared" si="33"/>
        <v>41751</v>
      </c>
      <c r="AB88" s="137">
        <f t="shared" si="33"/>
        <v>41752</v>
      </c>
      <c r="AC88" s="137">
        <f t="shared" si="33"/>
        <v>41753</v>
      </c>
      <c r="AD88" s="137">
        <f t="shared" si="33"/>
        <v>41754</v>
      </c>
      <c r="AE88" s="137">
        <f t="shared" si="33"/>
        <v>41755</v>
      </c>
      <c r="AF88" s="137">
        <f t="shared" si="33"/>
        <v>41756</v>
      </c>
      <c r="AG88" s="137">
        <f t="shared" si="33"/>
        <v>41757</v>
      </c>
      <c r="AH88" s="137">
        <f>AG88+1</f>
        <v>41758</v>
      </c>
      <c r="AI88" s="137">
        <f t="shared" si="33"/>
        <v>41759</v>
      </c>
      <c r="AJ88" s="137"/>
      <c r="AK88" s="392" t="s">
        <v>15</v>
      </c>
      <c r="AL88" s="393"/>
      <c r="AM88" s="394"/>
      <c r="AN88" s="384" t="s">
        <v>47</v>
      </c>
      <c r="AO88" s="384" t="s">
        <v>43</v>
      </c>
      <c r="AP88" s="384" t="s">
        <v>44</v>
      </c>
      <c r="AQ88" s="384" t="s">
        <v>45</v>
      </c>
      <c r="AR88" s="384" t="s">
        <v>46</v>
      </c>
      <c r="AS88" s="386" t="s">
        <v>11</v>
      </c>
      <c r="AT88" s="379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</row>
    <row r="89" spans="1:90" s="78" customFormat="1" ht="47.25" customHeight="1">
      <c r="A89" s="387"/>
      <c r="B89" s="387"/>
      <c r="C89" s="387"/>
      <c r="D89" s="387"/>
      <c r="E89" s="391"/>
      <c r="F89" s="138" t="str">
        <f>CHOOSE(WEEKDAY(F88),"C.Nhật","T.Hai","T.Ba","T.Tư","T.Năm","T.Sáu","T.Bảy")</f>
        <v>T.Ba</v>
      </c>
      <c r="G89" s="138" t="str">
        <f t="shared" ref="G89:AI89" si="34">CHOOSE(WEEKDAY(G88),"C.Nhật","T.Hai","T.Ba","T.Tư","T.Năm","T.Sáu","T.Bảy")</f>
        <v>T.Tư</v>
      </c>
      <c r="H89" s="138" t="str">
        <f t="shared" si="34"/>
        <v>T.Năm</v>
      </c>
      <c r="I89" s="138" t="str">
        <f t="shared" si="34"/>
        <v>T.Sáu</v>
      </c>
      <c r="J89" s="138" t="str">
        <f t="shared" si="34"/>
        <v>T.Bảy</v>
      </c>
      <c r="K89" s="138" t="str">
        <f t="shared" si="34"/>
        <v>C.Nhật</v>
      </c>
      <c r="L89" s="138" t="str">
        <f t="shared" si="34"/>
        <v>T.Hai</v>
      </c>
      <c r="M89" s="138" t="str">
        <f t="shared" si="34"/>
        <v>T.Ba</v>
      </c>
      <c r="N89" s="138" t="str">
        <f t="shared" si="34"/>
        <v>T.Tư</v>
      </c>
      <c r="O89" s="138" t="str">
        <f t="shared" si="34"/>
        <v>T.Năm</v>
      </c>
      <c r="P89" s="138" t="str">
        <f t="shared" si="34"/>
        <v>T.Sáu</v>
      </c>
      <c r="Q89" s="138" t="str">
        <f t="shared" si="34"/>
        <v>T.Bảy</v>
      </c>
      <c r="R89" s="138" t="str">
        <f t="shared" si="34"/>
        <v>C.Nhật</v>
      </c>
      <c r="S89" s="138" t="str">
        <f t="shared" si="34"/>
        <v>T.Hai</v>
      </c>
      <c r="T89" s="138" t="str">
        <f t="shared" si="34"/>
        <v>T.Ba</v>
      </c>
      <c r="U89" s="138" t="str">
        <f t="shared" si="34"/>
        <v>T.Tư</v>
      </c>
      <c r="V89" s="138" t="str">
        <f t="shared" si="34"/>
        <v>T.Năm</v>
      </c>
      <c r="W89" s="138" t="str">
        <f t="shared" si="34"/>
        <v>T.Sáu</v>
      </c>
      <c r="X89" s="138" t="str">
        <f t="shared" si="34"/>
        <v>T.Bảy</v>
      </c>
      <c r="Y89" s="138" t="str">
        <f t="shared" si="34"/>
        <v>C.Nhật</v>
      </c>
      <c r="Z89" s="138" t="str">
        <f t="shared" si="34"/>
        <v>T.Hai</v>
      </c>
      <c r="AA89" s="138" t="str">
        <f t="shared" si="34"/>
        <v>T.Ba</v>
      </c>
      <c r="AB89" s="138" t="str">
        <f t="shared" si="34"/>
        <v>T.Tư</v>
      </c>
      <c r="AC89" s="138" t="str">
        <f t="shared" si="34"/>
        <v>T.Năm</v>
      </c>
      <c r="AD89" s="138" t="str">
        <f t="shared" si="34"/>
        <v>T.Sáu</v>
      </c>
      <c r="AE89" s="138" t="str">
        <f t="shared" si="34"/>
        <v>T.Bảy</v>
      </c>
      <c r="AF89" s="138" t="str">
        <f t="shared" si="34"/>
        <v>C.Nhật</v>
      </c>
      <c r="AG89" s="138" t="str">
        <f t="shared" si="34"/>
        <v>T.Hai</v>
      </c>
      <c r="AH89" s="138" t="str">
        <f t="shared" si="34"/>
        <v>T.Ba</v>
      </c>
      <c r="AI89" s="138" t="str">
        <f t="shared" si="34"/>
        <v>T.Tư</v>
      </c>
      <c r="AJ89" s="138"/>
      <c r="AK89" s="112" t="s">
        <v>16</v>
      </c>
      <c r="AL89" s="112" t="s">
        <v>32</v>
      </c>
      <c r="AM89" s="116" t="s">
        <v>17</v>
      </c>
      <c r="AN89" s="385"/>
      <c r="AO89" s="385"/>
      <c r="AP89" s="385"/>
      <c r="AQ89" s="385"/>
      <c r="AR89" s="385"/>
      <c r="AS89" s="387"/>
      <c r="AT89" s="379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</row>
    <row r="90" spans="1:90" s="78" customFormat="1" ht="12.75" customHeight="1">
      <c r="A90" s="151">
        <v>1</v>
      </c>
      <c r="B90" s="151">
        <v>2</v>
      </c>
      <c r="C90" s="151">
        <v>3</v>
      </c>
      <c r="D90" s="151">
        <v>4</v>
      </c>
      <c r="E90" s="151">
        <v>5</v>
      </c>
      <c r="F90" s="151">
        <v>6</v>
      </c>
      <c r="G90" s="151">
        <v>7</v>
      </c>
      <c r="H90" s="151">
        <v>8</v>
      </c>
      <c r="I90" s="151">
        <v>9</v>
      </c>
      <c r="J90" s="151">
        <v>10</v>
      </c>
      <c r="K90" s="151">
        <v>11</v>
      </c>
      <c r="L90" s="151">
        <v>12</v>
      </c>
      <c r="M90" s="151">
        <v>13</v>
      </c>
      <c r="N90" s="151">
        <v>14</v>
      </c>
      <c r="O90" s="151">
        <v>15</v>
      </c>
      <c r="P90" s="151">
        <v>16</v>
      </c>
      <c r="Q90" s="151">
        <v>17</v>
      </c>
      <c r="R90" s="151">
        <v>18</v>
      </c>
      <c r="S90" s="151">
        <v>19</v>
      </c>
      <c r="T90" s="151">
        <v>20</v>
      </c>
      <c r="U90" s="151">
        <v>21</v>
      </c>
      <c r="V90" s="151">
        <v>22</v>
      </c>
      <c r="W90" s="151">
        <v>23</v>
      </c>
      <c r="X90" s="151">
        <v>24</v>
      </c>
      <c r="Y90" s="151">
        <v>25</v>
      </c>
      <c r="Z90" s="151">
        <v>26</v>
      </c>
      <c r="AA90" s="151">
        <v>27</v>
      </c>
      <c r="AB90" s="151">
        <v>28</v>
      </c>
      <c r="AC90" s="151">
        <v>29</v>
      </c>
      <c r="AD90" s="151">
        <v>30</v>
      </c>
      <c r="AE90" s="151">
        <v>31</v>
      </c>
      <c r="AF90" s="151">
        <v>32</v>
      </c>
      <c r="AG90" s="151">
        <v>33</v>
      </c>
      <c r="AH90" s="151">
        <v>34</v>
      </c>
      <c r="AI90" s="151">
        <v>35</v>
      </c>
      <c r="AJ90" s="151"/>
      <c r="AK90" s="151">
        <v>37</v>
      </c>
      <c r="AL90" s="151">
        <v>38</v>
      </c>
      <c r="AM90" s="151">
        <v>39</v>
      </c>
      <c r="AN90" s="151">
        <v>40</v>
      </c>
      <c r="AO90" s="151">
        <v>41</v>
      </c>
      <c r="AP90" s="151">
        <v>42</v>
      </c>
      <c r="AQ90" s="151">
        <v>43</v>
      </c>
      <c r="AR90" s="151">
        <v>44</v>
      </c>
      <c r="AS90" s="151">
        <v>45</v>
      </c>
      <c r="AT90" s="286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</row>
    <row r="91" spans="1:90" s="78" customFormat="1" ht="18" customHeight="1">
      <c r="A91" s="370">
        <v>1</v>
      </c>
      <c r="B91" s="370" t="s">
        <v>97</v>
      </c>
      <c r="C91" s="358" t="str">
        <f>VLOOKUP(B91,DS,2,0)</f>
        <v xml:space="preserve"> Lâm Thị Mộng Kiều </v>
      </c>
      <c r="D91" s="360" t="str">
        <f>VLOOKUP(B91,DS,3,0)</f>
        <v>Công nhân</v>
      </c>
      <c r="E91" s="79" t="s">
        <v>33</v>
      </c>
      <c r="F91" s="193">
        <v>8</v>
      </c>
      <c r="G91" s="193">
        <v>8</v>
      </c>
      <c r="H91" s="193">
        <v>8</v>
      </c>
      <c r="I91" s="193">
        <v>8</v>
      </c>
      <c r="J91" s="193">
        <v>8</v>
      </c>
      <c r="K91" s="193"/>
      <c r="L91" s="193">
        <v>8</v>
      </c>
      <c r="M91" s="193">
        <v>8</v>
      </c>
      <c r="N91" s="193"/>
      <c r="O91" s="193">
        <v>8</v>
      </c>
      <c r="P91" s="193">
        <v>8</v>
      </c>
      <c r="Q91" s="193">
        <v>8</v>
      </c>
      <c r="R91" s="193"/>
      <c r="S91" s="193">
        <v>8</v>
      </c>
      <c r="T91" s="193">
        <v>8</v>
      </c>
      <c r="U91" s="193">
        <v>8</v>
      </c>
      <c r="V91" s="193">
        <v>8</v>
      </c>
      <c r="W91" s="193">
        <v>8</v>
      </c>
      <c r="X91" s="193">
        <v>8</v>
      </c>
      <c r="Y91" s="193"/>
      <c r="Z91" s="193">
        <v>8</v>
      </c>
      <c r="AA91" s="193">
        <v>8</v>
      </c>
      <c r="AB91" s="193">
        <v>8</v>
      </c>
      <c r="AC91" s="193">
        <v>8</v>
      </c>
      <c r="AD91" s="193">
        <v>8</v>
      </c>
      <c r="AE91" s="193">
        <v>8</v>
      </c>
      <c r="AF91" s="193"/>
      <c r="AG91" s="193">
        <v>8</v>
      </c>
      <c r="AH91" s="193">
        <v>8</v>
      </c>
      <c r="AI91" s="193"/>
      <c r="AJ91" s="80"/>
      <c r="AK91" s="362">
        <f t="shared" ref="AK91" si="35">((SUM(F91:AJ91))/8)-(SUMIF($F$6:$AJ$6,"C.Nhật",F91:AJ91)/8)</f>
        <v>24</v>
      </c>
      <c r="AL91" s="362">
        <f t="shared" ref="AL91" si="36">SUM(F92:AJ92)/8*1.5</f>
        <v>0</v>
      </c>
      <c r="AM91" s="364">
        <f t="shared" ref="AM91" si="37">SUMIF($F$6:$AJ$6,"C.Nhật",$F91:$AJ92)/8*2</f>
        <v>0</v>
      </c>
      <c r="AN91" s="366">
        <f t="shared" ref="AN91:AN153" si="38">SUM(AK91:AM92)</f>
        <v>24</v>
      </c>
      <c r="AO91" s="368">
        <v>0</v>
      </c>
      <c r="AP91" s="366"/>
      <c r="AQ91" s="366"/>
      <c r="AR91" s="366"/>
      <c r="AS91" s="356"/>
      <c r="AT91" s="286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</row>
    <row r="92" spans="1:90" s="78" customFormat="1" ht="18" customHeight="1">
      <c r="A92" s="371"/>
      <c r="B92" s="371"/>
      <c r="C92" s="359"/>
      <c r="D92" s="361"/>
      <c r="E92" s="81" t="s">
        <v>32</v>
      </c>
      <c r="F92" s="194"/>
      <c r="G92" s="194"/>
      <c r="H92" s="194"/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4"/>
      <c r="Z92" s="194"/>
      <c r="AA92" s="194"/>
      <c r="AB92" s="194"/>
      <c r="AC92" s="194"/>
      <c r="AD92" s="194"/>
      <c r="AE92" s="194"/>
      <c r="AF92" s="194"/>
      <c r="AG92" s="194"/>
      <c r="AH92" s="194"/>
      <c r="AI92" s="194"/>
      <c r="AJ92" s="82"/>
      <c r="AK92" s="363"/>
      <c r="AL92" s="363"/>
      <c r="AM92" s="365"/>
      <c r="AN92" s="367"/>
      <c r="AO92" s="369"/>
      <c r="AP92" s="367"/>
      <c r="AQ92" s="367"/>
      <c r="AR92" s="367"/>
      <c r="AS92" s="357"/>
      <c r="AT92" s="286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</row>
    <row r="93" spans="1:90" s="78" customFormat="1" ht="18" customHeight="1">
      <c r="A93" s="370">
        <f>A91+1</f>
        <v>2</v>
      </c>
      <c r="B93" s="370" t="s">
        <v>98</v>
      </c>
      <c r="C93" s="358" t="str">
        <f>VLOOKUP(B93,DS,2,0)</f>
        <v>Huỳnh Thị Hường</v>
      </c>
      <c r="D93" s="360" t="str">
        <f>VLOOKUP(B93,DS,3,0)</f>
        <v>Công nhân</v>
      </c>
      <c r="E93" s="79" t="s">
        <v>33</v>
      </c>
      <c r="F93" s="193">
        <v>8</v>
      </c>
      <c r="G93" s="193">
        <v>8</v>
      </c>
      <c r="H93" s="193">
        <v>8</v>
      </c>
      <c r="I93" s="193">
        <v>8</v>
      </c>
      <c r="J93" s="193">
        <v>8</v>
      </c>
      <c r="K93" s="193"/>
      <c r="L93" s="193">
        <v>8</v>
      </c>
      <c r="M93" s="193">
        <v>8</v>
      </c>
      <c r="N93" s="193"/>
      <c r="O93" s="193">
        <v>8</v>
      </c>
      <c r="P93" s="193">
        <v>8</v>
      </c>
      <c r="Q93" s="193">
        <v>8</v>
      </c>
      <c r="R93" s="193"/>
      <c r="S93" s="193">
        <v>8</v>
      </c>
      <c r="T93" s="193">
        <v>8</v>
      </c>
      <c r="U93" s="193">
        <v>8</v>
      </c>
      <c r="V93" s="193">
        <v>8</v>
      </c>
      <c r="W93" s="193">
        <v>8</v>
      </c>
      <c r="X93" s="193">
        <v>8</v>
      </c>
      <c r="Y93" s="193"/>
      <c r="Z93" s="193">
        <v>8</v>
      </c>
      <c r="AA93" s="193">
        <v>8</v>
      </c>
      <c r="AB93" s="193">
        <v>8</v>
      </c>
      <c r="AC93" s="193">
        <v>8</v>
      </c>
      <c r="AD93" s="193">
        <v>8</v>
      </c>
      <c r="AE93" s="193">
        <v>8</v>
      </c>
      <c r="AF93" s="193"/>
      <c r="AG93" s="193">
        <v>8</v>
      </c>
      <c r="AH93" s="193">
        <v>8</v>
      </c>
      <c r="AI93" s="193"/>
      <c r="AJ93" s="80"/>
      <c r="AK93" s="362">
        <f t="shared" ref="AK93" si="39">((SUM(F93:AJ93))/8)-(SUMIF($F$6:$AJ$6,"C.Nhật",F93:AJ93)/8)</f>
        <v>24</v>
      </c>
      <c r="AL93" s="362">
        <f t="shared" ref="AL93" si="40">SUM(F94:AJ94)/8*1.5</f>
        <v>0</v>
      </c>
      <c r="AM93" s="364">
        <f t="shared" ref="AM93" si="41">SUMIF($F$6:$AJ$6,"C.Nhật",$F93:$AJ94)/8*2</f>
        <v>0</v>
      </c>
      <c r="AN93" s="366">
        <f t="shared" si="38"/>
        <v>24</v>
      </c>
      <c r="AO93" s="368">
        <v>0</v>
      </c>
      <c r="AP93" s="366"/>
      <c r="AQ93" s="366"/>
      <c r="AR93" s="366"/>
      <c r="AS93" s="356"/>
      <c r="AT93" s="286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</row>
    <row r="94" spans="1:90" s="78" customFormat="1" ht="18" customHeight="1">
      <c r="A94" s="371"/>
      <c r="B94" s="371"/>
      <c r="C94" s="359"/>
      <c r="D94" s="361"/>
      <c r="E94" s="81" t="s">
        <v>32</v>
      </c>
      <c r="F94" s="194"/>
      <c r="G94" s="194"/>
      <c r="H94" s="194"/>
      <c r="I94" s="194"/>
      <c r="J94" s="194"/>
      <c r="K94" s="194"/>
      <c r="L94" s="194"/>
      <c r="M94" s="194"/>
      <c r="N94" s="194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4"/>
      <c r="Z94" s="194"/>
      <c r="AA94" s="194"/>
      <c r="AB94" s="194"/>
      <c r="AC94" s="194"/>
      <c r="AD94" s="194"/>
      <c r="AE94" s="194"/>
      <c r="AF94" s="194"/>
      <c r="AG94" s="194"/>
      <c r="AH94" s="194"/>
      <c r="AI94" s="194"/>
      <c r="AJ94" s="82"/>
      <c r="AK94" s="363"/>
      <c r="AL94" s="363"/>
      <c r="AM94" s="365"/>
      <c r="AN94" s="367"/>
      <c r="AO94" s="369"/>
      <c r="AP94" s="367"/>
      <c r="AQ94" s="367"/>
      <c r="AR94" s="367"/>
      <c r="AS94" s="357"/>
      <c r="AT94" s="286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</row>
    <row r="95" spans="1:90" s="78" customFormat="1" ht="18" customHeight="1">
      <c r="A95" s="370">
        <f>A93+1</f>
        <v>3</v>
      </c>
      <c r="B95" s="370" t="s">
        <v>99</v>
      </c>
      <c r="C95" s="358" t="str">
        <f>VLOOKUP(B95,DS,2,0)</f>
        <v>Nguyễn Thị Rong</v>
      </c>
      <c r="D95" s="360" t="str">
        <f>VLOOKUP(B95,DS,3,0)</f>
        <v>Công nhân</v>
      </c>
      <c r="E95" s="79" t="s">
        <v>33</v>
      </c>
      <c r="F95" s="193">
        <v>8</v>
      </c>
      <c r="G95" s="193">
        <v>8</v>
      </c>
      <c r="H95" s="193">
        <v>8</v>
      </c>
      <c r="I95" s="193">
        <v>8</v>
      </c>
      <c r="J95" s="193">
        <v>8</v>
      </c>
      <c r="K95" s="193"/>
      <c r="L95" s="193">
        <v>8</v>
      </c>
      <c r="M95" s="193">
        <v>8</v>
      </c>
      <c r="N95" s="193"/>
      <c r="O95" s="193">
        <v>8</v>
      </c>
      <c r="P95" s="193">
        <v>8</v>
      </c>
      <c r="Q95" s="193">
        <v>8</v>
      </c>
      <c r="R95" s="193"/>
      <c r="S95" s="193">
        <v>8</v>
      </c>
      <c r="T95" s="193">
        <v>8</v>
      </c>
      <c r="U95" s="193">
        <v>8</v>
      </c>
      <c r="V95" s="193">
        <v>8</v>
      </c>
      <c r="W95" s="193">
        <v>8</v>
      </c>
      <c r="X95" s="193">
        <v>8</v>
      </c>
      <c r="Y95" s="193"/>
      <c r="Z95" s="193">
        <v>8</v>
      </c>
      <c r="AA95" s="193">
        <v>8</v>
      </c>
      <c r="AB95" s="193">
        <v>8</v>
      </c>
      <c r="AC95" s="193">
        <v>8</v>
      </c>
      <c r="AD95" s="193">
        <v>8</v>
      </c>
      <c r="AE95" s="193">
        <v>8</v>
      </c>
      <c r="AF95" s="193"/>
      <c r="AG95" s="193">
        <v>8</v>
      </c>
      <c r="AH95" s="193">
        <v>8</v>
      </c>
      <c r="AI95" s="193"/>
      <c r="AJ95" s="80"/>
      <c r="AK95" s="362">
        <f t="shared" ref="AK95" si="42">((SUM(F95:AJ95))/8)-(SUMIF($F$6:$AJ$6,"C.Nhật",F95:AJ95)/8)</f>
        <v>24</v>
      </c>
      <c r="AL95" s="362">
        <f t="shared" ref="AL95" si="43">SUM(F96:AJ96)/8*1.5</f>
        <v>0</v>
      </c>
      <c r="AM95" s="364">
        <f t="shared" ref="AM95" si="44">SUMIF($F$6:$AJ$6,"C.Nhật",$F95:$AJ96)/8*2</f>
        <v>0</v>
      </c>
      <c r="AN95" s="366">
        <f t="shared" si="38"/>
        <v>24</v>
      </c>
      <c r="AO95" s="368">
        <v>0</v>
      </c>
      <c r="AP95" s="366"/>
      <c r="AQ95" s="366"/>
      <c r="AR95" s="366"/>
      <c r="AS95" s="356"/>
      <c r="AT95" s="286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</row>
    <row r="96" spans="1:90" s="78" customFormat="1" ht="18" customHeight="1">
      <c r="A96" s="371"/>
      <c r="B96" s="371"/>
      <c r="C96" s="359"/>
      <c r="D96" s="361"/>
      <c r="E96" s="81" t="s">
        <v>32</v>
      </c>
      <c r="F96" s="194"/>
      <c r="G96" s="194"/>
      <c r="H96" s="194"/>
      <c r="I96" s="194"/>
      <c r="J96" s="194"/>
      <c r="K96" s="194"/>
      <c r="L96" s="194"/>
      <c r="M96" s="194"/>
      <c r="N96" s="194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4"/>
      <c r="Z96" s="194"/>
      <c r="AA96" s="194"/>
      <c r="AB96" s="194"/>
      <c r="AC96" s="194"/>
      <c r="AD96" s="194"/>
      <c r="AE96" s="194"/>
      <c r="AF96" s="194"/>
      <c r="AG96" s="194"/>
      <c r="AH96" s="194"/>
      <c r="AI96" s="194"/>
      <c r="AJ96" s="82"/>
      <c r="AK96" s="363"/>
      <c r="AL96" s="363"/>
      <c r="AM96" s="365"/>
      <c r="AN96" s="367"/>
      <c r="AO96" s="369"/>
      <c r="AP96" s="367"/>
      <c r="AQ96" s="367"/>
      <c r="AR96" s="367"/>
      <c r="AS96" s="357"/>
      <c r="AT96" s="286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</row>
    <row r="97" spans="1:90" s="78" customFormat="1" ht="18" customHeight="1">
      <c r="A97" s="370">
        <f>A95+1</f>
        <v>4</v>
      </c>
      <c r="B97" s="370" t="s">
        <v>100</v>
      </c>
      <c r="C97" s="358" t="str">
        <f>VLOOKUP(B97,DS,2,0)</f>
        <v>Sơn Thị Nil</v>
      </c>
      <c r="D97" s="360" t="str">
        <f>VLOOKUP(B97,DS,3,0)</f>
        <v>Công nhân</v>
      </c>
      <c r="E97" s="79" t="s">
        <v>33</v>
      </c>
      <c r="F97" s="193">
        <v>8</v>
      </c>
      <c r="G97" s="193">
        <v>8</v>
      </c>
      <c r="H97" s="193">
        <v>8</v>
      </c>
      <c r="I97" s="193">
        <v>8</v>
      </c>
      <c r="J97" s="193">
        <v>8</v>
      </c>
      <c r="K97" s="193"/>
      <c r="L97" s="193">
        <v>8</v>
      </c>
      <c r="M97" s="193">
        <v>8</v>
      </c>
      <c r="N97" s="193"/>
      <c r="O97" s="193">
        <v>8</v>
      </c>
      <c r="P97" s="193">
        <v>8</v>
      </c>
      <c r="Q97" s="193">
        <v>8</v>
      </c>
      <c r="R97" s="193"/>
      <c r="S97" s="193">
        <v>8</v>
      </c>
      <c r="T97" s="193">
        <v>8</v>
      </c>
      <c r="U97" s="193">
        <v>8</v>
      </c>
      <c r="V97" s="193">
        <v>8</v>
      </c>
      <c r="W97" s="193">
        <v>8</v>
      </c>
      <c r="X97" s="193">
        <v>8</v>
      </c>
      <c r="Y97" s="193"/>
      <c r="Z97" s="193">
        <v>8</v>
      </c>
      <c r="AA97" s="193">
        <v>8</v>
      </c>
      <c r="AB97" s="193">
        <v>8</v>
      </c>
      <c r="AC97" s="193">
        <v>8</v>
      </c>
      <c r="AD97" s="193">
        <v>8</v>
      </c>
      <c r="AE97" s="193">
        <v>8</v>
      </c>
      <c r="AF97" s="193"/>
      <c r="AG97" s="193">
        <v>8</v>
      </c>
      <c r="AH97" s="193">
        <v>8</v>
      </c>
      <c r="AI97" s="193"/>
      <c r="AJ97" s="80"/>
      <c r="AK97" s="362">
        <f t="shared" ref="AK97" si="45">((SUM(F97:AJ97))/8)-(SUMIF($F$6:$AJ$6,"C.Nhật",F97:AJ97)/8)</f>
        <v>24</v>
      </c>
      <c r="AL97" s="362">
        <f t="shared" ref="AL97" si="46">SUM(F98:AJ98)/8*1.5</f>
        <v>0</v>
      </c>
      <c r="AM97" s="364">
        <f t="shared" ref="AM97" si="47">SUMIF($F$6:$AJ$6,"C.Nhật",$F97:$AJ98)/8*2</f>
        <v>0</v>
      </c>
      <c r="AN97" s="366">
        <f t="shared" si="38"/>
        <v>24</v>
      </c>
      <c r="AO97" s="368">
        <v>0</v>
      </c>
      <c r="AP97" s="366"/>
      <c r="AQ97" s="366"/>
      <c r="AR97" s="366"/>
      <c r="AS97" s="356"/>
      <c r="AT97" s="286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</row>
    <row r="98" spans="1:90" s="78" customFormat="1" ht="18" customHeight="1">
      <c r="A98" s="371"/>
      <c r="B98" s="371"/>
      <c r="C98" s="359"/>
      <c r="D98" s="361"/>
      <c r="E98" s="81" t="s">
        <v>32</v>
      </c>
      <c r="F98" s="194"/>
      <c r="G98" s="194"/>
      <c r="H98" s="194"/>
      <c r="I98" s="194"/>
      <c r="J98" s="194"/>
      <c r="K98" s="194"/>
      <c r="L98" s="194"/>
      <c r="M98" s="194"/>
      <c r="N98" s="194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4"/>
      <c r="Z98" s="194"/>
      <c r="AA98" s="194"/>
      <c r="AB98" s="194"/>
      <c r="AC98" s="194"/>
      <c r="AD98" s="194"/>
      <c r="AE98" s="194"/>
      <c r="AF98" s="194"/>
      <c r="AG98" s="194"/>
      <c r="AH98" s="194"/>
      <c r="AI98" s="194"/>
      <c r="AJ98" s="82"/>
      <c r="AK98" s="363"/>
      <c r="AL98" s="363"/>
      <c r="AM98" s="365"/>
      <c r="AN98" s="367"/>
      <c r="AO98" s="369"/>
      <c r="AP98" s="367"/>
      <c r="AQ98" s="367"/>
      <c r="AR98" s="367"/>
      <c r="AS98" s="357"/>
      <c r="AT98" s="286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</row>
    <row r="99" spans="1:90" s="78" customFormat="1" ht="18" customHeight="1">
      <c r="A99" s="370">
        <f>A97+1</f>
        <v>5</v>
      </c>
      <c r="B99" s="370" t="s">
        <v>101</v>
      </c>
      <c r="C99" s="358" t="str">
        <f>VLOOKUP(B99,DS,2,0)</f>
        <v>Huỳnh Thị Bé Tha</v>
      </c>
      <c r="D99" s="360" t="str">
        <f>VLOOKUP(B99,DS,3,0)</f>
        <v>Công nhân</v>
      </c>
      <c r="E99" s="79" t="s">
        <v>33</v>
      </c>
      <c r="F99" s="193">
        <v>8</v>
      </c>
      <c r="G99" s="193">
        <v>8</v>
      </c>
      <c r="H99" s="193">
        <v>8</v>
      </c>
      <c r="I99" s="193">
        <v>8</v>
      </c>
      <c r="J99" s="193">
        <v>8</v>
      </c>
      <c r="K99" s="193"/>
      <c r="L99" s="193">
        <v>8</v>
      </c>
      <c r="M99" s="193">
        <v>8</v>
      </c>
      <c r="N99" s="193"/>
      <c r="O99" s="193">
        <v>8</v>
      </c>
      <c r="P99" s="193">
        <v>8</v>
      </c>
      <c r="Q99" s="193">
        <v>8</v>
      </c>
      <c r="R99" s="193"/>
      <c r="S99" s="193">
        <v>8</v>
      </c>
      <c r="T99" s="193">
        <v>8</v>
      </c>
      <c r="U99" s="193">
        <v>8</v>
      </c>
      <c r="V99" s="193"/>
      <c r="W99" s="193">
        <v>8</v>
      </c>
      <c r="X99" s="193">
        <v>8</v>
      </c>
      <c r="Y99" s="193"/>
      <c r="Z99" s="193">
        <v>8</v>
      </c>
      <c r="AA99" s="193">
        <v>8</v>
      </c>
      <c r="AB99" s="193">
        <v>8</v>
      </c>
      <c r="AC99" s="193">
        <v>8</v>
      </c>
      <c r="AD99" s="193">
        <v>8</v>
      </c>
      <c r="AE99" s="193">
        <v>8</v>
      </c>
      <c r="AF99" s="193"/>
      <c r="AG99" s="193">
        <v>8</v>
      </c>
      <c r="AH99" s="193">
        <v>8</v>
      </c>
      <c r="AI99" s="193"/>
      <c r="AJ99" s="80"/>
      <c r="AK99" s="362">
        <f t="shared" ref="AK99" si="48">((SUM(F99:AJ99))/8)-(SUMIF($F$6:$AJ$6,"C.Nhật",F99:AJ99)/8)</f>
        <v>23</v>
      </c>
      <c r="AL99" s="362">
        <f t="shared" ref="AL99" si="49">SUM(F100:AJ100)/8*1.5</f>
        <v>0</v>
      </c>
      <c r="AM99" s="364">
        <f t="shared" ref="AM99" si="50">SUMIF($F$6:$AJ$6,"C.Nhật",$F99:$AJ100)/8*2</f>
        <v>0</v>
      </c>
      <c r="AN99" s="366">
        <f t="shared" si="38"/>
        <v>23</v>
      </c>
      <c r="AO99" s="368">
        <v>0</v>
      </c>
      <c r="AP99" s="366"/>
      <c r="AQ99" s="366"/>
      <c r="AR99" s="366"/>
      <c r="AS99" s="356"/>
      <c r="AT99" s="286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</row>
    <row r="100" spans="1:90" s="78" customFormat="1" ht="18" customHeight="1">
      <c r="A100" s="371"/>
      <c r="B100" s="371"/>
      <c r="C100" s="359"/>
      <c r="D100" s="361"/>
      <c r="E100" s="81" t="s">
        <v>32</v>
      </c>
      <c r="F100" s="194"/>
      <c r="G100" s="194"/>
      <c r="H100" s="194"/>
      <c r="I100" s="194"/>
      <c r="J100" s="194"/>
      <c r="K100" s="194"/>
      <c r="L100" s="194"/>
      <c r="M100" s="194"/>
      <c r="N100" s="194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4"/>
      <c r="Z100" s="194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82"/>
      <c r="AK100" s="363"/>
      <c r="AL100" s="363"/>
      <c r="AM100" s="365"/>
      <c r="AN100" s="367"/>
      <c r="AO100" s="369"/>
      <c r="AP100" s="367"/>
      <c r="AQ100" s="367"/>
      <c r="AR100" s="367"/>
      <c r="AS100" s="357"/>
      <c r="AT100" s="286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</row>
    <row r="101" spans="1:90" s="78" customFormat="1" ht="18" customHeight="1">
      <c r="A101" s="370">
        <f>A99+1</f>
        <v>6</v>
      </c>
      <c r="B101" s="370" t="s">
        <v>102</v>
      </c>
      <c r="C101" s="358" t="str">
        <f>VLOOKUP(B101,DS,2,0)</f>
        <v>Huỳnh Thị Bé Thi</v>
      </c>
      <c r="D101" s="360" t="str">
        <f>VLOOKUP(B101,DS,3,0)</f>
        <v>Công nhân</v>
      </c>
      <c r="E101" s="79" t="s">
        <v>33</v>
      </c>
      <c r="F101" s="193">
        <v>8</v>
      </c>
      <c r="G101" s="193">
        <v>8</v>
      </c>
      <c r="H101" s="193">
        <v>8</v>
      </c>
      <c r="I101" s="193">
        <v>8</v>
      </c>
      <c r="J101" s="193">
        <v>8</v>
      </c>
      <c r="K101" s="193"/>
      <c r="L101" s="193">
        <v>8</v>
      </c>
      <c r="M101" s="193">
        <v>8</v>
      </c>
      <c r="N101" s="193"/>
      <c r="O101" s="193">
        <v>8</v>
      </c>
      <c r="P101" s="193">
        <v>8</v>
      </c>
      <c r="Q101" s="193">
        <v>8</v>
      </c>
      <c r="R101" s="193"/>
      <c r="S101" s="193">
        <v>8</v>
      </c>
      <c r="T101" s="193">
        <v>8</v>
      </c>
      <c r="U101" s="193">
        <v>8</v>
      </c>
      <c r="V101" s="193">
        <v>8</v>
      </c>
      <c r="W101" s="193">
        <v>8</v>
      </c>
      <c r="X101" s="193">
        <v>8</v>
      </c>
      <c r="Y101" s="193"/>
      <c r="Z101" s="193">
        <v>8</v>
      </c>
      <c r="AA101" s="193">
        <v>8</v>
      </c>
      <c r="AB101" s="193">
        <v>8</v>
      </c>
      <c r="AC101" s="193">
        <v>8</v>
      </c>
      <c r="AD101" s="193">
        <v>8</v>
      </c>
      <c r="AE101" s="193">
        <v>8</v>
      </c>
      <c r="AF101" s="193"/>
      <c r="AG101" s="193">
        <v>8</v>
      </c>
      <c r="AH101" s="193">
        <v>8</v>
      </c>
      <c r="AI101" s="193"/>
      <c r="AJ101" s="80"/>
      <c r="AK101" s="362">
        <f t="shared" ref="AK101" si="51">((SUM(F101:AJ101))/8)-(SUMIF($F$6:$AJ$6,"C.Nhật",F101:AJ101)/8)</f>
        <v>24</v>
      </c>
      <c r="AL101" s="362">
        <f t="shared" ref="AL101" si="52">SUM(F102:AJ102)/8*1.5</f>
        <v>0</v>
      </c>
      <c r="AM101" s="364">
        <f t="shared" ref="AM101" si="53">SUMIF($F$6:$AJ$6,"C.Nhật",$F101:$AJ102)/8*2</f>
        <v>0</v>
      </c>
      <c r="AN101" s="366">
        <f t="shared" si="38"/>
        <v>24</v>
      </c>
      <c r="AO101" s="368">
        <v>0</v>
      </c>
      <c r="AP101" s="366"/>
      <c r="AQ101" s="366"/>
      <c r="AR101" s="366"/>
      <c r="AS101" s="356"/>
      <c r="AT101" s="286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</row>
    <row r="102" spans="1:90" s="78" customFormat="1" ht="18" customHeight="1">
      <c r="A102" s="371"/>
      <c r="B102" s="371"/>
      <c r="C102" s="359"/>
      <c r="D102" s="361"/>
      <c r="E102" s="81" t="s">
        <v>32</v>
      </c>
      <c r="F102" s="194"/>
      <c r="G102" s="194"/>
      <c r="H102" s="194"/>
      <c r="I102" s="194"/>
      <c r="J102" s="194"/>
      <c r="K102" s="194"/>
      <c r="L102" s="194"/>
      <c r="M102" s="194"/>
      <c r="N102" s="194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4"/>
      <c r="Z102" s="194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82"/>
      <c r="AK102" s="363"/>
      <c r="AL102" s="363"/>
      <c r="AM102" s="365"/>
      <c r="AN102" s="367"/>
      <c r="AO102" s="369"/>
      <c r="AP102" s="367"/>
      <c r="AQ102" s="367"/>
      <c r="AR102" s="367"/>
      <c r="AS102" s="357"/>
      <c r="AT102" s="286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</row>
    <row r="103" spans="1:90" s="78" customFormat="1" ht="18" customHeight="1">
      <c r="A103" s="370">
        <f>A101+1</f>
        <v>7</v>
      </c>
      <c r="B103" s="370" t="s">
        <v>103</v>
      </c>
      <c r="C103" s="358" t="str">
        <f>VLOOKUP(B103,DS,2,0)</f>
        <v>Nguyễn Thị Kim Hồng</v>
      </c>
      <c r="D103" s="360" t="str">
        <f>VLOOKUP(B103,DS,3,0)</f>
        <v>Công nhân</v>
      </c>
      <c r="E103" s="79" t="s">
        <v>33</v>
      </c>
      <c r="F103" s="193"/>
      <c r="G103" s="193"/>
      <c r="H103" s="193"/>
      <c r="I103" s="193"/>
      <c r="J103" s="193"/>
      <c r="K103" s="193"/>
      <c r="L103" s="193"/>
      <c r="M103" s="193"/>
      <c r="N103" s="193"/>
      <c r="O103" s="193"/>
      <c r="P103" s="193"/>
      <c r="Q103" s="193"/>
      <c r="R103" s="193"/>
      <c r="S103" s="193"/>
      <c r="T103" s="193"/>
      <c r="U103" s="193"/>
      <c r="V103" s="193"/>
      <c r="W103" s="193"/>
      <c r="X103" s="193"/>
      <c r="Y103" s="193"/>
      <c r="Z103" s="193">
        <v>8</v>
      </c>
      <c r="AA103" s="193">
        <v>8</v>
      </c>
      <c r="AB103" s="193">
        <v>8</v>
      </c>
      <c r="AC103" s="193">
        <v>8</v>
      </c>
      <c r="AD103" s="193">
        <v>8</v>
      </c>
      <c r="AE103" s="193">
        <v>8</v>
      </c>
      <c r="AF103" s="193"/>
      <c r="AG103" s="193">
        <v>8</v>
      </c>
      <c r="AH103" s="193">
        <v>8</v>
      </c>
      <c r="AI103" s="193"/>
      <c r="AJ103" s="80"/>
      <c r="AK103" s="362">
        <f t="shared" ref="AK103" si="54">((SUM(F103:AJ103))/8)-(SUMIF($F$6:$AJ$6,"C.Nhật",F103:AJ103)/8)</f>
        <v>8</v>
      </c>
      <c r="AL103" s="362">
        <f t="shared" ref="AL103" si="55">SUM(F104:AJ104)/8*1.5</f>
        <v>0</v>
      </c>
      <c r="AM103" s="364">
        <f t="shared" ref="AM103" si="56">SUMIF($F$6:$AJ$6,"C.Nhật",$F103:$AJ104)/8*2</f>
        <v>0</v>
      </c>
      <c r="AN103" s="366">
        <f t="shared" si="38"/>
        <v>8</v>
      </c>
      <c r="AO103" s="368">
        <v>0</v>
      </c>
      <c r="AP103" s="366"/>
      <c r="AQ103" s="366"/>
      <c r="AR103" s="366"/>
      <c r="AS103" s="356"/>
      <c r="AT103" s="286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</row>
    <row r="104" spans="1:90" s="78" customFormat="1" ht="18" customHeight="1">
      <c r="A104" s="371"/>
      <c r="B104" s="371"/>
      <c r="C104" s="359"/>
      <c r="D104" s="361"/>
      <c r="E104" s="81" t="s">
        <v>32</v>
      </c>
      <c r="F104" s="194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82"/>
      <c r="AK104" s="363"/>
      <c r="AL104" s="363"/>
      <c r="AM104" s="365"/>
      <c r="AN104" s="367"/>
      <c r="AO104" s="369"/>
      <c r="AP104" s="367"/>
      <c r="AQ104" s="367"/>
      <c r="AR104" s="367"/>
      <c r="AS104" s="357"/>
      <c r="AT104" s="286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</row>
    <row r="105" spans="1:90" s="78" customFormat="1" ht="18" customHeight="1">
      <c r="A105" s="370">
        <v>8</v>
      </c>
      <c r="B105" s="370" t="s">
        <v>104</v>
      </c>
      <c r="C105" s="358" t="str">
        <f>VLOOKUP(B105,DS,2,0)</f>
        <v>Nguyễn Thị Lựu</v>
      </c>
      <c r="D105" s="360" t="str">
        <f>VLOOKUP(B105,DS,3,0)</f>
        <v>Công nhân</v>
      </c>
      <c r="E105" s="79" t="s">
        <v>33</v>
      </c>
      <c r="F105" s="193">
        <v>8</v>
      </c>
      <c r="G105" s="193">
        <v>8</v>
      </c>
      <c r="H105" s="193">
        <v>8</v>
      </c>
      <c r="I105" s="193">
        <v>8</v>
      </c>
      <c r="J105" s="193">
        <v>8</v>
      </c>
      <c r="K105" s="193"/>
      <c r="L105" s="193">
        <v>8</v>
      </c>
      <c r="M105" s="193">
        <v>8</v>
      </c>
      <c r="N105" s="193"/>
      <c r="O105" s="193">
        <v>8</v>
      </c>
      <c r="P105" s="193">
        <v>8</v>
      </c>
      <c r="Q105" s="193">
        <v>8</v>
      </c>
      <c r="R105" s="193"/>
      <c r="S105" s="193">
        <v>8</v>
      </c>
      <c r="T105" s="193">
        <v>8</v>
      </c>
      <c r="U105" s="193">
        <v>8</v>
      </c>
      <c r="V105" s="193">
        <v>8</v>
      </c>
      <c r="W105" s="193">
        <v>8</v>
      </c>
      <c r="X105" s="193">
        <v>8</v>
      </c>
      <c r="Y105" s="193"/>
      <c r="Z105" s="193">
        <v>8</v>
      </c>
      <c r="AA105" s="193">
        <v>8</v>
      </c>
      <c r="AB105" s="193">
        <v>8</v>
      </c>
      <c r="AC105" s="193">
        <v>8</v>
      </c>
      <c r="AD105" s="193">
        <v>8</v>
      </c>
      <c r="AE105" s="193">
        <v>8</v>
      </c>
      <c r="AF105" s="193"/>
      <c r="AG105" s="193">
        <v>8</v>
      </c>
      <c r="AH105" s="193">
        <v>8</v>
      </c>
      <c r="AI105" s="193"/>
      <c r="AJ105" s="80"/>
      <c r="AK105" s="362">
        <f t="shared" ref="AK105" si="57">((SUM(F105:AJ105))/8)-(SUMIF($F$6:$AJ$6,"C.Nhật",F105:AJ105)/8)</f>
        <v>24</v>
      </c>
      <c r="AL105" s="362">
        <f t="shared" ref="AL105" si="58">SUM(F106:AJ106)/8*1.5</f>
        <v>0</v>
      </c>
      <c r="AM105" s="364">
        <f t="shared" ref="AM105" si="59">SUMIF($F$6:$AJ$6,"C.Nhật",$F105:$AJ106)/8*2</f>
        <v>0</v>
      </c>
      <c r="AN105" s="366">
        <f t="shared" si="38"/>
        <v>24</v>
      </c>
      <c r="AO105" s="368">
        <v>0</v>
      </c>
      <c r="AP105" s="366"/>
      <c r="AQ105" s="366"/>
      <c r="AR105" s="366"/>
      <c r="AS105" s="356"/>
      <c r="AT105" s="286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</row>
    <row r="106" spans="1:90" s="78" customFormat="1" ht="18" customHeight="1">
      <c r="A106" s="371"/>
      <c r="B106" s="371"/>
      <c r="C106" s="359"/>
      <c r="D106" s="361"/>
      <c r="E106" s="81" t="s">
        <v>32</v>
      </c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82"/>
      <c r="AK106" s="363"/>
      <c r="AL106" s="363"/>
      <c r="AM106" s="365"/>
      <c r="AN106" s="367"/>
      <c r="AO106" s="369"/>
      <c r="AP106" s="367"/>
      <c r="AQ106" s="367"/>
      <c r="AR106" s="367"/>
      <c r="AS106" s="357"/>
      <c r="AT106" s="286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</row>
    <row r="107" spans="1:90" s="78" customFormat="1" ht="18" customHeight="1">
      <c r="A107" s="370">
        <v>9</v>
      </c>
      <c r="B107" s="370" t="s">
        <v>105</v>
      </c>
      <c r="C107" s="358" t="str">
        <f>VLOOKUP(B107,DS,2,0)</f>
        <v>Lý Thị Được</v>
      </c>
      <c r="D107" s="360" t="str">
        <f>VLOOKUP(B107,DS,3,0)</f>
        <v>Công nhân</v>
      </c>
      <c r="E107" s="79" t="s">
        <v>33</v>
      </c>
      <c r="F107" s="193">
        <v>8</v>
      </c>
      <c r="G107" s="193">
        <v>8</v>
      </c>
      <c r="H107" s="193">
        <v>8</v>
      </c>
      <c r="I107" s="193">
        <v>8</v>
      </c>
      <c r="J107" s="193">
        <v>8</v>
      </c>
      <c r="K107" s="193"/>
      <c r="L107" s="193">
        <v>8</v>
      </c>
      <c r="M107" s="193">
        <v>8</v>
      </c>
      <c r="N107" s="193"/>
      <c r="O107" s="193">
        <v>8</v>
      </c>
      <c r="P107" s="193">
        <v>8</v>
      </c>
      <c r="Q107" s="193">
        <v>8</v>
      </c>
      <c r="R107" s="193"/>
      <c r="S107" s="193">
        <v>8</v>
      </c>
      <c r="T107" s="193">
        <v>8</v>
      </c>
      <c r="U107" s="193">
        <v>8</v>
      </c>
      <c r="V107" s="193">
        <v>8</v>
      </c>
      <c r="W107" s="193">
        <v>8</v>
      </c>
      <c r="X107" s="193">
        <v>8</v>
      </c>
      <c r="Y107" s="193"/>
      <c r="Z107" s="193">
        <v>8</v>
      </c>
      <c r="AA107" s="193">
        <v>8</v>
      </c>
      <c r="AB107" s="193">
        <v>8</v>
      </c>
      <c r="AC107" s="193">
        <v>8</v>
      </c>
      <c r="AD107" s="193">
        <v>8</v>
      </c>
      <c r="AE107" s="193">
        <v>8</v>
      </c>
      <c r="AF107" s="193"/>
      <c r="AG107" s="193">
        <v>8</v>
      </c>
      <c r="AH107" s="193">
        <v>8</v>
      </c>
      <c r="AI107" s="193"/>
      <c r="AJ107" s="80"/>
      <c r="AK107" s="362">
        <f t="shared" ref="AK107" si="60">((SUM(F107:AJ107))/8)-(SUMIF($F$6:$AJ$6,"C.Nhật",F107:AJ107)/8)</f>
        <v>24</v>
      </c>
      <c r="AL107" s="362">
        <f t="shared" ref="AL107" si="61">SUM(F108:AJ108)/8*1.5</f>
        <v>0</v>
      </c>
      <c r="AM107" s="364">
        <f t="shared" ref="AM107" si="62">SUMIF($F$6:$AJ$6,"C.Nhật",$F107:$AJ108)/8*2</f>
        <v>0</v>
      </c>
      <c r="AN107" s="366">
        <f t="shared" si="38"/>
        <v>24</v>
      </c>
      <c r="AO107" s="368">
        <v>0</v>
      </c>
      <c r="AP107" s="366"/>
      <c r="AQ107" s="366"/>
      <c r="AR107" s="366"/>
      <c r="AS107" s="356"/>
      <c r="AT107" s="286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</row>
    <row r="108" spans="1:90" s="78" customFormat="1" ht="18" customHeight="1">
      <c r="A108" s="371"/>
      <c r="B108" s="371"/>
      <c r="C108" s="359"/>
      <c r="D108" s="361"/>
      <c r="E108" s="81" t="s">
        <v>32</v>
      </c>
      <c r="F108" s="194"/>
      <c r="G108" s="194"/>
      <c r="H108" s="194"/>
      <c r="I108" s="194"/>
      <c r="J108" s="194"/>
      <c r="K108" s="194"/>
      <c r="L108" s="194"/>
      <c r="M108" s="194"/>
      <c r="N108" s="194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4"/>
      <c r="Z108" s="194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82"/>
      <c r="AK108" s="363"/>
      <c r="AL108" s="363"/>
      <c r="AM108" s="365"/>
      <c r="AN108" s="367"/>
      <c r="AO108" s="369"/>
      <c r="AP108" s="367"/>
      <c r="AQ108" s="367"/>
      <c r="AR108" s="367"/>
      <c r="AS108" s="357"/>
      <c r="AT108" s="286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</row>
    <row r="109" spans="1:90" s="78" customFormat="1" ht="18" customHeight="1">
      <c r="A109" s="370">
        <f>A107+1</f>
        <v>10</v>
      </c>
      <c r="B109" s="370" t="s">
        <v>106</v>
      </c>
      <c r="C109" s="358" t="str">
        <f>VLOOKUP(B109,DS,2,0)</f>
        <v>Lý La Quan</v>
      </c>
      <c r="D109" s="360" t="str">
        <f>VLOOKUP(B109,DS,3,0)</f>
        <v>Công nhân</v>
      </c>
      <c r="E109" s="79" t="s">
        <v>33</v>
      </c>
      <c r="F109" s="193">
        <v>8</v>
      </c>
      <c r="G109" s="193">
        <v>8</v>
      </c>
      <c r="H109" s="193">
        <v>8</v>
      </c>
      <c r="I109" s="193">
        <v>8</v>
      </c>
      <c r="J109" s="193">
        <v>8</v>
      </c>
      <c r="K109" s="193"/>
      <c r="L109" s="193">
        <v>8</v>
      </c>
      <c r="M109" s="193">
        <v>8</v>
      </c>
      <c r="N109" s="193"/>
      <c r="O109" s="193">
        <v>8</v>
      </c>
      <c r="P109" s="193">
        <v>8</v>
      </c>
      <c r="Q109" s="193">
        <v>8</v>
      </c>
      <c r="R109" s="193"/>
      <c r="S109" s="193">
        <v>8</v>
      </c>
      <c r="T109" s="193">
        <v>8</v>
      </c>
      <c r="U109" s="193">
        <v>8</v>
      </c>
      <c r="V109" s="193">
        <v>8</v>
      </c>
      <c r="W109" s="193">
        <v>8</v>
      </c>
      <c r="X109" s="193">
        <v>8</v>
      </c>
      <c r="Y109" s="193"/>
      <c r="Z109" s="193">
        <v>8</v>
      </c>
      <c r="AA109" s="193">
        <v>8</v>
      </c>
      <c r="AB109" s="193">
        <v>8</v>
      </c>
      <c r="AC109" s="193">
        <v>8</v>
      </c>
      <c r="AD109" s="193">
        <v>8</v>
      </c>
      <c r="AE109" s="193">
        <v>8</v>
      </c>
      <c r="AF109" s="193"/>
      <c r="AG109" s="193">
        <v>8</v>
      </c>
      <c r="AH109" s="193">
        <v>8</v>
      </c>
      <c r="AI109" s="193"/>
      <c r="AJ109" s="80"/>
      <c r="AK109" s="362">
        <f t="shared" ref="AK109" si="63">((SUM(F109:AJ109))/8)-(SUMIF($F$6:$AJ$6,"C.Nhật",F109:AJ109)/8)</f>
        <v>24</v>
      </c>
      <c r="AL109" s="362">
        <f t="shared" ref="AL109" si="64">SUM(F110:AJ110)/8*1.5</f>
        <v>0</v>
      </c>
      <c r="AM109" s="364">
        <f t="shared" ref="AM109" si="65">SUMIF($F$6:$AJ$6,"C.Nhật",$F109:$AJ110)/8*2</f>
        <v>0</v>
      </c>
      <c r="AN109" s="366">
        <f t="shared" si="38"/>
        <v>24</v>
      </c>
      <c r="AO109" s="368">
        <v>0</v>
      </c>
      <c r="AP109" s="366"/>
      <c r="AQ109" s="366"/>
      <c r="AR109" s="366"/>
      <c r="AS109" s="356"/>
      <c r="AT109" s="286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</row>
    <row r="110" spans="1:90" s="78" customFormat="1" ht="18" customHeight="1">
      <c r="A110" s="371"/>
      <c r="B110" s="371"/>
      <c r="C110" s="359"/>
      <c r="D110" s="361"/>
      <c r="E110" s="81" t="s">
        <v>32</v>
      </c>
      <c r="F110" s="194"/>
      <c r="G110" s="194"/>
      <c r="H110" s="194"/>
      <c r="I110" s="194"/>
      <c r="J110" s="194"/>
      <c r="K110" s="194"/>
      <c r="L110" s="194"/>
      <c r="M110" s="194"/>
      <c r="N110" s="194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82"/>
      <c r="AK110" s="363"/>
      <c r="AL110" s="363"/>
      <c r="AM110" s="365"/>
      <c r="AN110" s="367"/>
      <c r="AO110" s="369"/>
      <c r="AP110" s="367"/>
      <c r="AQ110" s="367"/>
      <c r="AR110" s="367"/>
      <c r="AS110" s="357"/>
      <c r="AT110" s="286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</row>
    <row r="111" spans="1:90" s="78" customFormat="1" ht="18" customHeight="1">
      <c r="A111" s="370">
        <f>A109+1</f>
        <v>11</v>
      </c>
      <c r="B111" s="370" t="s">
        <v>107</v>
      </c>
      <c r="C111" s="358" t="str">
        <f>VLOOKUP(B111,DS,2,0)</f>
        <v>Trà Thị Soi</v>
      </c>
      <c r="D111" s="360" t="str">
        <f>VLOOKUP(B111,DS,3,0)</f>
        <v>Công nhân</v>
      </c>
      <c r="E111" s="79" t="s">
        <v>33</v>
      </c>
      <c r="F111" s="193">
        <v>8</v>
      </c>
      <c r="G111" s="193">
        <v>8</v>
      </c>
      <c r="H111" s="193">
        <v>8</v>
      </c>
      <c r="I111" s="193">
        <v>8</v>
      </c>
      <c r="J111" s="193">
        <v>8</v>
      </c>
      <c r="K111" s="193"/>
      <c r="L111" s="193">
        <v>8</v>
      </c>
      <c r="M111" s="193">
        <v>8</v>
      </c>
      <c r="N111" s="193"/>
      <c r="O111" s="193">
        <v>8</v>
      </c>
      <c r="P111" s="193">
        <v>8</v>
      </c>
      <c r="Q111" s="193">
        <v>8</v>
      </c>
      <c r="R111" s="193"/>
      <c r="S111" s="193">
        <v>8</v>
      </c>
      <c r="T111" s="193">
        <v>8</v>
      </c>
      <c r="U111" s="193">
        <v>8</v>
      </c>
      <c r="V111" s="193">
        <v>8</v>
      </c>
      <c r="W111" s="193">
        <v>8</v>
      </c>
      <c r="X111" s="193">
        <v>8</v>
      </c>
      <c r="Y111" s="193"/>
      <c r="Z111" s="193">
        <v>8</v>
      </c>
      <c r="AA111" s="193">
        <v>8</v>
      </c>
      <c r="AB111" s="193"/>
      <c r="AC111" s="193">
        <v>8</v>
      </c>
      <c r="AD111" s="193">
        <v>8</v>
      </c>
      <c r="AE111" s="193">
        <v>8</v>
      </c>
      <c r="AF111" s="193"/>
      <c r="AG111" s="193">
        <v>8</v>
      </c>
      <c r="AH111" s="193">
        <v>8</v>
      </c>
      <c r="AI111" s="193"/>
      <c r="AJ111" s="80"/>
      <c r="AK111" s="362">
        <f t="shared" ref="AK111" si="66">((SUM(F111:AJ111))/8)-(SUMIF($F$6:$AJ$6,"C.Nhật",F111:AJ111)/8)</f>
        <v>23</v>
      </c>
      <c r="AL111" s="362">
        <f t="shared" ref="AL111" si="67">SUM(F112:AJ112)/8*1.5</f>
        <v>0</v>
      </c>
      <c r="AM111" s="364">
        <f t="shared" ref="AM111" si="68">SUMIF($F$6:$AJ$6,"C.Nhật",$F111:$AJ112)/8*2</f>
        <v>0</v>
      </c>
      <c r="AN111" s="366">
        <f t="shared" si="38"/>
        <v>23</v>
      </c>
      <c r="AO111" s="368">
        <v>0</v>
      </c>
      <c r="AP111" s="366"/>
      <c r="AQ111" s="366"/>
      <c r="AR111" s="366"/>
      <c r="AS111" s="356"/>
      <c r="AT111" s="286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</row>
    <row r="112" spans="1:90" s="78" customFormat="1" ht="18" customHeight="1">
      <c r="A112" s="371"/>
      <c r="B112" s="371"/>
      <c r="C112" s="359"/>
      <c r="D112" s="361"/>
      <c r="E112" s="81" t="s">
        <v>32</v>
      </c>
      <c r="F112" s="194"/>
      <c r="G112" s="194"/>
      <c r="H112" s="194"/>
      <c r="I112" s="194"/>
      <c r="J112" s="194"/>
      <c r="K112" s="194"/>
      <c r="L112" s="194"/>
      <c r="M112" s="194"/>
      <c r="N112" s="194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82"/>
      <c r="AK112" s="363"/>
      <c r="AL112" s="363"/>
      <c r="AM112" s="365"/>
      <c r="AN112" s="367"/>
      <c r="AO112" s="369"/>
      <c r="AP112" s="367"/>
      <c r="AQ112" s="367"/>
      <c r="AR112" s="367"/>
      <c r="AS112" s="357"/>
      <c r="AT112" s="286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</row>
    <row r="113" spans="1:90" s="78" customFormat="1" ht="18" customHeight="1">
      <c r="A113" s="370">
        <f>A111+1</f>
        <v>12</v>
      </c>
      <c r="B113" s="370" t="s">
        <v>108</v>
      </c>
      <c r="C113" s="358" t="str">
        <f>VLOOKUP(B113,DS,2,0)</f>
        <v>Nguyễn Thị Diễm Hương</v>
      </c>
      <c r="D113" s="360" t="str">
        <f>VLOOKUP(B113,DS,3,0)</f>
        <v>Công nhân</v>
      </c>
      <c r="E113" s="79" t="s">
        <v>33</v>
      </c>
      <c r="F113" s="193">
        <v>8</v>
      </c>
      <c r="G113" s="193">
        <v>8</v>
      </c>
      <c r="H113" s="193">
        <v>8</v>
      </c>
      <c r="I113" s="193">
        <v>8</v>
      </c>
      <c r="J113" s="193">
        <v>8</v>
      </c>
      <c r="K113" s="193"/>
      <c r="L113" s="193">
        <v>8</v>
      </c>
      <c r="M113" s="193">
        <v>8</v>
      </c>
      <c r="N113" s="193"/>
      <c r="O113" s="193">
        <v>8</v>
      </c>
      <c r="P113" s="193">
        <v>8</v>
      </c>
      <c r="Q113" s="193">
        <v>8</v>
      </c>
      <c r="R113" s="193"/>
      <c r="S113" s="193">
        <v>8</v>
      </c>
      <c r="T113" s="193">
        <v>8</v>
      </c>
      <c r="U113" s="193">
        <v>8</v>
      </c>
      <c r="V113" s="193">
        <v>8</v>
      </c>
      <c r="W113" s="193">
        <v>8</v>
      </c>
      <c r="X113" s="193">
        <v>8</v>
      </c>
      <c r="Y113" s="193"/>
      <c r="Z113" s="193">
        <v>8</v>
      </c>
      <c r="AA113" s="193">
        <v>8</v>
      </c>
      <c r="AB113" s="193">
        <v>8</v>
      </c>
      <c r="AC113" s="193">
        <v>8</v>
      </c>
      <c r="AD113" s="193">
        <v>8</v>
      </c>
      <c r="AE113" s="193">
        <v>8</v>
      </c>
      <c r="AF113" s="193"/>
      <c r="AG113" s="193">
        <v>8</v>
      </c>
      <c r="AH113" s="193">
        <v>8</v>
      </c>
      <c r="AI113" s="193"/>
      <c r="AJ113" s="80"/>
      <c r="AK113" s="362">
        <f t="shared" ref="AK113" si="69">((SUM(F113:AJ113))/8)-(SUMIF($F$6:$AJ$6,"C.Nhật",F113:AJ113)/8)</f>
        <v>24</v>
      </c>
      <c r="AL113" s="362">
        <f t="shared" ref="AL113" si="70">SUM(F114:AJ114)/8*1.5</f>
        <v>0</v>
      </c>
      <c r="AM113" s="364">
        <f t="shared" ref="AM113" si="71">SUMIF($F$6:$AJ$6,"C.Nhật",$F113:$AJ114)/8*2</f>
        <v>0</v>
      </c>
      <c r="AN113" s="366">
        <f t="shared" si="38"/>
        <v>24</v>
      </c>
      <c r="AO113" s="368">
        <v>0</v>
      </c>
      <c r="AP113" s="366"/>
      <c r="AQ113" s="366"/>
      <c r="AR113" s="366"/>
      <c r="AS113" s="356"/>
      <c r="AT113" s="286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</row>
    <row r="114" spans="1:90" s="78" customFormat="1" ht="18" customHeight="1">
      <c r="A114" s="371"/>
      <c r="B114" s="371"/>
      <c r="C114" s="359"/>
      <c r="D114" s="361"/>
      <c r="E114" s="81" t="s">
        <v>32</v>
      </c>
      <c r="F114" s="194"/>
      <c r="G114" s="194"/>
      <c r="H114" s="194"/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4"/>
      <c r="Z114" s="194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82"/>
      <c r="AK114" s="363"/>
      <c r="AL114" s="363"/>
      <c r="AM114" s="365"/>
      <c r="AN114" s="367"/>
      <c r="AO114" s="369"/>
      <c r="AP114" s="367"/>
      <c r="AQ114" s="367"/>
      <c r="AR114" s="367"/>
      <c r="AS114" s="357"/>
      <c r="AT114" s="286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</row>
    <row r="115" spans="1:90" s="78" customFormat="1" ht="18" customHeight="1">
      <c r="A115" s="370">
        <f>A113+1</f>
        <v>13</v>
      </c>
      <c r="B115" s="370" t="s">
        <v>109</v>
      </c>
      <c r="C115" s="358" t="str">
        <f>VLOOKUP(B115,DS,2,0)</f>
        <v>Sơn Thị Muỗi Tron</v>
      </c>
      <c r="D115" s="360" t="str">
        <f>VLOOKUP(B115,DS,3,0)</f>
        <v>Công nhân</v>
      </c>
      <c r="E115" s="79" t="s">
        <v>33</v>
      </c>
      <c r="F115" s="193">
        <v>8</v>
      </c>
      <c r="G115" s="193">
        <v>8</v>
      </c>
      <c r="H115" s="193">
        <v>8</v>
      </c>
      <c r="I115" s="193">
        <v>8</v>
      </c>
      <c r="J115" s="193">
        <v>8</v>
      </c>
      <c r="K115" s="193"/>
      <c r="L115" s="193">
        <v>8</v>
      </c>
      <c r="M115" s="193">
        <v>8</v>
      </c>
      <c r="N115" s="193"/>
      <c r="O115" s="193">
        <v>8</v>
      </c>
      <c r="P115" s="193">
        <v>8</v>
      </c>
      <c r="Q115" s="193">
        <v>8</v>
      </c>
      <c r="R115" s="193"/>
      <c r="S115" s="193">
        <v>8</v>
      </c>
      <c r="T115" s="193">
        <v>8</v>
      </c>
      <c r="U115" s="193">
        <v>8</v>
      </c>
      <c r="V115" s="193">
        <v>8</v>
      </c>
      <c r="W115" s="193">
        <v>8</v>
      </c>
      <c r="X115" s="193">
        <v>8</v>
      </c>
      <c r="Y115" s="193"/>
      <c r="Z115" s="193">
        <v>8</v>
      </c>
      <c r="AA115" s="193">
        <v>8</v>
      </c>
      <c r="AB115" s="193">
        <v>8</v>
      </c>
      <c r="AC115" s="193">
        <v>8</v>
      </c>
      <c r="AD115" s="193">
        <v>8</v>
      </c>
      <c r="AE115" s="193">
        <v>8</v>
      </c>
      <c r="AF115" s="193"/>
      <c r="AG115" s="193">
        <v>8</v>
      </c>
      <c r="AH115" s="193">
        <v>8</v>
      </c>
      <c r="AI115" s="193"/>
      <c r="AJ115" s="80"/>
      <c r="AK115" s="362">
        <f t="shared" ref="AK115" si="72">((SUM(F115:AJ115))/8)-(SUMIF($F$6:$AJ$6,"C.Nhật",F115:AJ115)/8)</f>
        <v>24</v>
      </c>
      <c r="AL115" s="362">
        <f t="shared" ref="AL115" si="73">SUM(F116:AJ116)/8*1.5</f>
        <v>0</v>
      </c>
      <c r="AM115" s="364">
        <f t="shared" ref="AM115" si="74">SUMIF($F$6:$AJ$6,"C.Nhật",$F115:$AJ116)/8*2</f>
        <v>0</v>
      </c>
      <c r="AN115" s="366">
        <f t="shared" si="38"/>
        <v>24</v>
      </c>
      <c r="AO115" s="368">
        <v>0</v>
      </c>
      <c r="AP115" s="366"/>
      <c r="AQ115" s="366"/>
      <c r="AR115" s="366"/>
      <c r="AS115" s="356"/>
      <c r="AT115" s="286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</row>
    <row r="116" spans="1:90" s="78" customFormat="1" ht="18" customHeight="1">
      <c r="A116" s="371"/>
      <c r="B116" s="371"/>
      <c r="C116" s="359"/>
      <c r="D116" s="361"/>
      <c r="E116" s="81" t="s">
        <v>32</v>
      </c>
      <c r="F116" s="194"/>
      <c r="G116" s="194"/>
      <c r="H116" s="194"/>
      <c r="I116" s="194"/>
      <c r="J116" s="194"/>
      <c r="K116" s="194"/>
      <c r="L116" s="194"/>
      <c r="M116" s="194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82"/>
      <c r="AK116" s="363"/>
      <c r="AL116" s="363"/>
      <c r="AM116" s="365"/>
      <c r="AN116" s="367"/>
      <c r="AO116" s="369"/>
      <c r="AP116" s="367"/>
      <c r="AQ116" s="367"/>
      <c r="AR116" s="367"/>
      <c r="AS116" s="357"/>
      <c r="AT116" s="286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</row>
    <row r="117" spans="1:90" s="78" customFormat="1" ht="18" customHeight="1">
      <c r="A117" s="370">
        <f>A115+1</f>
        <v>14</v>
      </c>
      <c r="B117" s="370" t="s">
        <v>110</v>
      </c>
      <c r="C117" s="358" t="str">
        <f>VLOOKUP(B117,DS,2,0)</f>
        <v>Sơn Thị Thương</v>
      </c>
      <c r="D117" s="360" t="str">
        <f>VLOOKUP(B117,DS,3,0)</f>
        <v>Công nhân</v>
      </c>
      <c r="E117" s="79" t="s">
        <v>33</v>
      </c>
      <c r="F117" s="193">
        <v>8</v>
      </c>
      <c r="G117" s="193">
        <v>8</v>
      </c>
      <c r="H117" s="193">
        <v>8</v>
      </c>
      <c r="I117" s="193">
        <v>8</v>
      </c>
      <c r="J117" s="193">
        <v>8</v>
      </c>
      <c r="K117" s="193"/>
      <c r="L117" s="193">
        <v>8</v>
      </c>
      <c r="M117" s="193">
        <v>8</v>
      </c>
      <c r="N117" s="193"/>
      <c r="O117" s="193">
        <v>8</v>
      </c>
      <c r="P117" s="193">
        <v>8</v>
      </c>
      <c r="Q117" s="193">
        <v>8</v>
      </c>
      <c r="R117" s="193"/>
      <c r="S117" s="193">
        <v>8</v>
      </c>
      <c r="T117" s="193">
        <v>8</v>
      </c>
      <c r="U117" s="193">
        <v>8</v>
      </c>
      <c r="V117" s="193">
        <v>8</v>
      </c>
      <c r="W117" s="193">
        <v>8</v>
      </c>
      <c r="X117" s="193">
        <v>8</v>
      </c>
      <c r="Y117" s="193"/>
      <c r="Z117" s="193">
        <v>8</v>
      </c>
      <c r="AA117" s="193">
        <v>8</v>
      </c>
      <c r="AB117" s="193">
        <v>8</v>
      </c>
      <c r="AC117" s="193">
        <v>8</v>
      </c>
      <c r="AD117" s="193">
        <v>8</v>
      </c>
      <c r="AE117" s="193">
        <v>8</v>
      </c>
      <c r="AF117" s="193"/>
      <c r="AG117" s="193">
        <v>8</v>
      </c>
      <c r="AH117" s="193">
        <v>8</v>
      </c>
      <c r="AI117" s="193"/>
      <c r="AJ117" s="80"/>
      <c r="AK117" s="362">
        <f t="shared" ref="AK117" si="75">((SUM(F117:AJ117))/8)-(SUMIF($F$6:$AJ$6,"C.Nhật",F117:AJ117)/8)</f>
        <v>24</v>
      </c>
      <c r="AL117" s="362">
        <f t="shared" ref="AL117" si="76">SUM(F118:AJ118)/8*1.5</f>
        <v>0</v>
      </c>
      <c r="AM117" s="364">
        <f t="shared" ref="AM117" si="77">SUMIF($F$6:$AJ$6,"C.Nhật",$F117:$AJ118)/8*2</f>
        <v>0</v>
      </c>
      <c r="AN117" s="366">
        <f t="shared" si="38"/>
        <v>24</v>
      </c>
      <c r="AO117" s="368">
        <v>0</v>
      </c>
      <c r="AP117" s="366"/>
      <c r="AQ117" s="366"/>
      <c r="AR117" s="366"/>
      <c r="AS117" s="356"/>
      <c r="AT117" s="286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</row>
    <row r="118" spans="1:90" s="78" customFormat="1" ht="18" customHeight="1">
      <c r="A118" s="371"/>
      <c r="B118" s="371"/>
      <c r="C118" s="359"/>
      <c r="D118" s="361"/>
      <c r="E118" s="81" t="s">
        <v>32</v>
      </c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82"/>
      <c r="AK118" s="363"/>
      <c r="AL118" s="363"/>
      <c r="AM118" s="365"/>
      <c r="AN118" s="367"/>
      <c r="AO118" s="369"/>
      <c r="AP118" s="367"/>
      <c r="AQ118" s="367"/>
      <c r="AR118" s="367"/>
      <c r="AS118" s="357"/>
      <c r="AT118" s="286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</row>
    <row r="119" spans="1:90" s="78" customFormat="1" ht="18" customHeight="1">
      <c r="A119" s="370">
        <f>A117+1</f>
        <v>15</v>
      </c>
      <c r="B119" s="370" t="s">
        <v>111</v>
      </c>
      <c r="C119" s="358" t="str">
        <f>VLOOKUP(B119,DS,2,0)</f>
        <v>Thạch Thị Som Ươne</v>
      </c>
      <c r="D119" s="360" t="str">
        <f>VLOOKUP(B119,DS,3,0)</f>
        <v>Công nhân</v>
      </c>
      <c r="E119" s="79" t="s">
        <v>33</v>
      </c>
      <c r="F119" s="193">
        <v>8</v>
      </c>
      <c r="G119" s="193">
        <v>8</v>
      </c>
      <c r="H119" s="193">
        <v>8</v>
      </c>
      <c r="I119" s="193">
        <v>8</v>
      </c>
      <c r="J119" s="193">
        <v>8</v>
      </c>
      <c r="K119" s="193"/>
      <c r="L119" s="193">
        <v>8</v>
      </c>
      <c r="M119" s="193">
        <v>8</v>
      </c>
      <c r="N119" s="193"/>
      <c r="O119" s="193">
        <v>8</v>
      </c>
      <c r="P119" s="193">
        <v>8</v>
      </c>
      <c r="Q119" s="193"/>
      <c r="R119" s="193"/>
      <c r="S119" s="193">
        <v>8</v>
      </c>
      <c r="T119" s="193">
        <v>8</v>
      </c>
      <c r="U119" s="193">
        <v>8</v>
      </c>
      <c r="V119" s="193">
        <v>8</v>
      </c>
      <c r="W119" s="193">
        <v>8</v>
      </c>
      <c r="X119" s="193">
        <v>8</v>
      </c>
      <c r="Y119" s="193"/>
      <c r="Z119" s="193">
        <v>8</v>
      </c>
      <c r="AA119" s="193">
        <v>8</v>
      </c>
      <c r="AB119" s="193">
        <v>8</v>
      </c>
      <c r="AC119" s="193">
        <v>8</v>
      </c>
      <c r="AD119" s="193">
        <v>8</v>
      </c>
      <c r="AE119" s="193">
        <v>8</v>
      </c>
      <c r="AF119" s="193"/>
      <c r="AG119" s="193">
        <v>8</v>
      </c>
      <c r="AH119" s="193">
        <v>8</v>
      </c>
      <c r="AI119" s="193"/>
      <c r="AJ119" s="80"/>
      <c r="AK119" s="362">
        <f t="shared" ref="AK119" si="78">((SUM(F119:AJ119))/8)-(SUMIF($F$6:$AJ$6,"C.Nhật",F119:AJ119)/8)</f>
        <v>23</v>
      </c>
      <c r="AL119" s="362">
        <f t="shared" ref="AL119" si="79">SUM(F120:AJ120)/8*1.5</f>
        <v>0</v>
      </c>
      <c r="AM119" s="364">
        <f t="shared" ref="AM119" si="80">SUMIF($F$6:$AJ$6,"C.Nhật",$F119:$AJ120)/8*2</f>
        <v>0</v>
      </c>
      <c r="AN119" s="366">
        <f t="shared" si="38"/>
        <v>23</v>
      </c>
      <c r="AO119" s="368">
        <v>0</v>
      </c>
      <c r="AP119" s="366"/>
      <c r="AQ119" s="366"/>
      <c r="AR119" s="366"/>
      <c r="AS119" s="356"/>
      <c r="AT119" s="286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</row>
    <row r="120" spans="1:90" s="78" customFormat="1" ht="18" customHeight="1">
      <c r="A120" s="371"/>
      <c r="B120" s="371"/>
      <c r="C120" s="359"/>
      <c r="D120" s="361"/>
      <c r="E120" s="81" t="s">
        <v>32</v>
      </c>
      <c r="F120" s="194"/>
      <c r="G120" s="194"/>
      <c r="H120" s="194"/>
      <c r="I120" s="194"/>
      <c r="J120" s="194"/>
      <c r="K120" s="194"/>
      <c r="L120" s="194"/>
      <c r="M120" s="194"/>
      <c r="N120" s="194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4"/>
      <c r="Z120" s="194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82"/>
      <c r="AK120" s="363"/>
      <c r="AL120" s="363"/>
      <c r="AM120" s="365"/>
      <c r="AN120" s="367"/>
      <c r="AO120" s="369"/>
      <c r="AP120" s="367"/>
      <c r="AQ120" s="367"/>
      <c r="AR120" s="367"/>
      <c r="AS120" s="357"/>
      <c r="AT120" s="286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</row>
    <row r="121" spans="1:90" s="78" customFormat="1" ht="18" customHeight="1">
      <c r="A121" s="370">
        <f>A119+1</f>
        <v>16</v>
      </c>
      <c r="B121" s="370" t="s">
        <v>112</v>
      </c>
      <c r="C121" s="358" t="str">
        <f>VLOOKUP(B121,DS,2,0)</f>
        <v>Huỳnh Thị Như</v>
      </c>
      <c r="D121" s="360" t="str">
        <f>VLOOKUP(B121,DS,3,0)</f>
        <v>Công nhân</v>
      </c>
      <c r="E121" s="79" t="s">
        <v>33</v>
      </c>
      <c r="F121" s="193">
        <v>8</v>
      </c>
      <c r="G121" s="193">
        <v>8</v>
      </c>
      <c r="H121" s="193">
        <v>8</v>
      </c>
      <c r="I121" s="193">
        <v>8</v>
      </c>
      <c r="J121" s="193">
        <v>8</v>
      </c>
      <c r="K121" s="193"/>
      <c r="L121" s="193">
        <v>8</v>
      </c>
      <c r="M121" s="193">
        <v>8</v>
      </c>
      <c r="N121" s="193"/>
      <c r="O121" s="193">
        <v>8</v>
      </c>
      <c r="P121" s="193">
        <v>8</v>
      </c>
      <c r="Q121" s="193">
        <v>8</v>
      </c>
      <c r="R121" s="193"/>
      <c r="S121" s="193">
        <v>8</v>
      </c>
      <c r="T121" s="193">
        <v>8</v>
      </c>
      <c r="U121" s="193">
        <v>8</v>
      </c>
      <c r="V121" s="193">
        <v>8</v>
      </c>
      <c r="W121" s="193">
        <v>8</v>
      </c>
      <c r="X121" s="193">
        <v>8</v>
      </c>
      <c r="Y121" s="193"/>
      <c r="Z121" s="193">
        <v>8</v>
      </c>
      <c r="AA121" s="193">
        <v>8</v>
      </c>
      <c r="AB121" s="193">
        <v>8</v>
      </c>
      <c r="AC121" s="193">
        <v>8</v>
      </c>
      <c r="AD121" s="193">
        <v>8</v>
      </c>
      <c r="AE121" s="193">
        <v>8</v>
      </c>
      <c r="AF121" s="193"/>
      <c r="AG121" s="193">
        <v>8</v>
      </c>
      <c r="AH121" s="193">
        <v>8</v>
      </c>
      <c r="AI121" s="193"/>
      <c r="AJ121" s="80"/>
      <c r="AK121" s="362">
        <f t="shared" ref="AK121" si="81">((SUM(F121:AJ121))/8)-(SUMIF($F$6:$AJ$6,"C.Nhật",F121:AJ121)/8)</f>
        <v>24</v>
      </c>
      <c r="AL121" s="362">
        <f t="shared" ref="AL121" si="82">SUM(F122:AJ122)/8*1.5</f>
        <v>0</v>
      </c>
      <c r="AM121" s="364">
        <f t="shared" ref="AM121" si="83">SUMIF($F$6:$AJ$6,"C.Nhật",$F121:$AJ122)/8*2</f>
        <v>0</v>
      </c>
      <c r="AN121" s="366">
        <f t="shared" si="38"/>
        <v>24</v>
      </c>
      <c r="AO121" s="368">
        <v>0</v>
      </c>
      <c r="AP121" s="366"/>
      <c r="AQ121" s="366"/>
      <c r="AR121" s="366"/>
      <c r="AS121" s="356"/>
      <c r="AT121" s="286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</row>
    <row r="122" spans="1:90" s="78" customFormat="1" ht="18" customHeight="1">
      <c r="A122" s="371"/>
      <c r="B122" s="371"/>
      <c r="C122" s="359"/>
      <c r="D122" s="361"/>
      <c r="E122" s="81" t="s">
        <v>32</v>
      </c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4"/>
      <c r="Z122" s="194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82"/>
      <c r="AK122" s="363"/>
      <c r="AL122" s="363"/>
      <c r="AM122" s="365"/>
      <c r="AN122" s="367"/>
      <c r="AO122" s="369"/>
      <c r="AP122" s="367"/>
      <c r="AQ122" s="367"/>
      <c r="AR122" s="367"/>
      <c r="AS122" s="357"/>
      <c r="AT122" s="286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</row>
    <row r="123" spans="1:90" s="78" customFormat="1" ht="18" customHeight="1">
      <c r="A123" s="370">
        <f>A121+1</f>
        <v>17</v>
      </c>
      <c r="B123" s="370" t="s">
        <v>113</v>
      </c>
      <c r="C123" s="358" t="str">
        <f>VLOOKUP(B123,DS,2,0)</f>
        <v>Sơn Thị Chành Ny</v>
      </c>
      <c r="D123" s="360" t="str">
        <f>VLOOKUP(B123,DS,3,0)</f>
        <v>Công nhân</v>
      </c>
      <c r="E123" s="79" t="s">
        <v>33</v>
      </c>
      <c r="F123" s="193">
        <v>8</v>
      </c>
      <c r="G123" s="193">
        <v>8</v>
      </c>
      <c r="H123" s="193">
        <v>8</v>
      </c>
      <c r="I123" s="193">
        <v>8</v>
      </c>
      <c r="J123" s="193">
        <v>8</v>
      </c>
      <c r="K123" s="193"/>
      <c r="L123" s="193">
        <v>8</v>
      </c>
      <c r="M123" s="193">
        <v>8</v>
      </c>
      <c r="N123" s="193"/>
      <c r="O123" s="193">
        <v>8</v>
      </c>
      <c r="P123" s="193">
        <v>8</v>
      </c>
      <c r="Q123" s="193">
        <v>8</v>
      </c>
      <c r="R123" s="193"/>
      <c r="S123" s="193">
        <v>8</v>
      </c>
      <c r="T123" s="193">
        <v>8</v>
      </c>
      <c r="U123" s="193">
        <v>8</v>
      </c>
      <c r="V123" s="193">
        <v>8</v>
      </c>
      <c r="W123" s="193">
        <v>8</v>
      </c>
      <c r="X123" s="193">
        <v>8</v>
      </c>
      <c r="Y123" s="193"/>
      <c r="Z123" s="193">
        <v>8</v>
      </c>
      <c r="AA123" s="193">
        <v>8</v>
      </c>
      <c r="AB123" s="193">
        <v>8</v>
      </c>
      <c r="AC123" s="193">
        <v>8</v>
      </c>
      <c r="AD123" s="193">
        <v>8</v>
      </c>
      <c r="AE123" s="193">
        <v>8</v>
      </c>
      <c r="AF123" s="193"/>
      <c r="AG123" s="193">
        <v>8</v>
      </c>
      <c r="AH123" s="193">
        <v>8</v>
      </c>
      <c r="AI123" s="193"/>
      <c r="AJ123" s="80"/>
      <c r="AK123" s="362">
        <f t="shared" ref="AK123" si="84">((SUM(F123:AJ123))/8)-(SUMIF($F$6:$AJ$6,"C.Nhật",F123:AJ123)/8)</f>
        <v>24</v>
      </c>
      <c r="AL123" s="362">
        <f t="shared" ref="AL123" si="85">SUM(F124:AJ124)/8*1.5</f>
        <v>0</v>
      </c>
      <c r="AM123" s="364">
        <f t="shared" ref="AM123" si="86">SUMIF($F$6:$AJ$6,"C.Nhật",$F123:$AJ124)/8*2</f>
        <v>0</v>
      </c>
      <c r="AN123" s="366">
        <f t="shared" si="38"/>
        <v>24</v>
      </c>
      <c r="AO123" s="368">
        <v>0</v>
      </c>
      <c r="AP123" s="366"/>
      <c r="AQ123" s="366"/>
      <c r="AR123" s="366"/>
      <c r="AS123" s="356"/>
      <c r="AT123" s="286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</row>
    <row r="124" spans="1:90" s="78" customFormat="1" ht="18" customHeight="1">
      <c r="A124" s="371"/>
      <c r="B124" s="371"/>
      <c r="C124" s="359"/>
      <c r="D124" s="361"/>
      <c r="E124" s="81" t="s">
        <v>32</v>
      </c>
      <c r="F124" s="194"/>
      <c r="G124" s="194"/>
      <c r="H124" s="194"/>
      <c r="I124" s="194"/>
      <c r="J124" s="194"/>
      <c r="K124" s="194"/>
      <c r="L124" s="194"/>
      <c r="M124" s="194"/>
      <c r="N124" s="194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4"/>
      <c r="Z124" s="194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82"/>
      <c r="AK124" s="363"/>
      <c r="AL124" s="363"/>
      <c r="AM124" s="365"/>
      <c r="AN124" s="367"/>
      <c r="AO124" s="369"/>
      <c r="AP124" s="367"/>
      <c r="AQ124" s="367"/>
      <c r="AR124" s="367"/>
      <c r="AS124" s="357"/>
      <c r="AT124" s="286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</row>
    <row r="125" spans="1:90" s="78" customFormat="1" ht="18" customHeight="1">
      <c r="A125" s="370">
        <f>A123+1</f>
        <v>18</v>
      </c>
      <c r="B125" s="370" t="s">
        <v>114</v>
      </c>
      <c r="C125" s="358" t="str">
        <f>VLOOKUP(B125,DS,2,0)</f>
        <v>Sơn Thị Chành Đa</v>
      </c>
      <c r="D125" s="360" t="str">
        <f>VLOOKUP(B125,DS,3,0)</f>
        <v>Công nhân</v>
      </c>
      <c r="E125" s="79" t="s">
        <v>33</v>
      </c>
      <c r="F125" s="193">
        <v>8</v>
      </c>
      <c r="G125" s="193">
        <v>8</v>
      </c>
      <c r="H125" s="193">
        <v>8</v>
      </c>
      <c r="I125" s="193">
        <v>8</v>
      </c>
      <c r="J125" s="193">
        <v>8</v>
      </c>
      <c r="K125" s="193"/>
      <c r="L125" s="193">
        <v>8</v>
      </c>
      <c r="M125" s="193">
        <v>8</v>
      </c>
      <c r="N125" s="193"/>
      <c r="O125" s="193">
        <v>8</v>
      </c>
      <c r="P125" s="193">
        <v>8</v>
      </c>
      <c r="Q125" s="193">
        <v>8</v>
      </c>
      <c r="R125" s="193"/>
      <c r="S125" s="193">
        <v>8</v>
      </c>
      <c r="T125" s="193">
        <v>8</v>
      </c>
      <c r="U125" s="193">
        <v>8</v>
      </c>
      <c r="V125" s="193">
        <v>8</v>
      </c>
      <c r="W125" s="193">
        <v>8</v>
      </c>
      <c r="X125" s="193">
        <v>8</v>
      </c>
      <c r="Y125" s="193"/>
      <c r="Z125" s="193">
        <v>8</v>
      </c>
      <c r="AA125" s="193">
        <v>8</v>
      </c>
      <c r="AB125" s="193">
        <v>8</v>
      </c>
      <c r="AC125" s="193">
        <v>8</v>
      </c>
      <c r="AD125" s="193">
        <v>8</v>
      </c>
      <c r="AE125" s="193">
        <v>8</v>
      </c>
      <c r="AF125" s="193"/>
      <c r="AG125" s="193">
        <v>8</v>
      </c>
      <c r="AH125" s="193">
        <v>8</v>
      </c>
      <c r="AI125" s="193"/>
      <c r="AJ125" s="80"/>
      <c r="AK125" s="362">
        <f t="shared" ref="AK125" si="87">((SUM(F125:AJ125))/8)-(SUMIF($F$6:$AJ$6,"C.Nhật",F125:AJ125)/8)</f>
        <v>24</v>
      </c>
      <c r="AL125" s="362">
        <f t="shared" ref="AL125" si="88">SUM(F126:AJ126)/8*1.5</f>
        <v>0</v>
      </c>
      <c r="AM125" s="364">
        <f t="shared" ref="AM125" si="89">SUMIF($F$6:$AJ$6,"C.Nhật",$F125:$AJ126)/8*2</f>
        <v>0</v>
      </c>
      <c r="AN125" s="366">
        <f t="shared" si="38"/>
        <v>24</v>
      </c>
      <c r="AO125" s="368">
        <v>0</v>
      </c>
      <c r="AP125" s="366"/>
      <c r="AQ125" s="366"/>
      <c r="AR125" s="366"/>
      <c r="AS125" s="356"/>
      <c r="AT125" s="286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</row>
    <row r="126" spans="1:90" s="78" customFormat="1" ht="18" customHeight="1">
      <c r="A126" s="371"/>
      <c r="B126" s="371"/>
      <c r="C126" s="359"/>
      <c r="D126" s="361"/>
      <c r="E126" s="81" t="s">
        <v>32</v>
      </c>
      <c r="F126" s="194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4"/>
      <c r="Z126" s="194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82"/>
      <c r="AK126" s="363"/>
      <c r="AL126" s="363"/>
      <c r="AM126" s="365"/>
      <c r="AN126" s="367"/>
      <c r="AO126" s="369"/>
      <c r="AP126" s="367"/>
      <c r="AQ126" s="367"/>
      <c r="AR126" s="367"/>
      <c r="AS126" s="357"/>
      <c r="AT126" s="286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</row>
    <row r="127" spans="1:90" s="78" customFormat="1" ht="18" customHeight="1">
      <c r="A127" s="370">
        <f>A125+1</f>
        <v>19</v>
      </c>
      <c r="B127" s="370" t="s">
        <v>115</v>
      </c>
      <c r="C127" s="358" t="str">
        <f>VLOOKUP(B127,DS,2,0)</f>
        <v>Trần Thị Bích Phượng</v>
      </c>
      <c r="D127" s="360" t="str">
        <f>VLOOKUP(B127,DS,3,0)</f>
        <v>Công nhân</v>
      </c>
      <c r="E127" s="79" t="s">
        <v>33</v>
      </c>
      <c r="F127" s="193">
        <v>8</v>
      </c>
      <c r="G127" s="193">
        <v>8</v>
      </c>
      <c r="H127" s="193">
        <v>8</v>
      </c>
      <c r="I127" s="193"/>
      <c r="J127" s="193">
        <v>8</v>
      </c>
      <c r="K127" s="193"/>
      <c r="L127" s="193">
        <v>8</v>
      </c>
      <c r="M127" s="193">
        <v>8</v>
      </c>
      <c r="N127" s="193"/>
      <c r="O127" s="193">
        <v>8</v>
      </c>
      <c r="P127" s="193">
        <v>8</v>
      </c>
      <c r="Q127" s="193">
        <v>8</v>
      </c>
      <c r="R127" s="193"/>
      <c r="S127" s="193">
        <v>8</v>
      </c>
      <c r="T127" s="193">
        <v>8</v>
      </c>
      <c r="U127" s="193">
        <v>8</v>
      </c>
      <c r="V127" s="193">
        <v>8</v>
      </c>
      <c r="W127" s="193">
        <v>8</v>
      </c>
      <c r="X127" s="193">
        <v>8</v>
      </c>
      <c r="Y127" s="193"/>
      <c r="Z127" s="193">
        <v>8</v>
      </c>
      <c r="AA127" s="193">
        <v>8</v>
      </c>
      <c r="AB127" s="193">
        <v>8</v>
      </c>
      <c r="AC127" s="193">
        <v>8</v>
      </c>
      <c r="AD127" s="193">
        <v>8</v>
      </c>
      <c r="AE127" s="193">
        <v>8</v>
      </c>
      <c r="AF127" s="193"/>
      <c r="AG127" s="193">
        <v>8</v>
      </c>
      <c r="AH127" s="193">
        <v>8</v>
      </c>
      <c r="AI127" s="193"/>
      <c r="AJ127" s="80"/>
      <c r="AK127" s="362">
        <f t="shared" ref="AK127" si="90">((SUM(F127:AJ127))/8)-(SUMIF($F$6:$AJ$6,"C.Nhật",F127:AJ127)/8)</f>
        <v>23</v>
      </c>
      <c r="AL127" s="362">
        <f t="shared" ref="AL127" si="91">SUM(F128:AJ128)/8*1.5</f>
        <v>0</v>
      </c>
      <c r="AM127" s="364">
        <f t="shared" ref="AM127" si="92">SUMIF($F$6:$AJ$6,"C.Nhật",$F127:$AJ128)/8*2</f>
        <v>0</v>
      </c>
      <c r="AN127" s="366">
        <f t="shared" si="38"/>
        <v>23</v>
      </c>
      <c r="AO127" s="368">
        <v>0</v>
      </c>
      <c r="AP127" s="366"/>
      <c r="AQ127" s="366"/>
      <c r="AR127" s="366"/>
      <c r="AS127" s="356"/>
      <c r="AT127" s="286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</row>
    <row r="128" spans="1:90" s="78" customFormat="1" ht="18" customHeight="1">
      <c r="A128" s="371"/>
      <c r="B128" s="371"/>
      <c r="C128" s="359"/>
      <c r="D128" s="361"/>
      <c r="E128" s="81" t="s">
        <v>32</v>
      </c>
      <c r="F128" s="194"/>
      <c r="G128" s="194"/>
      <c r="H128" s="194"/>
      <c r="I128" s="194"/>
      <c r="J128" s="194"/>
      <c r="K128" s="194"/>
      <c r="L128" s="194"/>
      <c r="M128" s="194"/>
      <c r="N128" s="194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4"/>
      <c r="Z128" s="194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82"/>
      <c r="AK128" s="363"/>
      <c r="AL128" s="363"/>
      <c r="AM128" s="365"/>
      <c r="AN128" s="367"/>
      <c r="AO128" s="369"/>
      <c r="AP128" s="367"/>
      <c r="AQ128" s="367"/>
      <c r="AR128" s="367"/>
      <c r="AS128" s="357"/>
      <c r="AT128" s="286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</row>
    <row r="129" spans="1:90" s="78" customFormat="1" ht="18" customHeight="1">
      <c r="A129" s="370">
        <f>A127+1</f>
        <v>20</v>
      </c>
      <c r="B129" s="370" t="s">
        <v>116</v>
      </c>
      <c r="C129" s="358" t="str">
        <f>VLOOKUP(B129,DS,2,0)</f>
        <v>Sơn Thị Trường Sa</v>
      </c>
      <c r="D129" s="360" t="str">
        <f>VLOOKUP(B129,DS,3,0)</f>
        <v>Công nhân</v>
      </c>
      <c r="E129" s="79" t="s">
        <v>33</v>
      </c>
      <c r="F129" s="193">
        <v>8</v>
      </c>
      <c r="G129" s="193">
        <v>8</v>
      </c>
      <c r="H129" s="193">
        <v>8</v>
      </c>
      <c r="I129" s="193">
        <v>8</v>
      </c>
      <c r="J129" s="193">
        <v>8</v>
      </c>
      <c r="K129" s="193"/>
      <c r="L129" s="193">
        <v>8</v>
      </c>
      <c r="M129" s="193">
        <v>8</v>
      </c>
      <c r="N129" s="193"/>
      <c r="O129" s="193">
        <v>8</v>
      </c>
      <c r="P129" s="193">
        <v>8</v>
      </c>
      <c r="Q129" s="193">
        <v>8</v>
      </c>
      <c r="R129" s="193"/>
      <c r="S129" s="193">
        <v>8</v>
      </c>
      <c r="T129" s="193"/>
      <c r="U129" s="193">
        <v>8</v>
      </c>
      <c r="V129" s="193">
        <v>8</v>
      </c>
      <c r="W129" s="193">
        <v>8</v>
      </c>
      <c r="X129" s="193">
        <v>8</v>
      </c>
      <c r="Y129" s="193"/>
      <c r="Z129" s="193">
        <v>8</v>
      </c>
      <c r="AA129" s="193">
        <v>8</v>
      </c>
      <c r="AB129" s="193">
        <v>8</v>
      </c>
      <c r="AC129" s="193">
        <v>8</v>
      </c>
      <c r="AD129" s="193">
        <v>8</v>
      </c>
      <c r="AE129" s="193">
        <v>8</v>
      </c>
      <c r="AF129" s="193"/>
      <c r="AG129" s="193">
        <v>8</v>
      </c>
      <c r="AH129" s="193">
        <v>8</v>
      </c>
      <c r="AI129" s="193"/>
      <c r="AJ129" s="80"/>
      <c r="AK129" s="362">
        <f t="shared" ref="AK129" si="93">((SUM(F129:AJ129))/8)-(SUMIF($F$6:$AJ$6,"C.Nhật",F129:AJ129)/8)</f>
        <v>23</v>
      </c>
      <c r="AL129" s="362">
        <f t="shared" ref="AL129" si="94">SUM(F130:AJ130)/8*1.5</f>
        <v>0</v>
      </c>
      <c r="AM129" s="364">
        <f t="shared" ref="AM129" si="95">SUMIF($F$6:$AJ$6,"C.Nhật",$F129:$AJ130)/8*2</f>
        <v>0</v>
      </c>
      <c r="AN129" s="366">
        <f t="shared" si="38"/>
        <v>23</v>
      </c>
      <c r="AO129" s="368">
        <v>0</v>
      </c>
      <c r="AP129" s="366"/>
      <c r="AQ129" s="366"/>
      <c r="AR129" s="366"/>
      <c r="AS129" s="356"/>
      <c r="AT129" s="286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</row>
    <row r="130" spans="1:90" s="78" customFormat="1" ht="18" customHeight="1">
      <c r="A130" s="371"/>
      <c r="B130" s="371"/>
      <c r="C130" s="359"/>
      <c r="D130" s="361"/>
      <c r="E130" s="81" t="s">
        <v>32</v>
      </c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4"/>
      <c r="Z130" s="194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82"/>
      <c r="AK130" s="363"/>
      <c r="AL130" s="363"/>
      <c r="AM130" s="365"/>
      <c r="AN130" s="367"/>
      <c r="AO130" s="369"/>
      <c r="AP130" s="367"/>
      <c r="AQ130" s="367"/>
      <c r="AR130" s="367"/>
      <c r="AS130" s="357"/>
      <c r="AT130" s="286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</row>
    <row r="131" spans="1:90" s="78" customFormat="1" ht="18" customHeight="1">
      <c r="A131" s="370">
        <f>A129+1</f>
        <v>21</v>
      </c>
      <c r="B131" s="370" t="s">
        <v>117</v>
      </c>
      <c r="C131" s="358" t="str">
        <f>VLOOKUP(B131,DS,2,0)</f>
        <v>Lâm Thị Sà Mít</v>
      </c>
      <c r="D131" s="360" t="str">
        <f>VLOOKUP(B131,DS,3,0)</f>
        <v>Công nhân</v>
      </c>
      <c r="E131" s="79" t="s">
        <v>33</v>
      </c>
      <c r="F131" s="193">
        <v>8</v>
      </c>
      <c r="G131" s="193">
        <v>8</v>
      </c>
      <c r="H131" s="193">
        <v>8</v>
      </c>
      <c r="I131" s="193">
        <v>8</v>
      </c>
      <c r="J131" s="193">
        <v>8</v>
      </c>
      <c r="K131" s="193"/>
      <c r="L131" s="193">
        <v>8</v>
      </c>
      <c r="M131" s="193">
        <v>8</v>
      </c>
      <c r="N131" s="193"/>
      <c r="O131" s="193">
        <v>8</v>
      </c>
      <c r="P131" s="193">
        <v>8</v>
      </c>
      <c r="Q131" s="193">
        <v>8</v>
      </c>
      <c r="R131" s="193"/>
      <c r="S131" s="193">
        <v>8</v>
      </c>
      <c r="T131" s="193">
        <v>8</v>
      </c>
      <c r="U131" s="193">
        <v>8</v>
      </c>
      <c r="V131" s="193">
        <v>8</v>
      </c>
      <c r="W131" s="193">
        <v>8</v>
      </c>
      <c r="X131" s="193">
        <v>8</v>
      </c>
      <c r="Y131" s="193"/>
      <c r="Z131" s="193">
        <v>8</v>
      </c>
      <c r="AA131" s="193">
        <v>8</v>
      </c>
      <c r="AB131" s="193">
        <v>8</v>
      </c>
      <c r="AC131" s="193">
        <v>8</v>
      </c>
      <c r="AD131" s="193">
        <v>8</v>
      </c>
      <c r="AE131" s="193">
        <v>8</v>
      </c>
      <c r="AF131" s="193"/>
      <c r="AG131" s="193">
        <v>8</v>
      </c>
      <c r="AH131" s="193">
        <v>8</v>
      </c>
      <c r="AI131" s="193"/>
      <c r="AJ131" s="80"/>
      <c r="AK131" s="362">
        <f t="shared" ref="AK131" si="96">((SUM(F131:AJ131))/8)-(SUMIF($F$6:$AJ$6,"C.Nhật",F131:AJ131)/8)</f>
        <v>24</v>
      </c>
      <c r="AL131" s="362">
        <f t="shared" ref="AL131" si="97">SUM(F132:AJ132)/8*1.5</f>
        <v>0</v>
      </c>
      <c r="AM131" s="364">
        <f t="shared" ref="AM131" si="98">SUMIF($F$6:$AJ$6,"C.Nhật",$F131:$AJ132)/8*2</f>
        <v>0</v>
      </c>
      <c r="AN131" s="366">
        <f t="shared" si="38"/>
        <v>24</v>
      </c>
      <c r="AO131" s="368">
        <v>0</v>
      </c>
      <c r="AP131" s="366"/>
      <c r="AQ131" s="366"/>
      <c r="AR131" s="366"/>
      <c r="AS131" s="356"/>
      <c r="AT131" s="286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</row>
    <row r="132" spans="1:90" s="78" customFormat="1" ht="18" customHeight="1">
      <c r="A132" s="371"/>
      <c r="B132" s="371"/>
      <c r="C132" s="359"/>
      <c r="D132" s="361"/>
      <c r="E132" s="81" t="s">
        <v>32</v>
      </c>
      <c r="F132" s="194"/>
      <c r="G132" s="194"/>
      <c r="H132" s="194"/>
      <c r="I132" s="194"/>
      <c r="J132" s="194"/>
      <c r="K132" s="194"/>
      <c r="L132" s="194"/>
      <c r="M132" s="194"/>
      <c r="N132" s="194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4"/>
      <c r="Z132" s="194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82"/>
      <c r="AK132" s="363"/>
      <c r="AL132" s="363"/>
      <c r="AM132" s="365"/>
      <c r="AN132" s="367"/>
      <c r="AO132" s="369"/>
      <c r="AP132" s="367"/>
      <c r="AQ132" s="367"/>
      <c r="AR132" s="367"/>
      <c r="AS132" s="357"/>
      <c r="AT132" s="286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</row>
    <row r="133" spans="1:90" s="78" customFormat="1" ht="18" customHeight="1">
      <c r="A133" s="370">
        <f>A131+1</f>
        <v>22</v>
      </c>
      <c r="B133" s="370" t="s">
        <v>118</v>
      </c>
      <c r="C133" s="358" t="str">
        <f>VLOOKUP(B133,DS,2,0)</f>
        <v>Nguyễn Văn Phi</v>
      </c>
      <c r="D133" s="360" t="str">
        <f>VLOOKUP(B133,DS,3,0)</f>
        <v>Công nhân</v>
      </c>
      <c r="E133" s="79" t="s">
        <v>33</v>
      </c>
      <c r="F133" s="193">
        <v>8</v>
      </c>
      <c r="G133" s="193">
        <v>8</v>
      </c>
      <c r="H133" s="193">
        <v>8</v>
      </c>
      <c r="I133" s="193">
        <v>8</v>
      </c>
      <c r="J133" s="193">
        <v>8</v>
      </c>
      <c r="K133" s="193"/>
      <c r="L133" s="193">
        <v>8</v>
      </c>
      <c r="M133" s="193">
        <v>8</v>
      </c>
      <c r="N133" s="193"/>
      <c r="O133" s="193">
        <v>8</v>
      </c>
      <c r="P133" s="193">
        <v>8</v>
      </c>
      <c r="Q133" s="193">
        <v>8</v>
      </c>
      <c r="R133" s="193"/>
      <c r="S133" s="193">
        <v>8</v>
      </c>
      <c r="T133" s="193">
        <v>8</v>
      </c>
      <c r="U133" s="193">
        <v>8</v>
      </c>
      <c r="V133" s="193">
        <v>8</v>
      </c>
      <c r="W133" s="193">
        <v>8</v>
      </c>
      <c r="X133" s="193">
        <v>8</v>
      </c>
      <c r="Y133" s="193"/>
      <c r="Z133" s="193">
        <v>8</v>
      </c>
      <c r="AA133" s="193">
        <v>8</v>
      </c>
      <c r="AB133" s="193">
        <v>8</v>
      </c>
      <c r="AC133" s="193">
        <v>8</v>
      </c>
      <c r="AD133" s="193">
        <v>8</v>
      </c>
      <c r="AE133" s="193">
        <v>8</v>
      </c>
      <c r="AF133" s="193"/>
      <c r="AG133" s="193">
        <v>8</v>
      </c>
      <c r="AH133" s="193">
        <v>8</v>
      </c>
      <c r="AI133" s="193"/>
      <c r="AJ133" s="80"/>
      <c r="AK133" s="362">
        <f t="shared" ref="AK133" si="99">((SUM(F133:AJ133))/8)-(SUMIF($F$6:$AJ$6,"C.Nhật",F133:AJ133)/8)</f>
        <v>24</v>
      </c>
      <c r="AL133" s="362">
        <f t="shared" ref="AL133" si="100">SUM(F134:AJ134)/8*1.5</f>
        <v>0</v>
      </c>
      <c r="AM133" s="364">
        <f t="shared" ref="AM133" si="101">SUMIF($F$6:$AJ$6,"C.Nhật",$F133:$AJ134)/8*2</f>
        <v>0</v>
      </c>
      <c r="AN133" s="366">
        <f t="shared" si="38"/>
        <v>24</v>
      </c>
      <c r="AO133" s="368">
        <v>0</v>
      </c>
      <c r="AP133" s="366"/>
      <c r="AQ133" s="366"/>
      <c r="AR133" s="366"/>
      <c r="AS133" s="356"/>
      <c r="AT133" s="286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</row>
    <row r="134" spans="1:90" s="78" customFormat="1" ht="18" customHeight="1">
      <c r="A134" s="371"/>
      <c r="B134" s="371"/>
      <c r="C134" s="359"/>
      <c r="D134" s="361"/>
      <c r="E134" s="81" t="s">
        <v>32</v>
      </c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4"/>
      <c r="Z134" s="194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82"/>
      <c r="AK134" s="363"/>
      <c r="AL134" s="363"/>
      <c r="AM134" s="365"/>
      <c r="AN134" s="367"/>
      <c r="AO134" s="369"/>
      <c r="AP134" s="367"/>
      <c r="AQ134" s="367"/>
      <c r="AR134" s="367"/>
      <c r="AS134" s="357"/>
      <c r="AT134" s="286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</row>
    <row r="135" spans="1:90" s="78" customFormat="1" ht="18" customHeight="1">
      <c r="A135" s="370">
        <f>A133+1</f>
        <v>23</v>
      </c>
      <c r="B135" s="370" t="s">
        <v>119</v>
      </c>
      <c r="C135" s="358" t="str">
        <f>VLOOKUP(B135,DS,2,0)</f>
        <v>Trần Thị Toan</v>
      </c>
      <c r="D135" s="360" t="str">
        <f>VLOOKUP(B135,DS,3,0)</f>
        <v>Công nhân</v>
      </c>
      <c r="E135" s="79" t="s">
        <v>33</v>
      </c>
      <c r="F135" s="193">
        <v>8</v>
      </c>
      <c r="G135" s="193">
        <v>8</v>
      </c>
      <c r="H135" s="193">
        <v>8</v>
      </c>
      <c r="I135" s="193">
        <v>8</v>
      </c>
      <c r="J135" s="193">
        <v>8</v>
      </c>
      <c r="K135" s="193"/>
      <c r="L135" s="193">
        <v>8</v>
      </c>
      <c r="M135" s="193">
        <v>8</v>
      </c>
      <c r="N135" s="193"/>
      <c r="O135" s="193">
        <v>8</v>
      </c>
      <c r="P135" s="193">
        <v>8</v>
      </c>
      <c r="Q135" s="193">
        <v>8</v>
      </c>
      <c r="R135" s="193"/>
      <c r="S135" s="193">
        <v>8</v>
      </c>
      <c r="T135" s="193">
        <v>8</v>
      </c>
      <c r="U135" s="193">
        <v>8</v>
      </c>
      <c r="V135" s="193">
        <v>8</v>
      </c>
      <c r="W135" s="193">
        <v>8</v>
      </c>
      <c r="X135" s="193">
        <v>8</v>
      </c>
      <c r="Y135" s="193"/>
      <c r="Z135" s="193">
        <v>8</v>
      </c>
      <c r="AA135" s="193">
        <v>8</v>
      </c>
      <c r="AB135" s="193">
        <v>8</v>
      </c>
      <c r="AC135" s="193">
        <v>8</v>
      </c>
      <c r="AD135" s="193">
        <v>8</v>
      </c>
      <c r="AE135" s="193">
        <v>8</v>
      </c>
      <c r="AF135" s="193"/>
      <c r="AG135" s="193"/>
      <c r="AH135" s="193">
        <v>8</v>
      </c>
      <c r="AI135" s="193"/>
      <c r="AJ135" s="80"/>
      <c r="AK135" s="362">
        <f t="shared" ref="AK135" si="102">((SUM(F135:AJ135))/8)-(SUMIF($F$6:$AJ$6,"C.Nhật",F135:AJ135)/8)</f>
        <v>23</v>
      </c>
      <c r="AL135" s="362">
        <f t="shared" ref="AL135" si="103">SUM(F136:AJ136)/8*1.5</f>
        <v>0</v>
      </c>
      <c r="AM135" s="364">
        <f t="shared" ref="AM135" si="104">SUMIF($F$6:$AJ$6,"C.Nhật",$F135:$AJ136)/8*2</f>
        <v>0</v>
      </c>
      <c r="AN135" s="366">
        <f t="shared" si="38"/>
        <v>23</v>
      </c>
      <c r="AO135" s="368">
        <v>0</v>
      </c>
      <c r="AP135" s="366"/>
      <c r="AQ135" s="366"/>
      <c r="AR135" s="366"/>
      <c r="AS135" s="356"/>
      <c r="AT135" s="286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</row>
    <row r="136" spans="1:90" s="78" customFormat="1" ht="18" customHeight="1">
      <c r="A136" s="371"/>
      <c r="B136" s="371"/>
      <c r="C136" s="359"/>
      <c r="D136" s="361"/>
      <c r="E136" s="81" t="s">
        <v>32</v>
      </c>
      <c r="F136" s="194"/>
      <c r="G136" s="194"/>
      <c r="H136" s="194"/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4"/>
      <c r="Z136" s="194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82"/>
      <c r="AK136" s="363"/>
      <c r="AL136" s="363"/>
      <c r="AM136" s="365"/>
      <c r="AN136" s="367"/>
      <c r="AO136" s="369"/>
      <c r="AP136" s="367"/>
      <c r="AQ136" s="367"/>
      <c r="AR136" s="367"/>
      <c r="AS136" s="357"/>
      <c r="AT136" s="286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</row>
    <row r="137" spans="1:90" s="78" customFormat="1" ht="18" customHeight="1">
      <c r="A137" s="370">
        <f t="shared" ref="A137" si="105">A135+1</f>
        <v>24</v>
      </c>
      <c r="B137" s="370" t="s">
        <v>120</v>
      </c>
      <c r="C137" s="358" t="str">
        <f>VLOOKUP(B137,DS,2,0)</f>
        <v>Nguyễn Hữu Nhơn</v>
      </c>
      <c r="D137" s="360" t="str">
        <f>VLOOKUP(B137,DS,3,0)</f>
        <v>Công nhân</v>
      </c>
      <c r="E137" s="79" t="s">
        <v>33</v>
      </c>
      <c r="F137" s="193">
        <v>8</v>
      </c>
      <c r="G137" s="193">
        <v>8</v>
      </c>
      <c r="H137" s="193">
        <v>8</v>
      </c>
      <c r="I137" s="193">
        <v>8</v>
      </c>
      <c r="J137" s="193">
        <v>8</v>
      </c>
      <c r="K137" s="193"/>
      <c r="L137" s="193">
        <v>8</v>
      </c>
      <c r="M137" s="193">
        <v>8</v>
      </c>
      <c r="N137" s="193"/>
      <c r="O137" s="193">
        <v>8</v>
      </c>
      <c r="P137" s="193">
        <v>8</v>
      </c>
      <c r="Q137" s="193">
        <v>8</v>
      </c>
      <c r="R137" s="193"/>
      <c r="S137" s="193">
        <v>8</v>
      </c>
      <c r="T137" s="193">
        <v>8</v>
      </c>
      <c r="U137" s="193">
        <v>8</v>
      </c>
      <c r="V137" s="193">
        <v>8</v>
      </c>
      <c r="W137" s="193">
        <v>8</v>
      </c>
      <c r="X137" s="193">
        <v>8</v>
      </c>
      <c r="Y137" s="193"/>
      <c r="Z137" s="193">
        <v>8</v>
      </c>
      <c r="AA137" s="193">
        <v>8</v>
      </c>
      <c r="AB137" s="193">
        <v>8</v>
      </c>
      <c r="AC137" s="193">
        <v>8</v>
      </c>
      <c r="AD137" s="193">
        <v>8</v>
      </c>
      <c r="AE137" s="193">
        <v>8</v>
      </c>
      <c r="AF137" s="193"/>
      <c r="AG137" s="193">
        <v>8</v>
      </c>
      <c r="AH137" s="193">
        <v>8</v>
      </c>
      <c r="AI137" s="193"/>
      <c r="AJ137" s="80"/>
      <c r="AK137" s="362">
        <f t="shared" ref="AK137" si="106">((SUM(F137:AJ137))/8)-(SUMIF($F$6:$AJ$6,"C.Nhật",F137:AJ137)/8)</f>
        <v>24</v>
      </c>
      <c r="AL137" s="362">
        <f t="shared" ref="AL137" si="107">SUM(F138:AJ138)/8*1.5</f>
        <v>0</v>
      </c>
      <c r="AM137" s="364">
        <f t="shared" ref="AM137" si="108">SUMIF($F$6:$AJ$6,"C.Nhật",$F137:$AJ138)/8*2</f>
        <v>0</v>
      </c>
      <c r="AN137" s="366">
        <f t="shared" si="38"/>
        <v>24</v>
      </c>
      <c r="AO137" s="368">
        <v>0</v>
      </c>
      <c r="AP137" s="366"/>
      <c r="AQ137" s="366"/>
      <c r="AR137" s="366"/>
      <c r="AS137" s="356"/>
      <c r="AT137" s="286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</row>
    <row r="138" spans="1:90" s="78" customFormat="1" ht="18" customHeight="1">
      <c r="A138" s="371"/>
      <c r="B138" s="371"/>
      <c r="C138" s="359"/>
      <c r="D138" s="361"/>
      <c r="E138" s="81" t="s">
        <v>32</v>
      </c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4"/>
      <c r="Z138" s="194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82"/>
      <c r="AK138" s="363"/>
      <c r="AL138" s="363"/>
      <c r="AM138" s="365"/>
      <c r="AN138" s="367"/>
      <c r="AO138" s="369"/>
      <c r="AP138" s="367"/>
      <c r="AQ138" s="367"/>
      <c r="AR138" s="367"/>
      <c r="AS138" s="357"/>
      <c r="AT138" s="286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</row>
    <row r="139" spans="1:90" s="78" customFormat="1" ht="18" customHeight="1">
      <c r="A139" s="370">
        <f t="shared" ref="A139" si="109">A137+1</f>
        <v>25</v>
      </c>
      <c r="B139" s="370" t="s">
        <v>121</v>
      </c>
      <c r="C139" s="358" t="str">
        <f>VLOOKUP(B139,DS,2,0)</f>
        <v>Huỳnh Minh Hiếu</v>
      </c>
      <c r="D139" s="360" t="str">
        <f>VLOOKUP(B139,DS,3,0)</f>
        <v>Công nhân</v>
      </c>
      <c r="E139" s="79" t="s">
        <v>33</v>
      </c>
      <c r="F139" s="193">
        <v>8</v>
      </c>
      <c r="G139" s="193">
        <v>8</v>
      </c>
      <c r="H139" s="193">
        <v>8</v>
      </c>
      <c r="I139" s="193">
        <v>8</v>
      </c>
      <c r="J139" s="193">
        <v>8</v>
      </c>
      <c r="K139" s="193"/>
      <c r="L139" s="193">
        <v>8</v>
      </c>
      <c r="M139" s="193">
        <v>8</v>
      </c>
      <c r="N139" s="193"/>
      <c r="O139" s="193">
        <v>8</v>
      </c>
      <c r="P139" s="193">
        <v>8</v>
      </c>
      <c r="Q139" s="193">
        <v>8</v>
      </c>
      <c r="R139" s="193"/>
      <c r="S139" s="193">
        <v>8</v>
      </c>
      <c r="T139" s="193">
        <v>8</v>
      </c>
      <c r="U139" s="193">
        <v>8</v>
      </c>
      <c r="V139" s="193">
        <v>8</v>
      </c>
      <c r="W139" s="193">
        <v>8</v>
      </c>
      <c r="X139" s="193">
        <v>8</v>
      </c>
      <c r="Y139" s="193"/>
      <c r="Z139" s="193">
        <v>8</v>
      </c>
      <c r="AA139" s="193">
        <v>8</v>
      </c>
      <c r="AB139" s="193">
        <v>8</v>
      </c>
      <c r="AC139" s="193">
        <v>8</v>
      </c>
      <c r="AD139" s="193">
        <v>8</v>
      </c>
      <c r="AE139" s="193">
        <v>8</v>
      </c>
      <c r="AF139" s="193"/>
      <c r="AG139" s="193">
        <v>8</v>
      </c>
      <c r="AH139" s="193"/>
      <c r="AI139" s="193"/>
      <c r="AJ139" s="80"/>
      <c r="AK139" s="362">
        <f t="shared" ref="AK139" si="110">((SUM(F139:AJ139))/8)-(SUMIF($F$6:$AJ$6,"C.Nhật",F139:AJ139)/8)</f>
        <v>23</v>
      </c>
      <c r="AL139" s="362">
        <f t="shared" ref="AL139" si="111">SUM(F140:AJ140)/8*1.5</f>
        <v>0</v>
      </c>
      <c r="AM139" s="364">
        <f t="shared" ref="AM139" si="112">SUMIF($F$6:$AJ$6,"C.Nhật",$F139:$AJ140)/8*2</f>
        <v>0</v>
      </c>
      <c r="AN139" s="366">
        <f t="shared" si="38"/>
        <v>23</v>
      </c>
      <c r="AO139" s="368">
        <v>0</v>
      </c>
      <c r="AP139" s="366"/>
      <c r="AQ139" s="366"/>
      <c r="AR139" s="366"/>
      <c r="AS139" s="356"/>
      <c r="AT139" s="32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</row>
    <row r="140" spans="1:90" s="78" customFormat="1" ht="18" customHeight="1">
      <c r="A140" s="371"/>
      <c r="B140" s="371"/>
      <c r="C140" s="359"/>
      <c r="D140" s="361"/>
      <c r="E140" s="81" t="s">
        <v>32</v>
      </c>
      <c r="F140" s="194"/>
      <c r="G140" s="194"/>
      <c r="H140" s="194"/>
      <c r="I140" s="194"/>
      <c r="J140" s="194"/>
      <c r="K140" s="194"/>
      <c r="L140" s="194"/>
      <c r="M140" s="194"/>
      <c r="N140" s="194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4"/>
      <c r="Z140" s="194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82"/>
      <c r="AK140" s="363"/>
      <c r="AL140" s="363"/>
      <c r="AM140" s="365"/>
      <c r="AN140" s="367"/>
      <c r="AO140" s="369"/>
      <c r="AP140" s="367"/>
      <c r="AQ140" s="367"/>
      <c r="AR140" s="367"/>
      <c r="AS140" s="357"/>
      <c r="AT140" s="32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</row>
    <row r="141" spans="1:90" s="78" customFormat="1" ht="18" customHeight="1">
      <c r="A141" s="370">
        <f t="shared" ref="A141" si="113">A139+1</f>
        <v>26</v>
      </c>
      <c r="B141" s="370" t="s">
        <v>122</v>
      </c>
      <c r="C141" s="358" t="str">
        <f>VLOOKUP(B141,DS,2,0)</f>
        <v>Lý Thị Sà Kha</v>
      </c>
      <c r="D141" s="360" t="str">
        <f>VLOOKUP(B141,DS,3,0)</f>
        <v>Công nhân</v>
      </c>
      <c r="E141" s="79" t="s">
        <v>33</v>
      </c>
      <c r="F141" s="193">
        <v>8</v>
      </c>
      <c r="G141" s="193">
        <v>8</v>
      </c>
      <c r="H141" s="193">
        <v>8</v>
      </c>
      <c r="I141" s="193">
        <v>8</v>
      </c>
      <c r="J141" s="193">
        <v>8</v>
      </c>
      <c r="K141" s="193"/>
      <c r="L141" s="193">
        <v>8</v>
      </c>
      <c r="M141" s="193">
        <v>8</v>
      </c>
      <c r="N141" s="193"/>
      <c r="O141" s="193">
        <v>8</v>
      </c>
      <c r="P141" s="193">
        <v>8</v>
      </c>
      <c r="Q141" s="193">
        <v>8</v>
      </c>
      <c r="R141" s="193"/>
      <c r="S141" s="193">
        <v>8</v>
      </c>
      <c r="T141" s="193">
        <v>8</v>
      </c>
      <c r="U141" s="193">
        <v>8</v>
      </c>
      <c r="V141" s="193">
        <v>8</v>
      </c>
      <c r="W141" s="193">
        <v>8</v>
      </c>
      <c r="X141" s="193">
        <v>8</v>
      </c>
      <c r="Y141" s="193"/>
      <c r="Z141" s="193">
        <v>8</v>
      </c>
      <c r="AA141" s="193">
        <v>8</v>
      </c>
      <c r="AB141" s="193">
        <v>8</v>
      </c>
      <c r="AC141" s="193">
        <v>8</v>
      </c>
      <c r="AD141" s="193">
        <v>8</v>
      </c>
      <c r="AE141" s="193">
        <v>8</v>
      </c>
      <c r="AF141" s="193"/>
      <c r="AG141" s="193">
        <v>8</v>
      </c>
      <c r="AH141" s="193">
        <v>8</v>
      </c>
      <c r="AI141" s="193"/>
      <c r="AJ141" s="80"/>
      <c r="AK141" s="362">
        <f t="shared" ref="AK141" si="114">((SUM(F141:AJ141))/8)-(SUMIF($F$6:$AJ$6,"C.Nhật",F141:AJ141)/8)</f>
        <v>24</v>
      </c>
      <c r="AL141" s="362">
        <f t="shared" ref="AL141" si="115">SUM(F142:AJ142)/8*1.5</f>
        <v>0</v>
      </c>
      <c r="AM141" s="364">
        <f t="shared" ref="AM141" si="116">SUMIF($F$6:$AJ$6,"C.Nhật",$F141:$AJ142)/8*2</f>
        <v>0</v>
      </c>
      <c r="AN141" s="366">
        <f t="shared" si="38"/>
        <v>24</v>
      </c>
      <c r="AO141" s="368">
        <v>0</v>
      </c>
      <c r="AP141" s="366"/>
      <c r="AQ141" s="366"/>
      <c r="AR141" s="366"/>
      <c r="AS141" s="356"/>
      <c r="AT141" s="286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</row>
    <row r="142" spans="1:90" s="78" customFormat="1" ht="18" customHeight="1">
      <c r="A142" s="371"/>
      <c r="B142" s="371"/>
      <c r="C142" s="359"/>
      <c r="D142" s="361"/>
      <c r="E142" s="81" t="s">
        <v>32</v>
      </c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4"/>
      <c r="Z142" s="194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82"/>
      <c r="AK142" s="363"/>
      <c r="AL142" s="363"/>
      <c r="AM142" s="365"/>
      <c r="AN142" s="367"/>
      <c r="AO142" s="369"/>
      <c r="AP142" s="367"/>
      <c r="AQ142" s="367"/>
      <c r="AR142" s="367"/>
      <c r="AS142" s="357"/>
      <c r="AT142" s="286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</row>
    <row r="143" spans="1:90" s="78" customFormat="1" ht="18" customHeight="1">
      <c r="A143" s="370">
        <f t="shared" ref="A143" si="117">A141+1</f>
        <v>27</v>
      </c>
      <c r="B143" s="370" t="s">
        <v>127</v>
      </c>
      <c r="C143" s="358" t="str">
        <f>VLOOKUP(B143,DS,2,0)</f>
        <v>Nguyễn Văn Bé Hai</v>
      </c>
      <c r="D143" s="360" t="str">
        <f>VLOOKUP(B143,DS,3,0)</f>
        <v>Công nhân</v>
      </c>
      <c r="E143" s="79" t="s">
        <v>33</v>
      </c>
      <c r="F143" s="193">
        <v>8</v>
      </c>
      <c r="G143" s="193">
        <v>8</v>
      </c>
      <c r="H143" s="193">
        <v>8</v>
      </c>
      <c r="I143" s="193">
        <v>8</v>
      </c>
      <c r="J143" s="193"/>
      <c r="K143" s="193"/>
      <c r="L143" s="193">
        <v>8</v>
      </c>
      <c r="M143" s="193">
        <v>8</v>
      </c>
      <c r="N143" s="193"/>
      <c r="O143" s="193">
        <v>8</v>
      </c>
      <c r="P143" s="193">
        <v>8</v>
      </c>
      <c r="Q143" s="193">
        <v>8</v>
      </c>
      <c r="R143" s="193"/>
      <c r="S143" s="193">
        <v>8</v>
      </c>
      <c r="T143" s="193">
        <v>8</v>
      </c>
      <c r="U143" s="193">
        <v>8</v>
      </c>
      <c r="V143" s="193">
        <v>8</v>
      </c>
      <c r="W143" s="193">
        <v>8</v>
      </c>
      <c r="X143" s="193">
        <v>8</v>
      </c>
      <c r="Y143" s="193"/>
      <c r="Z143" s="193">
        <v>8</v>
      </c>
      <c r="AA143" s="193">
        <v>8</v>
      </c>
      <c r="AB143" s="193">
        <v>8</v>
      </c>
      <c r="AC143" s="193">
        <v>8</v>
      </c>
      <c r="AD143" s="193">
        <v>8</v>
      </c>
      <c r="AE143" s="193">
        <v>8</v>
      </c>
      <c r="AF143" s="193"/>
      <c r="AG143" s="193">
        <v>8</v>
      </c>
      <c r="AH143" s="193">
        <v>8</v>
      </c>
      <c r="AI143" s="193"/>
      <c r="AJ143" s="80"/>
      <c r="AK143" s="362">
        <f t="shared" ref="AK143" si="118">((SUM(F143:AJ143))/8)-(SUMIF($F$6:$AJ$6,"C.Nhật",F143:AJ143)/8)</f>
        <v>23</v>
      </c>
      <c r="AL143" s="362">
        <f t="shared" ref="AL143" si="119">SUM(F144:AJ144)/8*1.5</f>
        <v>0</v>
      </c>
      <c r="AM143" s="364">
        <f t="shared" ref="AM143" si="120">SUMIF($F$6:$AJ$6,"C.Nhật",$F143:$AJ144)/8*2</f>
        <v>0</v>
      </c>
      <c r="AN143" s="366">
        <f t="shared" si="38"/>
        <v>23</v>
      </c>
      <c r="AO143" s="368">
        <v>0</v>
      </c>
      <c r="AP143" s="366"/>
      <c r="AQ143" s="366"/>
      <c r="AR143" s="366"/>
      <c r="AS143" s="356"/>
      <c r="AT143" s="286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</row>
    <row r="144" spans="1:90" s="78" customFormat="1" ht="18" customHeight="1">
      <c r="A144" s="371"/>
      <c r="B144" s="371"/>
      <c r="C144" s="359"/>
      <c r="D144" s="361"/>
      <c r="E144" s="81" t="s">
        <v>32</v>
      </c>
      <c r="F144" s="194"/>
      <c r="G144" s="194"/>
      <c r="H144" s="194"/>
      <c r="I144" s="194"/>
      <c r="J144" s="194"/>
      <c r="K144" s="194"/>
      <c r="L144" s="194"/>
      <c r="M144" s="194"/>
      <c r="N144" s="194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4"/>
      <c r="Z144" s="194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82"/>
      <c r="AK144" s="363"/>
      <c r="AL144" s="363"/>
      <c r="AM144" s="365"/>
      <c r="AN144" s="367"/>
      <c r="AO144" s="369"/>
      <c r="AP144" s="367"/>
      <c r="AQ144" s="367"/>
      <c r="AR144" s="367"/>
      <c r="AS144" s="357"/>
      <c r="AT144" s="286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</row>
    <row r="145" spans="1:90" s="78" customFormat="1" ht="18" customHeight="1">
      <c r="A145" s="370">
        <f t="shared" ref="A145" si="121">A143+1</f>
        <v>28</v>
      </c>
      <c r="B145" s="370" t="s">
        <v>128</v>
      </c>
      <c r="C145" s="358" t="str">
        <f>VLOOKUP(B145,DS,2,0)</f>
        <v>Thạch Tiền</v>
      </c>
      <c r="D145" s="360" t="str">
        <f>VLOOKUP(B145,DS,3,0)</f>
        <v>Công nhân</v>
      </c>
      <c r="E145" s="79" t="s">
        <v>33</v>
      </c>
      <c r="F145" s="193">
        <v>8</v>
      </c>
      <c r="G145" s="193">
        <v>8</v>
      </c>
      <c r="H145" s="193">
        <v>8</v>
      </c>
      <c r="I145" s="193">
        <v>8</v>
      </c>
      <c r="J145" s="193">
        <v>8</v>
      </c>
      <c r="K145" s="193"/>
      <c r="L145" s="193">
        <v>8</v>
      </c>
      <c r="M145" s="193">
        <v>8</v>
      </c>
      <c r="N145" s="193"/>
      <c r="O145" s="193">
        <v>8</v>
      </c>
      <c r="P145" s="193">
        <v>8</v>
      </c>
      <c r="Q145" s="193">
        <v>8</v>
      </c>
      <c r="R145" s="193"/>
      <c r="S145" s="193">
        <v>8</v>
      </c>
      <c r="T145" s="193">
        <v>8</v>
      </c>
      <c r="U145" s="193">
        <v>8</v>
      </c>
      <c r="V145" s="193">
        <v>8</v>
      </c>
      <c r="W145" s="193">
        <v>8</v>
      </c>
      <c r="X145" s="193">
        <v>8</v>
      </c>
      <c r="Y145" s="193"/>
      <c r="Z145" s="193">
        <v>8</v>
      </c>
      <c r="AA145" s="193">
        <v>8</v>
      </c>
      <c r="AB145" s="193">
        <v>8</v>
      </c>
      <c r="AC145" s="193">
        <v>8</v>
      </c>
      <c r="AD145" s="193">
        <v>8</v>
      </c>
      <c r="AE145" s="193">
        <v>8</v>
      </c>
      <c r="AF145" s="193"/>
      <c r="AG145" s="193">
        <v>8</v>
      </c>
      <c r="AH145" s="193">
        <v>8</v>
      </c>
      <c r="AI145" s="193"/>
      <c r="AJ145" s="80"/>
      <c r="AK145" s="362">
        <f t="shared" ref="AK145" si="122">((SUM(F145:AJ145))/8)-(SUMIF($F$6:$AJ$6,"C.Nhật",F145:AJ145)/8)</f>
        <v>24</v>
      </c>
      <c r="AL145" s="362">
        <f t="shared" ref="AL145" si="123">SUM(F146:AJ146)/8*1.5</f>
        <v>0</v>
      </c>
      <c r="AM145" s="364">
        <f t="shared" ref="AM145" si="124">SUMIF($F$6:$AJ$6,"C.Nhật",$F145:$AJ146)/8*2</f>
        <v>0</v>
      </c>
      <c r="AN145" s="366">
        <f t="shared" si="38"/>
        <v>24</v>
      </c>
      <c r="AO145" s="368">
        <v>0</v>
      </c>
      <c r="AP145" s="366"/>
      <c r="AQ145" s="366"/>
      <c r="AR145" s="366"/>
      <c r="AS145" s="356"/>
      <c r="AT145" s="286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</row>
    <row r="146" spans="1:90" s="78" customFormat="1" ht="18" customHeight="1">
      <c r="A146" s="371"/>
      <c r="B146" s="371"/>
      <c r="C146" s="359"/>
      <c r="D146" s="361"/>
      <c r="E146" s="81" t="s">
        <v>32</v>
      </c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4"/>
      <c r="Z146" s="194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82"/>
      <c r="AK146" s="363"/>
      <c r="AL146" s="363"/>
      <c r="AM146" s="365"/>
      <c r="AN146" s="367"/>
      <c r="AO146" s="369"/>
      <c r="AP146" s="367"/>
      <c r="AQ146" s="367"/>
      <c r="AR146" s="367"/>
      <c r="AS146" s="357"/>
      <c r="AT146" s="286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</row>
    <row r="147" spans="1:90" s="78" customFormat="1" ht="18" customHeight="1">
      <c r="A147" s="370">
        <f>A145+1</f>
        <v>29</v>
      </c>
      <c r="B147" s="370" t="s">
        <v>129</v>
      </c>
      <c r="C147" s="358" t="str">
        <f>VLOOKUP(B147,DS,2,0)</f>
        <v>Hứa Hậu</v>
      </c>
      <c r="D147" s="360" t="str">
        <f>VLOOKUP(B147,DS,3,0)</f>
        <v>Công nhân</v>
      </c>
      <c r="E147" s="79" t="s">
        <v>33</v>
      </c>
      <c r="F147" s="193">
        <v>8</v>
      </c>
      <c r="G147" s="193">
        <v>8</v>
      </c>
      <c r="H147" s="193">
        <v>8</v>
      </c>
      <c r="I147" s="193">
        <v>8</v>
      </c>
      <c r="J147" s="193">
        <v>8</v>
      </c>
      <c r="K147" s="193"/>
      <c r="L147" s="193">
        <v>8</v>
      </c>
      <c r="M147" s="193"/>
      <c r="N147" s="193"/>
      <c r="O147" s="193">
        <v>8</v>
      </c>
      <c r="P147" s="193">
        <v>8</v>
      </c>
      <c r="Q147" s="193">
        <v>8</v>
      </c>
      <c r="R147" s="193"/>
      <c r="S147" s="193">
        <v>8</v>
      </c>
      <c r="T147" s="193">
        <v>8</v>
      </c>
      <c r="U147" s="193">
        <v>8</v>
      </c>
      <c r="V147" s="193">
        <v>8</v>
      </c>
      <c r="W147" s="193">
        <v>8</v>
      </c>
      <c r="X147" s="193">
        <v>8</v>
      </c>
      <c r="Y147" s="193"/>
      <c r="Z147" s="193">
        <v>8</v>
      </c>
      <c r="AA147" s="193">
        <v>8</v>
      </c>
      <c r="AB147" s="193">
        <v>8</v>
      </c>
      <c r="AC147" s="193">
        <v>8</v>
      </c>
      <c r="AD147" s="193">
        <v>8</v>
      </c>
      <c r="AE147" s="193">
        <v>8</v>
      </c>
      <c r="AF147" s="193"/>
      <c r="AG147" s="193">
        <v>8</v>
      </c>
      <c r="AH147" s="193">
        <v>8</v>
      </c>
      <c r="AI147" s="193"/>
      <c r="AJ147" s="80"/>
      <c r="AK147" s="362">
        <f t="shared" ref="AK147" si="125">((SUM(F147:AJ147))/8)-(SUMIF($F$6:$AJ$6,"C.Nhật",F147:AJ147)/8)</f>
        <v>23</v>
      </c>
      <c r="AL147" s="362">
        <f t="shared" ref="AL147" si="126">SUM(F148:AJ148)/8*1.5</f>
        <v>0</v>
      </c>
      <c r="AM147" s="364">
        <f t="shared" ref="AM147" si="127">SUMIF($F$6:$AJ$6,"C.Nhật",$F147:$AJ148)/8*2</f>
        <v>0</v>
      </c>
      <c r="AN147" s="366">
        <f t="shared" si="38"/>
        <v>23</v>
      </c>
      <c r="AO147" s="368">
        <v>0</v>
      </c>
      <c r="AP147" s="366"/>
      <c r="AQ147" s="366"/>
      <c r="AR147" s="366"/>
      <c r="AS147" s="356"/>
      <c r="AT147" s="286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</row>
    <row r="148" spans="1:90" s="78" customFormat="1" ht="18" customHeight="1">
      <c r="A148" s="371"/>
      <c r="B148" s="371"/>
      <c r="C148" s="359"/>
      <c r="D148" s="361"/>
      <c r="E148" s="81" t="s">
        <v>32</v>
      </c>
      <c r="F148" s="194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4"/>
      <c r="Z148" s="194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82"/>
      <c r="AK148" s="363"/>
      <c r="AL148" s="363"/>
      <c r="AM148" s="365"/>
      <c r="AN148" s="367"/>
      <c r="AO148" s="369"/>
      <c r="AP148" s="367"/>
      <c r="AQ148" s="367"/>
      <c r="AR148" s="367"/>
      <c r="AS148" s="357"/>
      <c r="AT148" s="286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</row>
    <row r="149" spans="1:90" s="78" customFormat="1" ht="18" customHeight="1">
      <c r="A149" s="370">
        <f>A147+1</f>
        <v>30</v>
      </c>
      <c r="B149" s="370" t="s">
        <v>130</v>
      </c>
      <c r="C149" s="358" t="str">
        <f>VLOOKUP(B149,DS,2,0)</f>
        <v>Sơn Phép</v>
      </c>
      <c r="D149" s="360" t="str">
        <f>VLOOKUP(B149,DS,3,0)</f>
        <v>Công nhân</v>
      </c>
      <c r="E149" s="79" t="s">
        <v>33</v>
      </c>
      <c r="F149" s="193">
        <v>8</v>
      </c>
      <c r="G149" s="193">
        <v>8</v>
      </c>
      <c r="H149" s="193">
        <v>8</v>
      </c>
      <c r="I149" s="193">
        <v>8</v>
      </c>
      <c r="J149" s="193">
        <v>8</v>
      </c>
      <c r="K149" s="193"/>
      <c r="L149" s="193">
        <v>8</v>
      </c>
      <c r="M149" s="193">
        <v>8</v>
      </c>
      <c r="N149" s="193"/>
      <c r="O149" s="193">
        <v>8</v>
      </c>
      <c r="P149" s="193">
        <v>8</v>
      </c>
      <c r="Q149" s="193">
        <v>8</v>
      </c>
      <c r="R149" s="193"/>
      <c r="S149" s="193">
        <v>8</v>
      </c>
      <c r="T149" s="193">
        <v>8</v>
      </c>
      <c r="U149" s="193">
        <v>8</v>
      </c>
      <c r="V149" s="193">
        <v>8</v>
      </c>
      <c r="W149" s="193">
        <v>8</v>
      </c>
      <c r="X149" s="193">
        <v>8</v>
      </c>
      <c r="Y149" s="193"/>
      <c r="Z149" s="193">
        <v>8</v>
      </c>
      <c r="AA149" s="193">
        <v>8</v>
      </c>
      <c r="AB149" s="193">
        <v>8</v>
      </c>
      <c r="AC149" s="193">
        <v>8</v>
      </c>
      <c r="AD149" s="193">
        <v>8</v>
      </c>
      <c r="AE149" s="193">
        <v>8</v>
      </c>
      <c r="AF149" s="193"/>
      <c r="AG149" s="193">
        <v>8</v>
      </c>
      <c r="AH149" s="193">
        <v>8</v>
      </c>
      <c r="AI149" s="193"/>
      <c r="AJ149" s="80"/>
      <c r="AK149" s="362">
        <f t="shared" ref="AK149" si="128">((SUM(F149:AJ149))/8)-(SUMIF($F$6:$AJ$6,"C.Nhật",F149:AJ149)/8)</f>
        <v>24</v>
      </c>
      <c r="AL149" s="362">
        <f t="shared" ref="AL149" si="129">SUM(F150:AJ150)/8*1.5</f>
        <v>0</v>
      </c>
      <c r="AM149" s="364">
        <f t="shared" ref="AM149" si="130">SUMIF($F$6:$AJ$6,"C.Nhật",$F149:$AJ150)/8*2</f>
        <v>0</v>
      </c>
      <c r="AN149" s="366">
        <f t="shared" si="38"/>
        <v>24</v>
      </c>
      <c r="AO149" s="368">
        <v>0</v>
      </c>
      <c r="AP149" s="366"/>
      <c r="AQ149" s="366"/>
      <c r="AR149" s="366"/>
      <c r="AS149" s="356"/>
      <c r="AT149" s="286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</row>
    <row r="150" spans="1:90" s="78" customFormat="1" ht="18" customHeight="1">
      <c r="A150" s="371"/>
      <c r="B150" s="371"/>
      <c r="C150" s="359"/>
      <c r="D150" s="361"/>
      <c r="E150" s="81" t="s">
        <v>32</v>
      </c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4"/>
      <c r="Z150" s="194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82"/>
      <c r="AK150" s="363"/>
      <c r="AL150" s="363"/>
      <c r="AM150" s="365"/>
      <c r="AN150" s="367"/>
      <c r="AO150" s="369"/>
      <c r="AP150" s="367"/>
      <c r="AQ150" s="367"/>
      <c r="AR150" s="367"/>
      <c r="AS150" s="357"/>
      <c r="AT150" s="286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</row>
    <row r="151" spans="1:90" s="78" customFormat="1" ht="18" customHeight="1">
      <c r="A151" s="370">
        <f>A149+1</f>
        <v>31</v>
      </c>
      <c r="B151" s="370" t="s">
        <v>131</v>
      </c>
      <c r="C151" s="358" t="str">
        <f>VLOOKUP(B151,DS,2,0)</f>
        <v>Lý La Qui</v>
      </c>
      <c r="D151" s="360" t="str">
        <f>VLOOKUP(B151,DS,3,0)</f>
        <v>Công nhân</v>
      </c>
      <c r="E151" s="79" t="s">
        <v>33</v>
      </c>
      <c r="F151" s="193">
        <v>8</v>
      </c>
      <c r="G151" s="193">
        <v>8</v>
      </c>
      <c r="H151" s="193">
        <v>8</v>
      </c>
      <c r="I151" s="193">
        <v>8</v>
      </c>
      <c r="J151" s="193">
        <v>8</v>
      </c>
      <c r="K151" s="193"/>
      <c r="L151" s="193">
        <v>8</v>
      </c>
      <c r="M151" s="193"/>
      <c r="N151" s="193"/>
      <c r="O151" s="193">
        <v>8</v>
      </c>
      <c r="P151" s="193">
        <v>8</v>
      </c>
      <c r="Q151" s="193">
        <v>8</v>
      </c>
      <c r="R151" s="193"/>
      <c r="S151" s="193">
        <v>8</v>
      </c>
      <c r="T151" s="193">
        <v>8</v>
      </c>
      <c r="U151" s="193">
        <v>8</v>
      </c>
      <c r="V151" s="193">
        <v>8</v>
      </c>
      <c r="W151" s="193">
        <v>8</v>
      </c>
      <c r="X151" s="193">
        <v>8</v>
      </c>
      <c r="Y151" s="193"/>
      <c r="Z151" s="193">
        <v>8</v>
      </c>
      <c r="AA151" s="193">
        <v>8</v>
      </c>
      <c r="AB151" s="193">
        <v>8</v>
      </c>
      <c r="AC151" s="193">
        <v>8</v>
      </c>
      <c r="AD151" s="193">
        <v>8</v>
      </c>
      <c r="AE151" s="193">
        <v>8</v>
      </c>
      <c r="AF151" s="193"/>
      <c r="AG151" s="193">
        <v>8</v>
      </c>
      <c r="AH151" s="193">
        <v>8</v>
      </c>
      <c r="AI151" s="193"/>
      <c r="AJ151" s="80"/>
      <c r="AK151" s="362">
        <f t="shared" ref="AK151" si="131">((SUM(F151:AJ151))/8)-(SUMIF($F$6:$AJ$6,"C.Nhật",F151:AJ151)/8)</f>
        <v>23</v>
      </c>
      <c r="AL151" s="362">
        <f t="shared" ref="AL151" si="132">SUM(F152:AJ152)/8*1.5</f>
        <v>0</v>
      </c>
      <c r="AM151" s="364">
        <f t="shared" ref="AM151" si="133">SUMIF($F$6:$AJ$6,"C.Nhật",$F151:$AJ152)/8*2</f>
        <v>0</v>
      </c>
      <c r="AN151" s="366">
        <f t="shared" si="38"/>
        <v>23</v>
      </c>
      <c r="AO151" s="368">
        <v>0</v>
      </c>
      <c r="AP151" s="366"/>
      <c r="AQ151" s="366"/>
      <c r="AR151" s="366"/>
      <c r="AS151" s="356"/>
      <c r="AT151" s="286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</row>
    <row r="152" spans="1:90" s="78" customFormat="1" ht="18" customHeight="1">
      <c r="A152" s="371"/>
      <c r="B152" s="371"/>
      <c r="C152" s="359"/>
      <c r="D152" s="361"/>
      <c r="E152" s="81" t="s">
        <v>32</v>
      </c>
      <c r="F152" s="194"/>
      <c r="G152" s="194"/>
      <c r="H152" s="194"/>
      <c r="I152" s="194"/>
      <c r="J152" s="194"/>
      <c r="K152" s="194"/>
      <c r="L152" s="194"/>
      <c r="M152" s="194"/>
      <c r="N152" s="194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4"/>
      <c r="Z152" s="194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82"/>
      <c r="AK152" s="363"/>
      <c r="AL152" s="363"/>
      <c r="AM152" s="365"/>
      <c r="AN152" s="367"/>
      <c r="AO152" s="369"/>
      <c r="AP152" s="367"/>
      <c r="AQ152" s="367"/>
      <c r="AR152" s="367"/>
      <c r="AS152" s="357"/>
      <c r="AT152" s="286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</row>
    <row r="153" spans="1:90" s="78" customFormat="1" ht="18" customHeight="1">
      <c r="A153" s="370">
        <f t="shared" ref="A153" si="134">A151+1</f>
        <v>32</v>
      </c>
      <c r="B153" s="370" t="s">
        <v>132</v>
      </c>
      <c r="C153" s="358" t="str">
        <f>VLOOKUP(B153,DS,2,0)</f>
        <v>Nguyễn Văn Tâm</v>
      </c>
      <c r="D153" s="360" t="str">
        <f>VLOOKUP(B153,DS,3,0)</f>
        <v>Công nhân</v>
      </c>
      <c r="E153" s="79" t="s">
        <v>33</v>
      </c>
      <c r="F153" s="193">
        <v>8</v>
      </c>
      <c r="G153" s="193">
        <v>8</v>
      </c>
      <c r="H153" s="193">
        <v>8</v>
      </c>
      <c r="I153" s="193">
        <v>8</v>
      </c>
      <c r="J153" s="193">
        <v>8</v>
      </c>
      <c r="K153" s="193"/>
      <c r="L153" s="193">
        <v>8</v>
      </c>
      <c r="M153" s="193">
        <v>8</v>
      </c>
      <c r="N153" s="193"/>
      <c r="O153" s="193">
        <v>8</v>
      </c>
      <c r="P153" s="193">
        <v>8</v>
      </c>
      <c r="Q153" s="193">
        <v>8</v>
      </c>
      <c r="R153" s="193"/>
      <c r="S153" s="193">
        <v>8</v>
      </c>
      <c r="T153" s="193">
        <v>8</v>
      </c>
      <c r="U153" s="193">
        <v>8</v>
      </c>
      <c r="V153" s="193">
        <v>8</v>
      </c>
      <c r="W153" s="193">
        <v>8</v>
      </c>
      <c r="X153" s="193">
        <v>8</v>
      </c>
      <c r="Y153" s="193"/>
      <c r="Z153" s="193">
        <v>8</v>
      </c>
      <c r="AA153" s="193">
        <v>8</v>
      </c>
      <c r="AB153" s="193">
        <v>8</v>
      </c>
      <c r="AC153" s="193">
        <v>8</v>
      </c>
      <c r="AD153" s="193">
        <v>8</v>
      </c>
      <c r="AE153" s="193">
        <v>8</v>
      </c>
      <c r="AF153" s="193"/>
      <c r="AG153" s="193">
        <v>8</v>
      </c>
      <c r="AH153" s="193">
        <v>8</v>
      </c>
      <c r="AI153" s="193"/>
      <c r="AJ153" s="80"/>
      <c r="AK153" s="362">
        <f t="shared" ref="AK153" si="135">((SUM(F153:AJ153))/8)-(SUMIF($F$6:$AJ$6,"C.Nhật",F153:AJ153)/8)</f>
        <v>24</v>
      </c>
      <c r="AL153" s="362">
        <f t="shared" ref="AL153" si="136">SUM(F154:AJ154)/8*1.5</f>
        <v>0</v>
      </c>
      <c r="AM153" s="364">
        <f t="shared" ref="AM153" si="137">SUMIF($F$6:$AJ$6,"C.Nhật",$F153:$AJ154)/8*2</f>
        <v>0</v>
      </c>
      <c r="AN153" s="366">
        <f t="shared" si="38"/>
        <v>24</v>
      </c>
      <c r="AO153" s="368">
        <v>0</v>
      </c>
      <c r="AP153" s="366"/>
      <c r="AQ153" s="366"/>
      <c r="AR153" s="366"/>
      <c r="AS153" s="356"/>
      <c r="AT153" s="286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</row>
    <row r="154" spans="1:90" s="78" customFormat="1" ht="18" customHeight="1">
      <c r="A154" s="371"/>
      <c r="B154" s="371"/>
      <c r="C154" s="359"/>
      <c r="D154" s="361"/>
      <c r="E154" s="81" t="s">
        <v>32</v>
      </c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4"/>
      <c r="Z154" s="194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82"/>
      <c r="AK154" s="363"/>
      <c r="AL154" s="363"/>
      <c r="AM154" s="365"/>
      <c r="AN154" s="367"/>
      <c r="AO154" s="369"/>
      <c r="AP154" s="367"/>
      <c r="AQ154" s="367"/>
      <c r="AR154" s="367"/>
      <c r="AS154" s="357"/>
      <c r="AT154" s="286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</row>
    <row r="155" spans="1:90" s="78" customFormat="1" ht="18" customHeight="1">
      <c r="A155" s="370">
        <f t="shared" ref="A155" si="138">A153+1</f>
        <v>33</v>
      </c>
      <c r="B155" s="370" t="s">
        <v>133</v>
      </c>
      <c r="C155" s="358" t="str">
        <f>VLOOKUP(B155,DS,2,0)</f>
        <v>Sơn Lét</v>
      </c>
      <c r="D155" s="360" t="str">
        <f>VLOOKUP(B155,DS,3,0)</f>
        <v>Công nhân</v>
      </c>
      <c r="E155" s="79" t="s">
        <v>33</v>
      </c>
      <c r="F155" s="193">
        <v>8</v>
      </c>
      <c r="G155" s="193">
        <v>8</v>
      </c>
      <c r="H155" s="193">
        <v>8</v>
      </c>
      <c r="I155" s="193">
        <v>8</v>
      </c>
      <c r="J155" s="193">
        <v>8</v>
      </c>
      <c r="K155" s="193"/>
      <c r="L155" s="193">
        <v>8</v>
      </c>
      <c r="M155" s="193">
        <v>8</v>
      </c>
      <c r="N155" s="193"/>
      <c r="O155" s="193">
        <v>8</v>
      </c>
      <c r="P155" s="193">
        <v>8</v>
      </c>
      <c r="Q155" s="193">
        <v>8</v>
      </c>
      <c r="R155" s="193"/>
      <c r="S155" s="193">
        <v>8</v>
      </c>
      <c r="T155" s="193">
        <v>8</v>
      </c>
      <c r="U155" s="193">
        <v>8</v>
      </c>
      <c r="V155" s="193">
        <v>8</v>
      </c>
      <c r="W155" s="193">
        <v>8</v>
      </c>
      <c r="X155" s="193">
        <v>8</v>
      </c>
      <c r="Y155" s="193"/>
      <c r="Z155" s="193">
        <v>8</v>
      </c>
      <c r="AA155" s="193">
        <v>8</v>
      </c>
      <c r="AB155" s="193">
        <v>8</v>
      </c>
      <c r="AC155" s="193">
        <v>8</v>
      </c>
      <c r="AD155" s="193">
        <v>8</v>
      </c>
      <c r="AE155" s="193">
        <v>8</v>
      </c>
      <c r="AF155" s="193"/>
      <c r="AG155" s="193">
        <v>8</v>
      </c>
      <c r="AH155" s="193">
        <v>8</v>
      </c>
      <c r="AI155" s="193"/>
      <c r="AJ155" s="80"/>
      <c r="AK155" s="362">
        <f t="shared" ref="AK155" si="139">((SUM(F155:AJ155))/8)-(SUMIF($F$6:$AJ$6,"C.Nhật",F155:AJ155)/8)</f>
        <v>24</v>
      </c>
      <c r="AL155" s="362">
        <f t="shared" ref="AL155" si="140">SUM(F156:AJ156)/8*1.5</f>
        <v>0</v>
      </c>
      <c r="AM155" s="364">
        <f t="shared" ref="AM155" si="141">SUMIF($F$6:$AJ$6,"C.Nhật",$F155:$AJ156)/8*2</f>
        <v>0</v>
      </c>
      <c r="AN155" s="366">
        <f t="shared" ref="AN155:AN165" si="142">SUM(AK155:AM156)</f>
        <v>24</v>
      </c>
      <c r="AO155" s="368">
        <v>0</v>
      </c>
      <c r="AP155" s="366"/>
      <c r="AQ155" s="366"/>
      <c r="AR155" s="366"/>
      <c r="AS155" s="356"/>
      <c r="AT155" s="32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</row>
    <row r="156" spans="1:90" s="78" customFormat="1" ht="18" customHeight="1">
      <c r="A156" s="371"/>
      <c r="B156" s="371"/>
      <c r="C156" s="359"/>
      <c r="D156" s="361"/>
      <c r="E156" s="81" t="s">
        <v>32</v>
      </c>
      <c r="F156" s="194"/>
      <c r="G156" s="194"/>
      <c r="H156" s="194"/>
      <c r="I156" s="194"/>
      <c r="J156" s="194"/>
      <c r="K156" s="194"/>
      <c r="L156" s="194"/>
      <c r="M156" s="194"/>
      <c r="N156" s="194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4"/>
      <c r="Z156" s="194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82"/>
      <c r="AK156" s="363"/>
      <c r="AL156" s="363"/>
      <c r="AM156" s="365"/>
      <c r="AN156" s="367"/>
      <c r="AO156" s="369"/>
      <c r="AP156" s="367"/>
      <c r="AQ156" s="367"/>
      <c r="AR156" s="367"/>
      <c r="AS156" s="357"/>
      <c r="AT156" s="32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</row>
    <row r="157" spans="1:90" s="78" customFormat="1" ht="18" customHeight="1">
      <c r="A157" s="370">
        <f t="shared" ref="A157" si="143">A155+1</f>
        <v>34</v>
      </c>
      <c r="B157" s="370" t="s">
        <v>134</v>
      </c>
      <c r="C157" s="358" t="str">
        <f>VLOOKUP(B157,DS,2,0)</f>
        <v>Trần Nhiên</v>
      </c>
      <c r="D157" s="360" t="str">
        <f>VLOOKUP(B157,DS,3,0)</f>
        <v>Công nhân</v>
      </c>
      <c r="E157" s="79" t="s">
        <v>33</v>
      </c>
      <c r="F157" s="193">
        <v>8</v>
      </c>
      <c r="G157" s="193">
        <v>8</v>
      </c>
      <c r="H157" s="193">
        <v>8</v>
      </c>
      <c r="I157" s="193">
        <v>8</v>
      </c>
      <c r="J157" s="193">
        <v>8</v>
      </c>
      <c r="K157" s="193"/>
      <c r="L157" s="193">
        <v>8</v>
      </c>
      <c r="M157" s="193">
        <v>8</v>
      </c>
      <c r="N157" s="193"/>
      <c r="O157" s="193"/>
      <c r="P157" s="193">
        <v>8</v>
      </c>
      <c r="Q157" s="193">
        <v>8</v>
      </c>
      <c r="R157" s="193"/>
      <c r="S157" s="193">
        <v>8</v>
      </c>
      <c r="T157" s="193">
        <v>8</v>
      </c>
      <c r="U157" s="193">
        <v>8</v>
      </c>
      <c r="V157" s="193">
        <v>8</v>
      </c>
      <c r="W157" s="193">
        <v>8</v>
      </c>
      <c r="X157" s="193">
        <v>8</v>
      </c>
      <c r="Y157" s="193"/>
      <c r="Z157" s="193">
        <v>8</v>
      </c>
      <c r="AA157" s="193">
        <v>8</v>
      </c>
      <c r="AB157" s="193">
        <v>8</v>
      </c>
      <c r="AC157" s="193">
        <v>8</v>
      </c>
      <c r="AD157" s="193">
        <v>8</v>
      </c>
      <c r="AE157" s="193">
        <v>8</v>
      </c>
      <c r="AF157" s="193"/>
      <c r="AG157" s="193">
        <v>8</v>
      </c>
      <c r="AH157" s="193">
        <v>8</v>
      </c>
      <c r="AI157" s="193"/>
      <c r="AJ157" s="80"/>
      <c r="AK157" s="362">
        <f t="shared" ref="AK157" si="144">((SUM(F157:AJ157))/8)-(SUMIF($F$6:$AJ$6,"C.Nhật",F157:AJ157)/8)</f>
        <v>23</v>
      </c>
      <c r="AL157" s="362">
        <f t="shared" ref="AL157" si="145">SUM(F158:AJ158)/8*1.5</f>
        <v>0</v>
      </c>
      <c r="AM157" s="364">
        <f t="shared" ref="AM157" si="146">SUMIF($F$6:$AJ$6,"C.Nhật",$F157:$AJ158)/8*2</f>
        <v>0</v>
      </c>
      <c r="AN157" s="366">
        <f t="shared" si="142"/>
        <v>23</v>
      </c>
      <c r="AO157" s="368">
        <v>0</v>
      </c>
      <c r="AP157" s="366"/>
      <c r="AQ157" s="366"/>
      <c r="AR157" s="366"/>
      <c r="AS157" s="356"/>
      <c r="AT157" s="32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</row>
    <row r="158" spans="1:90" s="78" customFormat="1" ht="18" customHeight="1">
      <c r="A158" s="371"/>
      <c r="B158" s="371"/>
      <c r="C158" s="359"/>
      <c r="D158" s="361"/>
      <c r="E158" s="81" t="s">
        <v>32</v>
      </c>
      <c r="F158" s="194"/>
      <c r="G158" s="194"/>
      <c r="H158" s="194"/>
      <c r="I158" s="194"/>
      <c r="J158" s="194"/>
      <c r="K158" s="194"/>
      <c r="L158" s="194"/>
      <c r="M158" s="194"/>
      <c r="N158" s="194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4"/>
      <c r="Z158" s="194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82"/>
      <c r="AK158" s="363"/>
      <c r="AL158" s="363"/>
      <c r="AM158" s="365"/>
      <c r="AN158" s="367"/>
      <c r="AO158" s="369"/>
      <c r="AP158" s="367"/>
      <c r="AQ158" s="367"/>
      <c r="AR158" s="367"/>
      <c r="AS158" s="357"/>
      <c r="AT158" s="32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</row>
    <row r="159" spans="1:90" s="78" customFormat="1" ht="18" customHeight="1">
      <c r="A159" s="370">
        <f t="shared" ref="A159" si="147">A157+1</f>
        <v>35</v>
      </c>
      <c r="B159" s="370" t="s">
        <v>135</v>
      </c>
      <c r="C159" s="358" t="str">
        <f>VLOOKUP(B159,DS,2,0)</f>
        <v>Thạch Giang</v>
      </c>
      <c r="D159" s="360" t="str">
        <f>VLOOKUP(B159,DS,3,0)</f>
        <v>Công nhân</v>
      </c>
      <c r="E159" s="79" t="s">
        <v>33</v>
      </c>
      <c r="F159" s="193">
        <v>8</v>
      </c>
      <c r="G159" s="193">
        <v>8</v>
      </c>
      <c r="H159" s="193">
        <v>8</v>
      </c>
      <c r="I159" s="193">
        <v>8</v>
      </c>
      <c r="J159" s="193">
        <v>8</v>
      </c>
      <c r="K159" s="193"/>
      <c r="L159" s="193">
        <v>8</v>
      </c>
      <c r="M159" s="193">
        <v>8</v>
      </c>
      <c r="N159" s="193"/>
      <c r="O159" s="193">
        <v>8</v>
      </c>
      <c r="P159" s="193">
        <v>8</v>
      </c>
      <c r="Q159" s="193">
        <v>8</v>
      </c>
      <c r="R159" s="193"/>
      <c r="S159" s="193">
        <v>8</v>
      </c>
      <c r="T159" s="193">
        <v>8</v>
      </c>
      <c r="U159" s="193">
        <v>8</v>
      </c>
      <c r="V159" s="193">
        <v>8</v>
      </c>
      <c r="W159" s="193">
        <v>8</v>
      </c>
      <c r="X159" s="193">
        <v>8</v>
      </c>
      <c r="Y159" s="193"/>
      <c r="Z159" s="193">
        <v>8</v>
      </c>
      <c r="AA159" s="193">
        <v>8</v>
      </c>
      <c r="AB159" s="193">
        <v>8</v>
      </c>
      <c r="AC159" s="193">
        <v>8</v>
      </c>
      <c r="AD159" s="193">
        <v>8</v>
      </c>
      <c r="AE159" s="193">
        <v>8</v>
      </c>
      <c r="AF159" s="193"/>
      <c r="AG159" s="193">
        <v>8</v>
      </c>
      <c r="AH159" s="193">
        <v>8</v>
      </c>
      <c r="AI159" s="193"/>
      <c r="AJ159" s="80"/>
      <c r="AK159" s="362">
        <f t="shared" ref="AK159" si="148">((SUM(F159:AJ159))/8)-(SUMIF($F$6:$AJ$6,"C.Nhật",F159:AJ159)/8)</f>
        <v>24</v>
      </c>
      <c r="AL159" s="362">
        <f t="shared" ref="AL159" si="149">SUM(F160:AJ160)/8*1.5</f>
        <v>0</v>
      </c>
      <c r="AM159" s="364">
        <f t="shared" ref="AM159" si="150">SUMIF($F$6:$AJ$6,"C.Nhật",$F159:$AJ160)/8*2</f>
        <v>0</v>
      </c>
      <c r="AN159" s="366">
        <f t="shared" si="142"/>
        <v>24</v>
      </c>
      <c r="AO159" s="368">
        <v>0</v>
      </c>
      <c r="AP159" s="366"/>
      <c r="AQ159" s="366"/>
      <c r="AR159" s="366"/>
      <c r="AS159" s="356"/>
      <c r="AT159" s="32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</row>
    <row r="160" spans="1:90" s="78" customFormat="1" ht="18" customHeight="1">
      <c r="A160" s="371"/>
      <c r="B160" s="371"/>
      <c r="C160" s="359"/>
      <c r="D160" s="361"/>
      <c r="E160" s="81" t="s">
        <v>32</v>
      </c>
      <c r="F160" s="194"/>
      <c r="G160" s="194"/>
      <c r="H160" s="194"/>
      <c r="I160" s="194"/>
      <c r="J160" s="194"/>
      <c r="K160" s="194"/>
      <c r="L160" s="194"/>
      <c r="M160" s="194"/>
      <c r="N160" s="194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4"/>
      <c r="Z160" s="194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82"/>
      <c r="AK160" s="363"/>
      <c r="AL160" s="363"/>
      <c r="AM160" s="365"/>
      <c r="AN160" s="367"/>
      <c r="AO160" s="369"/>
      <c r="AP160" s="367"/>
      <c r="AQ160" s="367"/>
      <c r="AR160" s="367"/>
      <c r="AS160" s="357"/>
      <c r="AT160" s="32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</row>
    <row r="161" spans="1:90" s="78" customFormat="1" ht="18" customHeight="1">
      <c r="A161" s="370">
        <f t="shared" ref="A161" si="151">A159+1</f>
        <v>36</v>
      </c>
      <c r="B161" s="370" t="s">
        <v>136</v>
      </c>
      <c r="C161" s="358" t="str">
        <f>VLOOKUP(B161,DS,2,0)</f>
        <v>Thạch Quyền</v>
      </c>
      <c r="D161" s="360" t="str">
        <f>VLOOKUP(B161,DS,3,0)</f>
        <v>Công nhân</v>
      </c>
      <c r="E161" s="79" t="s">
        <v>33</v>
      </c>
      <c r="F161" s="193">
        <v>8</v>
      </c>
      <c r="G161" s="193">
        <v>8</v>
      </c>
      <c r="H161" s="193">
        <v>8</v>
      </c>
      <c r="I161" s="193">
        <v>8</v>
      </c>
      <c r="J161" s="193">
        <v>8</v>
      </c>
      <c r="K161" s="193"/>
      <c r="L161" s="193">
        <v>8</v>
      </c>
      <c r="M161" s="193">
        <v>8</v>
      </c>
      <c r="N161" s="193"/>
      <c r="O161" s="193">
        <v>8</v>
      </c>
      <c r="P161" s="193">
        <v>8</v>
      </c>
      <c r="Q161" s="193">
        <v>8</v>
      </c>
      <c r="R161" s="193"/>
      <c r="S161" s="193"/>
      <c r="T161" s="193">
        <v>8</v>
      </c>
      <c r="U161" s="193">
        <v>8</v>
      </c>
      <c r="V161" s="193">
        <v>8</v>
      </c>
      <c r="W161" s="193">
        <v>8</v>
      </c>
      <c r="X161" s="193">
        <v>8</v>
      </c>
      <c r="Y161" s="193"/>
      <c r="Z161" s="193">
        <v>8</v>
      </c>
      <c r="AA161" s="193">
        <v>8</v>
      </c>
      <c r="AB161" s="193">
        <v>8</v>
      </c>
      <c r="AC161" s="193">
        <v>8</v>
      </c>
      <c r="AD161" s="193">
        <v>8</v>
      </c>
      <c r="AE161" s="193">
        <v>8</v>
      </c>
      <c r="AF161" s="193"/>
      <c r="AG161" s="193">
        <v>8</v>
      </c>
      <c r="AH161" s="193">
        <v>8</v>
      </c>
      <c r="AI161" s="193"/>
      <c r="AJ161" s="80"/>
      <c r="AK161" s="362">
        <f t="shared" ref="AK161" si="152">((SUM(F161:AJ161))/8)-(SUMIF($F$6:$AJ$6,"C.Nhật",F161:AJ161)/8)</f>
        <v>23</v>
      </c>
      <c r="AL161" s="362">
        <f t="shared" ref="AL161" si="153">SUM(F162:AJ162)/8*1.5</f>
        <v>0</v>
      </c>
      <c r="AM161" s="364">
        <f t="shared" ref="AM161" si="154">SUMIF($F$6:$AJ$6,"C.Nhật",$F161:$AJ162)/8*2</f>
        <v>0</v>
      </c>
      <c r="AN161" s="366">
        <f t="shared" si="142"/>
        <v>23</v>
      </c>
      <c r="AO161" s="368">
        <v>0</v>
      </c>
      <c r="AP161" s="366"/>
      <c r="AQ161" s="366"/>
      <c r="AR161" s="366"/>
      <c r="AS161" s="356"/>
      <c r="AT161" s="286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</row>
    <row r="162" spans="1:90" s="78" customFormat="1" ht="18" customHeight="1">
      <c r="A162" s="371"/>
      <c r="B162" s="371"/>
      <c r="C162" s="359"/>
      <c r="D162" s="361"/>
      <c r="E162" s="81" t="s">
        <v>32</v>
      </c>
      <c r="F162" s="194"/>
      <c r="G162" s="194"/>
      <c r="H162" s="194"/>
      <c r="I162" s="194"/>
      <c r="J162" s="194"/>
      <c r="K162" s="194"/>
      <c r="L162" s="194"/>
      <c r="M162" s="194"/>
      <c r="N162" s="194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4"/>
      <c r="Z162" s="194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82"/>
      <c r="AK162" s="363"/>
      <c r="AL162" s="363"/>
      <c r="AM162" s="365"/>
      <c r="AN162" s="367"/>
      <c r="AO162" s="369"/>
      <c r="AP162" s="367"/>
      <c r="AQ162" s="367"/>
      <c r="AR162" s="367"/>
      <c r="AS162" s="357"/>
      <c r="AT162" s="286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</row>
    <row r="163" spans="1:90" s="78" customFormat="1" ht="18" customHeight="1">
      <c r="A163" s="370">
        <f t="shared" ref="A163" si="155">A161+1</f>
        <v>37</v>
      </c>
      <c r="B163" s="370" t="s">
        <v>137</v>
      </c>
      <c r="C163" s="358" t="str">
        <f>VLOOKUP(B163,DS,2,0)</f>
        <v>Lâm Lin</v>
      </c>
      <c r="D163" s="360" t="str">
        <f>VLOOKUP(B163,DS,3,0)</f>
        <v>Công nhân</v>
      </c>
      <c r="E163" s="79" t="s">
        <v>33</v>
      </c>
      <c r="F163" s="193">
        <v>8</v>
      </c>
      <c r="G163" s="193">
        <v>8</v>
      </c>
      <c r="H163" s="193">
        <v>8</v>
      </c>
      <c r="I163" s="193">
        <v>8</v>
      </c>
      <c r="J163" s="193">
        <v>8</v>
      </c>
      <c r="K163" s="193"/>
      <c r="L163" s="193">
        <v>8</v>
      </c>
      <c r="M163" s="193">
        <v>8</v>
      </c>
      <c r="N163" s="193"/>
      <c r="O163" s="193">
        <v>8</v>
      </c>
      <c r="P163" s="193">
        <v>8</v>
      </c>
      <c r="Q163" s="193">
        <v>8</v>
      </c>
      <c r="R163" s="193"/>
      <c r="S163" s="193">
        <v>8</v>
      </c>
      <c r="T163" s="193">
        <v>8</v>
      </c>
      <c r="U163" s="193">
        <v>8</v>
      </c>
      <c r="V163" s="193">
        <v>8</v>
      </c>
      <c r="W163" s="193">
        <v>8</v>
      </c>
      <c r="X163" s="193">
        <v>8</v>
      </c>
      <c r="Y163" s="193"/>
      <c r="Z163" s="193">
        <v>8</v>
      </c>
      <c r="AA163" s="193">
        <v>8</v>
      </c>
      <c r="AB163" s="193">
        <v>8</v>
      </c>
      <c r="AC163" s="193">
        <v>8</v>
      </c>
      <c r="AD163" s="193">
        <v>8</v>
      </c>
      <c r="AE163" s="193">
        <v>8</v>
      </c>
      <c r="AF163" s="193"/>
      <c r="AG163" s="193">
        <v>8</v>
      </c>
      <c r="AH163" s="193">
        <v>8</v>
      </c>
      <c r="AI163" s="193"/>
      <c r="AJ163" s="80"/>
      <c r="AK163" s="362">
        <f t="shared" ref="AK163" si="156">((SUM(F163:AJ163))/8)-(SUMIF($F$6:$AJ$6,"C.Nhật",F163:AJ163)/8)</f>
        <v>24</v>
      </c>
      <c r="AL163" s="362">
        <f t="shared" ref="AL163" si="157">SUM(F164:AJ164)/8*1.5</f>
        <v>0</v>
      </c>
      <c r="AM163" s="364">
        <f t="shared" ref="AM163" si="158">SUMIF($F$6:$AJ$6,"C.Nhật",$F163:$AJ164)/8*2</f>
        <v>0</v>
      </c>
      <c r="AN163" s="366">
        <f t="shared" si="142"/>
        <v>24</v>
      </c>
      <c r="AO163" s="368">
        <v>0</v>
      </c>
      <c r="AP163" s="366"/>
      <c r="AQ163" s="366"/>
      <c r="AR163" s="366"/>
      <c r="AS163" s="356"/>
      <c r="AT163" s="286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</row>
    <row r="164" spans="1:90" s="78" customFormat="1" ht="18" customHeight="1">
      <c r="A164" s="371"/>
      <c r="B164" s="371"/>
      <c r="C164" s="359"/>
      <c r="D164" s="361"/>
      <c r="E164" s="81" t="s">
        <v>32</v>
      </c>
      <c r="F164" s="194"/>
      <c r="G164" s="194"/>
      <c r="H164" s="194"/>
      <c r="I164" s="194"/>
      <c r="J164" s="194"/>
      <c r="K164" s="194"/>
      <c r="L164" s="194"/>
      <c r="M164" s="194"/>
      <c r="N164" s="194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4"/>
      <c r="Z164" s="194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82"/>
      <c r="AK164" s="363"/>
      <c r="AL164" s="363"/>
      <c r="AM164" s="365"/>
      <c r="AN164" s="367"/>
      <c r="AO164" s="369"/>
      <c r="AP164" s="367"/>
      <c r="AQ164" s="367"/>
      <c r="AR164" s="367"/>
      <c r="AS164" s="357"/>
      <c r="AT164" s="286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</row>
    <row r="165" spans="1:90" s="78" customFormat="1" ht="18" customHeight="1">
      <c r="A165" s="370">
        <f>A163+1</f>
        <v>38</v>
      </c>
      <c r="B165" s="370" t="s">
        <v>186</v>
      </c>
      <c r="C165" s="358" t="str">
        <f>VLOOKUP(B165,DS,2,0)</f>
        <v>Lâm Chanh Đa Ra</v>
      </c>
      <c r="D165" s="360" t="str">
        <f>VLOOKUP(B165,DS,3,0)</f>
        <v>Công nhân</v>
      </c>
      <c r="E165" s="79" t="s">
        <v>33</v>
      </c>
      <c r="F165" s="193">
        <v>8</v>
      </c>
      <c r="G165" s="193">
        <v>8</v>
      </c>
      <c r="H165" s="193">
        <v>8</v>
      </c>
      <c r="I165" s="193">
        <v>8</v>
      </c>
      <c r="J165" s="193">
        <v>8</v>
      </c>
      <c r="K165" s="193"/>
      <c r="L165" s="193">
        <v>8</v>
      </c>
      <c r="M165" s="193">
        <v>8</v>
      </c>
      <c r="N165" s="193"/>
      <c r="O165" s="193">
        <v>8</v>
      </c>
      <c r="P165" s="193">
        <v>8</v>
      </c>
      <c r="Q165" s="193">
        <v>8</v>
      </c>
      <c r="R165" s="193"/>
      <c r="S165" s="193">
        <v>8</v>
      </c>
      <c r="T165" s="193">
        <v>8</v>
      </c>
      <c r="U165" s="193">
        <v>8</v>
      </c>
      <c r="V165" s="193">
        <v>8</v>
      </c>
      <c r="W165" s="193">
        <v>8</v>
      </c>
      <c r="X165" s="193"/>
      <c r="Y165" s="193"/>
      <c r="Z165" s="193">
        <v>8</v>
      </c>
      <c r="AA165" s="193">
        <v>8</v>
      </c>
      <c r="AB165" s="193">
        <v>8</v>
      </c>
      <c r="AC165" s="193">
        <v>8</v>
      </c>
      <c r="AD165" s="193">
        <v>8</v>
      </c>
      <c r="AE165" s="193">
        <v>8</v>
      </c>
      <c r="AF165" s="193"/>
      <c r="AG165" s="193">
        <v>8</v>
      </c>
      <c r="AH165" s="193">
        <v>8</v>
      </c>
      <c r="AI165" s="193"/>
      <c r="AJ165" s="80"/>
      <c r="AK165" s="362">
        <f t="shared" ref="AK165" si="159">((SUM(F165:AJ165))/8)-(SUMIF($F$6:$AJ$6,"C.Nhật",F165:AJ165)/8)</f>
        <v>23</v>
      </c>
      <c r="AL165" s="362">
        <f t="shared" ref="AL165" si="160">SUM(F166:AJ166)/8*1.5</f>
        <v>0</v>
      </c>
      <c r="AM165" s="364">
        <f t="shared" ref="AM165" si="161">SUMIF($F$6:$AJ$6,"C.Nhật",$F165:$AJ166)/8*2</f>
        <v>0</v>
      </c>
      <c r="AN165" s="366">
        <f t="shared" si="142"/>
        <v>23</v>
      </c>
      <c r="AO165" s="368">
        <v>0</v>
      </c>
      <c r="AP165" s="366"/>
      <c r="AQ165" s="366"/>
      <c r="AR165" s="366"/>
      <c r="AS165" s="356"/>
      <c r="AT165" s="286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</row>
    <row r="166" spans="1:90" s="78" customFormat="1" ht="18" customHeight="1">
      <c r="A166" s="371"/>
      <c r="B166" s="371"/>
      <c r="C166" s="359"/>
      <c r="D166" s="361"/>
      <c r="E166" s="81" t="s">
        <v>32</v>
      </c>
      <c r="F166" s="194"/>
      <c r="G166" s="194"/>
      <c r="H166" s="194"/>
      <c r="I166" s="194"/>
      <c r="J166" s="194"/>
      <c r="K166" s="194"/>
      <c r="L166" s="194"/>
      <c r="M166" s="194"/>
      <c r="N166" s="194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4"/>
      <c r="Z166" s="194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82"/>
      <c r="AK166" s="363"/>
      <c r="AL166" s="363"/>
      <c r="AM166" s="365"/>
      <c r="AN166" s="367"/>
      <c r="AO166" s="369"/>
      <c r="AP166" s="367"/>
      <c r="AQ166" s="367"/>
      <c r="AR166" s="367"/>
      <c r="AS166" s="357"/>
      <c r="AT166" s="286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</row>
    <row r="167" spans="1:90" s="83" customFormat="1" ht="12.75">
      <c r="A167" s="19"/>
      <c r="B167" s="84"/>
      <c r="C167" s="4"/>
      <c r="D167" s="132"/>
      <c r="E167" s="4"/>
      <c r="F167" s="88"/>
      <c r="G167" s="88"/>
      <c r="H167" s="85"/>
      <c r="I167" s="85"/>
      <c r="J167" s="140"/>
      <c r="K167" s="88"/>
      <c r="L167" s="85"/>
      <c r="M167" s="88"/>
      <c r="N167" s="88"/>
      <c r="O167" s="88"/>
      <c r="P167" s="88"/>
      <c r="Q167" s="85"/>
      <c r="R167" s="88"/>
      <c r="S167" s="88"/>
      <c r="T167" s="140"/>
      <c r="U167" s="88"/>
      <c r="V167" s="88"/>
      <c r="W167" s="88"/>
      <c r="X167" s="84"/>
      <c r="Y167" s="88"/>
      <c r="Z167" s="88"/>
      <c r="AA167" s="88"/>
      <c r="AB167" s="88"/>
      <c r="AC167" s="88"/>
      <c r="AD167" s="85"/>
      <c r="AE167" s="88"/>
      <c r="AF167" s="88"/>
      <c r="AG167" s="88"/>
      <c r="AH167" s="88"/>
      <c r="AI167" s="88"/>
      <c r="AJ167" s="88"/>
      <c r="AK167" s="4"/>
      <c r="AL167" s="4"/>
      <c r="AM167" s="117"/>
      <c r="AN167" s="87"/>
      <c r="AO167" s="87"/>
      <c r="AP167" s="87"/>
      <c r="AQ167" s="87"/>
      <c r="AR167" s="87"/>
      <c r="AS167" s="4"/>
      <c r="AT167" s="123"/>
    </row>
    <row r="168" spans="1:90" s="83" customFormat="1" ht="12.75">
      <c r="A168" s="19" t="s">
        <v>14</v>
      </c>
      <c r="B168" s="84"/>
      <c r="C168" s="4"/>
      <c r="D168" s="132"/>
      <c r="E168" s="4"/>
      <c r="F168" s="88"/>
      <c r="G168" s="88"/>
      <c r="H168" s="85"/>
      <c r="I168" s="85"/>
      <c r="J168" s="140"/>
      <c r="K168" s="88"/>
      <c r="L168" s="85"/>
      <c r="M168" s="88"/>
      <c r="N168" s="88"/>
      <c r="O168" s="88"/>
      <c r="P168" s="88"/>
      <c r="Q168" s="85"/>
      <c r="R168" s="88"/>
      <c r="S168" s="88"/>
      <c r="T168" s="140"/>
      <c r="U168" s="88"/>
      <c r="V168" s="88"/>
      <c r="W168" s="88"/>
      <c r="X168" s="84"/>
      <c r="Y168" s="88"/>
      <c r="Z168" s="88"/>
      <c r="AA168" s="88"/>
      <c r="AB168" s="88"/>
      <c r="AC168" s="88"/>
      <c r="AD168" s="85"/>
      <c r="AE168" s="88"/>
      <c r="AF168" s="88"/>
      <c r="AG168" s="88"/>
      <c r="AH168" s="88"/>
      <c r="AI168" s="88"/>
      <c r="AJ168" s="88"/>
      <c r="AK168" s="4"/>
      <c r="AL168" s="4"/>
      <c r="AM168" s="117"/>
      <c r="AN168" s="87"/>
      <c r="AO168" s="87"/>
      <c r="AP168" s="87"/>
      <c r="AQ168" s="87"/>
      <c r="AR168" s="87"/>
      <c r="AS168" s="4"/>
      <c r="AT168" s="123"/>
    </row>
    <row r="169" spans="1:90" s="83" customFormat="1" ht="12.75">
      <c r="A169" s="16"/>
      <c r="B169" s="16"/>
      <c r="C169" s="4"/>
      <c r="D169" s="132"/>
      <c r="E169" s="4"/>
      <c r="F169" s="88"/>
      <c r="G169" s="88"/>
      <c r="H169" s="141"/>
      <c r="I169" s="141"/>
      <c r="J169" s="141"/>
      <c r="K169" s="88"/>
      <c r="L169" s="141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141"/>
      <c r="AE169" s="88"/>
      <c r="AF169" s="88"/>
      <c r="AG169" s="88"/>
      <c r="AH169" s="88"/>
      <c r="AI169" s="88"/>
      <c r="AJ169" s="88"/>
      <c r="AK169" s="4"/>
      <c r="AL169" s="4"/>
      <c r="AM169" s="117"/>
      <c r="AN169" s="89"/>
      <c r="AO169" s="89"/>
      <c r="AP169" s="89"/>
      <c r="AQ169" s="89"/>
      <c r="AR169" s="89"/>
      <c r="AS169" s="4"/>
      <c r="AT169" s="123"/>
    </row>
    <row r="170" spans="1:90" s="86" customFormat="1" ht="15" customHeight="1">
      <c r="A170" s="16"/>
      <c r="B170" s="16"/>
      <c r="C170" s="4"/>
      <c r="D170" s="132"/>
      <c r="E170" s="4"/>
      <c r="F170" s="88"/>
      <c r="G170" s="88"/>
      <c r="H170" s="141"/>
      <c r="I170" s="141"/>
      <c r="J170" s="141"/>
      <c r="K170" s="88"/>
      <c r="L170" s="141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141"/>
      <c r="AE170" s="88"/>
      <c r="AF170" s="88"/>
      <c r="AG170" s="88"/>
      <c r="AH170" s="88"/>
      <c r="AI170" s="88"/>
      <c r="AJ170" s="88"/>
      <c r="AK170" s="4"/>
      <c r="AL170" s="4"/>
      <c r="AM170" s="117"/>
      <c r="AN170" s="89"/>
      <c r="AO170" s="89"/>
      <c r="AP170" s="89"/>
      <c r="AQ170" s="89"/>
      <c r="AR170" s="89"/>
      <c r="AS170" s="4"/>
      <c r="AT170" s="4"/>
    </row>
    <row r="171" spans="1:90" s="86" customFormat="1" ht="11.25">
      <c r="A171" s="16"/>
      <c r="B171" s="16"/>
      <c r="C171" s="4"/>
      <c r="D171" s="132"/>
      <c r="E171" s="4"/>
      <c r="F171" s="88"/>
      <c r="G171" s="88"/>
      <c r="H171" s="141"/>
      <c r="I171" s="141"/>
      <c r="J171" s="141"/>
      <c r="K171" s="88"/>
      <c r="L171" s="141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141"/>
      <c r="AE171" s="88"/>
      <c r="AF171" s="88"/>
      <c r="AG171" s="88"/>
      <c r="AH171" s="88"/>
      <c r="AI171" s="88"/>
      <c r="AJ171" s="88"/>
      <c r="AK171" s="4"/>
      <c r="AL171" s="4"/>
      <c r="AM171" s="117"/>
      <c r="AN171" s="89"/>
      <c r="AO171" s="89"/>
      <c r="AP171" s="89"/>
      <c r="AQ171" s="89"/>
      <c r="AR171" s="89"/>
      <c r="AS171" s="4"/>
      <c r="AT171" s="4"/>
    </row>
    <row r="172" spans="1:90" s="86" customFormat="1" ht="11.25">
      <c r="A172" s="16"/>
      <c r="B172" s="16"/>
      <c r="C172" s="4"/>
      <c r="D172" s="132"/>
      <c r="E172" s="4"/>
      <c r="F172" s="88"/>
      <c r="G172" s="88"/>
      <c r="H172" s="141"/>
      <c r="I172" s="141"/>
      <c r="J172" s="141"/>
      <c r="K172" s="88"/>
      <c r="L172" s="141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141"/>
      <c r="AE172" s="88"/>
      <c r="AF172" s="88"/>
      <c r="AG172" s="88"/>
      <c r="AH172" s="88"/>
      <c r="AI172" s="88"/>
      <c r="AJ172" s="88"/>
      <c r="AK172" s="4"/>
      <c r="AL172" s="4"/>
      <c r="AM172" s="117"/>
      <c r="AN172" s="89"/>
      <c r="AO172" s="89"/>
      <c r="AP172" s="89"/>
      <c r="AQ172" s="89"/>
      <c r="AR172" s="89"/>
      <c r="AS172" s="4"/>
      <c r="AT172" s="4"/>
    </row>
    <row r="173" spans="1:90" s="86" customFormat="1" ht="11.25">
      <c r="A173" s="13"/>
      <c r="B173" s="13"/>
      <c r="C173" s="19"/>
      <c r="D173" s="133"/>
      <c r="E173" s="90"/>
      <c r="F173" s="140"/>
      <c r="G173" s="142"/>
      <c r="H173" s="85"/>
      <c r="I173" s="85"/>
      <c r="J173" s="85"/>
      <c r="K173" s="142"/>
      <c r="L173" s="85"/>
      <c r="M173" s="142"/>
      <c r="N173" s="142"/>
      <c r="O173" s="142"/>
      <c r="P173" s="142"/>
      <c r="Q173" s="85"/>
      <c r="R173" s="140"/>
      <c r="S173" s="142"/>
      <c r="T173" s="142"/>
      <c r="U173" s="85"/>
      <c r="V173" s="142"/>
      <c r="W173" s="142"/>
      <c r="X173" s="85"/>
      <c r="Y173" s="142"/>
      <c r="Z173" s="142"/>
      <c r="AA173" s="142"/>
      <c r="AB173" s="142"/>
      <c r="AC173" s="142"/>
      <c r="AD173" s="85"/>
      <c r="AE173" s="142"/>
      <c r="AF173" s="142"/>
      <c r="AG173" s="142"/>
      <c r="AH173" s="142"/>
      <c r="AI173" s="142"/>
      <c r="AJ173" s="142"/>
      <c r="AK173" s="90"/>
      <c r="AM173" s="118"/>
      <c r="AN173" s="13"/>
      <c r="AO173" s="13"/>
      <c r="AP173" s="13"/>
      <c r="AQ173" s="13"/>
      <c r="AR173" s="13"/>
      <c r="AS173" s="19"/>
      <c r="AT173" s="4"/>
    </row>
    <row r="174" spans="1:90" s="86" customFormat="1" ht="12.75">
      <c r="A174" s="2"/>
      <c r="B174" s="2" t="s">
        <v>0</v>
      </c>
      <c r="C174" s="2"/>
      <c r="D174" s="134"/>
      <c r="E174" s="2"/>
      <c r="F174" s="143"/>
      <c r="G174" s="143"/>
      <c r="H174" s="143"/>
      <c r="I174" s="143"/>
      <c r="J174" s="143"/>
      <c r="K174" s="143"/>
      <c r="L174" s="143"/>
      <c r="M174" s="143"/>
      <c r="N174" s="143"/>
      <c r="O174" s="143"/>
      <c r="P174" s="143"/>
      <c r="Q174" s="143"/>
      <c r="R174" s="143"/>
      <c r="S174" s="143"/>
      <c r="T174" s="143"/>
      <c r="U174" s="143"/>
      <c r="V174" s="143"/>
      <c r="W174" s="143"/>
      <c r="X174" s="143"/>
      <c r="Y174" s="143"/>
      <c r="Z174" s="143"/>
      <c r="AA174" s="143"/>
      <c r="AB174" s="143"/>
      <c r="AC174" s="143"/>
      <c r="AD174" s="143"/>
      <c r="AE174" s="143"/>
      <c r="AF174" s="143"/>
      <c r="AG174" s="143"/>
      <c r="AH174" s="144"/>
      <c r="AI174" s="144"/>
      <c r="AJ174" s="144"/>
      <c r="AK174" s="2"/>
      <c r="AL174" s="2"/>
      <c r="AM174" s="119"/>
      <c r="AN174" s="2"/>
      <c r="AO174" s="2"/>
      <c r="AP174" s="2"/>
      <c r="AQ174" s="2"/>
      <c r="AR174" s="2"/>
      <c r="AS174" s="2"/>
      <c r="AT174" s="4"/>
    </row>
    <row r="175" spans="1:90" s="86" customFormat="1" ht="12.75">
      <c r="A175" s="2"/>
      <c r="B175" s="2"/>
      <c r="C175" s="2" t="s">
        <v>48</v>
      </c>
      <c r="D175" s="134"/>
      <c r="E175" s="2"/>
      <c r="F175" s="143"/>
      <c r="G175" s="143"/>
      <c r="H175" s="143"/>
      <c r="I175" s="143"/>
      <c r="J175" s="143"/>
      <c r="K175" s="143"/>
      <c r="L175" s="143"/>
      <c r="M175" s="143"/>
      <c r="N175" s="143"/>
      <c r="O175" s="143"/>
      <c r="P175" s="143"/>
      <c r="Q175" s="143"/>
      <c r="R175" s="143"/>
      <c r="S175" s="143"/>
      <c r="T175" s="143"/>
      <c r="U175" s="143"/>
      <c r="V175" s="143"/>
      <c r="W175" s="143"/>
      <c r="X175" s="143"/>
      <c r="Y175" s="143"/>
      <c r="Z175" s="143"/>
      <c r="AA175" s="143"/>
      <c r="AB175" s="143"/>
      <c r="AC175" s="143"/>
      <c r="AD175" s="143"/>
      <c r="AE175" s="143"/>
      <c r="AF175" s="143"/>
      <c r="AG175" s="143"/>
      <c r="AH175" s="144"/>
      <c r="AI175" s="144"/>
      <c r="AJ175" s="144"/>
      <c r="AK175" s="2"/>
      <c r="AL175" s="2"/>
      <c r="AM175" s="119"/>
      <c r="AN175" s="2"/>
      <c r="AO175" s="2"/>
      <c r="AP175" s="2"/>
      <c r="AQ175" s="2"/>
      <c r="AR175" s="2"/>
      <c r="AS175" s="2"/>
      <c r="AT175" s="19"/>
    </row>
    <row r="176" spans="1:90" ht="15" customHeight="1">
      <c r="C176" s="2" t="s">
        <v>49</v>
      </c>
    </row>
    <row r="177" spans="1:91" s="134" customFormat="1" ht="15" customHeight="1">
      <c r="A177" s="2"/>
      <c r="B177" s="2"/>
      <c r="C177" s="2" t="s">
        <v>50</v>
      </c>
      <c r="E177" s="2"/>
      <c r="F177" s="143"/>
      <c r="G177" s="143"/>
      <c r="H177" s="143"/>
      <c r="I177" s="143"/>
      <c r="J177" s="143"/>
      <c r="K177" s="143"/>
      <c r="L177" s="143"/>
      <c r="M177" s="143"/>
      <c r="N177" s="143"/>
      <c r="O177" s="143"/>
      <c r="P177" s="143"/>
      <c r="Q177" s="143"/>
      <c r="R177" s="143"/>
      <c r="S177" s="143"/>
      <c r="T177" s="143"/>
      <c r="U177" s="143"/>
      <c r="V177" s="143"/>
      <c r="W177" s="143"/>
      <c r="X177" s="143"/>
      <c r="Y177" s="143"/>
      <c r="Z177" s="143"/>
      <c r="AA177" s="143"/>
      <c r="AB177" s="143"/>
      <c r="AC177" s="143"/>
      <c r="AD177" s="143"/>
      <c r="AE177" s="143"/>
      <c r="AF177" s="143"/>
      <c r="AG177" s="143"/>
      <c r="AH177" s="144"/>
      <c r="AI177" s="144"/>
      <c r="AJ177" s="144"/>
      <c r="AK177" s="2"/>
      <c r="AL177" s="2"/>
      <c r="AM177" s="119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</row>
    <row r="178" spans="1:91" s="134" customFormat="1" ht="15" customHeight="1">
      <c r="A178" s="2"/>
      <c r="B178" s="2"/>
      <c r="C178" s="2" t="s">
        <v>51</v>
      </c>
      <c r="E178" s="2"/>
      <c r="F178" s="143"/>
      <c r="G178" s="143"/>
      <c r="H178" s="143"/>
      <c r="I178" s="143"/>
      <c r="J178" s="143"/>
      <c r="K178" s="143"/>
      <c r="L178" s="143"/>
      <c r="M178" s="143"/>
      <c r="N178" s="143"/>
      <c r="O178" s="143"/>
      <c r="P178" s="143"/>
      <c r="Q178" s="143"/>
      <c r="R178" s="143"/>
      <c r="S178" s="143"/>
      <c r="T178" s="143"/>
      <c r="U178" s="143"/>
      <c r="V178" s="143"/>
      <c r="W178" s="143"/>
      <c r="X178" s="143"/>
      <c r="Y178" s="143"/>
      <c r="Z178" s="143"/>
      <c r="AA178" s="143"/>
      <c r="AB178" s="143"/>
      <c r="AC178" s="143"/>
      <c r="AD178" s="143"/>
      <c r="AE178" s="143"/>
      <c r="AF178" s="143"/>
      <c r="AG178" s="143"/>
      <c r="AH178" s="144"/>
      <c r="AI178" s="144"/>
      <c r="AJ178" s="144"/>
      <c r="AK178" s="2"/>
      <c r="AL178" s="2"/>
      <c r="AM178" s="119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</row>
    <row r="179" spans="1:91" s="134" customFormat="1" ht="15" customHeight="1">
      <c r="A179" s="2"/>
      <c r="B179" s="2"/>
      <c r="C179" s="2" t="s">
        <v>52</v>
      </c>
      <c r="E179" s="2"/>
      <c r="F179" s="143"/>
      <c r="G179" s="143"/>
      <c r="H179" s="143"/>
      <c r="I179" s="143"/>
      <c r="J179" s="143"/>
      <c r="K179" s="143"/>
      <c r="L179" s="143"/>
      <c r="M179" s="143"/>
      <c r="N179" s="143"/>
      <c r="O179" s="143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43"/>
      <c r="AA179" s="143"/>
      <c r="AB179" s="143"/>
      <c r="AC179" s="143"/>
      <c r="AD179" s="143"/>
      <c r="AE179" s="143"/>
      <c r="AF179" s="143"/>
      <c r="AG179" s="143"/>
      <c r="AH179" s="144"/>
      <c r="AI179" s="144"/>
      <c r="AJ179" s="144"/>
      <c r="AK179" s="2"/>
      <c r="AL179" s="2"/>
      <c r="AM179" s="119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</row>
    <row r="180" spans="1:91" s="134" customFormat="1" ht="15" customHeight="1">
      <c r="A180" s="2"/>
      <c r="B180" s="2"/>
      <c r="C180" s="2" t="s">
        <v>53</v>
      </c>
      <c r="E180" s="2"/>
      <c r="F180" s="143"/>
      <c r="G180" s="143"/>
      <c r="H180" s="143"/>
      <c r="I180" s="143"/>
      <c r="J180" s="143"/>
      <c r="K180" s="143"/>
      <c r="L180" s="143"/>
      <c r="M180" s="143"/>
      <c r="N180" s="143"/>
      <c r="O180" s="143"/>
      <c r="P180" s="143"/>
      <c r="Q180" s="143"/>
      <c r="R180" s="143"/>
      <c r="S180" s="143"/>
      <c r="T180" s="143"/>
      <c r="U180" s="143"/>
      <c r="V180" s="143"/>
      <c r="W180" s="143"/>
      <c r="X180" s="143"/>
      <c r="Y180" s="143"/>
      <c r="Z180" s="143"/>
      <c r="AA180" s="143"/>
      <c r="AB180" s="143"/>
      <c r="AC180" s="143"/>
      <c r="AD180" s="143"/>
      <c r="AE180" s="143"/>
      <c r="AF180" s="143"/>
      <c r="AG180" s="143"/>
      <c r="AH180" s="144"/>
      <c r="AI180" s="144"/>
      <c r="AJ180" s="144"/>
      <c r="AK180" s="2"/>
      <c r="AL180" s="2"/>
      <c r="AM180" s="119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</row>
    <row r="181" spans="1:91" s="134" customFormat="1" ht="15" customHeight="1">
      <c r="A181" s="2"/>
      <c r="B181" s="2"/>
      <c r="C181" s="2" t="s">
        <v>54</v>
      </c>
      <c r="E181" s="2"/>
      <c r="F181" s="143"/>
      <c r="G181" s="143"/>
      <c r="H181" s="143"/>
      <c r="I181" s="143"/>
      <c r="J181" s="143"/>
      <c r="K181" s="143"/>
      <c r="L181" s="143"/>
      <c r="M181" s="143"/>
      <c r="N181" s="143"/>
      <c r="O181" s="143"/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  <c r="Z181" s="143"/>
      <c r="AA181" s="143"/>
      <c r="AB181" s="143"/>
      <c r="AC181" s="143"/>
      <c r="AD181" s="143"/>
      <c r="AE181" s="143"/>
      <c r="AF181" s="143"/>
      <c r="AG181" s="143"/>
      <c r="AH181" s="144"/>
      <c r="AI181" s="144"/>
      <c r="AJ181" s="144"/>
      <c r="AK181" s="2"/>
      <c r="AL181" s="2"/>
      <c r="AM181" s="119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</row>
    <row r="182" spans="1:91" s="134" customFormat="1" ht="15" customHeight="1">
      <c r="A182" s="2"/>
      <c r="B182" s="2"/>
      <c r="C182" s="2" t="s">
        <v>55</v>
      </c>
      <c r="E182" s="2"/>
      <c r="F182" s="143"/>
      <c r="G182" s="143"/>
      <c r="H182" s="143"/>
      <c r="I182" s="143"/>
      <c r="J182" s="143"/>
      <c r="K182" s="143"/>
      <c r="L182" s="143"/>
      <c r="M182" s="143"/>
      <c r="N182" s="143"/>
      <c r="O182" s="143"/>
      <c r="P182" s="143"/>
      <c r="Q182" s="143"/>
      <c r="R182" s="143"/>
      <c r="S182" s="143"/>
      <c r="T182" s="143"/>
      <c r="U182" s="143"/>
      <c r="V182" s="143"/>
      <c r="W182" s="143"/>
      <c r="X182" s="143"/>
      <c r="Y182" s="143"/>
      <c r="Z182" s="143"/>
      <c r="AA182" s="143"/>
      <c r="AB182" s="143"/>
      <c r="AC182" s="143"/>
      <c r="AD182" s="143"/>
      <c r="AE182" s="143"/>
      <c r="AF182" s="143"/>
      <c r="AG182" s="143"/>
      <c r="AH182" s="144"/>
      <c r="AI182" s="144"/>
      <c r="AJ182" s="144"/>
      <c r="AK182" s="2"/>
      <c r="AL182" s="2"/>
      <c r="AM182" s="119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</row>
    <row r="183" spans="1:91" s="134" customFormat="1" ht="15" customHeight="1">
      <c r="A183" s="2"/>
      <c r="B183" s="2"/>
      <c r="C183" s="2" t="s">
        <v>56</v>
      </c>
      <c r="E183" s="2"/>
      <c r="F183" s="143"/>
      <c r="G183" s="143"/>
      <c r="H183" s="143"/>
      <c r="I183" s="143"/>
      <c r="J183" s="143"/>
      <c r="K183" s="143"/>
      <c r="L183" s="143"/>
      <c r="M183" s="143"/>
      <c r="N183" s="143"/>
      <c r="O183" s="143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43"/>
      <c r="AA183" s="143"/>
      <c r="AB183" s="143"/>
      <c r="AC183" s="143"/>
      <c r="AD183" s="143"/>
      <c r="AE183" s="143"/>
      <c r="AF183" s="143"/>
      <c r="AG183" s="143"/>
      <c r="AH183" s="144"/>
      <c r="AI183" s="144"/>
      <c r="AJ183" s="144"/>
      <c r="AK183" s="2"/>
      <c r="AL183" s="2"/>
      <c r="AM183" s="119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</row>
  </sheetData>
  <protectedRanges>
    <protectedRange password="CC78" sqref="A1:A3" name="Range1_2_1"/>
    <protectedRange password="CC78" sqref="A8:A15" name="Range1_1"/>
    <protectedRange password="CC78" sqref="A8:A15 C8:E15" name="Range1_6"/>
    <protectedRange password="CC78" sqref="B8:B15" name="Range1_4"/>
    <protectedRange password="CC78" sqref="J18:J21 Q16:Q17" name="Range1_1_1_1"/>
    <protectedRange password="CC78" sqref="J22" name="Range1_3_1_1"/>
    <protectedRange password="CC78" sqref="A43:A45 A84:A86" name="Range1_2_1_1"/>
    <protectedRange password="CC78" sqref="A50:A61" name="Range1_1_1"/>
    <protectedRange password="CC78" sqref="A50:A61 C50:E61" name="Range1_6_1"/>
    <protectedRange password="CC78" sqref="B50:B61" name="Range1_4_1"/>
    <protectedRange password="CC78" sqref="J64:J67" name="Range1_1_1_1_1"/>
    <protectedRange password="CC78" sqref="J68" name="Range1_3_1_1_1"/>
    <protectedRange password="CC78" sqref="A91:A166" name="Range1_1_2"/>
    <protectedRange password="CC78" sqref="C91:E166 A91:A166" name="Range1_6_2"/>
    <protectedRange password="CC78" sqref="B91:B166" name="Range1_4_2"/>
    <protectedRange password="CC78" sqref="J169:J172 Q167:Q168" name="Range1_1_1_1_2"/>
    <protectedRange password="CC78" sqref="J173" name="Range1_3_1_1_2"/>
  </protectedRanges>
  <autoFilter ref="A7:AS7"/>
  <mergeCells count="666">
    <mergeCell ref="AP159:AP160"/>
    <mergeCell ref="AQ159:AQ160"/>
    <mergeCell ref="AR159:AR160"/>
    <mergeCell ref="AS159:AS160"/>
    <mergeCell ref="A159:A160"/>
    <mergeCell ref="B159:B160"/>
    <mergeCell ref="C159:C160"/>
    <mergeCell ref="D159:D160"/>
    <mergeCell ref="AK159:AK160"/>
    <mergeCell ref="AL159:AL160"/>
    <mergeCell ref="AM159:AM160"/>
    <mergeCell ref="AN159:AN160"/>
    <mergeCell ref="AO159:AO160"/>
    <mergeCell ref="AP155:AP156"/>
    <mergeCell ref="AQ155:AQ156"/>
    <mergeCell ref="AR155:AR156"/>
    <mergeCell ref="AS155:AS156"/>
    <mergeCell ref="A157:A158"/>
    <mergeCell ref="B157:B158"/>
    <mergeCell ref="C157:C158"/>
    <mergeCell ref="D157:D158"/>
    <mergeCell ref="AK157:AK158"/>
    <mergeCell ref="AL157:AL158"/>
    <mergeCell ref="AM157:AM158"/>
    <mergeCell ref="AN157:AN158"/>
    <mergeCell ref="AO157:AO158"/>
    <mergeCell ref="AP157:AP158"/>
    <mergeCell ref="AQ157:AQ158"/>
    <mergeCell ref="AR157:AR158"/>
    <mergeCell ref="AS157:AS158"/>
    <mergeCell ref="A155:A156"/>
    <mergeCell ref="B155:B156"/>
    <mergeCell ref="C155:C156"/>
    <mergeCell ref="D155:D156"/>
    <mergeCell ref="AK155:AK156"/>
    <mergeCell ref="AL155:AL156"/>
    <mergeCell ref="AM155:AM156"/>
    <mergeCell ref="AN155:AN156"/>
    <mergeCell ref="AO155:AO156"/>
    <mergeCell ref="A139:A140"/>
    <mergeCell ref="B139:B140"/>
    <mergeCell ref="C139:C140"/>
    <mergeCell ref="D139:D140"/>
    <mergeCell ref="AK139:AK140"/>
    <mergeCell ref="AL139:AL140"/>
    <mergeCell ref="AM139:AM140"/>
    <mergeCell ref="AN139:AN140"/>
    <mergeCell ref="AO139:AO140"/>
    <mergeCell ref="A141:A142"/>
    <mergeCell ref="B141:B142"/>
    <mergeCell ref="C141:C142"/>
    <mergeCell ref="D141:D142"/>
    <mergeCell ref="AK141:AK142"/>
    <mergeCell ref="AL141:AL142"/>
    <mergeCell ref="D147:D148"/>
    <mergeCell ref="AK147:AK148"/>
    <mergeCell ref="AL147:AL148"/>
    <mergeCell ref="AM147:AM148"/>
    <mergeCell ref="AN147:AN148"/>
    <mergeCell ref="AO147:AO148"/>
    <mergeCell ref="AN151:AN152"/>
    <mergeCell ref="AM1:AS1"/>
    <mergeCell ref="A5:A6"/>
    <mergeCell ref="B5:B6"/>
    <mergeCell ref="C5:C6"/>
    <mergeCell ref="D5:D6"/>
    <mergeCell ref="E5:E6"/>
    <mergeCell ref="AK5:AM5"/>
    <mergeCell ref="AN5:AN6"/>
    <mergeCell ref="AO5:AO6"/>
    <mergeCell ref="AP5:AP6"/>
    <mergeCell ref="AQ5:AQ6"/>
    <mergeCell ref="AR5:AR6"/>
    <mergeCell ref="AS5:AS6"/>
    <mergeCell ref="AT5:AT6"/>
    <mergeCell ref="A8:A9"/>
    <mergeCell ref="B8:B9"/>
    <mergeCell ref="C8:C9"/>
    <mergeCell ref="D8:D9"/>
    <mergeCell ref="AK8:AK9"/>
    <mergeCell ref="AL8:AL9"/>
    <mergeCell ref="AS8:AS9"/>
    <mergeCell ref="A10:A11"/>
    <mergeCell ref="B10:B11"/>
    <mergeCell ref="C10:C11"/>
    <mergeCell ref="D10:D11"/>
    <mergeCell ref="AK10:AK11"/>
    <mergeCell ref="AL10:AL11"/>
    <mergeCell ref="AM10:AM11"/>
    <mergeCell ref="AN10:AN11"/>
    <mergeCell ref="AO10:AO11"/>
    <mergeCell ref="AM8:AM9"/>
    <mergeCell ref="AN8:AN9"/>
    <mergeCell ref="AO8:AO9"/>
    <mergeCell ref="AP8:AP9"/>
    <mergeCell ref="AQ8:AQ9"/>
    <mergeCell ref="AR8:AR9"/>
    <mergeCell ref="AP10:AP11"/>
    <mergeCell ref="AQ10:AQ11"/>
    <mergeCell ref="AR10:AR11"/>
    <mergeCell ref="AS10:AS11"/>
    <mergeCell ref="A12:A13"/>
    <mergeCell ref="B12:B13"/>
    <mergeCell ref="C12:C13"/>
    <mergeCell ref="D12:D13"/>
    <mergeCell ref="AK12:AK13"/>
    <mergeCell ref="AL12:AL13"/>
    <mergeCell ref="AS12:AS13"/>
    <mergeCell ref="AM12:AM13"/>
    <mergeCell ref="AN12:AN13"/>
    <mergeCell ref="AO12:AO13"/>
    <mergeCell ref="AP12:AP13"/>
    <mergeCell ref="AQ12:AQ13"/>
    <mergeCell ref="AR12:AR13"/>
    <mergeCell ref="C14:C15"/>
    <mergeCell ref="D14:D15"/>
    <mergeCell ref="AK14:AK15"/>
    <mergeCell ref="AL14:AL15"/>
    <mergeCell ref="AM14:AM15"/>
    <mergeCell ref="AM43:AS43"/>
    <mergeCell ref="A47:A48"/>
    <mergeCell ref="B47:B48"/>
    <mergeCell ref="C47:C48"/>
    <mergeCell ref="D47:D48"/>
    <mergeCell ref="E47:E48"/>
    <mergeCell ref="AS47:AS48"/>
    <mergeCell ref="AN14:AN15"/>
    <mergeCell ref="AO14:AO15"/>
    <mergeCell ref="AP14:AP15"/>
    <mergeCell ref="AQ14:AQ15"/>
    <mergeCell ref="AR14:AR15"/>
    <mergeCell ref="AS14:AS15"/>
    <mergeCell ref="A14:A15"/>
    <mergeCell ref="B14:B15"/>
    <mergeCell ref="AT47:AT48"/>
    <mergeCell ref="A50:A51"/>
    <mergeCell ref="B50:B51"/>
    <mergeCell ref="C50:C51"/>
    <mergeCell ref="D50:D51"/>
    <mergeCell ref="AK50:AK51"/>
    <mergeCell ref="AL50:AL51"/>
    <mergeCell ref="AM50:AM51"/>
    <mergeCell ref="AN50:AN51"/>
    <mergeCell ref="AK47:AM47"/>
    <mergeCell ref="AN47:AN48"/>
    <mergeCell ref="AO47:AO48"/>
    <mergeCell ref="AP47:AP48"/>
    <mergeCell ref="AQ47:AQ48"/>
    <mergeCell ref="AR47:AR48"/>
    <mergeCell ref="AO50:AO51"/>
    <mergeCell ref="AP50:AP51"/>
    <mergeCell ref="AQ50:AQ51"/>
    <mergeCell ref="AR50:AR51"/>
    <mergeCell ref="AS50:AS51"/>
    <mergeCell ref="A52:A53"/>
    <mergeCell ref="B52:B53"/>
    <mergeCell ref="C52:C53"/>
    <mergeCell ref="D52:D53"/>
    <mergeCell ref="AK52:AK53"/>
    <mergeCell ref="AR52:AR53"/>
    <mergeCell ref="AS52:AS53"/>
    <mergeCell ref="A54:A55"/>
    <mergeCell ref="B54:B55"/>
    <mergeCell ref="C54:C55"/>
    <mergeCell ref="D54:D55"/>
    <mergeCell ref="AK54:AK55"/>
    <mergeCell ref="AL54:AL55"/>
    <mergeCell ref="AM54:AM55"/>
    <mergeCell ref="AN54:AN55"/>
    <mergeCell ref="AL52:AL53"/>
    <mergeCell ref="AM52:AM53"/>
    <mergeCell ref="AN52:AN53"/>
    <mergeCell ref="AO52:AO53"/>
    <mergeCell ref="AP52:AP53"/>
    <mergeCell ref="AQ52:AQ53"/>
    <mergeCell ref="AO54:AO55"/>
    <mergeCell ref="AP54:AP55"/>
    <mergeCell ref="AQ54:AQ55"/>
    <mergeCell ref="AM58:AM59"/>
    <mergeCell ref="AN58:AN59"/>
    <mergeCell ref="AL56:AL57"/>
    <mergeCell ref="AM56:AM57"/>
    <mergeCell ref="AN56:AN57"/>
    <mergeCell ref="AR54:AR55"/>
    <mergeCell ref="AS54:AS55"/>
    <mergeCell ref="A56:A57"/>
    <mergeCell ref="B56:B57"/>
    <mergeCell ref="C56:C57"/>
    <mergeCell ref="D56:D57"/>
    <mergeCell ref="AK56:AK57"/>
    <mergeCell ref="AR56:AR57"/>
    <mergeCell ref="AS56:AS57"/>
    <mergeCell ref="AO56:AO57"/>
    <mergeCell ref="AP56:AP57"/>
    <mergeCell ref="AQ56:AQ57"/>
    <mergeCell ref="AL60:AL61"/>
    <mergeCell ref="AM60:AM61"/>
    <mergeCell ref="AN60:AN61"/>
    <mergeCell ref="AO58:AO59"/>
    <mergeCell ref="AP58:AP59"/>
    <mergeCell ref="AQ58:AQ59"/>
    <mergeCell ref="AR58:AR59"/>
    <mergeCell ref="AS58:AS59"/>
    <mergeCell ref="A60:A61"/>
    <mergeCell ref="B60:B61"/>
    <mergeCell ref="C60:C61"/>
    <mergeCell ref="D60:D61"/>
    <mergeCell ref="AK60:AK61"/>
    <mergeCell ref="AR60:AR61"/>
    <mergeCell ref="AS60:AS61"/>
    <mergeCell ref="AO60:AO61"/>
    <mergeCell ref="AP60:AP61"/>
    <mergeCell ref="AQ60:AQ61"/>
    <mergeCell ref="A58:A59"/>
    <mergeCell ref="B58:B59"/>
    <mergeCell ref="C58:C59"/>
    <mergeCell ref="D58:D59"/>
    <mergeCell ref="AK58:AK59"/>
    <mergeCell ref="AL58:AL59"/>
    <mergeCell ref="A88:A89"/>
    <mergeCell ref="B88:B89"/>
    <mergeCell ref="C88:C89"/>
    <mergeCell ref="D88:D89"/>
    <mergeCell ref="E88:E89"/>
    <mergeCell ref="AK88:AM88"/>
    <mergeCell ref="AN88:AN89"/>
    <mergeCell ref="AO88:AO89"/>
    <mergeCell ref="AP88:AP89"/>
    <mergeCell ref="AQ88:AQ89"/>
    <mergeCell ref="AR88:AR89"/>
    <mergeCell ref="AS88:AS89"/>
    <mergeCell ref="AT88:AT89"/>
    <mergeCell ref="AM84:AS84"/>
    <mergeCell ref="AS91:AS92"/>
    <mergeCell ref="A93:A94"/>
    <mergeCell ref="B93:B94"/>
    <mergeCell ref="C93:C94"/>
    <mergeCell ref="D93:D94"/>
    <mergeCell ref="AK93:AK94"/>
    <mergeCell ref="AL93:AL94"/>
    <mergeCell ref="AM93:AM94"/>
    <mergeCell ref="AN93:AN94"/>
    <mergeCell ref="AO93:AO94"/>
    <mergeCell ref="AM91:AM92"/>
    <mergeCell ref="AN91:AN92"/>
    <mergeCell ref="AO91:AO92"/>
    <mergeCell ref="AP91:AP92"/>
    <mergeCell ref="AQ91:AQ92"/>
    <mergeCell ref="AR91:AR92"/>
    <mergeCell ref="A91:A92"/>
    <mergeCell ref="B91:B92"/>
    <mergeCell ref="C91:C92"/>
    <mergeCell ref="D91:D92"/>
    <mergeCell ref="AK91:AK92"/>
    <mergeCell ref="AL91:AL92"/>
    <mergeCell ref="AP93:AP94"/>
    <mergeCell ref="AQ93:AQ94"/>
    <mergeCell ref="AN97:AN98"/>
    <mergeCell ref="AO97:AO98"/>
    <mergeCell ref="AR93:AR94"/>
    <mergeCell ref="AS93:AS94"/>
    <mergeCell ref="AP97:AP98"/>
    <mergeCell ref="AQ97:AQ98"/>
    <mergeCell ref="AR97:AR98"/>
    <mergeCell ref="AS97:AS98"/>
    <mergeCell ref="A95:A96"/>
    <mergeCell ref="B95:B96"/>
    <mergeCell ref="C95:C96"/>
    <mergeCell ref="D95:D96"/>
    <mergeCell ref="AK95:AK96"/>
    <mergeCell ref="AL95:AL96"/>
    <mergeCell ref="AS95:AS96"/>
    <mergeCell ref="AM95:AM96"/>
    <mergeCell ref="AN95:AN96"/>
    <mergeCell ref="AO95:AO96"/>
    <mergeCell ref="AP95:AP96"/>
    <mergeCell ref="AQ95:AQ96"/>
    <mergeCell ref="AR95:AR96"/>
    <mergeCell ref="A99:A100"/>
    <mergeCell ref="B99:B100"/>
    <mergeCell ref="C99:C100"/>
    <mergeCell ref="D99:D100"/>
    <mergeCell ref="AK99:AK100"/>
    <mergeCell ref="AL99:AL100"/>
    <mergeCell ref="AS99:AS100"/>
    <mergeCell ref="AM99:AM100"/>
    <mergeCell ref="AN99:AN100"/>
    <mergeCell ref="AO99:AO100"/>
    <mergeCell ref="AP99:AP100"/>
    <mergeCell ref="AQ99:AQ100"/>
    <mergeCell ref="AR99:AR100"/>
    <mergeCell ref="A97:A98"/>
    <mergeCell ref="B97:B98"/>
    <mergeCell ref="C97:C98"/>
    <mergeCell ref="D97:D98"/>
    <mergeCell ref="AK97:AK98"/>
    <mergeCell ref="AL97:AL98"/>
    <mergeCell ref="AM97:AM98"/>
    <mergeCell ref="AS101:AS102"/>
    <mergeCell ref="A103:A104"/>
    <mergeCell ref="B103:B104"/>
    <mergeCell ref="C103:C104"/>
    <mergeCell ref="D103:D104"/>
    <mergeCell ref="AK103:AK104"/>
    <mergeCell ref="AL103:AL104"/>
    <mergeCell ref="AS103:AS104"/>
    <mergeCell ref="AM103:AM104"/>
    <mergeCell ref="AN103:AN104"/>
    <mergeCell ref="AO103:AO104"/>
    <mergeCell ref="AP103:AP104"/>
    <mergeCell ref="AQ103:AQ104"/>
    <mergeCell ref="AR103:AR104"/>
    <mergeCell ref="A101:A102"/>
    <mergeCell ref="B101:B102"/>
    <mergeCell ref="C101:C102"/>
    <mergeCell ref="D101:D102"/>
    <mergeCell ref="AK101:AK102"/>
    <mergeCell ref="AL101:AL102"/>
    <mergeCell ref="AM101:AM102"/>
    <mergeCell ref="AN101:AN102"/>
    <mergeCell ref="AO101:AO102"/>
    <mergeCell ref="D105:D106"/>
    <mergeCell ref="AK105:AK106"/>
    <mergeCell ref="AL105:AL106"/>
    <mergeCell ref="AM105:AM106"/>
    <mergeCell ref="AN105:AN106"/>
    <mergeCell ref="AO105:AO106"/>
    <mergeCell ref="AP101:AP102"/>
    <mergeCell ref="AQ101:AQ102"/>
    <mergeCell ref="AR101:AR102"/>
    <mergeCell ref="AL109:AL110"/>
    <mergeCell ref="AM109:AM110"/>
    <mergeCell ref="AN109:AN110"/>
    <mergeCell ref="AO109:AO110"/>
    <mergeCell ref="AP105:AP106"/>
    <mergeCell ref="AQ105:AQ106"/>
    <mergeCell ref="AR105:AR106"/>
    <mergeCell ref="AS105:AS106"/>
    <mergeCell ref="A107:A108"/>
    <mergeCell ref="B107:B108"/>
    <mergeCell ref="C107:C108"/>
    <mergeCell ref="D107:D108"/>
    <mergeCell ref="AK107:AK108"/>
    <mergeCell ref="AL107:AL108"/>
    <mergeCell ref="AS107:AS108"/>
    <mergeCell ref="AM107:AM108"/>
    <mergeCell ref="AN107:AN108"/>
    <mergeCell ref="AO107:AO108"/>
    <mergeCell ref="AP107:AP108"/>
    <mergeCell ref="AQ107:AQ108"/>
    <mergeCell ref="AR107:AR108"/>
    <mergeCell ref="A105:A106"/>
    <mergeCell ref="B105:B106"/>
    <mergeCell ref="C105:C106"/>
    <mergeCell ref="AN113:AN114"/>
    <mergeCell ref="AO113:AO114"/>
    <mergeCell ref="AP109:AP110"/>
    <mergeCell ref="AQ109:AQ110"/>
    <mergeCell ref="AR109:AR110"/>
    <mergeCell ref="AS109:AS110"/>
    <mergeCell ref="A111:A112"/>
    <mergeCell ref="B111:B112"/>
    <mergeCell ref="C111:C112"/>
    <mergeCell ref="D111:D112"/>
    <mergeCell ref="AK111:AK112"/>
    <mergeCell ref="AL111:AL112"/>
    <mergeCell ref="AS111:AS112"/>
    <mergeCell ref="AM111:AM112"/>
    <mergeCell ref="AN111:AN112"/>
    <mergeCell ref="AO111:AO112"/>
    <mergeCell ref="AP111:AP112"/>
    <mergeCell ref="AQ111:AQ112"/>
    <mergeCell ref="AR111:AR112"/>
    <mergeCell ref="A109:A110"/>
    <mergeCell ref="B109:B110"/>
    <mergeCell ref="C109:C110"/>
    <mergeCell ref="D109:D110"/>
    <mergeCell ref="AK109:AK110"/>
    <mergeCell ref="AP113:AP114"/>
    <mergeCell ref="AQ113:AQ114"/>
    <mergeCell ref="AR113:AR114"/>
    <mergeCell ref="AS113:AS114"/>
    <mergeCell ref="A115:A116"/>
    <mergeCell ref="B115:B116"/>
    <mergeCell ref="C115:C116"/>
    <mergeCell ref="D115:D116"/>
    <mergeCell ref="AK115:AK116"/>
    <mergeCell ref="AL115:AL116"/>
    <mergeCell ref="AS115:AS116"/>
    <mergeCell ref="AM115:AM116"/>
    <mergeCell ref="AN115:AN116"/>
    <mergeCell ref="AO115:AO116"/>
    <mergeCell ref="AP115:AP116"/>
    <mergeCell ref="AQ115:AQ116"/>
    <mergeCell ref="AR115:AR116"/>
    <mergeCell ref="A113:A114"/>
    <mergeCell ref="B113:B114"/>
    <mergeCell ref="C113:C114"/>
    <mergeCell ref="D113:D114"/>
    <mergeCell ref="AK113:AK114"/>
    <mergeCell ref="AL113:AL114"/>
    <mergeCell ref="AM113:AM114"/>
    <mergeCell ref="AS117:AS118"/>
    <mergeCell ref="A119:A120"/>
    <mergeCell ref="B119:B120"/>
    <mergeCell ref="C119:C120"/>
    <mergeCell ref="D119:D120"/>
    <mergeCell ref="AK119:AK120"/>
    <mergeCell ref="AL119:AL120"/>
    <mergeCell ref="AS119:AS120"/>
    <mergeCell ref="AM119:AM120"/>
    <mergeCell ref="AN119:AN120"/>
    <mergeCell ref="AO119:AO120"/>
    <mergeCell ref="AP119:AP120"/>
    <mergeCell ref="AQ119:AQ120"/>
    <mergeCell ref="AR119:AR120"/>
    <mergeCell ref="A117:A118"/>
    <mergeCell ref="B117:B118"/>
    <mergeCell ref="C117:C118"/>
    <mergeCell ref="D117:D118"/>
    <mergeCell ref="AK117:AK118"/>
    <mergeCell ref="AL117:AL118"/>
    <mergeCell ref="AM117:AM118"/>
    <mergeCell ref="AN117:AN118"/>
    <mergeCell ref="AO117:AO118"/>
    <mergeCell ref="D121:D122"/>
    <mergeCell ref="AK121:AK122"/>
    <mergeCell ref="AL121:AL122"/>
    <mergeCell ref="AM121:AM122"/>
    <mergeCell ref="AN121:AN122"/>
    <mergeCell ref="AO121:AO122"/>
    <mergeCell ref="AP117:AP118"/>
    <mergeCell ref="AQ117:AQ118"/>
    <mergeCell ref="AR117:AR118"/>
    <mergeCell ref="AL125:AL126"/>
    <mergeCell ref="AM125:AM126"/>
    <mergeCell ref="AN125:AN126"/>
    <mergeCell ref="AO125:AO126"/>
    <mergeCell ref="AP121:AP122"/>
    <mergeCell ref="AQ121:AQ122"/>
    <mergeCell ref="AR121:AR122"/>
    <mergeCell ref="AS121:AS122"/>
    <mergeCell ref="A123:A124"/>
    <mergeCell ref="B123:B124"/>
    <mergeCell ref="C123:C124"/>
    <mergeCell ref="D123:D124"/>
    <mergeCell ref="AK123:AK124"/>
    <mergeCell ref="AL123:AL124"/>
    <mergeCell ref="AS123:AS124"/>
    <mergeCell ref="AM123:AM124"/>
    <mergeCell ref="AN123:AN124"/>
    <mergeCell ref="AO123:AO124"/>
    <mergeCell ref="AP123:AP124"/>
    <mergeCell ref="AQ123:AQ124"/>
    <mergeCell ref="AR123:AR124"/>
    <mergeCell ref="A121:A122"/>
    <mergeCell ref="B121:B122"/>
    <mergeCell ref="C121:C122"/>
    <mergeCell ref="AN129:AN130"/>
    <mergeCell ref="AO129:AO130"/>
    <mergeCell ref="AP125:AP126"/>
    <mergeCell ref="AQ125:AQ126"/>
    <mergeCell ref="AR125:AR126"/>
    <mergeCell ref="AS125:AS126"/>
    <mergeCell ref="A127:A128"/>
    <mergeCell ref="B127:B128"/>
    <mergeCell ref="C127:C128"/>
    <mergeCell ref="D127:D128"/>
    <mergeCell ref="AK127:AK128"/>
    <mergeCell ref="AL127:AL128"/>
    <mergeCell ref="AS127:AS128"/>
    <mergeCell ref="AM127:AM128"/>
    <mergeCell ref="AN127:AN128"/>
    <mergeCell ref="AO127:AO128"/>
    <mergeCell ref="AP127:AP128"/>
    <mergeCell ref="AQ127:AQ128"/>
    <mergeCell ref="AR127:AR128"/>
    <mergeCell ref="A125:A126"/>
    <mergeCell ref="B125:B126"/>
    <mergeCell ref="C125:C126"/>
    <mergeCell ref="D125:D126"/>
    <mergeCell ref="AK125:AK126"/>
    <mergeCell ref="AP129:AP130"/>
    <mergeCell ref="AQ129:AQ130"/>
    <mergeCell ref="AR129:AR130"/>
    <mergeCell ref="AS129:AS130"/>
    <mergeCell ref="A131:A132"/>
    <mergeCell ref="B131:B132"/>
    <mergeCell ref="C131:C132"/>
    <mergeCell ref="D131:D132"/>
    <mergeCell ref="AK131:AK132"/>
    <mergeCell ref="AL131:AL132"/>
    <mergeCell ref="AS131:AS132"/>
    <mergeCell ref="AM131:AM132"/>
    <mergeCell ref="AN131:AN132"/>
    <mergeCell ref="AO131:AO132"/>
    <mergeCell ref="AP131:AP132"/>
    <mergeCell ref="AQ131:AQ132"/>
    <mergeCell ref="AR131:AR132"/>
    <mergeCell ref="A129:A130"/>
    <mergeCell ref="B129:B130"/>
    <mergeCell ref="C129:C130"/>
    <mergeCell ref="D129:D130"/>
    <mergeCell ref="AK129:AK130"/>
    <mergeCell ref="AL129:AL130"/>
    <mergeCell ref="AM129:AM130"/>
    <mergeCell ref="AP133:AP134"/>
    <mergeCell ref="AQ133:AQ134"/>
    <mergeCell ref="AR133:AR134"/>
    <mergeCell ref="AS133:AS134"/>
    <mergeCell ref="A135:A136"/>
    <mergeCell ref="B135:B136"/>
    <mergeCell ref="C135:C136"/>
    <mergeCell ref="D135:D136"/>
    <mergeCell ref="AK135:AK136"/>
    <mergeCell ref="AL135:AL136"/>
    <mergeCell ref="A133:A134"/>
    <mergeCell ref="B133:B134"/>
    <mergeCell ref="C133:C134"/>
    <mergeCell ref="D133:D134"/>
    <mergeCell ref="AK133:AK134"/>
    <mergeCell ref="AL133:AL134"/>
    <mergeCell ref="AM133:AM134"/>
    <mergeCell ref="AN133:AN134"/>
    <mergeCell ref="AO133:AO134"/>
    <mergeCell ref="AS135:AS136"/>
    <mergeCell ref="AM135:AM136"/>
    <mergeCell ref="AN135:AN136"/>
    <mergeCell ref="AO135:AO136"/>
    <mergeCell ref="AP135:AP136"/>
    <mergeCell ref="A137:A138"/>
    <mergeCell ref="B137:B138"/>
    <mergeCell ref="C137:C138"/>
    <mergeCell ref="D137:D138"/>
    <mergeCell ref="AK137:AK138"/>
    <mergeCell ref="AL137:AL138"/>
    <mergeCell ref="AM137:AM138"/>
    <mergeCell ref="AN137:AN138"/>
    <mergeCell ref="AO137:AO138"/>
    <mergeCell ref="AR143:AR144"/>
    <mergeCell ref="AQ135:AQ136"/>
    <mergeCell ref="AR135:AR136"/>
    <mergeCell ref="AS141:AS142"/>
    <mergeCell ref="AM141:AM142"/>
    <mergeCell ref="AN141:AN142"/>
    <mergeCell ref="AO141:AO142"/>
    <mergeCell ref="AP141:AP142"/>
    <mergeCell ref="AQ141:AQ142"/>
    <mergeCell ref="AR141:AR142"/>
    <mergeCell ref="AP137:AP138"/>
    <mergeCell ref="AQ137:AQ138"/>
    <mergeCell ref="AR137:AR138"/>
    <mergeCell ref="AS137:AS138"/>
    <mergeCell ref="AP139:AP140"/>
    <mergeCell ref="AQ139:AQ140"/>
    <mergeCell ref="AR139:AR140"/>
    <mergeCell ref="AS139:AS140"/>
    <mergeCell ref="AP151:AP152"/>
    <mergeCell ref="AS143:AS144"/>
    <mergeCell ref="A145:A146"/>
    <mergeCell ref="B145:B146"/>
    <mergeCell ref="C145:C146"/>
    <mergeCell ref="D145:D146"/>
    <mergeCell ref="AK145:AK146"/>
    <mergeCell ref="AL145:AL146"/>
    <mergeCell ref="A143:A144"/>
    <mergeCell ref="B143:B144"/>
    <mergeCell ref="C143:C144"/>
    <mergeCell ref="D143:D144"/>
    <mergeCell ref="AK143:AK144"/>
    <mergeCell ref="AL143:AL144"/>
    <mergeCell ref="AM143:AM144"/>
    <mergeCell ref="AN143:AN144"/>
    <mergeCell ref="AO143:AO144"/>
    <mergeCell ref="AS145:AS146"/>
    <mergeCell ref="AM145:AM146"/>
    <mergeCell ref="AN145:AN146"/>
    <mergeCell ref="AO145:AO146"/>
    <mergeCell ref="AP145:AP146"/>
    <mergeCell ref="AP143:AP144"/>
    <mergeCell ref="AQ143:AQ144"/>
    <mergeCell ref="AQ145:AQ146"/>
    <mergeCell ref="AR145:AR146"/>
    <mergeCell ref="AP147:AP148"/>
    <mergeCell ref="AQ147:AQ148"/>
    <mergeCell ref="AR147:AR148"/>
    <mergeCell ref="AS147:AS148"/>
    <mergeCell ref="A149:A150"/>
    <mergeCell ref="B149:B150"/>
    <mergeCell ref="C149:C150"/>
    <mergeCell ref="D149:D150"/>
    <mergeCell ref="AK149:AK150"/>
    <mergeCell ref="AL149:AL150"/>
    <mergeCell ref="AS149:AS150"/>
    <mergeCell ref="AM149:AM150"/>
    <mergeCell ref="AN149:AN150"/>
    <mergeCell ref="AO149:AO150"/>
    <mergeCell ref="AP149:AP150"/>
    <mergeCell ref="AQ149:AQ150"/>
    <mergeCell ref="AR149:AR150"/>
    <mergeCell ref="A147:A148"/>
    <mergeCell ref="B147:B148"/>
    <mergeCell ref="C147:C148"/>
    <mergeCell ref="AQ151:AQ152"/>
    <mergeCell ref="AR151:AR152"/>
    <mergeCell ref="AS151:AS152"/>
    <mergeCell ref="A153:A154"/>
    <mergeCell ref="B153:B154"/>
    <mergeCell ref="C153:C154"/>
    <mergeCell ref="D153:D154"/>
    <mergeCell ref="AK153:AK154"/>
    <mergeCell ref="AL153:AL154"/>
    <mergeCell ref="AS153:AS154"/>
    <mergeCell ref="AM153:AM154"/>
    <mergeCell ref="AN153:AN154"/>
    <mergeCell ref="AO153:AO154"/>
    <mergeCell ref="AP153:AP154"/>
    <mergeCell ref="AQ153:AQ154"/>
    <mergeCell ref="AR153:AR154"/>
    <mergeCell ref="A151:A152"/>
    <mergeCell ref="B151:B152"/>
    <mergeCell ref="C151:C152"/>
    <mergeCell ref="D151:D152"/>
    <mergeCell ref="AK151:AK152"/>
    <mergeCell ref="AL151:AL152"/>
    <mergeCell ref="AM151:AM152"/>
    <mergeCell ref="AO151:AO152"/>
    <mergeCell ref="AP161:AP162"/>
    <mergeCell ref="AQ161:AQ162"/>
    <mergeCell ref="AR161:AR162"/>
    <mergeCell ref="AS161:AS162"/>
    <mergeCell ref="A163:A164"/>
    <mergeCell ref="B163:B164"/>
    <mergeCell ref="C163:C164"/>
    <mergeCell ref="D163:D164"/>
    <mergeCell ref="AK163:AK164"/>
    <mergeCell ref="AL163:AL164"/>
    <mergeCell ref="A161:A162"/>
    <mergeCell ref="B161:B162"/>
    <mergeCell ref="C161:C162"/>
    <mergeCell ref="D161:D162"/>
    <mergeCell ref="AK161:AK162"/>
    <mergeCell ref="AL161:AL162"/>
    <mergeCell ref="AM161:AM162"/>
    <mergeCell ref="AN161:AN162"/>
    <mergeCell ref="AO161:AO162"/>
    <mergeCell ref="AP165:AP166"/>
    <mergeCell ref="AQ165:AQ166"/>
    <mergeCell ref="AR165:AR166"/>
    <mergeCell ref="AS165:AS166"/>
    <mergeCell ref="AS163:AS164"/>
    <mergeCell ref="A165:A166"/>
    <mergeCell ref="B165:B166"/>
    <mergeCell ref="C165:C166"/>
    <mergeCell ref="D165:D166"/>
    <mergeCell ref="AK165:AK166"/>
    <mergeCell ref="AL165:AL166"/>
    <mergeCell ref="AM165:AM166"/>
    <mergeCell ref="AN165:AN166"/>
    <mergeCell ref="AO165:AO166"/>
    <mergeCell ref="AM163:AM164"/>
    <mergeCell ref="AN163:AN164"/>
    <mergeCell ref="AO163:AO164"/>
    <mergeCell ref="AP163:AP164"/>
    <mergeCell ref="AQ163:AQ164"/>
    <mergeCell ref="AR163:AR164"/>
  </mergeCells>
  <conditionalFormatting sqref="F5:AJ6 F8:AJ15">
    <cfRule type="expression" dxfId="273" priority="7" stopIfTrue="1">
      <formula>IF(WEEKDAY(F$5)=1,TRUE,FALSE)</formula>
    </cfRule>
  </conditionalFormatting>
  <conditionalFormatting sqref="F47:AJ48 F50:AJ61">
    <cfRule type="expression" dxfId="272" priority="6" stopIfTrue="1">
      <formula>IF(WEEKDAY(F$5)=1,TRUE,FALSE)</formula>
    </cfRule>
  </conditionalFormatting>
  <conditionalFormatting sqref="F88:AJ89 F91:AJ166">
    <cfRule type="expression" dxfId="271" priority="5" stopIfTrue="1">
      <formula>IF(WEEKDAY(F$5)=1,TRUE,FALSE)</formula>
    </cfRule>
  </conditionalFormatting>
  <conditionalFormatting sqref="F8:AJ11 F12:AI15">
    <cfRule type="expression" dxfId="270" priority="4" stopIfTrue="1">
      <formula>IF(WEEKDAY(F$5)=1,TRUE,FALSE)</formula>
    </cfRule>
  </conditionalFormatting>
  <conditionalFormatting sqref="F50:AJ61">
    <cfRule type="expression" dxfId="269" priority="3" stopIfTrue="1">
      <formula>IF(WEEKDAY(F$5)=1,TRUE,FALSE)</formula>
    </cfRule>
  </conditionalFormatting>
  <conditionalFormatting sqref="F91:AI166">
    <cfRule type="expression" dxfId="268" priority="2" stopIfTrue="1">
      <formula>IF(WEEKDAY(F$5)=1,TRUE,FALSE)</formula>
    </cfRule>
  </conditionalFormatting>
  <conditionalFormatting sqref="F91:AI166">
    <cfRule type="expression" dxfId="267" priority="1" stopIfTrue="1">
      <formula>IF(WEEKDAY(F$5)=1,TRUE,FALSE)</formula>
    </cfRule>
  </conditionalFormatting>
  <printOptions horizontalCentered="1"/>
  <pageMargins left="0.24" right="0.24" top="0.32" bottom="0.18" header="0.25" footer="0"/>
  <pageSetup paperSize="9" scale="75" fitToHeight="0" orientation="landscape" r:id="rId1"/>
  <headerFooter alignWithMargins="0">
    <oddHeader xml:space="preserve">&amp;R&amp;Y
</oddHeader>
    <oddFooter>&amp;C&amp;P/&amp;N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E290"/>
  <sheetViews>
    <sheetView zoomScaleNormal="70" workbookViewId="0">
      <pane xSplit="3" ySplit="9" topLeftCell="D150" activePane="bottomRight" state="frozen"/>
      <selection activeCell="C54" sqref="C54:C55"/>
      <selection pane="topRight" activeCell="C54" sqref="C54:C55"/>
      <selection pane="bottomLeft" activeCell="C54" sqref="C54:C55"/>
      <selection pane="bottomRight" activeCell="F124" sqref="F124:H161"/>
    </sheetView>
  </sheetViews>
  <sheetFormatPr defaultRowHeight="11.25"/>
  <cols>
    <col min="1" max="1" width="4.28515625" style="6" customWidth="1"/>
    <col min="2" max="2" width="8.42578125" style="6" customWidth="1"/>
    <col min="3" max="3" width="21.140625" style="6" customWidth="1"/>
    <col min="4" max="4" width="13.5703125" style="20" customWidth="1"/>
    <col min="5" max="5" width="10.28515625" style="21" customWidth="1"/>
    <col min="6" max="6" width="7.140625" style="20" customWidth="1"/>
    <col min="7" max="7" width="10.5703125" style="21" customWidth="1"/>
    <col min="8" max="8" width="7.140625" style="21" customWidth="1"/>
    <col min="9" max="9" width="9.5703125" style="21" customWidth="1"/>
    <col min="10" max="10" width="8.5703125" style="105" customWidth="1"/>
    <col min="11" max="12" width="12" style="6" customWidth="1"/>
    <col min="13" max="13" width="11.85546875" style="22" customWidth="1"/>
    <col min="14" max="14" width="8.5703125" style="6" customWidth="1"/>
    <col min="15" max="16" width="8.7109375" style="6" customWidth="1"/>
    <col min="17" max="17" width="11" style="6" customWidth="1"/>
    <col min="18" max="18" width="10.7109375" style="6" customWidth="1"/>
    <col min="19" max="19" width="10.85546875" style="6" customWidth="1"/>
    <col min="20" max="20" width="12.28515625" style="8" customWidth="1"/>
    <col min="21" max="21" width="9.5703125" style="6" customWidth="1"/>
    <col min="22" max="22" width="15.42578125" style="8" customWidth="1"/>
    <col min="23" max="23" width="7.42578125" style="8" customWidth="1"/>
    <col min="24" max="24" width="7" style="8" customWidth="1"/>
    <col min="25" max="25" width="9.140625" style="8"/>
    <col min="26" max="26" width="11.140625" style="8" bestFit="1" customWidth="1"/>
    <col min="27" max="28" width="10.85546875" style="6" bestFit="1" customWidth="1"/>
    <col min="29" max="16384" width="9.140625" style="6"/>
  </cols>
  <sheetData>
    <row r="1" spans="1:31" s="4" customFormat="1" ht="29.25" customHeight="1">
      <c r="A1" s="161" t="str">
        <f>TH!A1</f>
        <v>Công ty TNHH Hải sản An Lạc</v>
      </c>
      <c r="B1" s="289"/>
      <c r="C1" s="289"/>
      <c r="D1" s="424" t="str">
        <f>"BẢNG THANH TOÁN LƯƠNG THÁNG"&amp;" "&amp;TEXT($E$4,"mm")&amp;" / "&amp;TEXT($E$4,"yyyy")</f>
        <v>BẢNG THANH TOÁN LƯƠNG THÁNG 04 / 2014</v>
      </c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5"/>
      <c r="R1" s="426" t="s">
        <v>64</v>
      </c>
      <c r="S1" s="427"/>
      <c r="T1" s="428"/>
      <c r="U1" s="152" t="s">
        <v>61</v>
      </c>
      <c r="V1" s="129" t="s">
        <v>38</v>
      </c>
      <c r="W1" s="96"/>
      <c r="X1" s="96"/>
      <c r="Y1" s="5"/>
      <c r="Z1" s="5"/>
    </row>
    <row r="2" spans="1:31" s="4" customFormat="1" ht="15" customHeight="1">
      <c r="A2" s="161" t="str">
        <f>TH!A2</f>
        <v>Địa chỉ: Lô A14, đường 4A, KCN Hải Sơn, Đức Hòa, Long An</v>
      </c>
      <c r="B2" s="289"/>
      <c r="C2" s="289"/>
      <c r="D2" s="289"/>
      <c r="E2" s="94"/>
      <c r="F2" s="289"/>
      <c r="G2" s="289"/>
      <c r="H2" s="289"/>
      <c r="I2" s="289"/>
      <c r="J2" s="95"/>
      <c r="K2" s="289"/>
      <c r="L2" s="289"/>
      <c r="M2" s="289"/>
      <c r="N2" s="289"/>
      <c r="O2" s="289"/>
      <c r="P2" s="289"/>
      <c r="Q2" s="289"/>
      <c r="R2" s="289"/>
      <c r="S2" s="289"/>
      <c r="T2" s="69"/>
      <c r="U2" s="93">
        <v>24</v>
      </c>
      <c r="V2" s="130">
        <v>30</v>
      </c>
      <c r="W2" s="96"/>
      <c r="X2" s="96"/>
      <c r="Y2" s="5"/>
      <c r="Z2" s="5"/>
    </row>
    <row r="3" spans="1:31" s="4" customFormat="1" ht="15" customHeight="1">
      <c r="A3" s="161" t="s">
        <v>65</v>
      </c>
      <c r="B3" s="289"/>
      <c r="C3" s="289"/>
      <c r="D3" s="289"/>
      <c r="E3" s="94"/>
      <c r="F3" s="289"/>
      <c r="G3" s="289"/>
      <c r="H3" s="289"/>
      <c r="I3" s="289"/>
      <c r="J3" s="95"/>
      <c r="K3" s="289"/>
      <c r="L3" s="289"/>
      <c r="M3" s="289"/>
      <c r="N3" s="289"/>
      <c r="O3" s="289"/>
      <c r="P3" s="289"/>
      <c r="Q3" s="289"/>
      <c r="R3" s="289"/>
      <c r="S3" s="289"/>
      <c r="T3" s="69"/>
      <c r="U3" s="153"/>
      <c r="V3" s="154"/>
      <c r="W3" s="96"/>
      <c r="X3" s="96"/>
      <c r="Y3" s="5"/>
      <c r="Z3" s="5"/>
    </row>
    <row r="4" spans="1:31" s="4" customFormat="1" ht="15" customHeight="1">
      <c r="A4" s="161" t="str">
        <f>TH!A3</f>
        <v>MST: 1100878093</v>
      </c>
      <c r="B4" s="289"/>
      <c r="C4" s="289"/>
      <c r="D4" s="289"/>
      <c r="E4" s="327">
        <f>'CC - 04'!$E$4</f>
        <v>41730</v>
      </c>
      <c r="F4" s="289"/>
      <c r="G4" s="289"/>
      <c r="H4" s="289"/>
      <c r="I4" s="289"/>
      <c r="J4" s="95"/>
      <c r="K4" s="289"/>
      <c r="L4" s="92"/>
      <c r="M4" s="289"/>
      <c r="N4" s="289"/>
      <c r="O4" s="289"/>
      <c r="P4" s="289"/>
      <c r="Q4" s="14"/>
      <c r="R4" s="289"/>
      <c r="S4" s="289"/>
      <c r="T4" s="289"/>
      <c r="V4" s="96"/>
      <c r="W4" s="96"/>
      <c r="X4" s="96"/>
      <c r="Y4" s="5"/>
      <c r="Z4" s="5"/>
    </row>
    <row r="5" spans="1:31" s="124" customFormat="1" ht="14.25" customHeight="1">
      <c r="A5" s="122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342">
        <v>0.08</v>
      </c>
      <c r="O5" s="342">
        <v>1.4999999999999999E-2</v>
      </c>
      <c r="P5" s="342">
        <v>0.01</v>
      </c>
      <c r="Q5" s="123"/>
      <c r="R5" s="123"/>
      <c r="S5" s="123"/>
      <c r="T5" s="123"/>
      <c r="U5" s="123"/>
      <c r="V5" s="125"/>
      <c r="W5" s="125"/>
      <c r="X5" s="125"/>
      <c r="Y5" s="125"/>
      <c r="Z5" s="125"/>
    </row>
    <row r="6" spans="1:31" s="33" customFormat="1" ht="24" customHeight="1">
      <c r="A6" s="421" t="s">
        <v>20</v>
      </c>
      <c r="B6" s="421" t="s">
        <v>21</v>
      </c>
      <c r="C6" s="420" t="s">
        <v>1</v>
      </c>
      <c r="D6" s="420" t="s">
        <v>2</v>
      </c>
      <c r="E6" s="423" t="s">
        <v>58</v>
      </c>
      <c r="F6" s="412" t="s">
        <v>27</v>
      </c>
      <c r="G6" s="414"/>
      <c r="H6" s="414"/>
      <c r="I6" s="414"/>
      <c r="J6" s="414"/>
      <c r="K6" s="413"/>
      <c r="L6" s="408" t="s">
        <v>60</v>
      </c>
      <c r="M6" s="408" t="s">
        <v>5</v>
      </c>
      <c r="N6" s="420" t="s">
        <v>6</v>
      </c>
      <c r="O6" s="420"/>
      <c r="P6" s="420"/>
      <c r="Q6" s="408" t="s">
        <v>7</v>
      </c>
      <c r="R6" s="408" t="s">
        <v>8</v>
      </c>
      <c r="S6" s="408" t="s">
        <v>9</v>
      </c>
      <c r="T6" s="410" t="s">
        <v>10</v>
      </c>
      <c r="U6" s="123"/>
      <c r="V6" s="34"/>
      <c r="W6" s="34"/>
      <c r="X6" s="5"/>
      <c r="Y6" s="5"/>
      <c r="Z6" s="5"/>
      <c r="AA6" s="4"/>
      <c r="AB6" s="4"/>
      <c r="AC6" s="4"/>
      <c r="AD6" s="4"/>
      <c r="AE6" s="4"/>
    </row>
    <row r="7" spans="1:31" s="33" customFormat="1" ht="33.75" customHeight="1">
      <c r="A7" s="422"/>
      <c r="B7" s="422"/>
      <c r="C7" s="420"/>
      <c r="D7" s="420"/>
      <c r="E7" s="423"/>
      <c r="F7" s="412" t="s">
        <v>62</v>
      </c>
      <c r="G7" s="413"/>
      <c r="H7" s="412" t="s">
        <v>42</v>
      </c>
      <c r="I7" s="414"/>
      <c r="J7" s="415" t="s">
        <v>28</v>
      </c>
      <c r="K7" s="408" t="s">
        <v>4</v>
      </c>
      <c r="L7" s="409"/>
      <c r="M7" s="409"/>
      <c r="N7" s="417" t="s">
        <v>12</v>
      </c>
      <c r="O7" s="408" t="s">
        <v>13</v>
      </c>
      <c r="P7" s="408" t="s">
        <v>35</v>
      </c>
      <c r="Q7" s="409"/>
      <c r="R7" s="409"/>
      <c r="S7" s="409"/>
      <c r="T7" s="411"/>
      <c r="U7" s="123"/>
      <c r="V7" s="34"/>
      <c r="W7" s="34"/>
      <c r="X7" s="5"/>
      <c r="Y7" s="5"/>
      <c r="Z7" s="5"/>
      <c r="AA7" s="4"/>
      <c r="AB7" s="4"/>
      <c r="AC7" s="4"/>
      <c r="AD7" s="4"/>
      <c r="AE7" s="4"/>
    </row>
    <row r="8" spans="1:31" s="33" customFormat="1" ht="35.25" customHeight="1">
      <c r="A8" s="422"/>
      <c r="B8" s="422"/>
      <c r="C8" s="408"/>
      <c r="D8" s="408"/>
      <c r="E8" s="423"/>
      <c r="F8" s="285" t="s">
        <v>41</v>
      </c>
      <c r="G8" s="284" t="s">
        <v>19</v>
      </c>
      <c r="H8" s="285" t="s">
        <v>18</v>
      </c>
      <c r="I8" s="292" t="s">
        <v>19</v>
      </c>
      <c r="J8" s="416"/>
      <c r="K8" s="409"/>
      <c r="L8" s="419"/>
      <c r="M8" s="409"/>
      <c r="N8" s="418"/>
      <c r="O8" s="409"/>
      <c r="P8" s="409"/>
      <c r="Q8" s="409"/>
      <c r="R8" s="409"/>
      <c r="S8" s="409"/>
      <c r="T8" s="411"/>
      <c r="U8" s="123"/>
      <c r="V8" s="34"/>
      <c r="W8" s="34"/>
      <c r="X8" s="5"/>
      <c r="Y8" s="5"/>
      <c r="Z8" s="5"/>
      <c r="AA8" s="4"/>
      <c r="AB8" s="4"/>
      <c r="AC8" s="4"/>
      <c r="AD8" s="4"/>
      <c r="AE8" s="4"/>
    </row>
    <row r="9" spans="1:31" s="98" customFormat="1" ht="12.75" customHeight="1">
      <c r="A9" s="97">
        <v>1</v>
      </c>
      <c r="B9" s="97">
        <v>2</v>
      </c>
      <c r="C9" s="97">
        <v>3</v>
      </c>
      <c r="D9" s="97">
        <v>4</v>
      </c>
      <c r="E9" s="97">
        <v>5</v>
      </c>
      <c r="F9" s="97">
        <v>7</v>
      </c>
      <c r="G9" s="97">
        <v>8</v>
      </c>
      <c r="H9" s="97">
        <v>9</v>
      </c>
      <c r="I9" s="97">
        <v>10</v>
      </c>
      <c r="J9" s="97">
        <v>13</v>
      </c>
      <c r="K9" s="97">
        <v>14</v>
      </c>
      <c r="L9" s="97">
        <v>16</v>
      </c>
      <c r="M9" s="97">
        <v>20</v>
      </c>
      <c r="N9" s="97">
        <v>24</v>
      </c>
      <c r="O9" s="97">
        <v>25</v>
      </c>
      <c r="P9" s="97">
        <v>26</v>
      </c>
      <c r="Q9" s="97">
        <v>29</v>
      </c>
      <c r="R9" s="97">
        <v>30</v>
      </c>
      <c r="S9" s="97">
        <v>31</v>
      </c>
      <c r="T9" s="97">
        <v>32</v>
      </c>
      <c r="U9" s="123"/>
      <c r="V9" s="99"/>
      <c r="W9" s="99"/>
      <c r="X9" s="100"/>
      <c r="Y9" s="100"/>
      <c r="Z9" s="100"/>
      <c r="AA9" s="101"/>
      <c r="AB9" s="101"/>
      <c r="AC9" s="101"/>
      <c r="AD9" s="101"/>
      <c r="AE9" s="101"/>
    </row>
    <row r="10" spans="1:31" s="44" customFormat="1" ht="23.25" customHeight="1">
      <c r="A10" s="46">
        <v>1</v>
      </c>
      <c r="B10" s="46" t="s">
        <v>67</v>
      </c>
      <c r="C10" s="102" t="str">
        <f t="shared" ref="C10:C13" si="0">VLOOKUP(B10,DS,2,0)</f>
        <v>Mai Út Hiền</v>
      </c>
      <c r="D10" s="135" t="str">
        <f t="shared" ref="D10:D13" si="1">VLOOKUP(B10,DS,3,0)</f>
        <v>Cơ Điện</v>
      </c>
      <c r="E10" s="103">
        <f t="shared" ref="E10:E13" si="2">VLOOKUP(B10,DS,4,0)</f>
        <v>3784000</v>
      </c>
      <c r="F10" s="108">
        <f>VLOOKUP(B10,'CC - 04'!$B$8:$AS$15,36,0)</f>
        <v>23</v>
      </c>
      <c r="G10" s="243">
        <f t="shared" ref="G10" si="3">ROUND(E10/$U$2*F10,0)</f>
        <v>3626333</v>
      </c>
      <c r="H10" s="108">
        <f>(VLOOKUP(B10,'CC - 04'!$B$8:$AS$15,37,0)+VLOOKUP(B10,'CC - 04'!$B$8:$AS$15,38,0))</f>
        <v>0</v>
      </c>
      <c r="I10" s="243">
        <f t="shared" ref="I10" si="4">ROUND(E10/$U$2*H10,0)</f>
        <v>0</v>
      </c>
      <c r="J10" s="109">
        <f t="shared" ref="J10:K10" si="5">F10+H10</f>
        <v>23</v>
      </c>
      <c r="K10" s="47">
        <f t="shared" si="5"/>
        <v>3626333</v>
      </c>
      <c r="L10" s="241">
        <f t="shared" ref="L10:L13" si="6">+F10*15000</f>
        <v>345000</v>
      </c>
      <c r="M10" s="49">
        <f t="shared" ref="M10:M13" si="7">K10+L10</f>
        <v>3971333</v>
      </c>
      <c r="N10" s="48">
        <f>IF(VLOOKUP(B10,DS,12,0)="x",E10*$N$5,0)</f>
        <v>302720</v>
      </c>
      <c r="O10" s="48">
        <f>IF(VLOOKUP(B10,DS,12,0)="x",E10*$O$5,0)</f>
        <v>56760</v>
      </c>
      <c r="P10" s="48">
        <f>IF(VLOOKUP(B10,DS,12,0)="x",E10*$P$5,0)</f>
        <v>37840</v>
      </c>
      <c r="Q10" s="47">
        <f t="shared" ref="Q10:Q13" si="8">M10-SUM(N10:P10)</f>
        <v>3574013</v>
      </c>
      <c r="R10" s="47">
        <f t="shared" ref="R10:R13" si="9">VLOOKUP(B10,DS,23,0)</f>
        <v>0</v>
      </c>
      <c r="S10" s="55">
        <f t="shared" ref="S10:S13" si="10">Q10-R10</f>
        <v>3574013</v>
      </c>
      <c r="T10" s="47"/>
      <c r="U10" s="123"/>
      <c r="V10" s="45"/>
      <c r="W10" s="34"/>
      <c r="X10" s="5"/>
      <c r="Y10" s="5"/>
      <c r="Z10" s="5"/>
      <c r="AA10" s="4"/>
      <c r="AB10" s="4"/>
      <c r="AC10" s="4"/>
      <c r="AD10" s="4"/>
      <c r="AE10" s="4"/>
    </row>
    <row r="11" spans="1:31" s="44" customFormat="1" ht="23.25" customHeight="1">
      <c r="A11" s="46">
        <v>2</v>
      </c>
      <c r="B11" s="46" t="s">
        <v>68</v>
      </c>
      <c r="C11" s="102" t="str">
        <f t="shared" si="0"/>
        <v>Nguyễn Thị Xuân Thảo</v>
      </c>
      <c r="D11" s="135" t="str">
        <f t="shared" si="1"/>
        <v>KCS</v>
      </c>
      <c r="E11" s="103">
        <f t="shared" si="2"/>
        <v>3539000</v>
      </c>
      <c r="F11" s="108">
        <f>VLOOKUP(B11,'CC - 04'!$B$8:$AS$15,36,0)</f>
        <v>24</v>
      </c>
      <c r="G11" s="243">
        <f t="shared" ref="G11:G13" si="11">ROUND(E11/$U$2*F11,0)</f>
        <v>3539000</v>
      </c>
      <c r="H11" s="108">
        <f>(VLOOKUP(B11,'CC - 04'!$B$8:$AS$15,37,0)+VLOOKUP(B11,'CC - 04'!$B$8:$AS$15,38,0))</f>
        <v>0</v>
      </c>
      <c r="I11" s="243">
        <f t="shared" ref="I11:I13" si="12">ROUND(E11/$U$2*H11,0)</f>
        <v>0</v>
      </c>
      <c r="J11" s="109">
        <f t="shared" ref="J11:J13" si="13">F11+H11</f>
        <v>24</v>
      </c>
      <c r="K11" s="47">
        <f t="shared" ref="K11:K13" si="14">G11+I11</f>
        <v>3539000</v>
      </c>
      <c r="L11" s="241">
        <f t="shared" si="6"/>
        <v>360000</v>
      </c>
      <c r="M11" s="49">
        <f t="shared" si="7"/>
        <v>3899000</v>
      </c>
      <c r="N11" s="48">
        <f>IF(VLOOKUP(B11,DS,12,0)="x",E11*$N$5,0)</f>
        <v>283120</v>
      </c>
      <c r="O11" s="48">
        <f>IF(VLOOKUP(B11,DS,12,0)="x",E11*$O$5,0)</f>
        <v>53085</v>
      </c>
      <c r="P11" s="48">
        <f>IF(VLOOKUP(B11,DS,12,0)="x",E11*$P$5,0)</f>
        <v>35390</v>
      </c>
      <c r="Q11" s="47">
        <f t="shared" si="8"/>
        <v>3527405</v>
      </c>
      <c r="R11" s="47">
        <f t="shared" si="9"/>
        <v>0</v>
      </c>
      <c r="S11" s="55">
        <f t="shared" si="10"/>
        <v>3527405</v>
      </c>
      <c r="T11" s="47"/>
      <c r="U11" s="123"/>
      <c r="V11" s="45"/>
      <c r="W11" s="34"/>
      <c r="X11" s="5"/>
      <c r="Y11" s="5"/>
      <c r="Z11" s="5"/>
      <c r="AA11" s="4"/>
      <c r="AB11" s="4"/>
      <c r="AC11" s="4"/>
      <c r="AD11" s="4"/>
      <c r="AE11" s="4"/>
    </row>
    <row r="12" spans="1:31" s="44" customFormat="1" ht="23.25" customHeight="1">
      <c r="A12" s="46">
        <v>3</v>
      </c>
      <c r="B12" s="46" t="s">
        <v>69</v>
      </c>
      <c r="C12" s="102" t="str">
        <f t="shared" si="0"/>
        <v>Võ Thị Út</v>
      </c>
      <c r="D12" s="135" t="str">
        <f t="shared" si="1"/>
        <v>KCS</v>
      </c>
      <c r="E12" s="103">
        <f t="shared" si="2"/>
        <v>3840000</v>
      </c>
      <c r="F12" s="108">
        <f>VLOOKUP(B12,'CC - 04'!$B$8:$AS$15,36,0)</f>
        <v>24</v>
      </c>
      <c r="G12" s="243">
        <f t="shared" si="11"/>
        <v>3840000</v>
      </c>
      <c r="H12" s="108">
        <f>(VLOOKUP(B12,'CC - 04'!$B$8:$AS$15,37,0)+VLOOKUP(B12,'CC - 04'!$B$8:$AS$15,38,0))</f>
        <v>0</v>
      </c>
      <c r="I12" s="243">
        <f t="shared" si="12"/>
        <v>0</v>
      </c>
      <c r="J12" s="109">
        <f t="shared" si="13"/>
        <v>24</v>
      </c>
      <c r="K12" s="47">
        <f t="shared" si="14"/>
        <v>3840000</v>
      </c>
      <c r="L12" s="241">
        <f t="shared" si="6"/>
        <v>360000</v>
      </c>
      <c r="M12" s="49">
        <f t="shared" si="7"/>
        <v>4200000</v>
      </c>
      <c r="N12" s="48">
        <f>IF(VLOOKUP(B12,DS,12,0)="x",E12*$N$5,0)</f>
        <v>307200</v>
      </c>
      <c r="O12" s="48">
        <f>IF(VLOOKUP(B12,DS,12,0)="x",E12*$O$5,0)</f>
        <v>57600</v>
      </c>
      <c r="P12" s="48">
        <f>IF(VLOOKUP(B12,DS,12,0)="x",E12*$P$5,0)</f>
        <v>38400</v>
      </c>
      <c r="Q12" s="47">
        <f t="shared" si="8"/>
        <v>3796800</v>
      </c>
      <c r="R12" s="47">
        <f t="shared" si="9"/>
        <v>0</v>
      </c>
      <c r="S12" s="55">
        <f t="shared" si="10"/>
        <v>3796800</v>
      </c>
      <c r="T12" s="47"/>
      <c r="U12" s="123"/>
      <c r="V12" s="45"/>
      <c r="W12" s="34"/>
      <c r="X12" s="5"/>
      <c r="Y12" s="5"/>
      <c r="Z12" s="5"/>
      <c r="AA12" s="4"/>
      <c r="AB12" s="4"/>
      <c r="AC12" s="4"/>
      <c r="AD12" s="4"/>
      <c r="AE12" s="4"/>
    </row>
    <row r="13" spans="1:31" s="44" customFormat="1" ht="23.25" customHeight="1">
      <c r="A13" s="46">
        <v>4</v>
      </c>
      <c r="B13" s="46" t="s">
        <v>70</v>
      </c>
      <c r="C13" s="102" t="str">
        <f t="shared" si="0"/>
        <v>Nguyễn Thị Thiết</v>
      </c>
      <c r="D13" s="135" t="str">
        <f t="shared" si="1"/>
        <v>KCS</v>
      </c>
      <c r="E13" s="103">
        <f t="shared" si="2"/>
        <v>3840000</v>
      </c>
      <c r="F13" s="108">
        <f>VLOOKUP(B13,'CC - 04'!$B$8:$AS$15,36,0)</f>
        <v>23</v>
      </c>
      <c r="G13" s="243">
        <f t="shared" si="11"/>
        <v>3680000</v>
      </c>
      <c r="H13" s="108">
        <f>(VLOOKUP(B13,'CC - 04'!$B$8:$AS$15,37,0)+VLOOKUP(B13,'CC - 04'!$B$8:$AS$15,38,0))</f>
        <v>0</v>
      </c>
      <c r="I13" s="243">
        <f t="shared" si="12"/>
        <v>0</v>
      </c>
      <c r="J13" s="109">
        <f t="shared" si="13"/>
        <v>23</v>
      </c>
      <c r="K13" s="47">
        <f t="shared" si="14"/>
        <v>3680000</v>
      </c>
      <c r="L13" s="241">
        <f t="shared" si="6"/>
        <v>345000</v>
      </c>
      <c r="M13" s="49">
        <f t="shared" si="7"/>
        <v>4025000</v>
      </c>
      <c r="N13" s="48">
        <f>IF(VLOOKUP(B13,DS,12,0)="x",E13*$N$5,0)</f>
        <v>307200</v>
      </c>
      <c r="O13" s="48">
        <f>IF(VLOOKUP(B13,DS,12,0)="x",E13*$O$5,0)</f>
        <v>57600</v>
      </c>
      <c r="P13" s="48">
        <f>IF(VLOOKUP(B13,DS,12,0)="x",E13*$P$5,0)</f>
        <v>38400</v>
      </c>
      <c r="Q13" s="47">
        <f t="shared" si="8"/>
        <v>3621800</v>
      </c>
      <c r="R13" s="47">
        <f t="shared" si="9"/>
        <v>0</v>
      </c>
      <c r="S13" s="55">
        <f t="shared" si="10"/>
        <v>3621800</v>
      </c>
      <c r="T13" s="47"/>
      <c r="U13" s="123"/>
      <c r="V13" s="45"/>
      <c r="W13" s="34"/>
      <c r="X13" s="5"/>
      <c r="Y13" s="5"/>
      <c r="Z13" s="5"/>
      <c r="AA13" s="4"/>
      <c r="AB13" s="4"/>
      <c r="AC13" s="4"/>
      <c r="AD13" s="4"/>
      <c r="AE13" s="4"/>
    </row>
    <row r="14" spans="1:31" s="44" customFormat="1" ht="22.5" customHeight="1">
      <c r="A14" s="50"/>
      <c r="B14" s="50"/>
      <c r="C14" s="51"/>
      <c r="D14" s="3"/>
      <c r="E14" s="52"/>
      <c r="F14" s="52"/>
      <c r="G14" s="52"/>
      <c r="H14" s="52"/>
      <c r="I14" s="52"/>
      <c r="J14" s="53"/>
      <c r="K14" s="52"/>
      <c r="L14" s="52"/>
      <c r="M14" s="54"/>
      <c r="N14" s="52"/>
      <c r="O14" s="52"/>
      <c r="P14" s="52"/>
      <c r="Q14" s="52"/>
      <c r="R14" s="52"/>
      <c r="S14" s="52"/>
      <c r="T14" s="47"/>
      <c r="U14" s="123"/>
      <c r="V14" s="45"/>
      <c r="W14" s="45"/>
      <c r="X14" s="45"/>
      <c r="Y14" s="45"/>
      <c r="Z14" s="45"/>
    </row>
    <row r="15" spans="1:31" s="40" customFormat="1" ht="21" customHeight="1">
      <c r="A15" s="429" t="s">
        <v>26</v>
      </c>
      <c r="B15" s="429"/>
      <c r="C15" s="429"/>
      <c r="D15" s="429"/>
      <c r="E15" s="162">
        <f>SUM(E10:E14)</f>
        <v>15003000</v>
      </c>
      <c r="F15" s="162"/>
      <c r="G15" s="162">
        <f>SUM(G10:G14)</f>
        <v>14685333</v>
      </c>
      <c r="H15" s="162"/>
      <c r="I15" s="162">
        <f>SUM(I10:I14)</f>
        <v>0</v>
      </c>
      <c r="J15" s="32"/>
      <c r="K15" s="32">
        <f t="shared" ref="K15:S15" si="15">SUM(K10:K14)</f>
        <v>14685333</v>
      </c>
      <c r="L15" s="32">
        <f t="shared" si="15"/>
        <v>1410000</v>
      </c>
      <c r="M15" s="32">
        <f t="shared" si="15"/>
        <v>16095333</v>
      </c>
      <c r="N15" s="32">
        <f t="shared" si="15"/>
        <v>1200240</v>
      </c>
      <c r="O15" s="32">
        <f t="shared" si="15"/>
        <v>225045</v>
      </c>
      <c r="P15" s="32">
        <f t="shared" si="15"/>
        <v>150030</v>
      </c>
      <c r="Q15" s="32">
        <f t="shared" si="15"/>
        <v>14520018</v>
      </c>
      <c r="R15" s="32">
        <f t="shared" si="15"/>
        <v>0</v>
      </c>
      <c r="S15" s="32">
        <f t="shared" si="15"/>
        <v>14520018</v>
      </c>
      <c r="T15" s="32"/>
      <c r="U15" s="123"/>
      <c r="V15" s="41"/>
      <c r="W15" s="41"/>
      <c r="X15" s="41"/>
      <c r="Y15" s="41"/>
      <c r="Z15" s="41"/>
    </row>
    <row r="16" spans="1:31" ht="11.25" customHeight="1">
      <c r="A16" s="10"/>
      <c r="B16" s="10"/>
      <c r="C16" s="11"/>
      <c r="D16" s="136"/>
      <c r="E16" s="110"/>
      <c r="F16" s="11"/>
      <c r="G16" s="11"/>
      <c r="H16" s="11"/>
      <c r="I16" s="11"/>
      <c r="K16" s="11"/>
      <c r="L16" s="11"/>
      <c r="M16" s="121"/>
      <c r="N16" s="11"/>
      <c r="O16" s="11"/>
      <c r="P16" s="11"/>
      <c r="Q16" s="11"/>
      <c r="R16" s="11"/>
      <c r="S16" s="11"/>
      <c r="T16" s="11"/>
      <c r="U16" s="123"/>
    </row>
    <row r="17" spans="1:26" s="44" customFormat="1" ht="11.25" customHeight="1">
      <c r="A17" s="91"/>
      <c r="B17" s="91"/>
      <c r="C17" s="91"/>
      <c r="D17" s="155"/>
      <c r="E17" s="156"/>
      <c r="F17" s="91"/>
      <c r="G17" s="91"/>
      <c r="H17" s="91"/>
      <c r="I17" s="91"/>
      <c r="J17" s="157"/>
      <c r="K17" s="156"/>
      <c r="L17" s="91"/>
      <c r="M17" s="91"/>
      <c r="N17" s="91"/>
      <c r="O17" s="91"/>
      <c r="P17" s="91"/>
      <c r="Q17" s="91"/>
      <c r="R17" s="91"/>
      <c r="S17" s="127" t="str">
        <f>"Long An, ngày  "&amp;$V$2&amp;"   tháng   "&amp;TEXT($E$4,"mm")&amp;"   năm "&amp;TEXT($E$4,"yyyy")</f>
        <v>Long An, ngày  30   tháng   04   năm 2014</v>
      </c>
      <c r="T17" s="91"/>
      <c r="U17" s="158"/>
      <c r="V17" s="45"/>
      <c r="W17" s="45"/>
      <c r="X17" s="45"/>
      <c r="Y17" s="45"/>
      <c r="Z17" s="45"/>
    </row>
    <row r="18" spans="1:26" s="44" customFormat="1" ht="12.75">
      <c r="A18" s="35"/>
      <c r="B18" s="35"/>
      <c r="C18" s="35" t="s">
        <v>63</v>
      </c>
      <c r="D18" s="159"/>
      <c r="E18" s="92"/>
      <c r="F18" s="158"/>
      <c r="G18" s="92"/>
      <c r="H18" s="92"/>
      <c r="I18" s="92"/>
      <c r="J18" s="160"/>
      <c r="K18" s="45"/>
      <c r="L18" s="35"/>
      <c r="M18" s="288"/>
      <c r="N18" s="26"/>
      <c r="O18" s="26"/>
      <c r="P18" s="26"/>
      <c r="Q18" s="26"/>
      <c r="S18" s="26" t="s">
        <v>23</v>
      </c>
      <c r="T18" s="158"/>
      <c r="U18" s="158"/>
      <c r="V18" s="45"/>
      <c r="W18" s="45"/>
      <c r="X18" s="45"/>
      <c r="Y18" s="45"/>
      <c r="Z18" s="45"/>
    </row>
    <row r="19" spans="1:26" ht="12">
      <c r="A19" s="10"/>
      <c r="B19" s="10"/>
      <c r="C19" s="20"/>
      <c r="E19" s="17"/>
      <c r="F19" s="16"/>
      <c r="G19" s="17"/>
      <c r="H19" s="17"/>
      <c r="I19" s="17"/>
      <c r="K19" s="8"/>
      <c r="L19" s="20"/>
      <c r="M19" s="6"/>
      <c r="N19" s="15"/>
      <c r="O19" s="15"/>
      <c r="P19" s="15"/>
      <c r="Q19" s="15"/>
      <c r="S19" s="15"/>
      <c r="T19" s="16"/>
      <c r="U19" s="123"/>
    </row>
    <row r="20" spans="1:26" ht="12">
      <c r="C20" s="20"/>
      <c r="L20" s="20"/>
      <c r="M20" s="6"/>
      <c r="T20" s="20"/>
      <c r="U20" s="123"/>
    </row>
    <row r="21" spans="1:26" ht="12">
      <c r="A21" s="10"/>
      <c r="B21" s="10"/>
      <c r="C21" s="20"/>
      <c r="E21" s="39"/>
      <c r="F21" s="38"/>
      <c r="G21" s="39"/>
      <c r="H21" s="39"/>
      <c r="I21" s="39"/>
      <c r="J21" s="104"/>
      <c r="K21" s="10"/>
      <c r="L21" s="20"/>
      <c r="M21" s="10"/>
      <c r="N21" s="111"/>
      <c r="O21" s="10"/>
      <c r="P21" s="10"/>
      <c r="Q21" s="10"/>
      <c r="R21" s="10"/>
      <c r="S21" s="10"/>
      <c r="T21" s="38"/>
      <c r="U21" s="123"/>
    </row>
    <row r="22" spans="1:26" ht="12">
      <c r="A22" s="10"/>
      <c r="B22" s="10"/>
      <c r="C22" s="20"/>
      <c r="K22" s="8"/>
      <c r="L22" s="20"/>
      <c r="M22" s="6"/>
      <c r="T22" s="20"/>
      <c r="U22" s="123"/>
    </row>
    <row r="23" spans="1:26" ht="12">
      <c r="A23" s="106"/>
      <c r="B23" s="18"/>
      <c r="C23" s="12"/>
      <c r="E23" s="14"/>
      <c r="F23" s="13"/>
      <c r="G23" s="14"/>
      <c r="H23" s="14"/>
      <c r="I23" s="14"/>
      <c r="J23" s="107"/>
      <c r="K23" s="9"/>
      <c r="L23" s="12"/>
      <c r="M23" s="9"/>
      <c r="N23" s="13"/>
      <c r="O23" s="9"/>
      <c r="P23" s="9"/>
      <c r="Q23" s="12"/>
      <c r="R23" s="9"/>
      <c r="S23" s="13"/>
      <c r="T23" s="13"/>
      <c r="U23" s="123"/>
    </row>
    <row r="24" spans="1:26" ht="12">
      <c r="A24" s="10"/>
      <c r="B24" s="10"/>
      <c r="K24" s="8"/>
      <c r="L24" s="8"/>
      <c r="M24" s="6"/>
      <c r="U24" s="123"/>
    </row>
    <row r="25" spans="1:26" ht="12">
      <c r="A25" s="10"/>
      <c r="B25" s="10"/>
      <c r="K25" s="8"/>
      <c r="L25" s="8"/>
      <c r="M25" s="6"/>
      <c r="U25" s="123"/>
    </row>
    <row r="26" spans="1:26" ht="12">
      <c r="A26" s="10"/>
      <c r="B26" s="10"/>
      <c r="K26" s="7"/>
      <c r="L26" s="7"/>
      <c r="M26" s="6"/>
      <c r="U26" s="123"/>
    </row>
    <row r="27" spans="1:26" ht="12">
      <c r="M27" s="6"/>
      <c r="U27" s="123"/>
    </row>
    <row r="28" spans="1:26" ht="12">
      <c r="M28" s="6"/>
      <c r="U28" s="123"/>
    </row>
    <row r="29" spans="1:26" ht="12">
      <c r="M29" s="6"/>
      <c r="U29" s="123"/>
    </row>
    <row r="30" spans="1:26" ht="12">
      <c r="M30" s="6"/>
      <c r="U30" s="123"/>
    </row>
    <row r="31" spans="1:26" ht="12">
      <c r="M31" s="6"/>
      <c r="U31" s="123"/>
    </row>
    <row r="32" spans="1:26" ht="12">
      <c r="M32" s="6"/>
      <c r="U32" s="123"/>
    </row>
    <row r="33" spans="13:21" ht="12">
      <c r="M33" s="6"/>
      <c r="U33" s="123"/>
    </row>
    <row r="34" spans="13:21" ht="12">
      <c r="M34" s="6"/>
      <c r="U34" s="123"/>
    </row>
    <row r="35" spans="13:21" ht="12">
      <c r="M35" s="6"/>
      <c r="U35" s="123"/>
    </row>
    <row r="36" spans="13:21" ht="12">
      <c r="M36" s="6"/>
      <c r="U36" s="123"/>
    </row>
    <row r="37" spans="13:21" ht="12">
      <c r="M37" s="6"/>
      <c r="U37" s="123"/>
    </row>
    <row r="38" spans="13:21" ht="12">
      <c r="M38" s="6"/>
      <c r="U38" s="123"/>
    </row>
    <row r="39" spans="13:21" ht="12">
      <c r="M39" s="6"/>
      <c r="U39" s="123"/>
    </row>
    <row r="40" spans="13:21" ht="12">
      <c r="M40" s="6"/>
      <c r="U40" s="123"/>
    </row>
    <row r="41" spans="13:21" ht="12">
      <c r="M41" s="6"/>
      <c r="U41" s="123"/>
    </row>
    <row r="42" spans="13:21" ht="12">
      <c r="M42" s="6"/>
      <c r="U42" s="123"/>
    </row>
    <row r="43" spans="13:21" ht="12">
      <c r="M43" s="6"/>
      <c r="U43" s="123"/>
    </row>
    <row r="44" spans="13:21" ht="12">
      <c r="M44" s="6"/>
      <c r="U44" s="123"/>
    </row>
    <row r="45" spans="13:21" ht="12">
      <c r="M45" s="6"/>
      <c r="U45" s="123"/>
    </row>
    <row r="46" spans="13:21" ht="12">
      <c r="M46" s="6"/>
      <c r="U46" s="123"/>
    </row>
    <row r="47" spans="13:21" ht="12">
      <c r="M47" s="6"/>
      <c r="U47" s="123"/>
    </row>
    <row r="48" spans="13:21" ht="12">
      <c r="M48" s="6"/>
      <c r="U48" s="123"/>
    </row>
    <row r="49" spans="1:31" ht="12">
      <c r="M49" s="6"/>
      <c r="U49" s="123"/>
    </row>
    <row r="50" spans="1:31" ht="12">
      <c r="M50" s="6"/>
      <c r="U50" s="123"/>
    </row>
    <row r="51" spans="1:31" ht="12">
      <c r="M51" s="6"/>
      <c r="U51" s="123"/>
    </row>
    <row r="52" spans="1:31" ht="12">
      <c r="M52" s="6"/>
      <c r="U52" s="123"/>
    </row>
    <row r="53" spans="1:31" ht="12">
      <c r="M53" s="6"/>
      <c r="U53" s="123"/>
    </row>
    <row r="54" spans="1:31" ht="12">
      <c r="M54" s="6"/>
      <c r="U54" s="123"/>
    </row>
    <row r="55" spans="1:31" ht="12">
      <c r="M55" s="6"/>
      <c r="U55" s="123"/>
    </row>
    <row r="56" spans="1:31" ht="12">
      <c r="M56" s="6"/>
      <c r="U56" s="123"/>
    </row>
    <row r="57" spans="1:31" ht="12">
      <c r="M57" s="6"/>
      <c r="U57" s="123"/>
    </row>
    <row r="58" spans="1:31" s="197" customFormat="1" ht="29.25" customHeight="1">
      <c r="A58" s="161" t="str">
        <f>$A$1</f>
        <v>Công ty TNHH Hải sản An Lạc</v>
      </c>
      <c r="B58" s="293"/>
      <c r="C58" s="293"/>
      <c r="D58" s="430" t="str">
        <f>D1</f>
        <v>BẢNG THANH TOÁN LƯƠNG THÁNG 04 / 2014</v>
      </c>
      <c r="E58" s="430"/>
      <c r="F58" s="430"/>
      <c r="G58" s="430"/>
      <c r="H58" s="430"/>
      <c r="I58" s="430"/>
      <c r="J58" s="430"/>
      <c r="K58" s="430"/>
      <c r="L58" s="430"/>
      <c r="M58" s="430"/>
      <c r="N58" s="430"/>
      <c r="O58" s="430"/>
      <c r="P58" s="430"/>
      <c r="Q58" s="431"/>
      <c r="R58" s="432" t="s">
        <v>126</v>
      </c>
      <c r="S58" s="433"/>
      <c r="T58" s="434"/>
      <c r="U58" s="123"/>
      <c r="V58" s="8"/>
      <c r="W58" s="220"/>
      <c r="X58" s="220"/>
      <c r="Y58" s="221"/>
      <c r="Z58" s="221"/>
    </row>
    <row r="59" spans="1:31" s="197" customFormat="1" ht="15" customHeight="1">
      <c r="A59" s="161" t="str">
        <f>$A$2</f>
        <v>Địa chỉ: Lô A14, đường 4A, KCN Hải Sơn, Đức Hòa, Long An</v>
      </c>
      <c r="B59" s="293"/>
      <c r="C59" s="293"/>
      <c r="D59" s="293"/>
      <c r="E59" s="222"/>
      <c r="F59" s="293"/>
      <c r="G59" s="293"/>
      <c r="H59" s="293"/>
      <c r="I59" s="293"/>
      <c r="J59" s="223"/>
      <c r="K59" s="293"/>
      <c r="L59" s="293"/>
      <c r="M59" s="293"/>
      <c r="N59" s="293"/>
      <c r="O59" s="293"/>
      <c r="P59" s="293"/>
      <c r="Q59" s="293"/>
      <c r="R59" s="293"/>
      <c r="S59" s="293"/>
      <c r="T59" s="173"/>
      <c r="U59" s="123"/>
      <c r="V59" s="8"/>
      <c r="W59" s="220"/>
      <c r="X59" s="220"/>
      <c r="Y59" s="221"/>
      <c r="Z59" s="221"/>
    </row>
    <row r="60" spans="1:31" s="197" customFormat="1" ht="15" customHeight="1">
      <c r="A60" s="161" t="str">
        <f>$A$3</f>
        <v>Số điện thoại: 072.3850606 - Fax: 072.3850608</v>
      </c>
      <c r="B60" s="293"/>
      <c r="C60" s="293"/>
      <c r="D60" s="293"/>
      <c r="E60" s="222"/>
      <c r="F60" s="293"/>
      <c r="G60" s="293"/>
      <c r="H60" s="293"/>
      <c r="I60" s="293"/>
      <c r="J60" s="223"/>
      <c r="K60" s="293"/>
      <c r="L60" s="293"/>
      <c r="M60" s="293"/>
      <c r="N60" s="293"/>
      <c r="O60" s="293"/>
      <c r="P60" s="293"/>
      <c r="Q60" s="293"/>
      <c r="R60" s="293"/>
      <c r="S60" s="293"/>
      <c r="T60" s="173"/>
      <c r="U60" s="123"/>
      <c r="V60" s="8"/>
      <c r="W60" s="220"/>
      <c r="X60" s="220"/>
      <c r="Y60" s="221"/>
      <c r="Z60" s="221"/>
    </row>
    <row r="61" spans="1:31" s="197" customFormat="1" ht="15" customHeight="1">
      <c r="A61" s="161" t="str">
        <f>$A$4</f>
        <v>MST: 1100878093</v>
      </c>
      <c r="B61" s="293"/>
      <c r="C61" s="293"/>
      <c r="D61" s="293"/>
      <c r="E61" s="222"/>
      <c r="F61" s="293"/>
      <c r="G61" s="293"/>
      <c r="H61" s="293"/>
      <c r="I61" s="293"/>
      <c r="J61" s="223"/>
      <c r="K61" s="293"/>
      <c r="L61" s="224"/>
      <c r="M61" s="293"/>
      <c r="N61" s="293"/>
      <c r="O61" s="293"/>
      <c r="P61" s="293"/>
      <c r="Q61" s="225"/>
      <c r="R61" s="293"/>
      <c r="S61" s="293"/>
      <c r="T61" s="293"/>
      <c r="U61" s="123"/>
      <c r="V61" s="8"/>
      <c r="W61" s="220"/>
      <c r="X61" s="220"/>
      <c r="Y61" s="221"/>
      <c r="Z61" s="221"/>
    </row>
    <row r="62" spans="1:31" s="228" customFormat="1" ht="14.25" customHeight="1">
      <c r="A62" s="226"/>
      <c r="B62" s="204"/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4"/>
      <c r="U62" s="123"/>
      <c r="V62" s="8"/>
      <c r="W62" s="227"/>
      <c r="X62" s="227"/>
      <c r="Y62" s="227"/>
      <c r="Z62" s="227"/>
    </row>
    <row r="63" spans="1:31" s="231" customFormat="1" ht="24" customHeight="1">
      <c r="A63" s="435" t="s">
        <v>20</v>
      </c>
      <c r="B63" s="435" t="s">
        <v>21</v>
      </c>
      <c r="C63" s="437" t="s">
        <v>1</v>
      </c>
      <c r="D63" s="437" t="s">
        <v>2</v>
      </c>
      <c r="E63" s="439" t="s">
        <v>58</v>
      </c>
      <c r="F63" s="440" t="s">
        <v>27</v>
      </c>
      <c r="G63" s="441"/>
      <c r="H63" s="441"/>
      <c r="I63" s="441"/>
      <c r="J63" s="441"/>
      <c r="K63" s="442"/>
      <c r="L63" s="408" t="s">
        <v>60</v>
      </c>
      <c r="M63" s="438" t="s">
        <v>5</v>
      </c>
      <c r="N63" s="437" t="s">
        <v>6</v>
      </c>
      <c r="O63" s="437"/>
      <c r="P63" s="437"/>
      <c r="Q63" s="438" t="s">
        <v>7</v>
      </c>
      <c r="R63" s="438" t="s">
        <v>8</v>
      </c>
      <c r="S63" s="438" t="s">
        <v>9</v>
      </c>
      <c r="T63" s="444" t="s">
        <v>10</v>
      </c>
      <c r="U63" s="123"/>
      <c r="V63" s="8"/>
      <c r="W63" s="230"/>
      <c r="X63" s="221"/>
      <c r="Y63" s="221"/>
      <c r="Z63" s="221"/>
      <c r="AA63" s="197"/>
      <c r="AB63" s="197"/>
      <c r="AC63" s="197"/>
      <c r="AD63" s="197"/>
      <c r="AE63" s="197"/>
    </row>
    <row r="64" spans="1:31" s="231" customFormat="1" ht="33.75" customHeight="1">
      <c r="A64" s="436"/>
      <c r="B64" s="436"/>
      <c r="C64" s="437"/>
      <c r="D64" s="437"/>
      <c r="E64" s="439"/>
      <c r="F64" s="440" t="s">
        <v>62</v>
      </c>
      <c r="G64" s="442"/>
      <c r="H64" s="440" t="s">
        <v>42</v>
      </c>
      <c r="I64" s="441"/>
      <c r="J64" s="448" t="s">
        <v>28</v>
      </c>
      <c r="K64" s="438" t="s">
        <v>4</v>
      </c>
      <c r="L64" s="409"/>
      <c r="M64" s="443"/>
      <c r="N64" s="450" t="s">
        <v>12</v>
      </c>
      <c r="O64" s="438" t="s">
        <v>13</v>
      </c>
      <c r="P64" s="438" t="s">
        <v>35</v>
      </c>
      <c r="Q64" s="443"/>
      <c r="R64" s="443"/>
      <c r="S64" s="443"/>
      <c r="T64" s="445"/>
      <c r="U64" s="123"/>
      <c r="V64" s="8"/>
      <c r="W64" s="230"/>
      <c r="X64" s="221"/>
      <c r="Y64" s="221"/>
      <c r="Z64" s="221"/>
      <c r="AA64" s="197"/>
      <c r="AB64" s="197"/>
      <c r="AC64" s="197"/>
      <c r="AD64" s="197"/>
      <c r="AE64" s="197"/>
    </row>
    <row r="65" spans="1:31" s="231" customFormat="1" ht="35.25" customHeight="1">
      <c r="A65" s="436"/>
      <c r="B65" s="436"/>
      <c r="C65" s="438"/>
      <c r="D65" s="438"/>
      <c r="E65" s="439"/>
      <c r="F65" s="291" t="s">
        <v>41</v>
      </c>
      <c r="G65" s="292" t="s">
        <v>19</v>
      </c>
      <c r="H65" s="291" t="s">
        <v>18</v>
      </c>
      <c r="I65" s="292" t="s">
        <v>19</v>
      </c>
      <c r="J65" s="449"/>
      <c r="K65" s="443"/>
      <c r="L65" s="419"/>
      <c r="M65" s="443"/>
      <c r="N65" s="451"/>
      <c r="O65" s="443"/>
      <c r="P65" s="443"/>
      <c r="Q65" s="443"/>
      <c r="R65" s="443"/>
      <c r="S65" s="443"/>
      <c r="T65" s="445"/>
      <c r="U65" s="123"/>
      <c r="V65" s="8"/>
      <c r="W65" s="230"/>
      <c r="X65" s="221"/>
      <c r="Y65" s="221"/>
      <c r="Z65" s="221"/>
      <c r="AA65" s="197"/>
      <c r="AB65" s="197"/>
      <c r="AC65" s="197"/>
      <c r="AD65" s="197"/>
      <c r="AE65" s="197"/>
    </row>
    <row r="66" spans="1:31" s="237" customFormat="1" ht="12.75" customHeight="1">
      <c r="A66" s="233">
        <v>1</v>
      </c>
      <c r="B66" s="233">
        <v>2</v>
      </c>
      <c r="C66" s="233">
        <v>3</v>
      </c>
      <c r="D66" s="233">
        <v>4</v>
      </c>
      <c r="E66" s="233">
        <v>5</v>
      </c>
      <c r="F66" s="233">
        <v>7</v>
      </c>
      <c r="G66" s="233">
        <v>8</v>
      </c>
      <c r="H66" s="233">
        <v>9</v>
      </c>
      <c r="I66" s="233">
        <v>10</v>
      </c>
      <c r="J66" s="233">
        <v>13</v>
      </c>
      <c r="K66" s="233">
        <v>14</v>
      </c>
      <c r="L66" s="233">
        <v>16</v>
      </c>
      <c r="M66" s="233">
        <v>20</v>
      </c>
      <c r="N66" s="233">
        <v>24</v>
      </c>
      <c r="O66" s="233">
        <v>25</v>
      </c>
      <c r="P66" s="233">
        <v>26</v>
      </c>
      <c r="Q66" s="233">
        <v>29</v>
      </c>
      <c r="R66" s="233">
        <v>30</v>
      </c>
      <c r="S66" s="233">
        <v>31</v>
      </c>
      <c r="T66" s="233">
        <v>32</v>
      </c>
      <c r="U66" s="204"/>
      <c r="V66" s="234"/>
      <c r="W66" s="234"/>
      <c r="X66" s="235"/>
      <c r="Y66" s="235"/>
      <c r="Z66" s="235"/>
      <c r="AA66" s="236"/>
      <c r="AB66" s="236"/>
      <c r="AC66" s="236"/>
      <c r="AD66" s="236"/>
      <c r="AE66" s="236"/>
    </row>
    <row r="67" spans="1:31" s="249" customFormat="1" ht="23.25" customHeight="1">
      <c r="A67" s="238">
        <v>1</v>
      </c>
      <c r="B67" s="238" t="s">
        <v>78</v>
      </c>
      <c r="C67" s="239" t="str">
        <f t="shared" ref="C67:C72" si="16">VLOOKUP(B67,DS,2,0)</f>
        <v>Nguyễn Thiện Duy</v>
      </c>
      <c r="D67" s="240" t="str">
        <f t="shared" ref="D67:D72" si="17">VLOOKUP(B67,DS,3,0)</f>
        <v>Giám đốc</v>
      </c>
      <c r="E67" s="241">
        <f t="shared" ref="E67:E72" si="18">VLOOKUP(B67,DS,4,0)</f>
        <v>9470000</v>
      </c>
      <c r="F67" s="242">
        <f>VLOOKUP(B67,'CC - 04'!B50:AS61,36,0)</f>
        <v>20</v>
      </c>
      <c r="G67" s="243">
        <f t="shared" ref="G67" si="19">ROUND(E67/$U$2*F67,0)</f>
        <v>7891667</v>
      </c>
      <c r="H67" s="242">
        <f>(VLOOKUP(B67,'CC - 04'!B50:AS61,37,0)+VLOOKUP(B67,'CC - 04'!B50:AS61,38,0))</f>
        <v>0</v>
      </c>
      <c r="I67" s="243">
        <f t="shared" ref="I67" si="20">ROUND(E67/$U$2*H67,0)</f>
        <v>0</v>
      </c>
      <c r="J67" s="244">
        <f t="shared" ref="J67" si="21">F67+H67</f>
        <v>20</v>
      </c>
      <c r="K67" s="243">
        <f>G67+I67</f>
        <v>7891667</v>
      </c>
      <c r="L67" s="241">
        <f>+F67*15000</f>
        <v>300000</v>
      </c>
      <c r="M67" s="246">
        <f t="shared" ref="M67:M72" si="22">K67+SUM(L67:L67)</f>
        <v>8191667</v>
      </c>
      <c r="N67" s="48">
        <f t="shared" ref="N67:N72" si="23">IF(VLOOKUP(B67,DS,12,0)="x",E67*$N$5,0)</f>
        <v>757600</v>
      </c>
      <c r="O67" s="48">
        <f t="shared" ref="O67:O72" si="24">IF(VLOOKUP(B67,DS,12,0)="x",E67*$O$5,0)</f>
        <v>142050</v>
      </c>
      <c r="P67" s="48">
        <f t="shared" ref="P67:P72" si="25">IF(VLOOKUP(B67,DS,12,0)="x",E67*$P$5,0)</f>
        <v>94700</v>
      </c>
      <c r="Q67" s="243">
        <f t="shared" ref="Q67:Q72" si="26">M67-SUM(N67:P67)</f>
        <v>7197317</v>
      </c>
      <c r="R67" s="243">
        <f t="shared" ref="R67:R72" si="27">VLOOKUP(B67,DS,23,0)</f>
        <v>0</v>
      </c>
      <c r="S67" s="247">
        <f>Q67-R67</f>
        <v>7197317</v>
      </c>
      <c r="T67" s="243"/>
      <c r="U67" s="204"/>
      <c r="V67" s="248"/>
      <c r="W67" s="230"/>
      <c r="X67" s="221"/>
      <c r="Y67" s="221"/>
      <c r="Z67" s="221"/>
      <c r="AA67" s="197"/>
      <c r="AB67" s="197"/>
      <c r="AC67" s="197"/>
      <c r="AD67" s="197"/>
      <c r="AE67" s="197"/>
    </row>
    <row r="68" spans="1:31" s="249" customFormat="1" ht="23.25" customHeight="1">
      <c r="A68" s="238">
        <v>2</v>
      </c>
      <c r="B68" s="238" t="s">
        <v>80</v>
      </c>
      <c r="C68" s="239" t="str">
        <f t="shared" si="16"/>
        <v>Nguyễn Văn Sẽ</v>
      </c>
      <c r="D68" s="240" t="str">
        <f t="shared" si="17"/>
        <v>Kỹ Thuật</v>
      </c>
      <c r="E68" s="241">
        <f t="shared" si="18"/>
        <v>4760000</v>
      </c>
      <c r="F68" s="242">
        <f>VLOOKUP(B68,'CC - 04'!B51:AS62,36,0)</f>
        <v>22</v>
      </c>
      <c r="G68" s="243">
        <f t="shared" ref="G68:G72" si="28">ROUND(E68/$U$2*F68,0)</f>
        <v>4363333</v>
      </c>
      <c r="H68" s="242">
        <f>(VLOOKUP(B68,'CC - 04'!B51:AS62,37,0)+VLOOKUP(B68,'CC - 04'!B51:AS62,38,0))</f>
        <v>0</v>
      </c>
      <c r="I68" s="243">
        <f t="shared" ref="I68:I72" si="29">ROUND(E68/$U$2*H68,0)</f>
        <v>0</v>
      </c>
      <c r="J68" s="244">
        <f t="shared" ref="J68:J72" si="30">F68+H68</f>
        <v>22</v>
      </c>
      <c r="K68" s="243">
        <f t="shared" ref="K68:K72" si="31">G68+I68</f>
        <v>4363333</v>
      </c>
      <c r="L68" s="241">
        <f t="shared" ref="L68:L72" si="32">+F68*15000</f>
        <v>330000</v>
      </c>
      <c r="M68" s="246">
        <f t="shared" si="22"/>
        <v>4693333</v>
      </c>
      <c r="N68" s="48">
        <f t="shared" si="23"/>
        <v>380800</v>
      </c>
      <c r="O68" s="48">
        <f t="shared" si="24"/>
        <v>71400</v>
      </c>
      <c r="P68" s="48">
        <f t="shared" si="25"/>
        <v>47600</v>
      </c>
      <c r="Q68" s="243">
        <f t="shared" si="26"/>
        <v>4193533</v>
      </c>
      <c r="R68" s="243">
        <f t="shared" si="27"/>
        <v>0</v>
      </c>
      <c r="S68" s="247">
        <f t="shared" ref="S68:S72" si="33">Q68-R68</f>
        <v>4193533</v>
      </c>
      <c r="T68" s="243"/>
      <c r="U68" s="204"/>
      <c r="V68" s="248"/>
      <c r="W68" s="230"/>
      <c r="X68" s="221"/>
      <c r="Y68" s="221"/>
      <c r="Z68" s="221"/>
      <c r="AA68" s="197"/>
      <c r="AB68" s="197"/>
      <c r="AC68" s="197"/>
      <c r="AD68" s="197"/>
      <c r="AE68" s="197"/>
    </row>
    <row r="69" spans="1:31" s="249" customFormat="1" ht="23.25" customHeight="1">
      <c r="A69" s="238">
        <v>3</v>
      </c>
      <c r="B69" s="238" t="s">
        <v>82</v>
      </c>
      <c r="C69" s="239" t="str">
        <f t="shared" si="16"/>
        <v>Võ Uyên Phương</v>
      </c>
      <c r="D69" s="240" t="str">
        <f t="shared" si="17"/>
        <v>LĐ- TL</v>
      </c>
      <c r="E69" s="241">
        <f t="shared" si="18"/>
        <v>4272000</v>
      </c>
      <c r="F69" s="242">
        <f>VLOOKUP(B69,'CC - 04'!B52:AS63,36,0)</f>
        <v>23</v>
      </c>
      <c r="G69" s="243">
        <f t="shared" si="28"/>
        <v>4094000</v>
      </c>
      <c r="H69" s="242">
        <f>(VLOOKUP(B69,'CC - 04'!B52:AS63,37,0)+VLOOKUP(B69,'CC - 04'!B52:AS63,38,0))</f>
        <v>0</v>
      </c>
      <c r="I69" s="243">
        <f t="shared" si="29"/>
        <v>0</v>
      </c>
      <c r="J69" s="244">
        <f t="shared" si="30"/>
        <v>23</v>
      </c>
      <c r="K69" s="243">
        <f t="shared" si="31"/>
        <v>4094000</v>
      </c>
      <c r="L69" s="241">
        <f t="shared" si="32"/>
        <v>345000</v>
      </c>
      <c r="M69" s="246">
        <f t="shared" si="22"/>
        <v>4439000</v>
      </c>
      <c r="N69" s="48">
        <f t="shared" si="23"/>
        <v>341760</v>
      </c>
      <c r="O69" s="48">
        <f t="shared" si="24"/>
        <v>64080</v>
      </c>
      <c r="P69" s="48">
        <f t="shared" si="25"/>
        <v>42720</v>
      </c>
      <c r="Q69" s="243">
        <f t="shared" si="26"/>
        <v>3990440</v>
      </c>
      <c r="R69" s="243">
        <f t="shared" si="27"/>
        <v>0</v>
      </c>
      <c r="S69" s="247">
        <f t="shared" si="33"/>
        <v>3990440</v>
      </c>
      <c r="T69" s="243"/>
      <c r="U69" s="204"/>
      <c r="V69" s="248"/>
      <c r="W69" s="230"/>
      <c r="X69" s="221"/>
      <c r="Y69" s="221"/>
      <c r="Z69" s="221"/>
      <c r="AA69" s="197"/>
      <c r="AB69" s="197"/>
      <c r="AC69" s="197"/>
      <c r="AD69" s="197"/>
      <c r="AE69" s="197"/>
    </row>
    <row r="70" spans="1:31" s="249" customFormat="1" ht="23.25" customHeight="1">
      <c r="A70" s="238">
        <v>4</v>
      </c>
      <c r="B70" s="238" t="s">
        <v>85</v>
      </c>
      <c r="C70" s="239" t="str">
        <f t="shared" si="16"/>
        <v>Lê Nguyễn Huy Cường</v>
      </c>
      <c r="D70" s="240" t="str">
        <f t="shared" si="17"/>
        <v>XNK</v>
      </c>
      <c r="E70" s="241">
        <f t="shared" si="18"/>
        <v>3784000</v>
      </c>
      <c r="F70" s="242">
        <f>VLOOKUP(B70,'CC - 04'!B53:AS64,36,0)</f>
        <v>23</v>
      </c>
      <c r="G70" s="243">
        <f t="shared" si="28"/>
        <v>3626333</v>
      </c>
      <c r="H70" s="242">
        <f>(VLOOKUP(B70,'CC - 04'!B53:AS64,37,0)+VLOOKUP(B70,'CC - 04'!B53:AS64,38,0))</f>
        <v>0</v>
      </c>
      <c r="I70" s="243">
        <f t="shared" si="29"/>
        <v>0</v>
      </c>
      <c r="J70" s="244">
        <f t="shared" si="30"/>
        <v>23</v>
      </c>
      <c r="K70" s="243">
        <f t="shared" si="31"/>
        <v>3626333</v>
      </c>
      <c r="L70" s="241">
        <f t="shared" si="32"/>
        <v>345000</v>
      </c>
      <c r="M70" s="246">
        <f t="shared" si="22"/>
        <v>3971333</v>
      </c>
      <c r="N70" s="48">
        <f t="shared" si="23"/>
        <v>302720</v>
      </c>
      <c r="O70" s="48">
        <f t="shared" si="24"/>
        <v>56760</v>
      </c>
      <c r="P70" s="48">
        <f t="shared" si="25"/>
        <v>37840</v>
      </c>
      <c r="Q70" s="243">
        <f t="shared" si="26"/>
        <v>3574013</v>
      </c>
      <c r="R70" s="243">
        <f t="shared" si="27"/>
        <v>0</v>
      </c>
      <c r="S70" s="247">
        <f t="shared" si="33"/>
        <v>3574013</v>
      </c>
      <c r="T70" s="243"/>
      <c r="U70" s="204"/>
      <c r="V70" s="248"/>
      <c r="W70" s="230"/>
      <c r="X70" s="221"/>
      <c r="Y70" s="221"/>
      <c r="Z70" s="221"/>
      <c r="AA70" s="197"/>
      <c r="AB70" s="197"/>
      <c r="AC70" s="197"/>
      <c r="AD70" s="197"/>
      <c r="AE70" s="197"/>
    </row>
    <row r="71" spans="1:31" s="249" customFormat="1" ht="23.25" customHeight="1">
      <c r="A71" s="238">
        <v>5</v>
      </c>
      <c r="B71" s="238" t="s">
        <v>88</v>
      </c>
      <c r="C71" s="239" t="str">
        <f t="shared" si="16"/>
        <v>Nguyễn Văn Bé Tư</v>
      </c>
      <c r="D71" s="240" t="str">
        <f t="shared" si="17"/>
        <v>Tài xế</v>
      </c>
      <c r="E71" s="241">
        <f t="shared" si="18"/>
        <v>3051000</v>
      </c>
      <c r="F71" s="242">
        <f>VLOOKUP(B71,'CC - 04'!B54:AS65,36,0)</f>
        <v>24</v>
      </c>
      <c r="G71" s="243">
        <f t="shared" si="28"/>
        <v>3051000</v>
      </c>
      <c r="H71" s="242">
        <f>(VLOOKUP(B71,'CC - 04'!B54:AS65,37,0)+VLOOKUP(B71,'CC - 04'!B54:AS65,38,0))</f>
        <v>0</v>
      </c>
      <c r="I71" s="243">
        <f t="shared" si="29"/>
        <v>0</v>
      </c>
      <c r="J71" s="244">
        <f t="shared" si="30"/>
        <v>24</v>
      </c>
      <c r="K71" s="243">
        <f t="shared" si="31"/>
        <v>3051000</v>
      </c>
      <c r="L71" s="241">
        <f t="shared" si="32"/>
        <v>360000</v>
      </c>
      <c r="M71" s="246">
        <f t="shared" si="22"/>
        <v>3411000</v>
      </c>
      <c r="N71" s="48">
        <f t="shared" si="23"/>
        <v>244080</v>
      </c>
      <c r="O71" s="48">
        <f t="shared" si="24"/>
        <v>45765</v>
      </c>
      <c r="P71" s="48">
        <f t="shared" si="25"/>
        <v>30510</v>
      </c>
      <c r="Q71" s="243">
        <f t="shared" si="26"/>
        <v>3090645</v>
      </c>
      <c r="R71" s="243">
        <f t="shared" si="27"/>
        <v>0</v>
      </c>
      <c r="S71" s="247">
        <f t="shared" si="33"/>
        <v>3090645</v>
      </c>
      <c r="T71" s="243"/>
      <c r="U71" s="204"/>
      <c r="V71" s="248"/>
      <c r="W71" s="230"/>
      <c r="X71" s="221"/>
      <c r="Y71" s="221"/>
      <c r="Z71" s="221"/>
      <c r="AA71" s="197"/>
      <c r="AB71" s="197"/>
      <c r="AC71" s="197"/>
      <c r="AD71" s="197"/>
      <c r="AE71" s="197"/>
    </row>
    <row r="72" spans="1:31" s="249" customFormat="1" ht="23.25" customHeight="1">
      <c r="A72" s="238">
        <v>6</v>
      </c>
      <c r="B72" s="238" t="s">
        <v>92</v>
      </c>
      <c r="C72" s="239" t="str">
        <f t="shared" si="16"/>
        <v>Hoàng Thị Ngọc</v>
      </c>
      <c r="D72" s="240" t="str">
        <f t="shared" si="17"/>
        <v>Kế toán</v>
      </c>
      <c r="E72" s="241">
        <f t="shared" si="18"/>
        <v>3153000</v>
      </c>
      <c r="F72" s="242">
        <f>VLOOKUP(B72,'CC - 04'!B55:AS66,36,0)</f>
        <v>22</v>
      </c>
      <c r="G72" s="243">
        <f t="shared" si="28"/>
        <v>2890250</v>
      </c>
      <c r="H72" s="242">
        <f>(VLOOKUP(B72,'CC - 04'!B55:AS66,37,0)+VLOOKUP(B72,'CC - 04'!B55:AS66,38,0))</f>
        <v>0</v>
      </c>
      <c r="I72" s="243">
        <f t="shared" si="29"/>
        <v>0</v>
      </c>
      <c r="J72" s="244">
        <f t="shared" si="30"/>
        <v>22</v>
      </c>
      <c r="K72" s="243">
        <f t="shared" si="31"/>
        <v>2890250</v>
      </c>
      <c r="L72" s="241">
        <f t="shared" si="32"/>
        <v>330000</v>
      </c>
      <c r="M72" s="246">
        <f t="shared" si="22"/>
        <v>3220250</v>
      </c>
      <c r="N72" s="48">
        <f t="shared" si="23"/>
        <v>252240</v>
      </c>
      <c r="O72" s="48">
        <f t="shared" si="24"/>
        <v>47295</v>
      </c>
      <c r="P72" s="48">
        <f t="shared" si="25"/>
        <v>31530</v>
      </c>
      <c r="Q72" s="243">
        <f t="shared" si="26"/>
        <v>2889185</v>
      </c>
      <c r="R72" s="243">
        <f t="shared" si="27"/>
        <v>0</v>
      </c>
      <c r="S72" s="247">
        <f t="shared" si="33"/>
        <v>2889185</v>
      </c>
      <c r="T72" s="243"/>
      <c r="U72" s="204"/>
      <c r="V72" s="248"/>
      <c r="W72" s="230"/>
      <c r="X72" s="221"/>
      <c r="Y72" s="221"/>
      <c r="Z72" s="221"/>
      <c r="AA72" s="197"/>
      <c r="AB72" s="197"/>
      <c r="AC72" s="197"/>
      <c r="AD72" s="197"/>
      <c r="AE72" s="197"/>
    </row>
    <row r="73" spans="1:31" s="249" customFormat="1" ht="22.5" customHeight="1">
      <c r="A73" s="250"/>
      <c r="B73" s="250"/>
      <c r="C73" s="251"/>
      <c r="D73" s="252"/>
      <c r="E73" s="253"/>
      <c r="F73" s="253"/>
      <c r="G73" s="253"/>
      <c r="H73" s="253"/>
      <c r="I73" s="253"/>
      <c r="J73" s="254"/>
      <c r="K73" s="253"/>
      <c r="L73" s="253"/>
      <c r="M73" s="255"/>
      <c r="N73" s="253"/>
      <c r="O73" s="253"/>
      <c r="P73" s="253"/>
      <c r="Q73" s="253"/>
      <c r="R73" s="253"/>
      <c r="S73" s="253"/>
      <c r="T73" s="243"/>
      <c r="U73" s="204"/>
      <c r="V73" s="248"/>
      <c r="W73" s="248"/>
      <c r="X73" s="248"/>
      <c r="Y73" s="248"/>
      <c r="Z73" s="248"/>
    </row>
    <row r="74" spans="1:31" s="259" customFormat="1" ht="21" customHeight="1">
      <c r="A74" s="446" t="s">
        <v>26</v>
      </c>
      <c r="B74" s="447"/>
      <c r="C74" s="447"/>
      <c r="D74" s="447"/>
      <c r="E74" s="256">
        <f t="shared" ref="E74:S74" si="34">SUM(E67:E73)</f>
        <v>28490000</v>
      </c>
      <c r="F74" s="256">
        <f t="shared" si="34"/>
        <v>134</v>
      </c>
      <c r="G74" s="256">
        <f t="shared" si="34"/>
        <v>25916583</v>
      </c>
      <c r="H74" s="256">
        <f t="shared" si="34"/>
        <v>0</v>
      </c>
      <c r="I74" s="256">
        <f t="shared" si="34"/>
        <v>0</v>
      </c>
      <c r="J74" s="256">
        <f t="shared" si="34"/>
        <v>134</v>
      </c>
      <c r="K74" s="257">
        <f t="shared" si="34"/>
        <v>25916583</v>
      </c>
      <c r="L74" s="257">
        <f t="shared" si="34"/>
        <v>2010000</v>
      </c>
      <c r="M74" s="257">
        <f t="shared" si="34"/>
        <v>27926583</v>
      </c>
      <c r="N74" s="257">
        <f t="shared" si="34"/>
        <v>2279200</v>
      </c>
      <c r="O74" s="257">
        <f t="shared" si="34"/>
        <v>427350</v>
      </c>
      <c r="P74" s="257">
        <f t="shared" si="34"/>
        <v>284900</v>
      </c>
      <c r="Q74" s="257">
        <f t="shared" si="34"/>
        <v>24935133</v>
      </c>
      <c r="R74" s="257">
        <f t="shared" si="34"/>
        <v>0</v>
      </c>
      <c r="S74" s="257">
        <f t="shared" si="34"/>
        <v>24935133</v>
      </c>
      <c r="T74" s="257"/>
      <c r="U74" s="204"/>
      <c r="V74" s="258"/>
      <c r="W74" s="258"/>
      <c r="X74" s="258"/>
      <c r="Y74" s="258"/>
      <c r="Z74" s="258"/>
    </row>
    <row r="75" spans="1:31" s="267" customFormat="1" ht="13.5" customHeight="1">
      <c r="A75" s="260"/>
      <c r="B75" s="260"/>
      <c r="C75" s="261"/>
      <c r="D75" s="262"/>
      <c r="E75" s="263"/>
      <c r="F75" s="261"/>
      <c r="G75" s="261"/>
      <c r="H75" s="261"/>
      <c r="I75" s="261"/>
      <c r="J75" s="264"/>
      <c r="K75" s="261"/>
      <c r="L75" s="261"/>
      <c r="M75" s="265"/>
      <c r="N75" s="261"/>
      <c r="O75" s="261"/>
      <c r="P75" s="261"/>
      <c r="Q75" s="261"/>
      <c r="R75" s="261"/>
      <c r="S75" s="261"/>
      <c r="T75" s="261"/>
      <c r="U75" s="204"/>
      <c r="V75" s="266"/>
      <c r="W75" s="266"/>
      <c r="X75" s="266"/>
      <c r="Y75" s="266"/>
      <c r="Z75" s="266"/>
    </row>
    <row r="76" spans="1:31" s="249" customFormat="1" ht="17.25" customHeight="1">
      <c r="A76" s="268"/>
      <c r="B76" s="268"/>
      <c r="C76" s="268"/>
      <c r="D76" s="269"/>
      <c r="E76" s="270"/>
      <c r="F76" s="268"/>
      <c r="G76" s="268"/>
      <c r="H76" s="268"/>
      <c r="I76" s="268"/>
      <c r="J76" s="271"/>
      <c r="K76" s="270"/>
      <c r="L76" s="268"/>
      <c r="M76" s="268"/>
      <c r="N76" s="268"/>
      <c r="O76" s="268"/>
      <c r="P76" s="268"/>
      <c r="Q76" s="268"/>
      <c r="R76" s="268"/>
      <c r="S76" s="272" t="str">
        <f>$S$17</f>
        <v>Long An, ngày  30   tháng   04   năm 2014</v>
      </c>
      <c r="T76" s="268"/>
      <c r="U76" s="273"/>
      <c r="V76" s="248"/>
      <c r="W76" s="248"/>
      <c r="X76" s="248"/>
      <c r="Y76" s="248"/>
      <c r="Z76" s="248"/>
    </row>
    <row r="77" spans="1:31" s="249" customFormat="1" ht="12.75">
      <c r="A77" s="274"/>
      <c r="B77" s="274"/>
      <c r="C77" s="273" t="s">
        <v>63</v>
      </c>
      <c r="D77" s="275"/>
      <c r="E77" s="224"/>
      <c r="F77" s="273"/>
      <c r="G77" s="224"/>
      <c r="H77" s="224"/>
      <c r="I77" s="224"/>
      <c r="J77" s="276"/>
      <c r="K77" s="248"/>
      <c r="L77" s="277"/>
      <c r="M77" s="290"/>
      <c r="N77" s="278"/>
      <c r="O77" s="278"/>
      <c r="P77" s="278"/>
      <c r="Q77" s="278"/>
      <c r="S77" s="278" t="s">
        <v>23</v>
      </c>
      <c r="T77" s="273"/>
      <c r="U77" s="273"/>
      <c r="V77" s="248"/>
      <c r="W77" s="248"/>
      <c r="X77" s="248"/>
      <c r="Y77" s="248"/>
      <c r="Z77" s="248"/>
    </row>
    <row r="78" spans="1:31" s="267" customFormat="1" ht="12">
      <c r="A78" s="260"/>
      <c r="B78" s="260"/>
      <c r="C78" s="279"/>
      <c r="D78" s="279"/>
      <c r="E78" s="280"/>
      <c r="F78" s="207"/>
      <c r="G78" s="280"/>
      <c r="H78" s="280"/>
      <c r="I78" s="280"/>
      <c r="J78" s="264"/>
      <c r="K78" s="266"/>
      <c r="L78" s="281"/>
      <c r="N78" s="282"/>
      <c r="O78" s="282"/>
      <c r="P78" s="282"/>
      <c r="Q78" s="282"/>
      <c r="S78" s="282"/>
      <c r="T78" s="207"/>
      <c r="U78" s="204"/>
      <c r="V78" s="266"/>
      <c r="W78" s="266"/>
      <c r="X78" s="266"/>
      <c r="Y78" s="266"/>
      <c r="Z78" s="266"/>
    </row>
    <row r="79" spans="1:31">
      <c r="M79" s="6"/>
    </row>
    <row r="80" spans="1:31">
      <c r="M80" s="6"/>
    </row>
    <row r="81" spans="13:13">
      <c r="M81" s="6"/>
    </row>
    <row r="82" spans="13:13">
      <c r="M82" s="6"/>
    </row>
    <row r="83" spans="13:13">
      <c r="M83" s="6"/>
    </row>
    <row r="84" spans="13:13">
      <c r="M84" s="6"/>
    </row>
    <row r="85" spans="13:13">
      <c r="M85" s="6"/>
    </row>
    <row r="86" spans="13:13">
      <c r="M86" s="6"/>
    </row>
    <row r="87" spans="13:13">
      <c r="M87" s="6"/>
    </row>
    <row r="88" spans="13:13">
      <c r="M88" s="6"/>
    </row>
    <row r="89" spans="13:13">
      <c r="M89" s="6"/>
    </row>
    <row r="90" spans="13:13">
      <c r="M90" s="6"/>
    </row>
    <row r="91" spans="13:13">
      <c r="M91" s="6"/>
    </row>
    <row r="92" spans="13:13">
      <c r="M92" s="6"/>
    </row>
    <row r="93" spans="13:13">
      <c r="M93" s="6"/>
    </row>
    <row r="94" spans="13:13">
      <c r="M94" s="6"/>
    </row>
    <row r="95" spans="13:13">
      <c r="M95" s="6"/>
    </row>
    <row r="96" spans="13:13">
      <c r="M96" s="6"/>
    </row>
    <row r="97" spans="13:13">
      <c r="M97" s="6"/>
    </row>
    <row r="98" spans="13:13">
      <c r="M98" s="6"/>
    </row>
    <row r="99" spans="13:13">
      <c r="M99" s="6"/>
    </row>
    <row r="100" spans="13:13">
      <c r="M100" s="6"/>
    </row>
    <row r="101" spans="13:13">
      <c r="M101" s="6"/>
    </row>
    <row r="102" spans="13:13">
      <c r="M102" s="6"/>
    </row>
    <row r="103" spans="13:13">
      <c r="M103" s="6"/>
    </row>
    <row r="104" spans="13:13">
      <c r="M104" s="6"/>
    </row>
    <row r="105" spans="13:13">
      <c r="M105" s="6"/>
    </row>
    <row r="106" spans="13:13">
      <c r="M106" s="6"/>
    </row>
    <row r="107" spans="13:13">
      <c r="M107" s="6"/>
    </row>
    <row r="108" spans="13:13">
      <c r="M108" s="6"/>
    </row>
    <row r="109" spans="13:13">
      <c r="M109" s="6"/>
    </row>
    <row r="110" spans="13:13">
      <c r="M110" s="6"/>
    </row>
    <row r="111" spans="13:13">
      <c r="M111" s="6"/>
    </row>
    <row r="112" spans="13:13">
      <c r="M112" s="6"/>
    </row>
    <row r="113" spans="1:31">
      <c r="M113" s="6"/>
    </row>
    <row r="114" spans="1:31">
      <c r="M114" s="6"/>
    </row>
    <row r="115" spans="1:31" s="4" customFormat="1" ht="41.25" customHeight="1">
      <c r="A115" s="161" t="str">
        <f>$A$1</f>
        <v>Công ty TNHH Hải sản An Lạc</v>
      </c>
      <c r="B115" s="289"/>
      <c r="C115" s="289"/>
      <c r="D115" s="424" t="str">
        <f>D1</f>
        <v>BẢNG THANH TOÁN LƯƠNG THÁNG 04 / 2014</v>
      </c>
      <c r="E115" s="424"/>
      <c r="F115" s="424"/>
      <c r="G115" s="424"/>
      <c r="H115" s="424"/>
      <c r="I115" s="424"/>
      <c r="J115" s="424"/>
      <c r="K115" s="424"/>
      <c r="L115" s="424"/>
      <c r="M115" s="424"/>
      <c r="N115" s="424"/>
      <c r="O115" s="424"/>
      <c r="P115" s="424"/>
      <c r="Q115" s="425"/>
      <c r="R115" s="426" t="s">
        <v>158</v>
      </c>
      <c r="S115" s="427"/>
      <c r="T115" s="428"/>
      <c r="U115" s="6"/>
      <c r="V115" s="8"/>
      <c r="W115" s="96"/>
      <c r="X115" s="96"/>
      <c r="Y115" s="5"/>
      <c r="Z115" s="5"/>
    </row>
    <row r="116" spans="1:31" s="4" customFormat="1" ht="15" customHeight="1">
      <c r="A116" s="161" t="str">
        <f>$A$2</f>
        <v>Địa chỉ: Lô A14, đường 4A, KCN Hải Sơn, Đức Hòa, Long An</v>
      </c>
      <c r="B116" s="289"/>
      <c r="C116" s="289"/>
      <c r="D116" s="289"/>
      <c r="E116" s="94"/>
      <c r="F116" s="289"/>
      <c r="G116" s="289"/>
      <c r="H116" s="289"/>
      <c r="I116" s="289"/>
      <c r="J116" s="95"/>
      <c r="K116" s="289"/>
      <c r="L116" s="289"/>
      <c r="M116" s="289"/>
      <c r="N116" s="289"/>
      <c r="O116" s="289"/>
      <c r="P116" s="289"/>
      <c r="Q116" s="289"/>
      <c r="R116" s="289"/>
      <c r="S116" s="289"/>
      <c r="T116" s="69"/>
      <c r="U116" s="6"/>
      <c r="V116" s="8"/>
      <c r="W116" s="96"/>
      <c r="X116" s="96"/>
      <c r="Y116" s="5"/>
      <c r="Z116" s="5"/>
    </row>
    <row r="117" spans="1:31" s="4" customFormat="1" ht="15" customHeight="1">
      <c r="A117" s="161" t="str">
        <f>$A$3</f>
        <v>Số điện thoại: 072.3850606 - Fax: 072.3850608</v>
      </c>
      <c r="B117" s="289"/>
      <c r="C117" s="289"/>
      <c r="D117" s="289"/>
      <c r="E117" s="94"/>
      <c r="F117" s="289"/>
      <c r="G117" s="289"/>
      <c r="H117" s="289"/>
      <c r="I117" s="289"/>
      <c r="J117" s="95"/>
      <c r="K117" s="289"/>
      <c r="L117" s="289"/>
      <c r="M117" s="289"/>
      <c r="N117" s="289"/>
      <c r="O117" s="289"/>
      <c r="P117" s="289"/>
      <c r="Q117" s="289"/>
      <c r="R117" s="289"/>
      <c r="S117" s="289"/>
      <c r="T117" s="69"/>
      <c r="U117" s="6"/>
      <c r="V117" s="8"/>
      <c r="W117" s="96"/>
      <c r="X117" s="96"/>
      <c r="Y117" s="5"/>
      <c r="Z117" s="5"/>
    </row>
    <row r="118" spans="1:31" s="4" customFormat="1" ht="15" customHeight="1">
      <c r="A118" s="161" t="str">
        <f>$A$4</f>
        <v>MST: 1100878093</v>
      </c>
      <c r="B118" s="289"/>
      <c r="C118" s="289"/>
      <c r="D118" s="289"/>
      <c r="E118" s="94"/>
      <c r="F118" s="289"/>
      <c r="G118" s="289"/>
      <c r="H118" s="289"/>
      <c r="I118" s="289"/>
      <c r="J118" s="95"/>
      <c r="K118" s="289"/>
      <c r="L118" s="92"/>
      <c r="M118" s="289"/>
      <c r="N118" s="289"/>
      <c r="O118" s="289"/>
      <c r="P118" s="289"/>
      <c r="Q118" s="14"/>
      <c r="R118" s="289"/>
      <c r="S118" s="289"/>
      <c r="T118" s="289"/>
      <c r="U118" s="6"/>
      <c r="V118" s="8"/>
      <c r="W118" s="96"/>
      <c r="X118" s="96"/>
      <c r="Y118" s="5"/>
      <c r="Z118" s="5"/>
    </row>
    <row r="119" spans="1:31" s="124" customFormat="1" ht="14.25" customHeight="1">
      <c r="A119" s="122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6"/>
      <c r="V119" s="8"/>
      <c r="W119" s="125"/>
      <c r="X119" s="125"/>
      <c r="Y119" s="125"/>
      <c r="Z119" s="125"/>
    </row>
    <row r="120" spans="1:31" s="33" customFormat="1" ht="24" customHeight="1">
      <c r="A120" s="421" t="s">
        <v>20</v>
      </c>
      <c r="B120" s="421" t="s">
        <v>21</v>
      </c>
      <c r="C120" s="420" t="s">
        <v>1</v>
      </c>
      <c r="D120" s="420" t="s">
        <v>2</v>
      </c>
      <c r="E120" s="423" t="s">
        <v>58</v>
      </c>
      <c r="F120" s="412" t="s">
        <v>27</v>
      </c>
      <c r="G120" s="414"/>
      <c r="H120" s="414"/>
      <c r="I120" s="414"/>
      <c r="J120" s="414"/>
      <c r="K120" s="413"/>
      <c r="L120" s="408" t="s">
        <v>60</v>
      </c>
      <c r="M120" s="408" t="s">
        <v>5</v>
      </c>
      <c r="N120" s="420" t="s">
        <v>6</v>
      </c>
      <c r="O120" s="420"/>
      <c r="P120" s="420"/>
      <c r="Q120" s="408" t="s">
        <v>7</v>
      </c>
      <c r="R120" s="408" t="s">
        <v>8</v>
      </c>
      <c r="S120" s="408" t="s">
        <v>9</v>
      </c>
      <c r="T120" s="410" t="s">
        <v>10</v>
      </c>
      <c r="U120" s="6"/>
      <c r="V120" s="8"/>
      <c r="W120" s="34"/>
      <c r="X120" s="5"/>
      <c r="Y120" s="5"/>
      <c r="Z120" s="5"/>
      <c r="AA120" s="4"/>
      <c r="AB120" s="4"/>
      <c r="AC120" s="4"/>
      <c r="AD120" s="4"/>
      <c r="AE120" s="4"/>
    </row>
    <row r="121" spans="1:31" s="33" customFormat="1" ht="33.75" customHeight="1">
      <c r="A121" s="422"/>
      <c r="B121" s="422"/>
      <c r="C121" s="420"/>
      <c r="D121" s="420"/>
      <c r="E121" s="423"/>
      <c r="F121" s="412" t="s">
        <v>62</v>
      </c>
      <c r="G121" s="413"/>
      <c r="H121" s="412" t="s">
        <v>42</v>
      </c>
      <c r="I121" s="414"/>
      <c r="J121" s="415" t="s">
        <v>28</v>
      </c>
      <c r="K121" s="408" t="s">
        <v>4</v>
      </c>
      <c r="L121" s="409"/>
      <c r="M121" s="409"/>
      <c r="N121" s="417" t="s">
        <v>12</v>
      </c>
      <c r="O121" s="408" t="s">
        <v>13</v>
      </c>
      <c r="P121" s="408" t="s">
        <v>35</v>
      </c>
      <c r="Q121" s="409"/>
      <c r="R121" s="409"/>
      <c r="S121" s="409"/>
      <c r="T121" s="411"/>
      <c r="U121" s="123"/>
      <c r="V121" s="34"/>
      <c r="W121" s="34"/>
      <c r="X121" s="5"/>
      <c r="Y121" s="5"/>
      <c r="Z121" s="5"/>
      <c r="AA121" s="4"/>
      <c r="AB121" s="4"/>
      <c r="AC121" s="4"/>
      <c r="AD121" s="4"/>
      <c r="AE121" s="4"/>
    </row>
    <row r="122" spans="1:31" s="33" customFormat="1" ht="35.25" customHeight="1">
      <c r="A122" s="422"/>
      <c r="B122" s="422"/>
      <c r="C122" s="408"/>
      <c r="D122" s="408"/>
      <c r="E122" s="423"/>
      <c r="F122" s="285" t="s">
        <v>41</v>
      </c>
      <c r="G122" s="284" t="s">
        <v>19</v>
      </c>
      <c r="H122" s="285" t="s">
        <v>18</v>
      </c>
      <c r="I122" s="292" t="s">
        <v>19</v>
      </c>
      <c r="J122" s="416"/>
      <c r="K122" s="409"/>
      <c r="L122" s="419"/>
      <c r="M122" s="409"/>
      <c r="N122" s="418"/>
      <c r="O122" s="409"/>
      <c r="P122" s="409"/>
      <c r="Q122" s="409"/>
      <c r="R122" s="409"/>
      <c r="S122" s="409"/>
      <c r="T122" s="411"/>
      <c r="U122" s="123"/>
      <c r="V122" s="34"/>
      <c r="W122" s="34"/>
      <c r="X122" s="5"/>
      <c r="Y122" s="5"/>
      <c r="Z122" s="5"/>
      <c r="AA122" s="4"/>
      <c r="AB122" s="4"/>
      <c r="AC122" s="4"/>
      <c r="AD122" s="4"/>
      <c r="AE122" s="4"/>
    </row>
    <row r="123" spans="1:31" s="98" customFormat="1" ht="12.75" customHeight="1">
      <c r="A123" s="97">
        <v>1</v>
      </c>
      <c r="B123" s="97">
        <v>2</v>
      </c>
      <c r="C123" s="97">
        <v>3</v>
      </c>
      <c r="D123" s="97">
        <v>4</v>
      </c>
      <c r="E123" s="97">
        <v>5</v>
      </c>
      <c r="F123" s="97">
        <v>7</v>
      </c>
      <c r="G123" s="97">
        <v>8</v>
      </c>
      <c r="H123" s="97">
        <v>9</v>
      </c>
      <c r="I123" s="97">
        <v>10</v>
      </c>
      <c r="J123" s="97">
        <v>13</v>
      </c>
      <c r="K123" s="97">
        <v>14</v>
      </c>
      <c r="L123" s="97">
        <v>16</v>
      </c>
      <c r="M123" s="97">
        <v>20</v>
      </c>
      <c r="N123" s="97">
        <v>24</v>
      </c>
      <c r="O123" s="97">
        <v>25</v>
      </c>
      <c r="P123" s="97">
        <v>26</v>
      </c>
      <c r="Q123" s="97">
        <v>29</v>
      </c>
      <c r="R123" s="97">
        <v>30</v>
      </c>
      <c r="S123" s="97">
        <v>31</v>
      </c>
      <c r="T123" s="97">
        <v>32</v>
      </c>
      <c r="U123" s="123"/>
      <c r="V123" s="99"/>
      <c r="W123" s="99"/>
      <c r="X123" s="100"/>
      <c r="Y123" s="100"/>
      <c r="Z123" s="100"/>
      <c r="AA123" s="101"/>
      <c r="AB123" s="101"/>
      <c r="AC123" s="101"/>
      <c r="AD123" s="101"/>
      <c r="AE123" s="101"/>
    </row>
    <row r="124" spans="1:31" s="44" customFormat="1" ht="23.25" customHeight="1">
      <c r="A124" s="46">
        <v>1</v>
      </c>
      <c r="B124" s="163" t="s">
        <v>97</v>
      </c>
      <c r="C124" s="102" t="str">
        <f t="shared" ref="C124:C150" si="35">VLOOKUP(B124,DS,2,0)</f>
        <v xml:space="preserve"> Lâm Thị Mộng Kiều </v>
      </c>
      <c r="D124" s="135" t="str">
        <f t="shared" ref="D124:D150" si="36">VLOOKUP(B124,DS,3,0)</f>
        <v>Công nhân</v>
      </c>
      <c r="E124" s="103">
        <f t="shared" ref="E124:E150" si="37">VLOOKUP(B124,DS,4,0)</f>
        <v>2568000</v>
      </c>
      <c r="F124" s="108">
        <f>VLOOKUP(B124,'CC - 04'!$B$91:$AS$166,36,0)</f>
        <v>24</v>
      </c>
      <c r="G124" s="243">
        <f t="shared" ref="G124" si="38">ROUND(E124/$U$2*F124,0)</f>
        <v>2568000</v>
      </c>
      <c r="H124" s="108">
        <f>(VLOOKUP(B124,'CC - 04'!$B$91:$AS$166,37,0)+VLOOKUP(B124,'CC - 04'!$B$91:$AS$166,38,0))</f>
        <v>0</v>
      </c>
      <c r="I124" s="243">
        <f t="shared" ref="I124" si="39">ROUND(E124/$U$2*H124,0)</f>
        <v>0</v>
      </c>
      <c r="J124" s="109">
        <f>F124+H124</f>
        <v>24</v>
      </c>
      <c r="K124" s="243">
        <f t="shared" ref="K124" si="40">G124+I124</f>
        <v>2568000</v>
      </c>
      <c r="L124" s="241">
        <f>+F124*15000</f>
        <v>360000</v>
      </c>
      <c r="M124" s="49">
        <f t="shared" ref="M124:M150" si="41">K124+L124</f>
        <v>2928000</v>
      </c>
      <c r="N124" s="48">
        <f t="shared" ref="N124:N161" si="42">IF(VLOOKUP(B124,DS,12,0)="x",E124*$N$5,0)</f>
        <v>205440</v>
      </c>
      <c r="O124" s="48">
        <f t="shared" ref="O124:O161" si="43">IF(VLOOKUP(B124,DS,12,0)="x",E124*$O$5,0)</f>
        <v>38520</v>
      </c>
      <c r="P124" s="48">
        <f t="shared" ref="P124:P161" si="44">IF(VLOOKUP(B124,DS,12,0)="x",E124*$P$5,0)</f>
        <v>25680</v>
      </c>
      <c r="Q124" s="47">
        <f t="shared" ref="Q124:Q162" si="45">M124-SUM(N124:P124)</f>
        <v>2658360</v>
      </c>
      <c r="R124" s="47">
        <f t="shared" ref="R124:R150" si="46">VLOOKUP(B124,DS,23,0)</f>
        <v>0</v>
      </c>
      <c r="S124" s="55">
        <f>Q124-R124</f>
        <v>2658360</v>
      </c>
      <c r="T124" s="47"/>
      <c r="U124" s="123"/>
      <c r="V124" s="45"/>
      <c r="W124" s="34"/>
      <c r="X124" s="5"/>
      <c r="Y124" s="5"/>
      <c r="Z124" s="5"/>
      <c r="AA124" s="4"/>
      <c r="AB124" s="4"/>
      <c r="AC124" s="4"/>
      <c r="AD124" s="4"/>
      <c r="AE124" s="4"/>
    </row>
    <row r="125" spans="1:31" s="44" customFormat="1" ht="23.25" customHeight="1">
      <c r="A125" s="46">
        <v>2</v>
      </c>
      <c r="B125" s="163" t="s">
        <v>98</v>
      </c>
      <c r="C125" s="102" t="str">
        <f t="shared" si="35"/>
        <v>Huỳnh Thị Hường</v>
      </c>
      <c r="D125" s="135" t="str">
        <f t="shared" si="36"/>
        <v>Công nhân</v>
      </c>
      <c r="E125" s="103">
        <f t="shared" si="37"/>
        <v>2568000</v>
      </c>
      <c r="F125" s="108">
        <f>VLOOKUP(B125,'CC - 04'!$B$91:$AS$166,36,0)</f>
        <v>24</v>
      </c>
      <c r="G125" s="243">
        <f t="shared" ref="G125:G161" si="47">ROUND(E125/$U$2*F125,0)</f>
        <v>2568000</v>
      </c>
      <c r="H125" s="108">
        <f>(VLOOKUP(B125,'CC - 04'!$B$91:$AS$166,37,0)+VLOOKUP(B125,'CC - 04'!$B$91:$AS$166,38,0))</f>
        <v>0</v>
      </c>
      <c r="I125" s="243">
        <f t="shared" ref="I125:I150" si="48">ROUND(E125/$U$2*H125,0)</f>
        <v>0</v>
      </c>
      <c r="J125" s="109">
        <f t="shared" ref="J125:J150" si="49">F125+H125</f>
        <v>24</v>
      </c>
      <c r="K125" s="243">
        <f t="shared" ref="K125:K150" si="50">G125+I125</f>
        <v>2568000</v>
      </c>
      <c r="L125" s="241">
        <f t="shared" ref="L125:L150" si="51">+F125*15000</f>
        <v>360000</v>
      </c>
      <c r="M125" s="49">
        <f t="shared" si="41"/>
        <v>2928000</v>
      </c>
      <c r="N125" s="48">
        <f t="shared" si="42"/>
        <v>205440</v>
      </c>
      <c r="O125" s="48">
        <f t="shared" si="43"/>
        <v>38520</v>
      </c>
      <c r="P125" s="48">
        <f t="shared" si="44"/>
        <v>25680</v>
      </c>
      <c r="Q125" s="47">
        <f t="shared" si="45"/>
        <v>2658360</v>
      </c>
      <c r="R125" s="47">
        <f t="shared" si="46"/>
        <v>0</v>
      </c>
      <c r="S125" s="55">
        <f t="shared" ref="S125:S150" si="52">Q125-R125</f>
        <v>2658360</v>
      </c>
      <c r="T125" s="47"/>
      <c r="U125" s="123"/>
      <c r="V125" s="45"/>
      <c r="W125" s="34"/>
      <c r="X125" s="5"/>
      <c r="Y125" s="5"/>
      <c r="Z125" s="5"/>
      <c r="AA125" s="4"/>
      <c r="AB125" s="4"/>
      <c r="AC125" s="4"/>
      <c r="AD125" s="4"/>
      <c r="AE125" s="4"/>
    </row>
    <row r="126" spans="1:31" s="44" customFormat="1" ht="23.25" customHeight="1">
      <c r="A126" s="46">
        <v>3</v>
      </c>
      <c r="B126" s="163" t="s">
        <v>99</v>
      </c>
      <c r="C126" s="102" t="str">
        <f t="shared" si="35"/>
        <v>Nguyễn Thị Rong</v>
      </c>
      <c r="D126" s="135" t="str">
        <f t="shared" si="36"/>
        <v>Công nhân</v>
      </c>
      <c r="E126" s="103">
        <f t="shared" si="37"/>
        <v>2568000</v>
      </c>
      <c r="F126" s="108">
        <f>VLOOKUP(B126,'CC - 04'!$B$91:$AS$166,36,0)</f>
        <v>24</v>
      </c>
      <c r="G126" s="243">
        <f t="shared" si="47"/>
        <v>2568000</v>
      </c>
      <c r="H126" s="108">
        <f>(VLOOKUP(B126,'CC - 04'!$B$91:$AS$166,37,0)+VLOOKUP(B126,'CC - 04'!$B$91:$AS$166,38,0))</f>
        <v>0</v>
      </c>
      <c r="I126" s="243">
        <f t="shared" si="48"/>
        <v>0</v>
      </c>
      <c r="J126" s="109">
        <f t="shared" si="49"/>
        <v>24</v>
      </c>
      <c r="K126" s="243">
        <f t="shared" si="50"/>
        <v>2568000</v>
      </c>
      <c r="L126" s="241">
        <f t="shared" si="51"/>
        <v>360000</v>
      </c>
      <c r="M126" s="49">
        <f t="shared" si="41"/>
        <v>2928000</v>
      </c>
      <c r="N126" s="48">
        <f t="shared" si="42"/>
        <v>205440</v>
      </c>
      <c r="O126" s="48">
        <f t="shared" si="43"/>
        <v>38520</v>
      </c>
      <c r="P126" s="48">
        <f t="shared" si="44"/>
        <v>25680</v>
      </c>
      <c r="Q126" s="47">
        <f t="shared" si="45"/>
        <v>2658360</v>
      </c>
      <c r="R126" s="47">
        <f t="shared" si="46"/>
        <v>0</v>
      </c>
      <c r="S126" s="55">
        <f t="shared" si="52"/>
        <v>2658360</v>
      </c>
      <c r="T126" s="47"/>
      <c r="U126" s="123"/>
      <c r="V126" s="45"/>
      <c r="W126" s="34"/>
      <c r="X126" s="5"/>
      <c r="Y126" s="5"/>
      <c r="Z126" s="5"/>
      <c r="AA126" s="4"/>
      <c r="AB126" s="4"/>
      <c r="AC126" s="4"/>
      <c r="AD126" s="4"/>
      <c r="AE126" s="4"/>
    </row>
    <row r="127" spans="1:31" s="44" customFormat="1" ht="23.25" customHeight="1">
      <c r="A127" s="46">
        <v>4</v>
      </c>
      <c r="B127" s="163" t="s">
        <v>100</v>
      </c>
      <c r="C127" s="102" t="str">
        <f t="shared" si="35"/>
        <v>Sơn Thị Nil</v>
      </c>
      <c r="D127" s="135" t="str">
        <f t="shared" si="36"/>
        <v>Công nhân</v>
      </c>
      <c r="E127" s="103">
        <f t="shared" si="37"/>
        <v>2568000</v>
      </c>
      <c r="F127" s="108">
        <f>VLOOKUP(B127,'CC - 04'!$B$91:$AS$166,36,0)</f>
        <v>24</v>
      </c>
      <c r="G127" s="243">
        <f t="shared" si="47"/>
        <v>2568000</v>
      </c>
      <c r="H127" s="108">
        <f>(VLOOKUP(B127,'CC - 04'!$B$91:$AS$166,37,0)+VLOOKUP(B127,'CC - 04'!$B$91:$AS$166,38,0))</f>
        <v>0</v>
      </c>
      <c r="I127" s="243">
        <f t="shared" si="48"/>
        <v>0</v>
      </c>
      <c r="J127" s="109">
        <f t="shared" si="49"/>
        <v>24</v>
      </c>
      <c r="K127" s="243">
        <f t="shared" si="50"/>
        <v>2568000</v>
      </c>
      <c r="L127" s="241">
        <f t="shared" si="51"/>
        <v>360000</v>
      </c>
      <c r="M127" s="49">
        <f t="shared" si="41"/>
        <v>2928000</v>
      </c>
      <c r="N127" s="48">
        <f t="shared" si="42"/>
        <v>205440</v>
      </c>
      <c r="O127" s="48">
        <f t="shared" si="43"/>
        <v>38520</v>
      </c>
      <c r="P127" s="48">
        <f t="shared" si="44"/>
        <v>25680</v>
      </c>
      <c r="Q127" s="47">
        <f t="shared" si="45"/>
        <v>2658360</v>
      </c>
      <c r="R127" s="47">
        <f t="shared" si="46"/>
        <v>0</v>
      </c>
      <c r="S127" s="55">
        <f t="shared" si="52"/>
        <v>2658360</v>
      </c>
      <c r="T127" s="47"/>
      <c r="U127" s="123"/>
      <c r="V127" s="45"/>
      <c r="W127" s="34"/>
      <c r="X127" s="5"/>
      <c r="Y127" s="5"/>
      <c r="Z127" s="5"/>
      <c r="AA127" s="4"/>
      <c r="AB127" s="4"/>
      <c r="AC127" s="4"/>
      <c r="AD127" s="4"/>
      <c r="AE127" s="4"/>
    </row>
    <row r="128" spans="1:31" s="44" customFormat="1" ht="23.25" customHeight="1">
      <c r="A128" s="46">
        <v>5</v>
      </c>
      <c r="B128" s="163" t="s">
        <v>101</v>
      </c>
      <c r="C128" s="102" t="str">
        <f t="shared" si="35"/>
        <v>Huỳnh Thị Bé Tha</v>
      </c>
      <c r="D128" s="135" t="str">
        <f t="shared" si="36"/>
        <v>Công nhân</v>
      </c>
      <c r="E128" s="103">
        <f t="shared" si="37"/>
        <v>2568000</v>
      </c>
      <c r="F128" s="108">
        <f>VLOOKUP(B128,'CC - 04'!$B$91:$AS$166,36,0)</f>
        <v>23</v>
      </c>
      <c r="G128" s="243">
        <f t="shared" si="47"/>
        <v>2461000</v>
      </c>
      <c r="H128" s="108">
        <f>(VLOOKUP(B128,'CC - 04'!$B$91:$AS$166,37,0)+VLOOKUP(B128,'CC - 04'!$B$91:$AS$166,38,0))</f>
        <v>0</v>
      </c>
      <c r="I128" s="243">
        <f t="shared" si="48"/>
        <v>0</v>
      </c>
      <c r="J128" s="109">
        <f t="shared" si="49"/>
        <v>23</v>
      </c>
      <c r="K128" s="243">
        <f t="shared" si="50"/>
        <v>2461000</v>
      </c>
      <c r="L128" s="241">
        <f t="shared" si="51"/>
        <v>345000</v>
      </c>
      <c r="M128" s="49">
        <f t="shared" si="41"/>
        <v>2806000</v>
      </c>
      <c r="N128" s="48">
        <f t="shared" si="42"/>
        <v>205440</v>
      </c>
      <c r="O128" s="48">
        <f t="shared" si="43"/>
        <v>38520</v>
      </c>
      <c r="P128" s="48">
        <f t="shared" si="44"/>
        <v>25680</v>
      </c>
      <c r="Q128" s="47">
        <f t="shared" si="45"/>
        <v>2536360</v>
      </c>
      <c r="R128" s="47">
        <f t="shared" si="46"/>
        <v>0</v>
      </c>
      <c r="S128" s="55">
        <f t="shared" si="52"/>
        <v>2536360</v>
      </c>
      <c r="T128" s="47"/>
      <c r="U128" s="123"/>
      <c r="V128" s="45"/>
      <c r="W128" s="34"/>
      <c r="X128" s="5"/>
      <c r="Y128" s="5"/>
      <c r="Z128" s="5"/>
      <c r="AA128" s="4"/>
      <c r="AB128" s="4"/>
      <c r="AC128" s="4"/>
      <c r="AD128" s="4"/>
      <c r="AE128" s="4"/>
    </row>
    <row r="129" spans="1:31" s="44" customFormat="1" ht="23.25" customHeight="1">
      <c r="A129" s="46">
        <v>6</v>
      </c>
      <c r="B129" s="163" t="s">
        <v>102</v>
      </c>
      <c r="C129" s="102" t="str">
        <f t="shared" si="35"/>
        <v>Huỳnh Thị Bé Thi</v>
      </c>
      <c r="D129" s="135" t="str">
        <f t="shared" si="36"/>
        <v>Công nhân</v>
      </c>
      <c r="E129" s="103">
        <f t="shared" si="37"/>
        <v>2568000</v>
      </c>
      <c r="F129" s="108">
        <f>VLOOKUP(B129,'CC - 04'!$B$91:$AS$166,36,0)</f>
        <v>24</v>
      </c>
      <c r="G129" s="243">
        <f t="shared" si="47"/>
        <v>2568000</v>
      </c>
      <c r="H129" s="108">
        <f>(VLOOKUP(B129,'CC - 04'!$B$91:$AS$166,37,0)+VLOOKUP(B129,'CC - 04'!$B$91:$AS$166,38,0))</f>
        <v>0</v>
      </c>
      <c r="I129" s="243">
        <f t="shared" si="48"/>
        <v>0</v>
      </c>
      <c r="J129" s="109">
        <f t="shared" si="49"/>
        <v>24</v>
      </c>
      <c r="K129" s="243">
        <f t="shared" si="50"/>
        <v>2568000</v>
      </c>
      <c r="L129" s="241">
        <f t="shared" si="51"/>
        <v>360000</v>
      </c>
      <c r="M129" s="49">
        <f t="shared" si="41"/>
        <v>2928000</v>
      </c>
      <c r="N129" s="48">
        <f t="shared" si="42"/>
        <v>205440</v>
      </c>
      <c r="O129" s="48">
        <f t="shared" si="43"/>
        <v>38520</v>
      </c>
      <c r="P129" s="48">
        <f t="shared" si="44"/>
        <v>25680</v>
      </c>
      <c r="Q129" s="47">
        <f t="shared" si="45"/>
        <v>2658360</v>
      </c>
      <c r="R129" s="47">
        <f t="shared" si="46"/>
        <v>0</v>
      </c>
      <c r="S129" s="55">
        <f t="shared" si="52"/>
        <v>2658360</v>
      </c>
      <c r="T129" s="47"/>
      <c r="U129" s="123"/>
      <c r="V129" s="45"/>
      <c r="W129" s="34"/>
      <c r="X129" s="5"/>
      <c r="Y129" s="5"/>
      <c r="Z129" s="5"/>
      <c r="AA129" s="4"/>
      <c r="AB129" s="4"/>
      <c r="AC129" s="4"/>
      <c r="AD129" s="4"/>
      <c r="AE129" s="4"/>
    </row>
    <row r="130" spans="1:31" s="44" customFormat="1" ht="23.25" customHeight="1">
      <c r="A130" s="46">
        <v>7</v>
      </c>
      <c r="B130" s="163" t="s">
        <v>103</v>
      </c>
      <c r="C130" s="102" t="str">
        <f t="shared" si="35"/>
        <v>Nguyễn Thị Kim Hồng</v>
      </c>
      <c r="D130" s="135" t="str">
        <f t="shared" si="36"/>
        <v>Công nhân</v>
      </c>
      <c r="E130" s="103">
        <f t="shared" si="37"/>
        <v>2568000</v>
      </c>
      <c r="F130" s="108">
        <f>VLOOKUP(B130,'CC - 04'!$B$91:$AS$166,36,0)</f>
        <v>8</v>
      </c>
      <c r="G130" s="243">
        <f t="shared" si="47"/>
        <v>856000</v>
      </c>
      <c r="H130" s="108">
        <f>(VLOOKUP(B130,'CC - 04'!$B$91:$AS$166,37,0)+VLOOKUP(B130,'CC - 04'!$B$91:$AS$166,38,0))</f>
        <v>0</v>
      </c>
      <c r="I130" s="243">
        <f t="shared" si="48"/>
        <v>0</v>
      </c>
      <c r="J130" s="109">
        <f t="shared" si="49"/>
        <v>8</v>
      </c>
      <c r="K130" s="243">
        <f t="shared" si="50"/>
        <v>856000</v>
      </c>
      <c r="L130" s="241">
        <f t="shared" si="51"/>
        <v>120000</v>
      </c>
      <c r="M130" s="49">
        <f t="shared" si="41"/>
        <v>976000</v>
      </c>
      <c r="N130" s="48">
        <f t="shared" si="42"/>
        <v>0</v>
      </c>
      <c r="O130" s="48">
        <f t="shared" si="43"/>
        <v>0</v>
      </c>
      <c r="P130" s="48">
        <f t="shared" si="44"/>
        <v>0</v>
      </c>
      <c r="Q130" s="47">
        <f t="shared" si="45"/>
        <v>976000</v>
      </c>
      <c r="R130" s="47">
        <f t="shared" si="46"/>
        <v>0</v>
      </c>
      <c r="S130" s="55">
        <f t="shared" si="52"/>
        <v>976000</v>
      </c>
      <c r="T130" s="47"/>
      <c r="U130" s="123"/>
      <c r="V130" s="45"/>
      <c r="W130" s="34"/>
      <c r="X130" s="5"/>
      <c r="Y130" s="5"/>
      <c r="Z130" s="5"/>
      <c r="AA130" s="4"/>
      <c r="AB130" s="4"/>
      <c r="AC130" s="4"/>
      <c r="AD130" s="4"/>
      <c r="AE130" s="4"/>
    </row>
    <row r="131" spans="1:31" s="44" customFormat="1" ht="23.25" customHeight="1">
      <c r="A131" s="46">
        <v>8</v>
      </c>
      <c r="B131" s="163" t="s">
        <v>104</v>
      </c>
      <c r="C131" s="102" t="str">
        <f t="shared" si="35"/>
        <v>Nguyễn Thị Lựu</v>
      </c>
      <c r="D131" s="135" t="str">
        <f t="shared" si="36"/>
        <v>Công nhân</v>
      </c>
      <c r="E131" s="103">
        <f t="shared" si="37"/>
        <v>2568000</v>
      </c>
      <c r="F131" s="108">
        <f>VLOOKUP(B131,'CC - 04'!$B$91:$AS$166,36,0)</f>
        <v>24</v>
      </c>
      <c r="G131" s="243">
        <f t="shared" si="47"/>
        <v>2568000</v>
      </c>
      <c r="H131" s="108">
        <f>(VLOOKUP(B131,'CC - 04'!$B$91:$AS$166,37,0)+VLOOKUP(B131,'CC - 04'!$B$91:$AS$166,38,0))</f>
        <v>0</v>
      </c>
      <c r="I131" s="243">
        <f t="shared" si="48"/>
        <v>0</v>
      </c>
      <c r="J131" s="109">
        <f t="shared" si="49"/>
        <v>24</v>
      </c>
      <c r="K131" s="243">
        <f t="shared" si="50"/>
        <v>2568000</v>
      </c>
      <c r="L131" s="241">
        <f t="shared" si="51"/>
        <v>360000</v>
      </c>
      <c r="M131" s="49">
        <f t="shared" si="41"/>
        <v>2928000</v>
      </c>
      <c r="N131" s="48">
        <f t="shared" si="42"/>
        <v>205440</v>
      </c>
      <c r="O131" s="48">
        <f t="shared" si="43"/>
        <v>38520</v>
      </c>
      <c r="P131" s="48">
        <f t="shared" si="44"/>
        <v>25680</v>
      </c>
      <c r="Q131" s="47">
        <f t="shared" si="45"/>
        <v>2658360</v>
      </c>
      <c r="R131" s="47">
        <f t="shared" si="46"/>
        <v>0</v>
      </c>
      <c r="S131" s="55">
        <f t="shared" si="52"/>
        <v>2658360</v>
      </c>
      <c r="T131" s="47"/>
      <c r="U131" s="123"/>
      <c r="V131" s="45"/>
      <c r="W131" s="34"/>
      <c r="X131" s="5"/>
      <c r="Y131" s="5"/>
      <c r="Z131" s="5"/>
      <c r="AA131" s="4"/>
      <c r="AB131" s="4"/>
      <c r="AC131" s="4"/>
      <c r="AD131" s="4"/>
      <c r="AE131" s="4"/>
    </row>
    <row r="132" spans="1:31" s="44" customFormat="1" ht="23.25" customHeight="1">
      <c r="A132" s="46">
        <v>9</v>
      </c>
      <c r="B132" s="163" t="s">
        <v>105</v>
      </c>
      <c r="C132" s="102" t="str">
        <f t="shared" si="35"/>
        <v>Lý Thị Được</v>
      </c>
      <c r="D132" s="135" t="str">
        <f t="shared" si="36"/>
        <v>Công nhân</v>
      </c>
      <c r="E132" s="103">
        <f t="shared" si="37"/>
        <v>2568000</v>
      </c>
      <c r="F132" s="108">
        <f>VLOOKUP(B132,'CC - 04'!$B$91:$AS$166,36,0)</f>
        <v>24</v>
      </c>
      <c r="G132" s="243">
        <f t="shared" si="47"/>
        <v>2568000</v>
      </c>
      <c r="H132" s="108">
        <f>(VLOOKUP(B132,'CC - 04'!$B$91:$AS$166,37,0)+VLOOKUP(B132,'CC - 04'!$B$91:$AS$166,38,0))</f>
        <v>0</v>
      </c>
      <c r="I132" s="243">
        <f t="shared" si="48"/>
        <v>0</v>
      </c>
      <c r="J132" s="109">
        <f t="shared" si="49"/>
        <v>24</v>
      </c>
      <c r="K132" s="243">
        <f t="shared" si="50"/>
        <v>2568000</v>
      </c>
      <c r="L132" s="241">
        <f t="shared" si="51"/>
        <v>360000</v>
      </c>
      <c r="M132" s="49">
        <f t="shared" si="41"/>
        <v>2928000</v>
      </c>
      <c r="N132" s="48">
        <f t="shared" si="42"/>
        <v>205440</v>
      </c>
      <c r="O132" s="48">
        <f t="shared" si="43"/>
        <v>38520</v>
      </c>
      <c r="P132" s="48">
        <f t="shared" si="44"/>
        <v>25680</v>
      </c>
      <c r="Q132" s="47">
        <f t="shared" si="45"/>
        <v>2658360</v>
      </c>
      <c r="R132" s="47">
        <f t="shared" si="46"/>
        <v>0</v>
      </c>
      <c r="S132" s="55">
        <f t="shared" si="52"/>
        <v>2658360</v>
      </c>
      <c r="T132" s="47"/>
      <c r="U132" s="123"/>
      <c r="V132" s="45"/>
      <c r="W132" s="34"/>
      <c r="X132" s="5"/>
      <c r="Y132" s="5"/>
      <c r="Z132" s="5"/>
      <c r="AA132" s="4"/>
      <c r="AB132" s="4"/>
      <c r="AC132" s="4"/>
      <c r="AD132" s="4"/>
      <c r="AE132" s="4"/>
    </row>
    <row r="133" spans="1:31" s="44" customFormat="1" ht="23.25" customHeight="1">
      <c r="A133" s="46">
        <v>10</v>
      </c>
      <c r="B133" s="163" t="s">
        <v>106</v>
      </c>
      <c r="C133" s="102" t="str">
        <f t="shared" si="35"/>
        <v>Lý La Quan</v>
      </c>
      <c r="D133" s="135" t="str">
        <f t="shared" si="36"/>
        <v>Công nhân</v>
      </c>
      <c r="E133" s="103">
        <f t="shared" si="37"/>
        <v>2568000</v>
      </c>
      <c r="F133" s="108">
        <f>VLOOKUP(B133,'CC - 04'!$B$91:$AS$166,36,0)</f>
        <v>24</v>
      </c>
      <c r="G133" s="243">
        <f t="shared" si="47"/>
        <v>2568000</v>
      </c>
      <c r="H133" s="108">
        <f>(VLOOKUP(B133,'CC - 04'!$B$91:$AS$166,37,0)+VLOOKUP(B133,'CC - 04'!$B$91:$AS$166,38,0))</f>
        <v>0</v>
      </c>
      <c r="I133" s="243">
        <f t="shared" si="48"/>
        <v>0</v>
      </c>
      <c r="J133" s="109">
        <f t="shared" si="49"/>
        <v>24</v>
      </c>
      <c r="K133" s="243">
        <f t="shared" si="50"/>
        <v>2568000</v>
      </c>
      <c r="L133" s="241">
        <f t="shared" si="51"/>
        <v>360000</v>
      </c>
      <c r="M133" s="49">
        <f t="shared" si="41"/>
        <v>2928000</v>
      </c>
      <c r="N133" s="48">
        <f t="shared" si="42"/>
        <v>205440</v>
      </c>
      <c r="O133" s="48">
        <f t="shared" si="43"/>
        <v>38520</v>
      </c>
      <c r="P133" s="48">
        <f t="shared" si="44"/>
        <v>25680</v>
      </c>
      <c r="Q133" s="47">
        <f t="shared" si="45"/>
        <v>2658360</v>
      </c>
      <c r="R133" s="47">
        <f t="shared" si="46"/>
        <v>0</v>
      </c>
      <c r="S133" s="55">
        <f t="shared" si="52"/>
        <v>2658360</v>
      </c>
      <c r="T133" s="47"/>
      <c r="U133" s="123"/>
      <c r="V133" s="45"/>
      <c r="W133" s="34"/>
      <c r="X133" s="5"/>
      <c r="Y133" s="5"/>
      <c r="Z133" s="5"/>
      <c r="AA133" s="4"/>
      <c r="AB133" s="4"/>
      <c r="AC133" s="4"/>
      <c r="AD133" s="4"/>
      <c r="AE133" s="4"/>
    </row>
    <row r="134" spans="1:31" s="44" customFormat="1" ht="23.25" customHeight="1">
      <c r="A134" s="46">
        <v>11</v>
      </c>
      <c r="B134" s="163" t="s">
        <v>107</v>
      </c>
      <c r="C134" s="102" t="str">
        <f t="shared" si="35"/>
        <v>Trà Thị Soi</v>
      </c>
      <c r="D134" s="135" t="str">
        <f t="shared" si="36"/>
        <v>Công nhân</v>
      </c>
      <c r="E134" s="103">
        <f t="shared" si="37"/>
        <v>2568000</v>
      </c>
      <c r="F134" s="108">
        <f>VLOOKUP(B134,'CC - 04'!$B$91:$AS$166,36,0)</f>
        <v>23</v>
      </c>
      <c r="G134" s="243">
        <f t="shared" si="47"/>
        <v>2461000</v>
      </c>
      <c r="H134" s="108">
        <f>(VLOOKUP(B134,'CC - 04'!$B$91:$AS$166,37,0)+VLOOKUP(B134,'CC - 04'!$B$91:$AS$166,38,0))</f>
        <v>0</v>
      </c>
      <c r="I134" s="243">
        <f t="shared" si="48"/>
        <v>0</v>
      </c>
      <c r="J134" s="109">
        <f t="shared" si="49"/>
        <v>23</v>
      </c>
      <c r="K134" s="243">
        <f t="shared" si="50"/>
        <v>2461000</v>
      </c>
      <c r="L134" s="241">
        <f t="shared" si="51"/>
        <v>345000</v>
      </c>
      <c r="M134" s="49">
        <f t="shared" si="41"/>
        <v>2806000</v>
      </c>
      <c r="N134" s="48">
        <f t="shared" si="42"/>
        <v>205440</v>
      </c>
      <c r="O134" s="48">
        <f t="shared" si="43"/>
        <v>38520</v>
      </c>
      <c r="P134" s="48">
        <f t="shared" si="44"/>
        <v>25680</v>
      </c>
      <c r="Q134" s="47">
        <f t="shared" si="45"/>
        <v>2536360</v>
      </c>
      <c r="R134" s="47">
        <f t="shared" si="46"/>
        <v>0</v>
      </c>
      <c r="S134" s="55">
        <f t="shared" si="52"/>
        <v>2536360</v>
      </c>
      <c r="T134" s="47"/>
      <c r="U134" s="123"/>
      <c r="V134" s="45"/>
      <c r="W134" s="34"/>
      <c r="X134" s="5"/>
      <c r="Y134" s="5"/>
      <c r="Z134" s="5"/>
      <c r="AA134" s="4"/>
      <c r="AB134" s="4"/>
      <c r="AC134" s="4"/>
      <c r="AD134" s="4"/>
      <c r="AE134" s="4"/>
    </row>
    <row r="135" spans="1:31" s="44" customFormat="1" ht="23.25" customHeight="1">
      <c r="A135" s="46">
        <v>12</v>
      </c>
      <c r="B135" s="163" t="s">
        <v>108</v>
      </c>
      <c r="C135" s="102" t="str">
        <f t="shared" si="35"/>
        <v>Nguyễn Thị Diễm Hương</v>
      </c>
      <c r="D135" s="135" t="str">
        <f t="shared" si="36"/>
        <v>Công nhân</v>
      </c>
      <c r="E135" s="103">
        <f t="shared" si="37"/>
        <v>2568000</v>
      </c>
      <c r="F135" s="108">
        <f>VLOOKUP(B135,'CC - 04'!$B$91:$AS$166,36,0)</f>
        <v>24</v>
      </c>
      <c r="G135" s="243">
        <f t="shared" si="47"/>
        <v>2568000</v>
      </c>
      <c r="H135" s="108">
        <f>(VLOOKUP(B135,'CC - 04'!$B$91:$AS$166,37,0)+VLOOKUP(B135,'CC - 04'!$B$91:$AS$166,38,0))</f>
        <v>0</v>
      </c>
      <c r="I135" s="243">
        <f t="shared" si="48"/>
        <v>0</v>
      </c>
      <c r="J135" s="109">
        <f t="shared" si="49"/>
        <v>24</v>
      </c>
      <c r="K135" s="243">
        <f t="shared" si="50"/>
        <v>2568000</v>
      </c>
      <c r="L135" s="241">
        <f t="shared" si="51"/>
        <v>360000</v>
      </c>
      <c r="M135" s="49">
        <f t="shared" si="41"/>
        <v>2928000</v>
      </c>
      <c r="N135" s="48">
        <f t="shared" si="42"/>
        <v>205440</v>
      </c>
      <c r="O135" s="48">
        <f t="shared" si="43"/>
        <v>38520</v>
      </c>
      <c r="P135" s="48">
        <f t="shared" si="44"/>
        <v>25680</v>
      </c>
      <c r="Q135" s="47">
        <f t="shared" si="45"/>
        <v>2658360</v>
      </c>
      <c r="R135" s="47">
        <f t="shared" si="46"/>
        <v>0</v>
      </c>
      <c r="S135" s="55">
        <f t="shared" si="52"/>
        <v>2658360</v>
      </c>
      <c r="T135" s="47"/>
      <c r="U135" s="123"/>
      <c r="V135" s="45"/>
      <c r="W135" s="34"/>
      <c r="X135" s="5"/>
      <c r="Y135" s="5"/>
      <c r="Z135" s="5"/>
      <c r="AA135" s="4"/>
      <c r="AB135" s="4"/>
      <c r="AC135" s="4"/>
      <c r="AD135" s="4"/>
      <c r="AE135" s="4"/>
    </row>
    <row r="136" spans="1:31" s="44" customFormat="1" ht="23.25" customHeight="1">
      <c r="A136" s="46">
        <v>13</v>
      </c>
      <c r="B136" s="163" t="s">
        <v>109</v>
      </c>
      <c r="C136" s="102" t="str">
        <f t="shared" si="35"/>
        <v>Sơn Thị Muỗi Tron</v>
      </c>
      <c r="D136" s="135" t="str">
        <f t="shared" si="36"/>
        <v>Công nhân</v>
      </c>
      <c r="E136" s="103">
        <f t="shared" si="37"/>
        <v>2568000</v>
      </c>
      <c r="F136" s="108">
        <f>VLOOKUP(B136,'CC - 04'!$B$91:$AS$166,36,0)</f>
        <v>24</v>
      </c>
      <c r="G136" s="243">
        <f t="shared" si="47"/>
        <v>2568000</v>
      </c>
      <c r="H136" s="108">
        <f>(VLOOKUP(B136,'CC - 04'!$B$91:$AS$166,37,0)+VLOOKUP(B136,'CC - 04'!$B$91:$AS$166,38,0))</f>
        <v>0</v>
      </c>
      <c r="I136" s="243">
        <f t="shared" si="48"/>
        <v>0</v>
      </c>
      <c r="J136" s="109">
        <f t="shared" si="49"/>
        <v>24</v>
      </c>
      <c r="K136" s="243">
        <f t="shared" si="50"/>
        <v>2568000</v>
      </c>
      <c r="L136" s="241">
        <f t="shared" si="51"/>
        <v>360000</v>
      </c>
      <c r="M136" s="49">
        <f t="shared" si="41"/>
        <v>2928000</v>
      </c>
      <c r="N136" s="48">
        <f t="shared" si="42"/>
        <v>205440</v>
      </c>
      <c r="O136" s="48">
        <f t="shared" si="43"/>
        <v>38520</v>
      </c>
      <c r="P136" s="48">
        <f t="shared" si="44"/>
        <v>25680</v>
      </c>
      <c r="Q136" s="47">
        <f t="shared" si="45"/>
        <v>2658360</v>
      </c>
      <c r="R136" s="47">
        <f t="shared" si="46"/>
        <v>0</v>
      </c>
      <c r="S136" s="55">
        <f t="shared" si="52"/>
        <v>2658360</v>
      </c>
      <c r="T136" s="47"/>
      <c r="U136" s="123"/>
      <c r="V136" s="45"/>
      <c r="W136" s="34"/>
      <c r="X136" s="5"/>
      <c r="Y136" s="5"/>
      <c r="Z136" s="5"/>
      <c r="AA136" s="4"/>
      <c r="AB136" s="4"/>
      <c r="AC136" s="4"/>
      <c r="AD136" s="4"/>
      <c r="AE136" s="4"/>
    </row>
    <row r="137" spans="1:31" s="44" customFormat="1" ht="23.25" customHeight="1">
      <c r="A137" s="46">
        <v>14</v>
      </c>
      <c r="B137" s="163" t="s">
        <v>110</v>
      </c>
      <c r="C137" s="102" t="str">
        <f t="shared" si="35"/>
        <v>Sơn Thị Thương</v>
      </c>
      <c r="D137" s="135" t="str">
        <f t="shared" si="36"/>
        <v>Công nhân</v>
      </c>
      <c r="E137" s="103">
        <f t="shared" si="37"/>
        <v>2568000</v>
      </c>
      <c r="F137" s="108">
        <f>VLOOKUP(B137,'CC - 04'!$B$91:$AS$166,36,0)</f>
        <v>24</v>
      </c>
      <c r="G137" s="243">
        <f t="shared" si="47"/>
        <v>2568000</v>
      </c>
      <c r="H137" s="108">
        <f>(VLOOKUP(B137,'CC - 04'!$B$91:$AS$166,37,0)+VLOOKUP(B137,'CC - 04'!$B$91:$AS$166,38,0))</f>
        <v>0</v>
      </c>
      <c r="I137" s="243">
        <f t="shared" si="48"/>
        <v>0</v>
      </c>
      <c r="J137" s="109">
        <f t="shared" si="49"/>
        <v>24</v>
      </c>
      <c r="K137" s="243">
        <f t="shared" si="50"/>
        <v>2568000</v>
      </c>
      <c r="L137" s="241">
        <f t="shared" si="51"/>
        <v>360000</v>
      </c>
      <c r="M137" s="49">
        <f t="shared" si="41"/>
        <v>2928000</v>
      </c>
      <c r="N137" s="48">
        <f t="shared" si="42"/>
        <v>205440</v>
      </c>
      <c r="O137" s="48">
        <f t="shared" si="43"/>
        <v>38520</v>
      </c>
      <c r="P137" s="48">
        <f t="shared" si="44"/>
        <v>25680</v>
      </c>
      <c r="Q137" s="47">
        <f t="shared" si="45"/>
        <v>2658360</v>
      </c>
      <c r="R137" s="47">
        <f t="shared" si="46"/>
        <v>0</v>
      </c>
      <c r="S137" s="55">
        <f t="shared" si="52"/>
        <v>2658360</v>
      </c>
      <c r="T137" s="47"/>
      <c r="U137" s="123"/>
      <c r="V137" s="45"/>
      <c r="W137" s="34"/>
      <c r="X137" s="5"/>
      <c r="Y137" s="5"/>
      <c r="Z137" s="5"/>
      <c r="AA137" s="4"/>
      <c r="AB137" s="4"/>
      <c r="AC137" s="4"/>
      <c r="AD137" s="4"/>
      <c r="AE137" s="4"/>
    </row>
    <row r="138" spans="1:31" s="44" customFormat="1" ht="23.25" customHeight="1">
      <c r="A138" s="46">
        <v>15</v>
      </c>
      <c r="B138" s="163" t="s">
        <v>111</v>
      </c>
      <c r="C138" s="102" t="str">
        <f t="shared" si="35"/>
        <v>Thạch Thị Som Ươne</v>
      </c>
      <c r="D138" s="135" t="str">
        <f t="shared" si="36"/>
        <v>Công nhân</v>
      </c>
      <c r="E138" s="103">
        <f t="shared" si="37"/>
        <v>2568000</v>
      </c>
      <c r="F138" s="108">
        <f>VLOOKUP(B138,'CC - 04'!$B$91:$AS$166,36,0)</f>
        <v>23</v>
      </c>
      <c r="G138" s="243">
        <f t="shared" si="47"/>
        <v>2461000</v>
      </c>
      <c r="H138" s="108">
        <f>(VLOOKUP(B138,'CC - 04'!$B$91:$AS$166,37,0)+VLOOKUP(B138,'CC - 04'!$B$91:$AS$166,38,0))</f>
        <v>0</v>
      </c>
      <c r="I138" s="243">
        <f t="shared" si="48"/>
        <v>0</v>
      </c>
      <c r="J138" s="109">
        <f t="shared" si="49"/>
        <v>23</v>
      </c>
      <c r="K138" s="243">
        <f t="shared" si="50"/>
        <v>2461000</v>
      </c>
      <c r="L138" s="241">
        <f t="shared" si="51"/>
        <v>345000</v>
      </c>
      <c r="M138" s="49">
        <f t="shared" si="41"/>
        <v>2806000</v>
      </c>
      <c r="N138" s="48">
        <f t="shared" si="42"/>
        <v>205440</v>
      </c>
      <c r="O138" s="48">
        <f t="shared" si="43"/>
        <v>38520</v>
      </c>
      <c r="P138" s="48">
        <f t="shared" si="44"/>
        <v>25680</v>
      </c>
      <c r="Q138" s="47">
        <f t="shared" si="45"/>
        <v>2536360</v>
      </c>
      <c r="R138" s="47">
        <f t="shared" si="46"/>
        <v>0</v>
      </c>
      <c r="S138" s="55">
        <f t="shared" si="52"/>
        <v>2536360</v>
      </c>
      <c r="T138" s="47"/>
      <c r="U138" s="123"/>
      <c r="V138" s="45"/>
      <c r="W138" s="34"/>
      <c r="X138" s="5"/>
      <c r="Y138" s="5"/>
      <c r="Z138" s="5"/>
      <c r="AA138" s="4"/>
      <c r="AB138" s="4"/>
      <c r="AC138" s="4"/>
      <c r="AD138" s="4"/>
      <c r="AE138" s="4"/>
    </row>
    <row r="139" spans="1:31" s="44" customFormat="1" ht="23.25" customHeight="1">
      <c r="A139" s="46">
        <v>16</v>
      </c>
      <c r="B139" s="163" t="s">
        <v>112</v>
      </c>
      <c r="C139" s="102" t="str">
        <f t="shared" si="35"/>
        <v>Huỳnh Thị Như</v>
      </c>
      <c r="D139" s="135" t="str">
        <f t="shared" si="36"/>
        <v>Công nhân</v>
      </c>
      <c r="E139" s="103">
        <f t="shared" si="37"/>
        <v>2568000</v>
      </c>
      <c r="F139" s="108">
        <f>VLOOKUP(B139,'CC - 04'!$B$91:$AS$166,36,0)</f>
        <v>24</v>
      </c>
      <c r="G139" s="243">
        <f t="shared" si="47"/>
        <v>2568000</v>
      </c>
      <c r="H139" s="108">
        <f>(VLOOKUP(B139,'CC - 04'!$B$91:$AS$166,37,0)+VLOOKUP(B139,'CC - 04'!$B$91:$AS$166,38,0))</f>
        <v>0</v>
      </c>
      <c r="I139" s="243">
        <f t="shared" si="48"/>
        <v>0</v>
      </c>
      <c r="J139" s="109">
        <f t="shared" si="49"/>
        <v>24</v>
      </c>
      <c r="K139" s="243">
        <f t="shared" si="50"/>
        <v>2568000</v>
      </c>
      <c r="L139" s="241">
        <f t="shared" si="51"/>
        <v>360000</v>
      </c>
      <c r="M139" s="49">
        <f t="shared" si="41"/>
        <v>2928000</v>
      </c>
      <c r="N139" s="48">
        <f t="shared" si="42"/>
        <v>205440</v>
      </c>
      <c r="O139" s="48">
        <f t="shared" si="43"/>
        <v>38520</v>
      </c>
      <c r="P139" s="48">
        <f t="shared" si="44"/>
        <v>25680</v>
      </c>
      <c r="Q139" s="47">
        <f t="shared" si="45"/>
        <v>2658360</v>
      </c>
      <c r="R139" s="47">
        <f t="shared" si="46"/>
        <v>0</v>
      </c>
      <c r="S139" s="55">
        <f t="shared" si="52"/>
        <v>2658360</v>
      </c>
      <c r="T139" s="47"/>
      <c r="U139" s="123"/>
      <c r="V139" s="45"/>
      <c r="W139" s="34"/>
      <c r="X139" s="5"/>
      <c r="Y139" s="5"/>
      <c r="Z139" s="5"/>
      <c r="AA139" s="4"/>
      <c r="AB139" s="4"/>
      <c r="AC139" s="4"/>
      <c r="AD139" s="4"/>
      <c r="AE139" s="4"/>
    </row>
    <row r="140" spans="1:31" s="44" customFormat="1" ht="23.25" customHeight="1">
      <c r="A140" s="46">
        <v>17</v>
      </c>
      <c r="B140" s="163" t="s">
        <v>113</v>
      </c>
      <c r="C140" s="102" t="str">
        <f t="shared" si="35"/>
        <v>Sơn Thị Chành Ny</v>
      </c>
      <c r="D140" s="135" t="str">
        <f t="shared" si="36"/>
        <v>Công nhân</v>
      </c>
      <c r="E140" s="103">
        <f t="shared" si="37"/>
        <v>2568000</v>
      </c>
      <c r="F140" s="108">
        <f>VLOOKUP(B140,'CC - 04'!$B$91:$AS$166,36,0)</f>
        <v>24</v>
      </c>
      <c r="G140" s="243">
        <f t="shared" si="47"/>
        <v>2568000</v>
      </c>
      <c r="H140" s="108">
        <f>(VLOOKUP(B140,'CC - 04'!$B$91:$AS$166,37,0)+VLOOKUP(B140,'CC - 04'!$B$91:$AS$166,38,0))</f>
        <v>0</v>
      </c>
      <c r="I140" s="243">
        <f t="shared" si="48"/>
        <v>0</v>
      </c>
      <c r="J140" s="109">
        <f t="shared" si="49"/>
        <v>24</v>
      </c>
      <c r="K140" s="243">
        <f t="shared" si="50"/>
        <v>2568000</v>
      </c>
      <c r="L140" s="241">
        <f t="shared" si="51"/>
        <v>360000</v>
      </c>
      <c r="M140" s="49">
        <f t="shared" si="41"/>
        <v>2928000</v>
      </c>
      <c r="N140" s="48">
        <f t="shared" si="42"/>
        <v>205440</v>
      </c>
      <c r="O140" s="48">
        <f t="shared" si="43"/>
        <v>38520</v>
      </c>
      <c r="P140" s="48">
        <f t="shared" si="44"/>
        <v>25680</v>
      </c>
      <c r="Q140" s="47">
        <f t="shared" si="45"/>
        <v>2658360</v>
      </c>
      <c r="R140" s="47">
        <f t="shared" si="46"/>
        <v>0</v>
      </c>
      <c r="S140" s="55">
        <f t="shared" si="52"/>
        <v>2658360</v>
      </c>
      <c r="T140" s="47"/>
      <c r="U140" s="123"/>
      <c r="V140" s="45"/>
      <c r="W140" s="34"/>
      <c r="X140" s="5"/>
      <c r="Y140" s="5"/>
      <c r="Z140" s="5"/>
      <c r="AA140" s="4"/>
      <c r="AB140" s="4"/>
      <c r="AC140" s="4"/>
      <c r="AD140" s="4"/>
      <c r="AE140" s="4"/>
    </row>
    <row r="141" spans="1:31" s="44" customFormat="1" ht="23.25" customHeight="1">
      <c r="A141" s="46">
        <v>18</v>
      </c>
      <c r="B141" s="163" t="s">
        <v>114</v>
      </c>
      <c r="C141" s="102" t="str">
        <f t="shared" si="35"/>
        <v>Sơn Thị Chành Đa</v>
      </c>
      <c r="D141" s="135" t="str">
        <f t="shared" si="36"/>
        <v>Công nhân</v>
      </c>
      <c r="E141" s="103">
        <f t="shared" si="37"/>
        <v>2568000</v>
      </c>
      <c r="F141" s="108">
        <f>VLOOKUP(B141,'CC - 04'!$B$91:$AS$166,36,0)</f>
        <v>24</v>
      </c>
      <c r="G141" s="243">
        <f t="shared" si="47"/>
        <v>2568000</v>
      </c>
      <c r="H141" s="108">
        <f>(VLOOKUP(B141,'CC - 04'!$B$91:$AS$166,37,0)+VLOOKUP(B141,'CC - 04'!$B$91:$AS$166,38,0))</f>
        <v>0</v>
      </c>
      <c r="I141" s="243">
        <f t="shared" si="48"/>
        <v>0</v>
      </c>
      <c r="J141" s="109">
        <f t="shared" si="49"/>
        <v>24</v>
      </c>
      <c r="K141" s="243">
        <f t="shared" si="50"/>
        <v>2568000</v>
      </c>
      <c r="L141" s="241">
        <f t="shared" si="51"/>
        <v>360000</v>
      </c>
      <c r="M141" s="49">
        <f t="shared" si="41"/>
        <v>2928000</v>
      </c>
      <c r="N141" s="48">
        <f t="shared" si="42"/>
        <v>205440</v>
      </c>
      <c r="O141" s="48">
        <f t="shared" si="43"/>
        <v>38520</v>
      </c>
      <c r="P141" s="48">
        <f t="shared" si="44"/>
        <v>25680</v>
      </c>
      <c r="Q141" s="47">
        <f t="shared" si="45"/>
        <v>2658360</v>
      </c>
      <c r="R141" s="47">
        <f t="shared" si="46"/>
        <v>0</v>
      </c>
      <c r="S141" s="55">
        <f t="shared" si="52"/>
        <v>2658360</v>
      </c>
      <c r="T141" s="47"/>
      <c r="U141" s="123"/>
      <c r="V141" s="45"/>
      <c r="W141" s="34"/>
      <c r="X141" s="5"/>
      <c r="Y141" s="5"/>
      <c r="Z141" s="5"/>
      <c r="AA141" s="4"/>
      <c r="AB141" s="4"/>
      <c r="AC141" s="4"/>
      <c r="AD141" s="4"/>
      <c r="AE141" s="4"/>
    </row>
    <row r="142" spans="1:31" s="44" customFormat="1" ht="23.25" customHeight="1">
      <c r="A142" s="46">
        <v>19</v>
      </c>
      <c r="B142" s="163" t="s">
        <v>115</v>
      </c>
      <c r="C142" s="102" t="str">
        <f t="shared" si="35"/>
        <v>Trần Thị Bích Phượng</v>
      </c>
      <c r="D142" s="135" t="str">
        <f t="shared" si="36"/>
        <v>Công nhân</v>
      </c>
      <c r="E142" s="103">
        <f t="shared" si="37"/>
        <v>2568000</v>
      </c>
      <c r="F142" s="108">
        <f>VLOOKUP(B142,'CC - 04'!$B$91:$AS$166,36,0)</f>
        <v>23</v>
      </c>
      <c r="G142" s="243">
        <f t="shared" si="47"/>
        <v>2461000</v>
      </c>
      <c r="H142" s="108">
        <f>(VLOOKUP(B142,'CC - 04'!$B$91:$AS$166,37,0)+VLOOKUP(B142,'CC - 04'!$B$91:$AS$166,38,0))</f>
        <v>0</v>
      </c>
      <c r="I142" s="243">
        <f t="shared" si="48"/>
        <v>0</v>
      </c>
      <c r="J142" s="109">
        <f t="shared" si="49"/>
        <v>23</v>
      </c>
      <c r="K142" s="243">
        <f t="shared" si="50"/>
        <v>2461000</v>
      </c>
      <c r="L142" s="241">
        <f t="shared" si="51"/>
        <v>345000</v>
      </c>
      <c r="M142" s="49">
        <f t="shared" si="41"/>
        <v>2806000</v>
      </c>
      <c r="N142" s="48">
        <f t="shared" si="42"/>
        <v>205440</v>
      </c>
      <c r="O142" s="48">
        <f t="shared" si="43"/>
        <v>38520</v>
      </c>
      <c r="P142" s="48">
        <f t="shared" si="44"/>
        <v>25680</v>
      </c>
      <c r="Q142" s="47">
        <f t="shared" si="45"/>
        <v>2536360</v>
      </c>
      <c r="R142" s="47">
        <f t="shared" si="46"/>
        <v>0</v>
      </c>
      <c r="S142" s="55">
        <f t="shared" si="52"/>
        <v>2536360</v>
      </c>
      <c r="T142" s="47"/>
      <c r="U142" s="123"/>
      <c r="V142" s="45"/>
      <c r="W142" s="34"/>
      <c r="X142" s="5"/>
      <c r="Y142" s="5"/>
      <c r="Z142" s="5"/>
      <c r="AA142" s="4"/>
      <c r="AB142" s="4"/>
      <c r="AC142" s="4"/>
      <c r="AD142" s="4"/>
      <c r="AE142" s="4"/>
    </row>
    <row r="143" spans="1:31" s="44" customFormat="1" ht="23.25" customHeight="1">
      <c r="A143" s="46">
        <v>20</v>
      </c>
      <c r="B143" s="163" t="s">
        <v>116</v>
      </c>
      <c r="C143" s="102" t="str">
        <f t="shared" si="35"/>
        <v>Sơn Thị Trường Sa</v>
      </c>
      <c r="D143" s="135" t="str">
        <f t="shared" si="36"/>
        <v>Công nhân</v>
      </c>
      <c r="E143" s="103">
        <f t="shared" si="37"/>
        <v>2568000</v>
      </c>
      <c r="F143" s="108">
        <f>VLOOKUP(B143,'CC - 04'!$B$91:$AS$166,36,0)</f>
        <v>23</v>
      </c>
      <c r="G143" s="243">
        <f t="shared" si="47"/>
        <v>2461000</v>
      </c>
      <c r="H143" s="108">
        <f>(VLOOKUP(B143,'CC - 04'!$B$91:$AS$166,37,0)+VLOOKUP(B143,'CC - 04'!$B$91:$AS$166,38,0))</f>
        <v>0</v>
      </c>
      <c r="I143" s="243">
        <f t="shared" si="48"/>
        <v>0</v>
      </c>
      <c r="J143" s="109">
        <f t="shared" si="49"/>
        <v>23</v>
      </c>
      <c r="K143" s="243">
        <f t="shared" si="50"/>
        <v>2461000</v>
      </c>
      <c r="L143" s="241">
        <f t="shared" si="51"/>
        <v>345000</v>
      </c>
      <c r="M143" s="49">
        <f t="shared" si="41"/>
        <v>2806000</v>
      </c>
      <c r="N143" s="48">
        <f t="shared" si="42"/>
        <v>205440</v>
      </c>
      <c r="O143" s="48">
        <f t="shared" si="43"/>
        <v>38520</v>
      </c>
      <c r="P143" s="48">
        <f t="shared" si="44"/>
        <v>25680</v>
      </c>
      <c r="Q143" s="47">
        <f t="shared" si="45"/>
        <v>2536360</v>
      </c>
      <c r="R143" s="47">
        <f t="shared" si="46"/>
        <v>0</v>
      </c>
      <c r="S143" s="55">
        <f t="shared" si="52"/>
        <v>2536360</v>
      </c>
      <c r="T143" s="47"/>
      <c r="U143" s="123"/>
      <c r="V143" s="45"/>
      <c r="W143" s="34"/>
      <c r="X143" s="5"/>
      <c r="Y143" s="5"/>
      <c r="Z143" s="5"/>
      <c r="AA143" s="4"/>
      <c r="AB143" s="4"/>
      <c r="AC143" s="4"/>
      <c r="AD143" s="4"/>
      <c r="AE143" s="4"/>
    </row>
    <row r="144" spans="1:31" s="44" customFormat="1" ht="23.25" customHeight="1">
      <c r="A144" s="46">
        <v>21</v>
      </c>
      <c r="B144" s="163" t="s">
        <v>117</v>
      </c>
      <c r="C144" s="102" t="str">
        <f t="shared" si="35"/>
        <v>Lâm Thị Sà Mít</v>
      </c>
      <c r="D144" s="135" t="str">
        <f t="shared" si="36"/>
        <v>Công nhân</v>
      </c>
      <c r="E144" s="103">
        <f t="shared" si="37"/>
        <v>2568000</v>
      </c>
      <c r="F144" s="108">
        <f>VLOOKUP(B144,'CC - 04'!$B$91:$AS$166,36,0)</f>
        <v>24</v>
      </c>
      <c r="G144" s="243">
        <f t="shared" si="47"/>
        <v>2568000</v>
      </c>
      <c r="H144" s="108">
        <f>(VLOOKUP(B144,'CC - 04'!$B$91:$AS$166,37,0)+VLOOKUP(B144,'CC - 04'!$B$91:$AS$166,38,0))</f>
        <v>0</v>
      </c>
      <c r="I144" s="243">
        <f t="shared" si="48"/>
        <v>0</v>
      </c>
      <c r="J144" s="109">
        <f t="shared" si="49"/>
        <v>24</v>
      </c>
      <c r="K144" s="243">
        <f t="shared" si="50"/>
        <v>2568000</v>
      </c>
      <c r="L144" s="241">
        <f t="shared" si="51"/>
        <v>360000</v>
      </c>
      <c r="M144" s="49">
        <f t="shared" si="41"/>
        <v>2928000</v>
      </c>
      <c r="N144" s="48">
        <f t="shared" si="42"/>
        <v>205440</v>
      </c>
      <c r="O144" s="48">
        <f t="shared" si="43"/>
        <v>38520</v>
      </c>
      <c r="P144" s="48">
        <f t="shared" si="44"/>
        <v>25680</v>
      </c>
      <c r="Q144" s="47">
        <f t="shared" si="45"/>
        <v>2658360</v>
      </c>
      <c r="R144" s="47">
        <f t="shared" si="46"/>
        <v>0</v>
      </c>
      <c r="S144" s="55">
        <f t="shared" si="52"/>
        <v>2658360</v>
      </c>
      <c r="T144" s="47"/>
      <c r="U144" s="123"/>
      <c r="V144" s="45"/>
      <c r="W144" s="34"/>
      <c r="X144" s="5"/>
      <c r="Y144" s="5"/>
      <c r="Z144" s="5"/>
      <c r="AA144" s="4"/>
      <c r="AB144" s="4"/>
      <c r="AC144" s="4"/>
      <c r="AD144" s="4"/>
      <c r="AE144" s="4"/>
    </row>
    <row r="145" spans="1:31" s="44" customFormat="1" ht="23.25" customHeight="1">
      <c r="A145" s="46">
        <v>22</v>
      </c>
      <c r="B145" s="163" t="s">
        <v>118</v>
      </c>
      <c r="C145" s="102" t="str">
        <f t="shared" si="35"/>
        <v>Nguyễn Văn Phi</v>
      </c>
      <c r="D145" s="135" t="str">
        <f t="shared" si="36"/>
        <v>Công nhân</v>
      </c>
      <c r="E145" s="103">
        <f t="shared" si="37"/>
        <v>2568000</v>
      </c>
      <c r="F145" s="108">
        <f>VLOOKUP(B145,'CC - 04'!$B$91:$AS$166,36,0)</f>
        <v>24</v>
      </c>
      <c r="G145" s="243">
        <f t="shared" si="47"/>
        <v>2568000</v>
      </c>
      <c r="H145" s="108">
        <f>(VLOOKUP(B145,'CC - 04'!$B$91:$AS$166,37,0)+VLOOKUP(B145,'CC - 04'!$B$91:$AS$166,38,0))</f>
        <v>0</v>
      </c>
      <c r="I145" s="243">
        <f t="shared" si="48"/>
        <v>0</v>
      </c>
      <c r="J145" s="109">
        <f t="shared" si="49"/>
        <v>24</v>
      </c>
      <c r="K145" s="243">
        <f t="shared" si="50"/>
        <v>2568000</v>
      </c>
      <c r="L145" s="241">
        <f t="shared" si="51"/>
        <v>360000</v>
      </c>
      <c r="M145" s="49">
        <f t="shared" si="41"/>
        <v>2928000</v>
      </c>
      <c r="N145" s="48">
        <f t="shared" si="42"/>
        <v>205440</v>
      </c>
      <c r="O145" s="48">
        <f t="shared" si="43"/>
        <v>38520</v>
      </c>
      <c r="P145" s="48">
        <f t="shared" si="44"/>
        <v>25680</v>
      </c>
      <c r="Q145" s="47">
        <f t="shared" si="45"/>
        <v>2658360</v>
      </c>
      <c r="R145" s="47">
        <f t="shared" si="46"/>
        <v>0</v>
      </c>
      <c r="S145" s="55">
        <f t="shared" si="52"/>
        <v>2658360</v>
      </c>
      <c r="T145" s="47"/>
      <c r="U145" s="123"/>
      <c r="V145" s="45"/>
      <c r="W145" s="34"/>
      <c r="X145" s="5"/>
      <c r="Y145" s="5"/>
      <c r="Z145" s="5"/>
      <c r="AA145" s="4"/>
      <c r="AB145" s="4"/>
      <c r="AC145" s="4"/>
      <c r="AD145" s="4"/>
      <c r="AE145" s="4"/>
    </row>
    <row r="146" spans="1:31" s="44" customFormat="1" ht="23.25" customHeight="1">
      <c r="A146" s="46">
        <v>23</v>
      </c>
      <c r="B146" s="163" t="s">
        <v>119</v>
      </c>
      <c r="C146" s="102" t="str">
        <f t="shared" si="35"/>
        <v>Trần Thị Toan</v>
      </c>
      <c r="D146" s="135" t="str">
        <f t="shared" si="36"/>
        <v>Công nhân</v>
      </c>
      <c r="E146" s="103">
        <f t="shared" si="37"/>
        <v>2568000</v>
      </c>
      <c r="F146" s="108">
        <f>VLOOKUP(B146,'CC - 04'!$B$91:$AS$166,36,0)</f>
        <v>23</v>
      </c>
      <c r="G146" s="243">
        <f t="shared" si="47"/>
        <v>2461000</v>
      </c>
      <c r="H146" s="108">
        <f>(VLOOKUP(B146,'CC - 04'!$B$91:$AS$166,37,0)+VLOOKUP(B146,'CC - 04'!$B$91:$AS$166,38,0))</f>
        <v>0</v>
      </c>
      <c r="I146" s="243">
        <f t="shared" si="48"/>
        <v>0</v>
      </c>
      <c r="J146" s="109">
        <f t="shared" si="49"/>
        <v>23</v>
      </c>
      <c r="K146" s="243">
        <f t="shared" si="50"/>
        <v>2461000</v>
      </c>
      <c r="L146" s="241">
        <f t="shared" si="51"/>
        <v>345000</v>
      </c>
      <c r="M146" s="49">
        <f t="shared" si="41"/>
        <v>2806000</v>
      </c>
      <c r="N146" s="48">
        <f t="shared" si="42"/>
        <v>205440</v>
      </c>
      <c r="O146" s="48">
        <f t="shared" si="43"/>
        <v>38520</v>
      </c>
      <c r="P146" s="48">
        <f t="shared" si="44"/>
        <v>25680</v>
      </c>
      <c r="Q146" s="47">
        <f t="shared" si="45"/>
        <v>2536360</v>
      </c>
      <c r="R146" s="47">
        <f t="shared" si="46"/>
        <v>0</v>
      </c>
      <c r="S146" s="55">
        <f t="shared" si="52"/>
        <v>2536360</v>
      </c>
      <c r="T146" s="47"/>
      <c r="U146" s="123"/>
      <c r="V146" s="45"/>
      <c r="W146" s="34"/>
      <c r="X146" s="5"/>
      <c r="Y146" s="5"/>
      <c r="Z146" s="5"/>
      <c r="AA146" s="4"/>
      <c r="AB146" s="4"/>
      <c r="AC146" s="4"/>
      <c r="AD146" s="4"/>
      <c r="AE146" s="4"/>
    </row>
    <row r="147" spans="1:31" s="44" customFormat="1" ht="23.25" customHeight="1">
      <c r="A147" s="46">
        <v>24</v>
      </c>
      <c r="B147" s="163" t="s">
        <v>120</v>
      </c>
      <c r="C147" s="102" t="str">
        <f t="shared" si="35"/>
        <v>Nguyễn Hữu Nhơn</v>
      </c>
      <c r="D147" s="135" t="str">
        <f t="shared" si="36"/>
        <v>Công nhân</v>
      </c>
      <c r="E147" s="103">
        <f t="shared" si="37"/>
        <v>2568000</v>
      </c>
      <c r="F147" s="108">
        <f>VLOOKUP(B147,'CC - 04'!$B$91:$AS$166,36,0)</f>
        <v>24</v>
      </c>
      <c r="G147" s="243">
        <f t="shared" si="47"/>
        <v>2568000</v>
      </c>
      <c r="H147" s="108">
        <f>(VLOOKUP(B147,'CC - 04'!$B$91:$AS$166,37,0)+VLOOKUP(B147,'CC - 04'!$B$91:$AS$166,38,0))</f>
        <v>0</v>
      </c>
      <c r="I147" s="243">
        <f t="shared" si="48"/>
        <v>0</v>
      </c>
      <c r="J147" s="109">
        <f t="shared" si="49"/>
        <v>24</v>
      </c>
      <c r="K147" s="243">
        <f t="shared" si="50"/>
        <v>2568000</v>
      </c>
      <c r="L147" s="241">
        <f t="shared" si="51"/>
        <v>360000</v>
      </c>
      <c r="M147" s="49">
        <f t="shared" si="41"/>
        <v>2928000</v>
      </c>
      <c r="N147" s="48">
        <f t="shared" si="42"/>
        <v>205440</v>
      </c>
      <c r="O147" s="48">
        <f t="shared" si="43"/>
        <v>38520</v>
      </c>
      <c r="P147" s="48">
        <f t="shared" si="44"/>
        <v>25680</v>
      </c>
      <c r="Q147" s="47">
        <f t="shared" si="45"/>
        <v>2658360</v>
      </c>
      <c r="R147" s="47">
        <f t="shared" si="46"/>
        <v>0</v>
      </c>
      <c r="S147" s="55">
        <f t="shared" si="52"/>
        <v>2658360</v>
      </c>
      <c r="T147" s="47"/>
      <c r="U147" s="123"/>
      <c r="V147" s="45"/>
      <c r="W147" s="34"/>
      <c r="X147" s="5"/>
      <c r="Y147" s="5"/>
      <c r="Z147" s="5"/>
      <c r="AA147" s="4"/>
      <c r="AB147" s="4"/>
      <c r="AC147" s="4"/>
      <c r="AD147" s="4"/>
      <c r="AE147" s="4"/>
    </row>
    <row r="148" spans="1:31" s="44" customFormat="1" ht="23.25" customHeight="1">
      <c r="A148" s="46">
        <v>25</v>
      </c>
      <c r="B148" s="163" t="s">
        <v>121</v>
      </c>
      <c r="C148" s="102" t="str">
        <f t="shared" si="35"/>
        <v>Huỳnh Minh Hiếu</v>
      </c>
      <c r="D148" s="135" t="str">
        <f t="shared" si="36"/>
        <v>Công nhân</v>
      </c>
      <c r="E148" s="103">
        <f t="shared" si="37"/>
        <v>2568000</v>
      </c>
      <c r="F148" s="108">
        <f>VLOOKUP(B148,'CC - 04'!$B$91:$AS$166,36,0)</f>
        <v>23</v>
      </c>
      <c r="G148" s="243">
        <f t="shared" si="47"/>
        <v>2461000</v>
      </c>
      <c r="H148" s="108">
        <f>(VLOOKUP(B148,'CC - 04'!$B$91:$AS$166,37,0)+VLOOKUP(B148,'CC - 04'!$B$91:$AS$166,38,0))</f>
        <v>0</v>
      </c>
      <c r="I148" s="243">
        <f t="shared" si="48"/>
        <v>0</v>
      </c>
      <c r="J148" s="109">
        <f t="shared" si="49"/>
        <v>23</v>
      </c>
      <c r="K148" s="243">
        <f t="shared" si="50"/>
        <v>2461000</v>
      </c>
      <c r="L148" s="241">
        <f t="shared" si="51"/>
        <v>345000</v>
      </c>
      <c r="M148" s="49">
        <f t="shared" si="41"/>
        <v>2806000</v>
      </c>
      <c r="N148" s="48">
        <f t="shared" si="42"/>
        <v>205440</v>
      </c>
      <c r="O148" s="48">
        <f t="shared" si="43"/>
        <v>38520</v>
      </c>
      <c r="P148" s="48">
        <f t="shared" si="44"/>
        <v>25680</v>
      </c>
      <c r="Q148" s="47">
        <f t="shared" si="45"/>
        <v>2536360</v>
      </c>
      <c r="R148" s="47">
        <f t="shared" si="46"/>
        <v>0</v>
      </c>
      <c r="S148" s="55">
        <f t="shared" si="52"/>
        <v>2536360</v>
      </c>
      <c r="T148" s="47"/>
      <c r="U148" s="123"/>
      <c r="V148" s="45"/>
      <c r="W148" s="34"/>
      <c r="X148" s="5"/>
      <c r="Y148" s="5"/>
      <c r="Z148" s="5"/>
      <c r="AA148" s="4"/>
      <c r="AB148" s="4"/>
      <c r="AC148" s="4"/>
      <c r="AD148" s="4"/>
      <c r="AE148" s="4"/>
    </row>
    <row r="149" spans="1:31" s="44" customFormat="1" ht="23.25" customHeight="1">
      <c r="A149" s="46">
        <v>26</v>
      </c>
      <c r="B149" s="163" t="s">
        <v>122</v>
      </c>
      <c r="C149" s="102" t="str">
        <f t="shared" si="35"/>
        <v>Lý Thị Sà Kha</v>
      </c>
      <c r="D149" s="135" t="str">
        <f t="shared" si="36"/>
        <v>Công nhân</v>
      </c>
      <c r="E149" s="103">
        <f t="shared" si="37"/>
        <v>2568000</v>
      </c>
      <c r="F149" s="108">
        <f>VLOOKUP(B149,'CC - 04'!$B$91:$AS$166,36,0)</f>
        <v>24</v>
      </c>
      <c r="G149" s="243">
        <f t="shared" si="47"/>
        <v>2568000</v>
      </c>
      <c r="H149" s="108">
        <f>(VLOOKUP(B149,'CC - 04'!$B$91:$AS$166,37,0)+VLOOKUP(B149,'CC - 04'!$B$91:$AS$166,38,0))</f>
        <v>0</v>
      </c>
      <c r="I149" s="243">
        <f t="shared" si="48"/>
        <v>0</v>
      </c>
      <c r="J149" s="109">
        <f t="shared" si="49"/>
        <v>24</v>
      </c>
      <c r="K149" s="243">
        <f t="shared" si="50"/>
        <v>2568000</v>
      </c>
      <c r="L149" s="241">
        <f t="shared" si="51"/>
        <v>360000</v>
      </c>
      <c r="M149" s="49">
        <f t="shared" si="41"/>
        <v>2928000</v>
      </c>
      <c r="N149" s="48">
        <f t="shared" si="42"/>
        <v>205440</v>
      </c>
      <c r="O149" s="48">
        <f t="shared" si="43"/>
        <v>38520</v>
      </c>
      <c r="P149" s="48">
        <f t="shared" si="44"/>
        <v>25680</v>
      </c>
      <c r="Q149" s="47">
        <f t="shared" si="45"/>
        <v>2658360</v>
      </c>
      <c r="R149" s="47">
        <f t="shared" si="46"/>
        <v>0</v>
      </c>
      <c r="S149" s="55">
        <f t="shared" si="52"/>
        <v>2658360</v>
      </c>
      <c r="T149" s="47"/>
      <c r="U149" s="123"/>
      <c r="V149" s="45"/>
      <c r="W149" s="34"/>
      <c r="X149" s="5"/>
      <c r="Y149" s="5"/>
      <c r="Z149" s="5"/>
      <c r="AA149" s="4"/>
      <c r="AB149" s="4"/>
      <c r="AC149" s="4"/>
      <c r="AD149" s="4"/>
      <c r="AE149" s="4"/>
    </row>
    <row r="150" spans="1:31" s="44" customFormat="1" ht="23.25" customHeight="1">
      <c r="A150" s="46">
        <v>27</v>
      </c>
      <c r="B150" s="163" t="s">
        <v>127</v>
      </c>
      <c r="C150" s="102" t="str">
        <f t="shared" si="35"/>
        <v>Nguyễn Văn Bé Hai</v>
      </c>
      <c r="D150" s="135" t="str">
        <f t="shared" si="36"/>
        <v>Công nhân</v>
      </c>
      <c r="E150" s="103">
        <f t="shared" si="37"/>
        <v>2825000</v>
      </c>
      <c r="F150" s="108">
        <f>VLOOKUP(B150,'CC - 04'!$B$91:$AS$166,36,0)</f>
        <v>23</v>
      </c>
      <c r="G150" s="243">
        <f t="shared" si="47"/>
        <v>2707292</v>
      </c>
      <c r="H150" s="108">
        <f>(VLOOKUP(B150,'CC - 04'!$B$91:$AS$166,37,0)+VLOOKUP(B150,'CC - 04'!$B$91:$AS$166,38,0))</f>
        <v>0</v>
      </c>
      <c r="I150" s="243">
        <f t="shared" si="48"/>
        <v>0</v>
      </c>
      <c r="J150" s="109">
        <f t="shared" si="49"/>
        <v>23</v>
      </c>
      <c r="K150" s="243">
        <f t="shared" si="50"/>
        <v>2707292</v>
      </c>
      <c r="L150" s="241">
        <f t="shared" si="51"/>
        <v>345000</v>
      </c>
      <c r="M150" s="49">
        <f t="shared" si="41"/>
        <v>3052292</v>
      </c>
      <c r="N150" s="48">
        <f t="shared" si="42"/>
        <v>226000</v>
      </c>
      <c r="O150" s="48">
        <f t="shared" si="43"/>
        <v>42375</v>
      </c>
      <c r="P150" s="48">
        <f t="shared" si="44"/>
        <v>28250</v>
      </c>
      <c r="Q150" s="47">
        <f t="shared" si="45"/>
        <v>2755667</v>
      </c>
      <c r="R150" s="47">
        <f t="shared" si="46"/>
        <v>0</v>
      </c>
      <c r="S150" s="55">
        <f t="shared" si="52"/>
        <v>2755667</v>
      </c>
      <c r="T150" s="47"/>
      <c r="U150" s="123"/>
      <c r="V150" s="45"/>
      <c r="W150" s="34"/>
      <c r="X150" s="5"/>
      <c r="Y150" s="5"/>
      <c r="Z150" s="5"/>
      <c r="AA150" s="4"/>
      <c r="AB150" s="4"/>
      <c r="AC150" s="4"/>
      <c r="AD150" s="4"/>
      <c r="AE150" s="4"/>
    </row>
    <row r="151" spans="1:31" s="44" customFormat="1" ht="23.25" customHeight="1">
      <c r="A151" s="46">
        <v>28</v>
      </c>
      <c r="B151" s="163" t="s">
        <v>128</v>
      </c>
      <c r="C151" s="102" t="str">
        <f t="shared" ref="C151:C158" si="53">VLOOKUP(B151,DS,2,0)</f>
        <v>Thạch Tiền</v>
      </c>
      <c r="D151" s="135" t="str">
        <f t="shared" ref="D151:D158" si="54">VLOOKUP(B151,DS,3,0)</f>
        <v>Công nhân</v>
      </c>
      <c r="E151" s="103">
        <f t="shared" ref="E151:E158" si="55">VLOOKUP(B151,DS,4,0)</f>
        <v>2568000</v>
      </c>
      <c r="F151" s="108">
        <f>VLOOKUP(B151,'CC - 04'!$B$91:$AS$166,36,0)</f>
        <v>24</v>
      </c>
      <c r="G151" s="243">
        <f t="shared" si="47"/>
        <v>2568000</v>
      </c>
      <c r="H151" s="108">
        <f>(VLOOKUP(B151,'CC - 04'!$B$91:$AS$166,37,0)+VLOOKUP(B151,'CC - 04'!$B$91:$AS$166,38,0))</f>
        <v>0</v>
      </c>
      <c r="I151" s="243">
        <f t="shared" ref="I151:I158" si="56">ROUND(E151/$U$2*H151,0)</f>
        <v>0</v>
      </c>
      <c r="J151" s="109">
        <f t="shared" ref="J151:J158" si="57">F151+H151</f>
        <v>24</v>
      </c>
      <c r="K151" s="243">
        <f t="shared" ref="K151:K158" si="58">G151+I151</f>
        <v>2568000</v>
      </c>
      <c r="L151" s="241">
        <f t="shared" ref="L151:L158" si="59">+F151*15000</f>
        <v>360000</v>
      </c>
      <c r="M151" s="49">
        <f t="shared" ref="M151:M158" si="60">K151+L151</f>
        <v>2928000</v>
      </c>
      <c r="N151" s="48">
        <f t="shared" si="42"/>
        <v>205440</v>
      </c>
      <c r="O151" s="48">
        <f t="shared" si="43"/>
        <v>38520</v>
      </c>
      <c r="P151" s="48">
        <f t="shared" si="44"/>
        <v>25680</v>
      </c>
      <c r="Q151" s="47">
        <f t="shared" ref="Q151:Q158" si="61">M151-SUM(N151:P151)</f>
        <v>2658360</v>
      </c>
      <c r="R151" s="47">
        <f t="shared" ref="R151:R158" si="62">VLOOKUP(B151,DS,23,0)</f>
        <v>0</v>
      </c>
      <c r="S151" s="55">
        <f t="shared" ref="S151:S158" si="63">Q151-R151</f>
        <v>2658360</v>
      </c>
      <c r="T151" s="47"/>
      <c r="U151" s="123"/>
      <c r="V151" s="45"/>
      <c r="W151" s="34"/>
      <c r="X151" s="5"/>
      <c r="Y151" s="5"/>
      <c r="Z151" s="5"/>
      <c r="AA151" s="4"/>
      <c r="AB151" s="4"/>
      <c r="AC151" s="4"/>
      <c r="AD151" s="4"/>
      <c r="AE151" s="4"/>
    </row>
    <row r="152" spans="1:31" s="44" customFormat="1" ht="23.25" customHeight="1">
      <c r="A152" s="46">
        <v>29</v>
      </c>
      <c r="B152" s="163" t="s">
        <v>129</v>
      </c>
      <c r="C152" s="102" t="str">
        <f t="shared" si="53"/>
        <v>Hứa Hậu</v>
      </c>
      <c r="D152" s="135" t="str">
        <f t="shared" si="54"/>
        <v>Công nhân</v>
      </c>
      <c r="E152" s="103">
        <f t="shared" si="55"/>
        <v>2568000</v>
      </c>
      <c r="F152" s="108">
        <f>VLOOKUP(B152,'CC - 04'!$B$91:$AS$166,36,0)</f>
        <v>23</v>
      </c>
      <c r="G152" s="243">
        <f t="shared" si="47"/>
        <v>2461000</v>
      </c>
      <c r="H152" s="108">
        <f>(VLOOKUP(B152,'CC - 04'!$B$91:$AS$166,37,0)+VLOOKUP(B152,'CC - 04'!$B$91:$AS$166,38,0))</f>
        <v>0</v>
      </c>
      <c r="I152" s="243">
        <f t="shared" si="56"/>
        <v>0</v>
      </c>
      <c r="J152" s="109">
        <f t="shared" si="57"/>
        <v>23</v>
      </c>
      <c r="K152" s="243">
        <f t="shared" si="58"/>
        <v>2461000</v>
      </c>
      <c r="L152" s="241">
        <f t="shared" si="59"/>
        <v>345000</v>
      </c>
      <c r="M152" s="49">
        <f t="shared" si="60"/>
        <v>2806000</v>
      </c>
      <c r="N152" s="48">
        <f t="shared" si="42"/>
        <v>205440</v>
      </c>
      <c r="O152" s="48">
        <f t="shared" si="43"/>
        <v>38520</v>
      </c>
      <c r="P152" s="48">
        <f t="shared" si="44"/>
        <v>25680</v>
      </c>
      <c r="Q152" s="47">
        <f t="shared" si="61"/>
        <v>2536360</v>
      </c>
      <c r="R152" s="47">
        <f t="shared" si="62"/>
        <v>0</v>
      </c>
      <c r="S152" s="55">
        <f t="shared" si="63"/>
        <v>2536360</v>
      </c>
      <c r="T152" s="47"/>
      <c r="U152" s="123"/>
      <c r="V152" s="45"/>
      <c r="W152" s="34"/>
      <c r="X152" s="5"/>
      <c r="Y152" s="5"/>
      <c r="Z152" s="5"/>
      <c r="AA152" s="4"/>
      <c r="AB152" s="4"/>
      <c r="AC152" s="4"/>
      <c r="AD152" s="4"/>
      <c r="AE152" s="4"/>
    </row>
    <row r="153" spans="1:31" s="44" customFormat="1" ht="23.25" customHeight="1">
      <c r="A153" s="46">
        <v>30</v>
      </c>
      <c r="B153" s="163" t="s">
        <v>130</v>
      </c>
      <c r="C153" s="102" t="str">
        <f t="shared" si="53"/>
        <v>Sơn Phép</v>
      </c>
      <c r="D153" s="135" t="str">
        <f t="shared" si="54"/>
        <v>Công nhân</v>
      </c>
      <c r="E153" s="103">
        <f t="shared" si="55"/>
        <v>2568000</v>
      </c>
      <c r="F153" s="108">
        <f>VLOOKUP(B153,'CC - 04'!$B$91:$AS$166,36,0)</f>
        <v>24</v>
      </c>
      <c r="G153" s="243">
        <f t="shared" si="47"/>
        <v>2568000</v>
      </c>
      <c r="H153" s="108">
        <f>(VLOOKUP(B153,'CC - 04'!$B$91:$AS$166,37,0)+VLOOKUP(B153,'CC - 04'!$B$91:$AS$166,38,0))</f>
        <v>0</v>
      </c>
      <c r="I153" s="243">
        <f t="shared" si="56"/>
        <v>0</v>
      </c>
      <c r="J153" s="109">
        <f t="shared" si="57"/>
        <v>24</v>
      </c>
      <c r="K153" s="243">
        <f t="shared" si="58"/>
        <v>2568000</v>
      </c>
      <c r="L153" s="241">
        <f t="shared" si="59"/>
        <v>360000</v>
      </c>
      <c r="M153" s="49">
        <f t="shared" si="60"/>
        <v>2928000</v>
      </c>
      <c r="N153" s="48">
        <f t="shared" si="42"/>
        <v>205440</v>
      </c>
      <c r="O153" s="48">
        <f t="shared" si="43"/>
        <v>38520</v>
      </c>
      <c r="P153" s="48">
        <f t="shared" si="44"/>
        <v>25680</v>
      </c>
      <c r="Q153" s="47">
        <f t="shared" si="61"/>
        <v>2658360</v>
      </c>
      <c r="R153" s="47">
        <f t="shared" si="62"/>
        <v>0</v>
      </c>
      <c r="S153" s="55">
        <f t="shared" si="63"/>
        <v>2658360</v>
      </c>
      <c r="T153" s="47"/>
      <c r="U153" s="123"/>
      <c r="V153" s="45"/>
      <c r="W153" s="34"/>
      <c r="X153" s="5"/>
      <c r="Y153" s="5"/>
      <c r="Z153" s="5"/>
      <c r="AA153" s="4"/>
      <c r="AB153" s="4"/>
      <c r="AC153" s="4"/>
      <c r="AD153" s="4"/>
      <c r="AE153" s="4"/>
    </row>
    <row r="154" spans="1:31" s="44" customFormat="1" ht="23.25" customHeight="1">
      <c r="A154" s="46">
        <v>31</v>
      </c>
      <c r="B154" s="163" t="s">
        <v>131</v>
      </c>
      <c r="C154" s="102" t="str">
        <f t="shared" si="53"/>
        <v>Lý La Qui</v>
      </c>
      <c r="D154" s="135" t="str">
        <f t="shared" si="54"/>
        <v>Công nhân</v>
      </c>
      <c r="E154" s="103">
        <f t="shared" si="55"/>
        <v>2568000</v>
      </c>
      <c r="F154" s="108">
        <f>VLOOKUP(B154,'CC - 04'!$B$91:$AS$166,36,0)</f>
        <v>23</v>
      </c>
      <c r="G154" s="243">
        <f t="shared" si="47"/>
        <v>2461000</v>
      </c>
      <c r="H154" s="108">
        <f>(VLOOKUP(B154,'CC - 04'!$B$91:$AS$166,37,0)+VLOOKUP(B154,'CC - 04'!$B$91:$AS$166,38,0))</f>
        <v>0</v>
      </c>
      <c r="I154" s="243">
        <f t="shared" si="56"/>
        <v>0</v>
      </c>
      <c r="J154" s="109">
        <f t="shared" si="57"/>
        <v>23</v>
      </c>
      <c r="K154" s="243">
        <f t="shared" si="58"/>
        <v>2461000</v>
      </c>
      <c r="L154" s="241">
        <f t="shared" si="59"/>
        <v>345000</v>
      </c>
      <c r="M154" s="49">
        <f t="shared" si="60"/>
        <v>2806000</v>
      </c>
      <c r="N154" s="48">
        <f t="shared" si="42"/>
        <v>205440</v>
      </c>
      <c r="O154" s="48">
        <f t="shared" si="43"/>
        <v>38520</v>
      </c>
      <c r="P154" s="48">
        <f t="shared" si="44"/>
        <v>25680</v>
      </c>
      <c r="Q154" s="47">
        <f t="shared" si="61"/>
        <v>2536360</v>
      </c>
      <c r="R154" s="47">
        <f t="shared" si="62"/>
        <v>0</v>
      </c>
      <c r="S154" s="55">
        <f t="shared" si="63"/>
        <v>2536360</v>
      </c>
      <c r="T154" s="47"/>
      <c r="U154" s="123"/>
      <c r="V154" s="45"/>
      <c r="W154" s="34"/>
      <c r="X154" s="5"/>
      <c r="Y154" s="5"/>
      <c r="Z154" s="5"/>
      <c r="AA154" s="4"/>
      <c r="AB154" s="4"/>
      <c r="AC154" s="4"/>
      <c r="AD154" s="4"/>
      <c r="AE154" s="4"/>
    </row>
    <row r="155" spans="1:31" s="44" customFormat="1" ht="23.25" customHeight="1">
      <c r="A155" s="46">
        <v>32</v>
      </c>
      <c r="B155" s="163" t="s">
        <v>132</v>
      </c>
      <c r="C155" s="102" t="str">
        <f t="shared" si="53"/>
        <v>Nguyễn Văn Tâm</v>
      </c>
      <c r="D155" s="135" t="str">
        <f t="shared" si="54"/>
        <v>Công nhân</v>
      </c>
      <c r="E155" s="103">
        <f t="shared" si="55"/>
        <v>2568000</v>
      </c>
      <c r="F155" s="108">
        <f>VLOOKUP(B155,'CC - 04'!$B$91:$AS$166,36,0)</f>
        <v>24</v>
      </c>
      <c r="G155" s="243">
        <f t="shared" si="47"/>
        <v>2568000</v>
      </c>
      <c r="H155" s="108">
        <f>(VLOOKUP(B155,'CC - 04'!$B$91:$AS$166,37,0)+VLOOKUP(B155,'CC - 04'!$B$91:$AS$166,38,0))</f>
        <v>0</v>
      </c>
      <c r="I155" s="243">
        <f t="shared" si="56"/>
        <v>0</v>
      </c>
      <c r="J155" s="109">
        <f t="shared" si="57"/>
        <v>24</v>
      </c>
      <c r="K155" s="243">
        <f t="shared" si="58"/>
        <v>2568000</v>
      </c>
      <c r="L155" s="241">
        <f t="shared" si="59"/>
        <v>360000</v>
      </c>
      <c r="M155" s="49">
        <f t="shared" si="60"/>
        <v>2928000</v>
      </c>
      <c r="N155" s="48">
        <f t="shared" si="42"/>
        <v>205440</v>
      </c>
      <c r="O155" s="48">
        <f t="shared" si="43"/>
        <v>38520</v>
      </c>
      <c r="P155" s="48">
        <f t="shared" si="44"/>
        <v>25680</v>
      </c>
      <c r="Q155" s="47">
        <f t="shared" si="61"/>
        <v>2658360</v>
      </c>
      <c r="R155" s="47">
        <f t="shared" si="62"/>
        <v>0</v>
      </c>
      <c r="S155" s="55">
        <f t="shared" si="63"/>
        <v>2658360</v>
      </c>
      <c r="T155" s="47"/>
      <c r="U155" s="123"/>
      <c r="V155" s="45"/>
      <c r="W155" s="34"/>
      <c r="X155" s="5"/>
      <c r="Y155" s="5"/>
      <c r="Z155" s="5"/>
      <c r="AA155" s="4"/>
      <c r="AB155" s="4"/>
      <c r="AC155" s="4"/>
      <c r="AD155" s="4"/>
      <c r="AE155" s="4"/>
    </row>
    <row r="156" spans="1:31" s="44" customFormat="1" ht="23.25" customHeight="1">
      <c r="A156" s="46">
        <v>33</v>
      </c>
      <c r="B156" s="163" t="s">
        <v>133</v>
      </c>
      <c r="C156" s="102" t="str">
        <f t="shared" si="53"/>
        <v>Sơn Lét</v>
      </c>
      <c r="D156" s="135" t="str">
        <f t="shared" si="54"/>
        <v>Công nhân</v>
      </c>
      <c r="E156" s="103">
        <f t="shared" si="55"/>
        <v>2568000</v>
      </c>
      <c r="F156" s="108">
        <f>VLOOKUP(B156,'CC - 04'!$B$91:$AS$166,36,0)</f>
        <v>24</v>
      </c>
      <c r="G156" s="243">
        <f t="shared" si="47"/>
        <v>2568000</v>
      </c>
      <c r="H156" s="108">
        <f>(VLOOKUP(B156,'CC - 04'!$B$91:$AS$166,37,0)+VLOOKUP(B156,'CC - 04'!$B$91:$AS$166,38,0))</f>
        <v>0</v>
      </c>
      <c r="I156" s="243">
        <f t="shared" si="56"/>
        <v>0</v>
      </c>
      <c r="J156" s="109">
        <f t="shared" si="57"/>
        <v>24</v>
      </c>
      <c r="K156" s="243">
        <f t="shared" si="58"/>
        <v>2568000</v>
      </c>
      <c r="L156" s="241">
        <f t="shared" si="59"/>
        <v>360000</v>
      </c>
      <c r="M156" s="49">
        <f t="shared" si="60"/>
        <v>2928000</v>
      </c>
      <c r="N156" s="48">
        <f t="shared" si="42"/>
        <v>205440</v>
      </c>
      <c r="O156" s="48">
        <f t="shared" si="43"/>
        <v>38520</v>
      </c>
      <c r="P156" s="48">
        <f t="shared" si="44"/>
        <v>25680</v>
      </c>
      <c r="Q156" s="47">
        <f t="shared" si="61"/>
        <v>2658360</v>
      </c>
      <c r="R156" s="47">
        <f t="shared" si="62"/>
        <v>0</v>
      </c>
      <c r="S156" s="55">
        <f t="shared" si="63"/>
        <v>2658360</v>
      </c>
      <c r="T156" s="47"/>
      <c r="U156" s="123"/>
      <c r="V156" s="45"/>
      <c r="W156" s="34"/>
      <c r="X156" s="5"/>
      <c r="Y156" s="5"/>
      <c r="Z156" s="5"/>
      <c r="AA156" s="4"/>
      <c r="AB156" s="4"/>
      <c r="AC156" s="4"/>
      <c r="AD156" s="4"/>
      <c r="AE156" s="4"/>
    </row>
    <row r="157" spans="1:31" s="44" customFormat="1" ht="23.25" customHeight="1">
      <c r="A157" s="46">
        <v>34</v>
      </c>
      <c r="B157" s="163" t="s">
        <v>134</v>
      </c>
      <c r="C157" s="102" t="str">
        <f t="shared" si="53"/>
        <v>Trần Nhiên</v>
      </c>
      <c r="D157" s="135" t="str">
        <f t="shared" si="54"/>
        <v>Công nhân</v>
      </c>
      <c r="E157" s="103">
        <f t="shared" si="55"/>
        <v>2568000</v>
      </c>
      <c r="F157" s="108">
        <f>VLOOKUP(B157,'CC - 04'!$B$91:$AS$166,36,0)</f>
        <v>23</v>
      </c>
      <c r="G157" s="243">
        <f t="shared" si="47"/>
        <v>2461000</v>
      </c>
      <c r="H157" s="108">
        <f>(VLOOKUP(B157,'CC - 04'!$B$91:$AS$166,37,0)+VLOOKUP(B157,'CC - 04'!$B$91:$AS$166,38,0))</f>
        <v>0</v>
      </c>
      <c r="I157" s="243">
        <f t="shared" si="56"/>
        <v>0</v>
      </c>
      <c r="J157" s="109">
        <f t="shared" si="57"/>
        <v>23</v>
      </c>
      <c r="K157" s="243">
        <f t="shared" si="58"/>
        <v>2461000</v>
      </c>
      <c r="L157" s="241">
        <f t="shared" si="59"/>
        <v>345000</v>
      </c>
      <c r="M157" s="49">
        <f t="shared" si="60"/>
        <v>2806000</v>
      </c>
      <c r="N157" s="48">
        <f t="shared" si="42"/>
        <v>205440</v>
      </c>
      <c r="O157" s="48">
        <f t="shared" si="43"/>
        <v>38520</v>
      </c>
      <c r="P157" s="48">
        <f t="shared" si="44"/>
        <v>25680</v>
      </c>
      <c r="Q157" s="47">
        <f t="shared" si="61"/>
        <v>2536360</v>
      </c>
      <c r="R157" s="47">
        <f t="shared" si="62"/>
        <v>0</v>
      </c>
      <c r="S157" s="55">
        <f t="shared" si="63"/>
        <v>2536360</v>
      </c>
      <c r="T157" s="47"/>
      <c r="U157" s="123"/>
      <c r="V157" s="45"/>
      <c r="W157" s="34"/>
      <c r="X157" s="5"/>
      <c r="Y157" s="5"/>
      <c r="Z157" s="5"/>
      <c r="AA157" s="4"/>
      <c r="AB157" s="4"/>
      <c r="AC157" s="4"/>
      <c r="AD157" s="4"/>
      <c r="AE157" s="4"/>
    </row>
    <row r="158" spans="1:31" s="44" customFormat="1" ht="23.25" customHeight="1">
      <c r="A158" s="46">
        <v>35</v>
      </c>
      <c r="B158" s="163" t="s">
        <v>135</v>
      </c>
      <c r="C158" s="102" t="str">
        <f t="shared" si="53"/>
        <v>Thạch Giang</v>
      </c>
      <c r="D158" s="135" t="str">
        <f t="shared" si="54"/>
        <v>Công nhân</v>
      </c>
      <c r="E158" s="103">
        <f t="shared" si="55"/>
        <v>2568000</v>
      </c>
      <c r="F158" s="108">
        <f>VLOOKUP(B158,'CC - 04'!$B$91:$AS$166,36,0)</f>
        <v>24</v>
      </c>
      <c r="G158" s="243">
        <f t="shared" si="47"/>
        <v>2568000</v>
      </c>
      <c r="H158" s="108">
        <f>(VLOOKUP(B158,'CC - 04'!$B$91:$AS$166,37,0)+VLOOKUP(B158,'CC - 04'!$B$91:$AS$166,38,0))</f>
        <v>0</v>
      </c>
      <c r="I158" s="243">
        <f t="shared" si="56"/>
        <v>0</v>
      </c>
      <c r="J158" s="109">
        <f t="shared" si="57"/>
        <v>24</v>
      </c>
      <c r="K158" s="243">
        <f t="shared" si="58"/>
        <v>2568000</v>
      </c>
      <c r="L158" s="241">
        <f t="shared" si="59"/>
        <v>360000</v>
      </c>
      <c r="M158" s="49">
        <f t="shared" si="60"/>
        <v>2928000</v>
      </c>
      <c r="N158" s="48">
        <f t="shared" si="42"/>
        <v>205440</v>
      </c>
      <c r="O158" s="48">
        <f t="shared" si="43"/>
        <v>38520</v>
      </c>
      <c r="P158" s="48">
        <f t="shared" si="44"/>
        <v>25680</v>
      </c>
      <c r="Q158" s="47">
        <f t="shared" si="61"/>
        <v>2658360</v>
      </c>
      <c r="R158" s="47">
        <f t="shared" si="62"/>
        <v>0</v>
      </c>
      <c r="S158" s="55">
        <f t="shared" si="63"/>
        <v>2658360</v>
      </c>
      <c r="T158" s="47"/>
      <c r="U158" s="123"/>
      <c r="V158" s="45"/>
      <c r="W158" s="34"/>
      <c r="X158" s="5"/>
      <c r="Y158" s="5"/>
      <c r="Z158" s="5"/>
      <c r="AA158" s="4"/>
      <c r="AB158" s="4"/>
      <c r="AC158" s="4"/>
      <c r="AD158" s="4"/>
      <c r="AE158" s="4"/>
    </row>
    <row r="159" spans="1:31" s="44" customFormat="1" ht="23.25" customHeight="1">
      <c r="A159" s="46">
        <v>36</v>
      </c>
      <c r="B159" s="163" t="s">
        <v>136</v>
      </c>
      <c r="C159" s="102" t="str">
        <f t="shared" ref="C159:C161" si="64">VLOOKUP(B159,DS,2,0)</f>
        <v>Thạch Quyền</v>
      </c>
      <c r="D159" s="135" t="str">
        <f t="shared" ref="D159:D161" si="65">VLOOKUP(B159,DS,3,0)</f>
        <v>Công nhân</v>
      </c>
      <c r="E159" s="103">
        <f t="shared" ref="E159:E161" si="66">VLOOKUP(B159,DS,4,0)</f>
        <v>2568000</v>
      </c>
      <c r="F159" s="108">
        <f>VLOOKUP(B159,'CC - 04'!$B$91:$AS$166,36,0)</f>
        <v>23</v>
      </c>
      <c r="G159" s="243">
        <f t="shared" si="47"/>
        <v>2461000</v>
      </c>
      <c r="H159" s="108">
        <f>(VLOOKUP(B159,'CC - 04'!$B$91:$AS$166,37,0)+VLOOKUP(B159,'CC - 04'!$B$91:$AS$166,38,0))</f>
        <v>0</v>
      </c>
      <c r="I159" s="243">
        <f t="shared" ref="I159:I161" si="67">ROUND(E159/$U$2*H159,0)</f>
        <v>0</v>
      </c>
      <c r="J159" s="109">
        <f t="shared" ref="J159:J161" si="68">F159+H159</f>
        <v>23</v>
      </c>
      <c r="K159" s="243">
        <f t="shared" ref="K159:K161" si="69">G159+I159</f>
        <v>2461000</v>
      </c>
      <c r="L159" s="241">
        <f t="shared" ref="L159:L161" si="70">+F159*15000</f>
        <v>345000</v>
      </c>
      <c r="M159" s="49">
        <f t="shared" ref="M159:M161" si="71">K159+L159</f>
        <v>2806000</v>
      </c>
      <c r="N159" s="48">
        <f t="shared" si="42"/>
        <v>205440</v>
      </c>
      <c r="O159" s="48">
        <f t="shared" si="43"/>
        <v>38520</v>
      </c>
      <c r="P159" s="48">
        <f t="shared" si="44"/>
        <v>25680</v>
      </c>
      <c r="Q159" s="47">
        <f t="shared" ref="Q159:Q161" si="72">M159-SUM(N159:P159)</f>
        <v>2536360</v>
      </c>
      <c r="R159" s="47">
        <f t="shared" ref="R159:R161" si="73">VLOOKUP(B159,DS,23,0)</f>
        <v>0</v>
      </c>
      <c r="S159" s="55">
        <f t="shared" ref="S159:S161" si="74">Q159-R159</f>
        <v>2536360</v>
      </c>
      <c r="T159" s="47"/>
      <c r="U159" s="123"/>
      <c r="V159" s="45"/>
      <c r="W159" s="34"/>
      <c r="X159" s="5"/>
      <c r="Y159" s="5"/>
      <c r="Z159" s="5"/>
      <c r="AA159" s="4"/>
      <c r="AB159" s="4"/>
      <c r="AC159" s="4"/>
      <c r="AD159" s="4"/>
      <c r="AE159" s="4"/>
    </row>
    <row r="160" spans="1:31" s="44" customFormat="1" ht="23.25" customHeight="1">
      <c r="A160" s="46">
        <v>37</v>
      </c>
      <c r="B160" s="163" t="s">
        <v>137</v>
      </c>
      <c r="C160" s="102" t="str">
        <f t="shared" si="64"/>
        <v>Lâm Lin</v>
      </c>
      <c r="D160" s="135" t="str">
        <f t="shared" si="65"/>
        <v>Công nhân</v>
      </c>
      <c r="E160" s="103">
        <f t="shared" si="66"/>
        <v>2568000</v>
      </c>
      <c r="F160" s="108">
        <f>VLOOKUP(B160,'CC - 04'!$B$91:$AS$166,36,0)</f>
        <v>24</v>
      </c>
      <c r="G160" s="243">
        <f t="shared" si="47"/>
        <v>2568000</v>
      </c>
      <c r="H160" s="108">
        <f>(VLOOKUP(B160,'CC - 04'!$B$91:$AS$166,37,0)+VLOOKUP(B160,'CC - 04'!$B$91:$AS$166,38,0))</f>
        <v>0</v>
      </c>
      <c r="I160" s="243">
        <f t="shared" si="67"/>
        <v>0</v>
      </c>
      <c r="J160" s="109">
        <f t="shared" si="68"/>
        <v>24</v>
      </c>
      <c r="K160" s="243">
        <f t="shared" si="69"/>
        <v>2568000</v>
      </c>
      <c r="L160" s="241">
        <f t="shared" si="70"/>
        <v>360000</v>
      </c>
      <c r="M160" s="49">
        <f t="shared" si="71"/>
        <v>2928000</v>
      </c>
      <c r="N160" s="48">
        <f t="shared" si="42"/>
        <v>205440</v>
      </c>
      <c r="O160" s="48">
        <f t="shared" si="43"/>
        <v>38520</v>
      </c>
      <c r="P160" s="48">
        <f t="shared" si="44"/>
        <v>25680</v>
      </c>
      <c r="Q160" s="47">
        <f t="shared" si="72"/>
        <v>2658360</v>
      </c>
      <c r="R160" s="47">
        <f t="shared" si="73"/>
        <v>0</v>
      </c>
      <c r="S160" s="55">
        <f t="shared" si="74"/>
        <v>2658360</v>
      </c>
      <c r="T160" s="47"/>
      <c r="U160" s="123"/>
      <c r="V160" s="45"/>
      <c r="W160" s="34"/>
      <c r="X160" s="5"/>
      <c r="Y160" s="5"/>
      <c r="Z160" s="5"/>
      <c r="AA160" s="4"/>
      <c r="AB160" s="4"/>
      <c r="AC160" s="4"/>
      <c r="AD160" s="4"/>
      <c r="AE160" s="4"/>
    </row>
    <row r="161" spans="1:31" s="44" customFormat="1" ht="23.25" customHeight="1">
      <c r="A161" s="46">
        <v>38</v>
      </c>
      <c r="B161" s="163" t="s">
        <v>186</v>
      </c>
      <c r="C161" s="102" t="str">
        <f t="shared" si="64"/>
        <v>Lâm Chanh Đa Ra</v>
      </c>
      <c r="D161" s="135" t="str">
        <f t="shared" si="65"/>
        <v>Công nhân</v>
      </c>
      <c r="E161" s="103">
        <f t="shared" si="66"/>
        <v>2568000</v>
      </c>
      <c r="F161" s="108">
        <f>VLOOKUP(B161,'CC - 04'!$B$91:$AS$166,36,0)</f>
        <v>23</v>
      </c>
      <c r="G161" s="243">
        <f t="shared" si="47"/>
        <v>2461000</v>
      </c>
      <c r="H161" s="108">
        <f>(VLOOKUP(B161,'CC - 04'!$B$91:$AS$166,37,0)+VLOOKUP(B161,'CC - 04'!$B$91:$AS$166,38,0))</f>
        <v>0</v>
      </c>
      <c r="I161" s="243">
        <f t="shared" si="67"/>
        <v>0</v>
      </c>
      <c r="J161" s="109">
        <f t="shared" si="68"/>
        <v>23</v>
      </c>
      <c r="K161" s="243">
        <f t="shared" si="69"/>
        <v>2461000</v>
      </c>
      <c r="L161" s="241">
        <f t="shared" si="70"/>
        <v>345000</v>
      </c>
      <c r="M161" s="49">
        <f t="shared" si="71"/>
        <v>2806000</v>
      </c>
      <c r="N161" s="48">
        <f t="shared" si="42"/>
        <v>205440</v>
      </c>
      <c r="O161" s="48">
        <f t="shared" si="43"/>
        <v>38520</v>
      </c>
      <c r="P161" s="48">
        <f t="shared" si="44"/>
        <v>25680</v>
      </c>
      <c r="Q161" s="47">
        <f t="shared" si="72"/>
        <v>2536360</v>
      </c>
      <c r="R161" s="47">
        <f t="shared" si="73"/>
        <v>0</v>
      </c>
      <c r="S161" s="55">
        <f t="shared" si="74"/>
        <v>2536360</v>
      </c>
      <c r="T161" s="47"/>
      <c r="U161" s="123"/>
      <c r="V161" s="45"/>
      <c r="W161" s="34"/>
      <c r="X161" s="5"/>
      <c r="Y161" s="5"/>
      <c r="Z161" s="5"/>
      <c r="AA161" s="4"/>
      <c r="AB161" s="4"/>
      <c r="AC161" s="4"/>
      <c r="AD161" s="4"/>
      <c r="AE161" s="4"/>
    </row>
    <row r="162" spans="1:31" s="44" customFormat="1" ht="21" customHeight="1">
      <c r="A162" s="50"/>
      <c r="B162" s="302"/>
      <c r="C162" s="51"/>
      <c r="D162" s="3"/>
      <c r="E162" s="52"/>
      <c r="F162" s="52"/>
      <c r="G162" s="52"/>
      <c r="H162" s="52"/>
      <c r="I162" s="52"/>
      <c r="J162" s="53"/>
      <c r="K162" s="52"/>
      <c r="L162" s="52"/>
      <c r="M162" s="54"/>
      <c r="N162" s="52"/>
      <c r="O162" s="52"/>
      <c r="P162" s="52"/>
      <c r="Q162" s="47">
        <f t="shared" si="45"/>
        <v>0</v>
      </c>
      <c r="R162" s="47"/>
      <c r="S162" s="55">
        <f>Q162-R162</f>
        <v>0</v>
      </c>
      <c r="T162" s="47"/>
      <c r="U162" s="123"/>
      <c r="V162" s="45"/>
      <c r="W162" s="45"/>
      <c r="X162" s="45"/>
      <c r="Y162" s="45"/>
      <c r="Z162" s="45"/>
    </row>
    <row r="163" spans="1:31" s="40" customFormat="1" ht="21" customHeight="1">
      <c r="A163" s="406" t="s">
        <v>26</v>
      </c>
      <c r="B163" s="407"/>
      <c r="C163" s="407"/>
      <c r="D163" s="407"/>
      <c r="E163" s="32">
        <f t="shared" ref="E163:S163" si="75">SUM(E124:E162)</f>
        <v>97841000</v>
      </c>
      <c r="F163" s="32">
        <f t="shared" si="75"/>
        <v>883</v>
      </c>
      <c r="G163" s="32">
        <f t="shared" si="75"/>
        <v>94727292</v>
      </c>
      <c r="H163" s="32">
        <f t="shared" si="75"/>
        <v>0</v>
      </c>
      <c r="I163" s="32">
        <f t="shared" si="75"/>
        <v>0</v>
      </c>
      <c r="J163" s="32">
        <f t="shared" si="75"/>
        <v>883</v>
      </c>
      <c r="K163" s="32">
        <f t="shared" si="75"/>
        <v>94727292</v>
      </c>
      <c r="L163" s="32">
        <f t="shared" si="75"/>
        <v>13245000</v>
      </c>
      <c r="M163" s="32">
        <f t="shared" si="75"/>
        <v>107972292</v>
      </c>
      <c r="N163" s="32">
        <f t="shared" si="75"/>
        <v>7621840</v>
      </c>
      <c r="O163" s="32">
        <f t="shared" si="75"/>
        <v>1429095</v>
      </c>
      <c r="P163" s="32">
        <f t="shared" si="75"/>
        <v>952730</v>
      </c>
      <c r="Q163" s="32">
        <f t="shared" si="75"/>
        <v>97968627</v>
      </c>
      <c r="R163" s="32">
        <f t="shared" si="75"/>
        <v>0</v>
      </c>
      <c r="S163" s="32">
        <f t="shared" si="75"/>
        <v>97968627</v>
      </c>
      <c r="T163" s="32"/>
      <c r="U163" s="123"/>
      <c r="V163" s="41"/>
      <c r="W163" s="41"/>
      <c r="X163" s="41"/>
      <c r="Y163" s="41"/>
      <c r="Z163" s="41"/>
    </row>
    <row r="164" spans="1:31" ht="11.25" customHeight="1">
      <c r="A164" s="10"/>
      <c r="B164" s="38"/>
      <c r="C164" s="11"/>
      <c r="D164" s="136"/>
      <c r="E164" s="110"/>
      <c r="F164" s="11"/>
      <c r="G164" s="11"/>
      <c r="H164" s="11"/>
      <c r="I164" s="11"/>
      <c r="K164" s="11"/>
      <c r="L164" s="11"/>
      <c r="M164" s="121"/>
      <c r="N164" s="11"/>
      <c r="O164" s="11"/>
      <c r="P164" s="11"/>
      <c r="Q164" s="11"/>
      <c r="R164" s="11"/>
      <c r="S164" s="11"/>
      <c r="T164" s="11"/>
      <c r="U164" s="123"/>
    </row>
    <row r="165" spans="1:31" s="44" customFormat="1" ht="11.25" customHeight="1">
      <c r="A165" s="91"/>
      <c r="B165" s="155"/>
      <c r="C165" s="91"/>
      <c r="D165" s="155"/>
      <c r="E165" s="156"/>
      <c r="F165" s="91"/>
      <c r="G165" s="91"/>
      <c r="H165" s="91"/>
      <c r="I165" s="91"/>
      <c r="J165" s="157"/>
      <c r="K165" s="156"/>
      <c r="L165" s="91"/>
      <c r="M165" s="91"/>
      <c r="N165" s="91"/>
      <c r="O165" s="91"/>
      <c r="P165" s="91"/>
      <c r="Q165" s="91"/>
      <c r="R165" s="91"/>
      <c r="S165" s="127" t="str">
        <f>$S$17</f>
        <v>Long An, ngày  30   tháng   04   năm 2014</v>
      </c>
      <c r="T165" s="91"/>
      <c r="U165" s="158"/>
      <c r="V165" s="45"/>
      <c r="W165" s="45"/>
      <c r="X165" s="45"/>
      <c r="Y165" s="45"/>
      <c r="Z165" s="45"/>
    </row>
    <row r="166" spans="1:31" s="44" customFormat="1" ht="14.25" customHeight="1">
      <c r="A166" s="35"/>
      <c r="B166" s="158"/>
      <c r="C166" s="35" t="s">
        <v>63</v>
      </c>
      <c r="D166" s="159"/>
      <c r="E166" s="92"/>
      <c r="F166" s="158"/>
      <c r="G166" s="92"/>
      <c r="H166" s="92"/>
      <c r="I166" s="92"/>
      <c r="J166" s="160"/>
      <c r="K166" s="45"/>
      <c r="L166" s="303"/>
      <c r="M166" s="288"/>
      <c r="N166" s="26"/>
      <c r="O166" s="26"/>
      <c r="P166" s="26"/>
      <c r="Q166" s="26"/>
      <c r="S166" s="26" t="s">
        <v>23</v>
      </c>
      <c r="T166" s="158"/>
      <c r="U166" s="158"/>
      <c r="V166" s="45"/>
      <c r="W166" s="45"/>
      <c r="X166" s="45"/>
      <c r="Y166" s="45"/>
      <c r="Z166" s="45"/>
    </row>
    <row r="167" spans="1:31" ht="12">
      <c r="A167" s="10"/>
      <c r="B167" s="38"/>
      <c r="C167" s="20"/>
      <c r="E167" s="17"/>
      <c r="F167" s="16"/>
      <c r="G167" s="17"/>
      <c r="H167" s="17"/>
      <c r="I167" s="17"/>
      <c r="K167" s="8"/>
      <c r="L167" s="20"/>
      <c r="M167" s="6"/>
      <c r="N167" s="15"/>
      <c r="O167" s="15"/>
      <c r="P167" s="15"/>
      <c r="Q167" s="15"/>
      <c r="S167" s="15"/>
      <c r="T167" s="16"/>
      <c r="U167" s="123"/>
    </row>
    <row r="168" spans="1:31">
      <c r="M168" s="6"/>
    </row>
    <row r="169" spans="1:31">
      <c r="M169" s="6"/>
    </row>
    <row r="170" spans="1:31">
      <c r="M170" s="6"/>
    </row>
    <row r="171" spans="1:31">
      <c r="M171" s="6"/>
    </row>
    <row r="172" spans="1:31">
      <c r="M172" s="6"/>
    </row>
    <row r="173" spans="1:31">
      <c r="M173" s="6"/>
    </row>
    <row r="174" spans="1:31">
      <c r="M174" s="6"/>
    </row>
    <row r="175" spans="1:31">
      <c r="M175" s="6"/>
    </row>
    <row r="176" spans="1:31">
      <c r="M176" s="6"/>
    </row>
    <row r="177" spans="13:13">
      <c r="M177" s="6"/>
    </row>
    <row r="178" spans="13:13">
      <c r="M178" s="6"/>
    </row>
    <row r="179" spans="13:13">
      <c r="M179" s="6"/>
    </row>
    <row r="180" spans="13:13">
      <c r="M180" s="6"/>
    </row>
    <row r="181" spans="13:13">
      <c r="M181" s="6"/>
    </row>
    <row r="182" spans="13:13">
      <c r="M182" s="6"/>
    </row>
    <row r="183" spans="13:13">
      <c r="M183" s="6"/>
    </row>
    <row r="184" spans="13:13">
      <c r="M184" s="6"/>
    </row>
    <row r="185" spans="13:13">
      <c r="M185" s="6"/>
    </row>
    <row r="186" spans="13:13">
      <c r="M186" s="6"/>
    </row>
    <row r="187" spans="13:13">
      <c r="M187" s="6"/>
    </row>
    <row r="188" spans="13:13">
      <c r="M188" s="6"/>
    </row>
    <row r="189" spans="13:13">
      <c r="M189" s="6"/>
    </row>
    <row r="190" spans="13:13">
      <c r="M190" s="6"/>
    </row>
    <row r="191" spans="13:13">
      <c r="M191" s="6"/>
    </row>
    <row r="192" spans="13:13">
      <c r="M192" s="6"/>
    </row>
    <row r="193" spans="13:13">
      <c r="M193" s="6"/>
    </row>
    <row r="194" spans="13:13">
      <c r="M194" s="6"/>
    </row>
    <row r="195" spans="13:13">
      <c r="M195" s="6"/>
    </row>
    <row r="196" spans="13:13">
      <c r="M196" s="6"/>
    </row>
    <row r="197" spans="13:13">
      <c r="M197" s="6"/>
    </row>
    <row r="198" spans="13:13">
      <c r="M198" s="6"/>
    </row>
    <row r="199" spans="13:13">
      <c r="M199" s="6"/>
    </row>
    <row r="200" spans="13:13">
      <c r="M200" s="6"/>
    </row>
    <row r="201" spans="13:13">
      <c r="M201" s="6"/>
    </row>
    <row r="202" spans="13:13">
      <c r="M202" s="6"/>
    </row>
    <row r="203" spans="13:13">
      <c r="M203" s="6"/>
    </row>
    <row r="204" spans="13:13">
      <c r="M204" s="6"/>
    </row>
    <row r="205" spans="13:13">
      <c r="M205" s="6"/>
    </row>
    <row r="206" spans="13:13">
      <c r="M206" s="6"/>
    </row>
    <row r="207" spans="13:13">
      <c r="M207" s="6"/>
    </row>
    <row r="208" spans="13:13">
      <c r="M208" s="6"/>
    </row>
    <row r="209" spans="13:13">
      <c r="M209" s="6"/>
    </row>
    <row r="210" spans="13:13">
      <c r="M210" s="6"/>
    </row>
    <row r="211" spans="13:13">
      <c r="M211" s="6"/>
    </row>
    <row r="212" spans="13:13">
      <c r="M212" s="6"/>
    </row>
    <row r="213" spans="13:13">
      <c r="M213" s="6"/>
    </row>
    <row r="214" spans="13:13">
      <c r="M214" s="6"/>
    </row>
    <row r="215" spans="13:13">
      <c r="M215" s="6"/>
    </row>
    <row r="216" spans="13:13">
      <c r="M216" s="6"/>
    </row>
    <row r="217" spans="13:13">
      <c r="M217" s="6"/>
    </row>
    <row r="218" spans="13:13">
      <c r="M218" s="6"/>
    </row>
    <row r="219" spans="13:13">
      <c r="M219" s="6"/>
    </row>
    <row r="220" spans="13:13">
      <c r="M220" s="6"/>
    </row>
    <row r="221" spans="13:13">
      <c r="M221" s="6"/>
    </row>
    <row r="222" spans="13:13">
      <c r="M222" s="6"/>
    </row>
    <row r="223" spans="13:13">
      <c r="M223" s="6"/>
    </row>
    <row r="224" spans="13:13">
      <c r="M224" s="6"/>
    </row>
    <row r="225" spans="13:13">
      <c r="M225" s="6"/>
    </row>
    <row r="226" spans="13:13">
      <c r="M226" s="6"/>
    </row>
    <row r="227" spans="13:13">
      <c r="M227" s="6"/>
    </row>
    <row r="228" spans="13:13">
      <c r="M228" s="6"/>
    </row>
    <row r="229" spans="13:13">
      <c r="M229" s="6"/>
    </row>
    <row r="230" spans="13:13">
      <c r="M230" s="6"/>
    </row>
    <row r="231" spans="13:13">
      <c r="M231" s="6"/>
    </row>
    <row r="232" spans="13:13">
      <c r="M232" s="6"/>
    </row>
    <row r="233" spans="13:13">
      <c r="M233" s="6"/>
    </row>
    <row r="234" spans="13:13">
      <c r="M234" s="6"/>
    </row>
    <row r="235" spans="13:13">
      <c r="M235" s="6"/>
    </row>
    <row r="236" spans="13:13">
      <c r="M236" s="6"/>
    </row>
    <row r="237" spans="13:13">
      <c r="M237" s="6"/>
    </row>
    <row r="238" spans="13:13">
      <c r="M238" s="6"/>
    </row>
    <row r="239" spans="13:13">
      <c r="M239" s="6"/>
    </row>
    <row r="240" spans="13:13">
      <c r="M240" s="6"/>
    </row>
    <row r="241" spans="13:13">
      <c r="M241" s="6"/>
    </row>
    <row r="242" spans="13:13">
      <c r="M242" s="6"/>
    </row>
    <row r="243" spans="13:13">
      <c r="M243" s="6"/>
    </row>
    <row r="244" spans="13:13">
      <c r="M244" s="6"/>
    </row>
    <row r="245" spans="13:13">
      <c r="M245" s="6"/>
    </row>
    <row r="246" spans="13:13">
      <c r="M246" s="6"/>
    </row>
    <row r="247" spans="13:13">
      <c r="M247" s="6"/>
    </row>
    <row r="248" spans="13:13">
      <c r="M248" s="6"/>
    </row>
    <row r="249" spans="13:13">
      <c r="M249" s="6"/>
    </row>
    <row r="250" spans="13:13">
      <c r="M250" s="6"/>
    </row>
    <row r="251" spans="13:13">
      <c r="M251" s="6"/>
    </row>
    <row r="252" spans="13:13">
      <c r="M252" s="6"/>
    </row>
    <row r="253" spans="13:13">
      <c r="M253" s="6"/>
    </row>
    <row r="254" spans="13:13">
      <c r="M254" s="6"/>
    </row>
    <row r="255" spans="13:13">
      <c r="M255" s="6"/>
    </row>
    <row r="256" spans="13:13">
      <c r="M256" s="6"/>
    </row>
    <row r="257" spans="13:13">
      <c r="M257" s="6"/>
    </row>
    <row r="258" spans="13:13">
      <c r="M258" s="6"/>
    </row>
    <row r="259" spans="13:13">
      <c r="M259" s="6"/>
    </row>
    <row r="260" spans="13:13">
      <c r="M260" s="6"/>
    </row>
    <row r="261" spans="13:13">
      <c r="M261" s="6"/>
    </row>
    <row r="262" spans="13:13">
      <c r="M262" s="6"/>
    </row>
    <row r="263" spans="13:13">
      <c r="M263" s="6"/>
    </row>
    <row r="264" spans="13:13">
      <c r="M264" s="6"/>
    </row>
    <row r="265" spans="13:13">
      <c r="M265" s="6"/>
    </row>
    <row r="266" spans="13:13">
      <c r="M266" s="6"/>
    </row>
    <row r="267" spans="13:13">
      <c r="M267" s="6"/>
    </row>
    <row r="268" spans="13:13">
      <c r="M268" s="6"/>
    </row>
    <row r="269" spans="13:13">
      <c r="M269" s="6"/>
    </row>
    <row r="270" spans="13:13">
      <c r="M270" s="6"/>
    </row>
    <row r="271" spans="13:13">
      <c r="M271" s="6"/>
    </row>
    <row r="272" spans="13:13">
      <c r="M272" s="6"/>
    </row>
    <row r="273" spans="13:13">
      <c r="M273" s="6"/>
    </row>
    <row r="274" spans="13:13">
      <c r="M274" s="6"/>
    </row>
    <row r="275" spans="13:13">
      <c r="M275" s="6"/>
    </row>
    <row r="276" spans="13:13">
      <c r="M276" s="6"/>
    </row>
    <row r="277" spans="13:13">
      <c r="M277" s="6"/>
    </row>
    <row r="278" spans="13:13">
      <c r="M278" s="6"/>
    </row>
    <row r="279" spans="13:13">
      <c r="M279" s="6"/>
    </row>
    <row r="280" spans="13:13">
      <c r="M280" s="6"/>
    </row>
    <row r="281" spans="13:13">
      <c r="M281" s="6"/>
    </row>
    <row r="282" spans="13:13">
      <c r="M282" s="6"/>
    </row>
    <row r="283" spans="13:13">
      <c r="M283" s="6"/>
    </row>
    <row r="284" spans="13:13">
      <c r="M284" s="6"/>
    </row>
    <row r="285" spans="13:13">
      <c r="M285" s="6"/>
    </row>
    <row r="286" spans="13:13">
      <c r="M286" s="6"/>
    </row>
    <row r="287" spans="13:13">
      <c r="M287" s="6"/>
    </row>
    <row r="288" spans="13:13">
      <c r="M288" s="6"/>
    </row>
    <row r="289" spans="13:13">
      <c r="M289" s="6"/>
    </row>
    <row r="290" spans="13:13">
      <c r="M290" s="6"/>
    </row>
  </sheetData>
  <protectedRanges>
    <protectedRange password="CC78" sqref="V14:IK15 A22 L14 C6:D8 B18:C18 V6:W9 A14:A19 B14:B17 B19 A21:B21 V22:IK22 Q6:T8 V24:IK54 L15:T15 E22:K22 E6:I7 J14:K15 AF6:IK13 A10:B13 D15:I15 Q10:S13 A79:A114 N6:P7 L6 F79:IK112 L65 L18 J7:K8 L8 L63 M22:T22 A24:A57 N14:S14 W55:IK57 V55:V65 F113:T114 W113:IK114 U113:V120 A168:IK65556 C24:T57 C79:E114 W10:W13 B22:B114" name="Range1"/>
    <protectedRange password="CC78" sqref="F8:G8" name="Range1_4"/>
    <protectedRange password="CC78" sqref="V18:IK19 S18:T19 N18:Q19 E18:I19" name="Range1_1_1"/>
    <protectedRange password="CC78" sqref="Q23 C23 N23 V23:IK23 L23 T23 E23:I23" name="Range1_3_1"/>
    <protectedRange password="CC78" sqref="U1 R2:S4 V4:V5 W1:IK5 Q5:T5 N1:Q4 T4:U4 U5:U65 B1:M5 X6:AE13" name="Range1_2"/>
    <protectedRange password="CC78" sqref="V10:V13" name="Range1_1"/>
    <protectedRange password="CC78" sqref="S23" name="Range1_3_1_1"/>
    <protectedRange password="CC78" sqref="A1:A4" name="Range1_2_1_1"/>
    <protectedRange password="CC78" sqref="V1:V3" name="Range1_2_1"/>
    <protectedRange password="CC78" sqref="H8:I8" name="Range1_4_1"/>
    <protectedRange password="CC78" sqref="U2:U3" name="Range1_2_2_1"/>
    <protectedRange password="CC78" sqref="V73:IK74 L73 C63:D65 B77:C77 V66:W66 A73:A78 B73:B76 B78 N63:P64 Q63:T65 L74:T74 E63:I64 AF63:IK72 D74:J74 J73 Q67:S72 J64:K65 L77 N73:S73 W63:W65 K67:K74 W67:W72 A67:B72 K124:K161" name="Range1_3"/>
    <protectedRange password="CC78" sqref="F65:G65" name="Range1_4_2"/>
    <protectedRange password="CC78" sqref="V77:IK78 N77:Q78 S77:T78 E77:I78" name="Range1_1_1_1"/>
    <protectedRange password="CC78" sqref="R59:S61 W58:IK62 N62:T62 U66:U78 N58:Q61 T61 B58:M62 X63:AE72" name="Range1_2_2"/>
    <protectedRange password="CC78" sqref="V67:V72" name="Range1_1_2"/>
    <protectedRange password="CC78" sqref="A58:A61 A115:A118" name="Range1_2_1_1_1"/>
    <protectedRange password="CC78" sqref="H65:I65" name="Range1_4_1_1"/>
    <protectedRange password="CC78" sqref="V162:IK163 L162 C120:D122 B166:C166 V121:W123 A162:A167 B162:B165 B167 Q120:T122 N120:P121 E120:I121 D163:I163 J162:K163 J121:K122 L166 L163:T163 N162:P162 W124:W161 AF120:IK161 W120 Q124:S162 A124:B161" name="Range1_5"/>
    <protectedRange password="CC78" sqref="F122:G122" name="Range1_4_3"/>
    <protectedRange password="CC78" sqref="V166:IK167 N166:Q167 S166:T167 E166:I167" name="Range1_1_1_2"/>
    <protectedRange password="CC78" sqref="R116:S118 Q115:Q118 W115:IK119 Q119:T119 T118 X120:AE161 U121:U167 B115:P119" name="Range1_2_3"/>
    <protectedRange password="CC78" sqref="V124:V161" name="Range1_1_3"/>
    <protectedRange password="CC78" sqref="H122:I122" name="Range1_4_1_2"/>
    <protectedRange password="CC78" sqref="L122 L120" name="Range1_3_2"/>
    <protectedRange password="CC78" sqref="N5:P5" name="Range1_2_4"/>
    <protectedRange password="CC78" sqref="K10:K13" name="Range1_6"/>
  </protectedRanges>
  <autoFilter ref="A8:AE10"/>
  <mergeCells count="69">
    <mergeCell ref="D1:Q1"/>
    <mergeCell ref="R1:T1"/>
    <mergeCell ref="F6:K6"/>
    <mergeCell ref="L6:L8"/>
    <mergeCell ref="O7:O8"/>
    <mergeCell ref="M6:M8"/>
    <mergeCell ref="N6:P6"/>
    <mergeCell ref="Q6:Q8"/>
    <mergeCell ref="R6:R8"/>
    <mergeCell ref="F7:G7"/>
    <mergeCell ref="H7:I7"/>
    <mergeCell ref="J7:J8"/>
    <mergeCell ref="D6:D8"/>
    <mergeCell ref="E6:E8"/>
    <mergeCell ref="K7:K8"/>
    <mergeCell ref="N7:N8"/>
    <mergeCell ref="A15:D15"/>
    <mergeCell ref="D58:Q58"/>
    <mergeCell ref="R58:T58"/>
    <mergeCell ref="S6:S8"/>
    <mergeCell ref="T6:T8"/>
    <mergeCell ref="P7:P8"/>
    <mergeCell ref="A6:A8"/>
    <mergeCell ref="B6:B8"/>
    <mergeCell ref="C6:C8"/>
    <mergeCell ref="A63:A65"/>
    <mergeCell ref="B63:B65"/>
    <mergeCell ref="C63:C65"/>
    <mergeCell ref="D63:D65"/>
    <mergeCell ref="E63:E65"/>
    <mergeCell ref="F63:K63"/>
    <mergeCell ref="T63:T65"/>
    <mergeCell ref="F64:G64"/>
    <mergeCell ref="H64:I64"/>
    <mergeCell ref="J64:J65"/>
    <mergeCell ref="K64:K65"/>
    <mergeCell ref="N64:N65"/>
    <mergeCell ref="O64:O65"/>
    <mergeCell ref="P64:P65"/>
    <mergeCell ref="L63:L65"/>
    <mergeCell ref="M63:M65"/>
    <mergeCell ref="N63:P63"/>
    <mergeCell ref="Q63:Q65"/>
    <mergeCell ref="R63:R65"/>
    <mergeCell ref="S63:S65"/>
    <mergeCell ref="A74:D74"/>
    <mergeCell ref="D115:Q115"/>
    <mergeCell ref="R115:T115"/>
    <mergeCell ref="A120:A122"/>
    <mergeCell ref="B120:B122"/>
    <mergeCell ref="C120:C122"/>
    <mergeCell ref="D120:D122"/>
    <mergeCell ref="E120:E122"/>
    <mergeCell ref="F120:K120"/>
    <mergeCell ref="A163:D163"/>
    <mergeCell ref="T120:T122"/>
    <mergeCell ref="F121:G121"/>
    <mergeCell ref="H121:I121"/>
    <mergeCell ref="J121:J122"/>
    <mergeCell ref="K121:K122"/>
    <mergeCell ref="N121:N122"/>
    <mergeCell ref="O121:O122"/>
    <mergeCell ref="P121:P122"/>
    <mergeCell ref="L120:L122"/>
    <mergeCell ref="M120:M122"/>
    <mergeCell ref="N120:P120"/>
    <mergeCell ref="Q120:Q122"/>
    <mergeCell ref="R120:R122"/>
    <mergeCell ref="S120:S122"/>
  </mergeCells>
  <printOptions horizontalCentered="1"/>
  <pageMargins left="0" right="0.24" top="0.2" bottom="0.32" header="0.2" footer="0.2"/>
  <pageSetup paperSize="9" scale="65" fitToHeight="0" orientation="landscape" horizontalDpi="300" verticalDpi="300" r:id="rId1"/>
  <headerFooter alignWithMargins="0">
    <oddFooter>&amp;C&amp;P/&amp;N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C00000"/>
  </sheetPr>
  <dimension ref="A1:CM187"/>
  <sheetViews>
    <sheetView zoomScaleNormal="115" workbookViewId="0">
      <pane xSplit="3" ySplit="6" topLeftCell="D157" activePane="bottomRight" state="frozen"/>
      <selection activeCell="F145" sqref="F145:AJ162"/>
      <selection pane="topRight" activeCell="F145" sqref="F145:AJ162"/>
      <selection pane="bottomLeft" activeCell="F145" sqref="F145:AJ162"/>
      <selection pane="bottomRight" activeCell="AN169" sqref="AN169:AN170"/>
    </sheetView>
  </sheetViews>
  <sheetFormatPr defaultColWidth="3.7109375" defaultRowHeight="15" customHeight="1"/>
  <cols>
    <col min="1" max="1" width="3.7109375" style="2" customWidth="1"/>
    <col min="2" max="2" width="7.7109375" style="2" bestFit="1" customWidth="1"/>
    <col min="3" max="3" width="17.28515625" style="2" customWidth="1"/>
    <col min="4" max="4" width="6.85546875" style="134" customWidth="1"/>
    <col min="5" max="5" width="7.140625" style="2" customWidth="1"/>
    <col min="6" max="33" width="3.42578125" style="143" customWidth="1"/>
    <col min="34" max="36" width="3.42578125" style="144" customWidth="1"/>
    <col min="37" max="38" width="4.42578125" style="2" customWidth="1"/>
    <col min="39" max="39" width="5.5703125" style="119" customWidth="1"/>
    <col min="40" max="40" width="6.140625" style="2" customWidth="1"/>
    <col min="41" max="43" width="5" style="2" hidden="1" customWidth="1"/>
    <col min="44" max="44" width="5" style="2" customWidth="1"/>
    <col min="45" max="45" width="15.7109375" style="2" customWidth="1"/>
    <col min="46" max="46" width="9.85546875" style="2" customWidth="1"/>
    <col min="47" max="47" width="3.7109375" style="2" customWidth="1"/>
    <col min="48" max="48" width="8.5703125" style="2" customWidth="1"/>
    <col min="49" max="16384" width="3.7109375" style="2"/>
  </cols>
  <sheetData>
    <row r="1" spans="1:91" ht="20.25">
      <c r="A1" s="161" t="str">
        <f>TH!A1</f>
        <v>Công ty TNHH Hải sản An Lạc</v>
      </c>
      <c r="B1" s="64"/>
      <c r="C1" s="64"/>
      <c r="D1" s="68"/>
      <c r="E1" s="64"/>
      <c r="F1" s="68"/>
      <c r="G1" s="68"/>
      <c r="H1" s="68"/>
      <c r="I1" s="68"/>
      <c r="J1" s="68"/>
      <c r="K1" s="139"/>
      <c r="L1" s="139"/>
      <c r="M1" s="139"/>
      <c r="N1" s="139"/>
      <c r="O1" s="139"/>
      <c r="P1" s="139"/>
      <c r="Q1" s="139"/>
      <c r="R1" s="139"/>
      <c r="S1" s="66" t="str">
        <f>CONCATENATE("BẢNG CHẤM CÔNG THÁNG ",TEXT($E$4,"mm")," NĂM ",TEXT($E$4,"yyyy"))</f>
        <v>BẢNG CHẤM CÔNG THÁNG 05 NĂM 2014</v>
      </c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65"/>
      <c r="AL1" s="65"/>
      <c r="AM1" s="395" t="s">
        <v>66</v>
      </c>
      <c r="AN1" s="396"/>
      <c r="AO1" s="396"/>
      <c r="AP1" s="396"/>
      <c r="AQ1" s="396"/>
      <c r="AR1" s="396"/>
      <c r="AS1" s="397"/>
      <c r="AT1" s="67"/>
    </row>
    <row r="2" spans="1:91" ht="20.25">
      <c r="A2" s="161" t="str">
        <f>TH!A2</f>
        <v>Địa chỉ: Lô A14, đường 4A, KCN Hải Sơn, Đức Hòa, Long An</v>
      </c>
      <c r="B2" s="68"/>
      <c r="C2" s="68"/>
      <c r="D2" s="68"/>
      <c r="E2" s="68"/>
      <c r="F2" s="68"/>
      <c r="G2" s="68"/>
      <c r="H2" s="68"/>
      <c r="I2" s="68"/>
      <c r="J2" s="68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65"/>
      <c r="AL2" s="65"/>
      <c r="AM2" s="114"/>
      <c r="AN2" s="69"/>
      <c r="AO2" s="69"/>
      <c r="AP2" s="69"/>
      <c r="AQ2" s="69"/>
      <c r="AR2" s="69"/>
      <c r="AS2" s="113"/>
      <c r="AT2" s="113"/>
    </row>
    <row r="3" spans="1:91" ht="21" customHeight="1">
      <c r="A3" s="161" t="str">
        <f>TH!A3</f>
        <v>MST: 1100878093</v>
      </c>
      <c r="B3" s="70"/>
      <c r="C3" s="70"/>
      <c r="D3" s="71"/>
      <c r="E3" s="71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65"/>
      <c r="AL3" s="65"/>
      <c r="AM3" s="114"/>
      <c r="AN3" s="67"/>
      <c r="AO3" s="67"/>
      <c r="AP3" s="67"/>
      <c r="AQ3" s="67"/>
      <c r="AR3" s="67"/>
      <c r="AS3" s="72"/>
      <c r="AT3" s="72"/>
    </row>
    <row r="4" spans="1:91" ht="14.25" customHeight="1">
      <c r="A4" s="73"/>
      <c r="B4" s="73"/>
      <c r="C4" s="326">
        <f>MONTH($E$4)</f>
        <v>5</v>
      </c>
      <c r="D4" s="74"/>
      <c r="E4" s="75">
        <v>41760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7"/>
      <c r="AI4" s="77"/>
      <c r="AJ4" s="77"/>
      <c r="AK4" s="73"/>
      <c r="AL4" s="73"/>
      <c r="AM4" s="115"/>
      <c r="AN4" s="73"/>
      <c r="AO4" s="73"/>
      <c r="AP4" s="73"/>
      <c r="AQ4" s="73"/>
      <c r="AR4" s="73"/>
      <c r="AS4" s="73"/>
      <c r="AT4" s="120"/>
    </row>
    <row r="5" spans="1:91" s="78" customFormat="1" ht="18.75" customHeight="1">
      <c r="A5" s="390" t="s">
        <v>29</v>
      </c>
      <c r="B5" s="390" t="s">
        <v>3</v>
      </c>
      <c r="C5" s="390" t="s">
        <v>1</v>
      </c>
      <c r="D5" s="386" t="s">
        <v>30</v>
      </c>
      <c r="E5" s="390" t="s">
        <v>31</v>
      </c>
      <c r="F5" s="137">
        <f>+E4</f>
        <v>41760</v>
      </c>
      <c r="G5" s="137">
        <f t="shared" ref="G5:AJ5" si="0">F5+1</f>
        <v>41761</v>
      </c>
      <c r="H5" s="137">
        <f t="shared" si="0"/>
        <v>41762</v>
      </c>
      <c r="I5" s="137">
        <f t="shared" si="0"/>
        <v>41763</v>
      </c>
      <c r="J5" s="137">
        <f t="shared" si="0"/>
        <v>41764</v>
      </c>
      <c r="K5" s="137">
        <f t="shared" si="0"/>
        <v>41765</v>
      </c>
      <c r="L5" s="137">
        <f t="shared" si="0"/>
        <v>41766</v>
      </c>
      <c r="M5" s="137">
        <f t="shared" si="0"/>
        <v>41767</v>
      </c>
      <c r="N5" s="137">
        <f t="shared" si="0"/>
        <v>41768</v>
      </c>
      <c r="O5" s="137">
        <f t="shared" si="0"/>
        <v>41769</v>
      </c>
      <c r="P5" s="137">
        <f t="shared" si="0"/>
        <v>41770</v>
      </c>
      <c r="Q5" s="137">
        <f t="shared" si="0"/>
        <v>41771</v>
      </c>
      <c r="R5" s="137">
        <f t="shared" si="0"/>
        <v>41772</v>
      </c>
      <c r="S5" s="137">
        <f t="shared" si="0"/>
        <v>41773</v>
      </c>
      <c r="T5" s="137">
        <f t="shared" si="0"/>
        <v>41774</v>
      </c>
      <c r="U5" s="137">
        <f t="shared" si="0"/>
        <v>41775</v>
      </c>
      <c r="V5" s="137">
        <f t="shared" si="0"/>
        <v>41776</v>
      </c>
      <c r="W5" s="137">
        <f t="shared" si="0"/>
        <v>41777</v>
      </c>
      <c r="X5" s="137">
        <f t="shared" si="0"/>
        <v>41778</v>
      </c>
      <c r="Y5" s="137">
        <f t="shared" si="0"/>
        <v>41779</v>
      </c>
      <c r="Z5" s="137">
        <f t="shared" si="0"/>
        <v>41780</v>
      </c>
      <c r="AA5" s="137">
        <f t="shared" si="0"/>
        <v>41781</v>
      </c>
      <c r="AB5" s="137">
        <f t="shared" si="0"/>
        <v>41782</v>
      </c>
      <c r="AC5" s="137">
        <f t="shared" si="0"/>
        <v>41783</v>
      </c>
      <c r="AD5" s="137">
        <f t="shared" si="0"/>
        <v>41784</v>
      </c>
      <c r="AE5" s="137">
        <f t="shared" si="0"/>
        <v>41785</v>
      </c>
      <c r="AF5" s="137">
        <f t="shared" si="0"/>
        <v>41786</v>
      </c>
      <c r="AG5" s="137">
        <f t="shared" si="0"/>
        <v>41787</v>
      </c>
      <c r="AH5" s="137">
        <f>AG5+1</f>
        <v>41788</v>
      </c>
      <c r="AI5" s="137">
        <f t="shared" si="0"/>
        <v>41789</v>
      </c>
      <c r="AJ5" s="137">
        <f t="shared" si="0"/>
        <v>41790</v>
      </c>
      <c r="AK5" s="392" t="s">
        <v>15</v>
      </c>
      <c r="AL5" s="393"/>
      <c r="AM5" s="394"/>
      <c r="AN5" s="384" t="s">
        <v>47</v>
      </c>
      <c r="AO5" s="384" t="s">
        <v>43</v>
      </c>
      <c r="AP5" s="384" t="s">
        <v>44</v>
      </c>
      <c r="AQ5" s="384" t="s">
        <v>45</v>
      </c>
      <c r="AR5" s="384" t="s">
        <v>46</v>
      </c>
      <c r="AS5" s="386" t="s">
        <v>0</v>
      </c>
      <c r="AT5" s="379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spans="1:91" s="78" customFormat="1" ht="51.75" customHeight="1">
      <c r="A6" s="387"/>
      <c r="B6" s="387"/>
      <c r="C6" s="387"/>
      <c r="D6" s="387"/>
      <c r="E6" s="391"/>
      <c r="F6" s="138" t="str">
        <f>CHOOSE(WEEKDAY(F5),"C.Nhật","T.Hai","T.Ba","T.Tư","T.Năm","T.Sáu","T.Bảy")</f>
        <v>T.Năm</v>
      </c>
      <c r="G6" s="138" t="str">
        <f t="shared" ref="G6:AJ6" si="1">CHOOSE(WEEKDAY(G5),"C.Nhật","T.Hai","T.Ba","T.Tư","T.Năm","T.Sáu","T.Bảy")</f>
        <v>T.Sáu</v>
      </c>
      <c r="H6" s="138" t="str">
        <f t="shared" si="1"/>
        <v>T.Bảy</v>
      </c>
      <c r="I6" s="138" t="str">
        <f t="shared" si="1"/>
        <v>C.Nhật</v>
      </c>
      <c r="J6" s="138" t="str">
        <f t="shared" si="1"/>
        <v>T.Hai</v>
      </c>
      <c r="K6" s="138" t="str">
        <f t="shared" si="1"/>
        <v>T.Ba</v>
      </c>
      <c r="L6" s="138" t="str">
        <f t="shared" si="1"/>
        <v>T.Tư</v>
      </c>
      <c r="M6" s="138" t="str">
        <f t="shared" si="1"/>
        <v>T.Năm</v>
      </c>
      <c r="N6" s="138" t="str">
        <f t="shared" si="1"/>
        <v>T.Sáu</v>
      </c>
      <c r="O6" s="138" t="str">
        <f t="shared" si="1"/>
        <v>T.Bảy</v>
      </c>
      <c r="P6" s="138" t="str">
        <f t="shared" si="1"/>
        <v>C.Nhật</v>
      </c>
      <c r="Q6" s="138" t="str">
        <f t="shared" si="1"/>
        <v>T.Hai</v>
      </c>
      <c r="R6" s="138" t="str">
        <f t="shared" si="1"/>
        <v>T.Ba</v>
      </c>
      <c r="S6" s="138" t="str">
        <f t="shared" si="1"/>
        <v>T.Tư</v>
      </c>
      <c r="T6" s="138" t="str">
        <f t="shared" si="1"/>
        <v>T.Năm</v>
      </c>
      <c r="U6" s="138" t="str">
        <f t="shared" si="1"/>
        <v>T.Sáu</v>
      </c>
      <c r="V6" s="138" t="str">
        <f t="shared" si="1"/>
        <v>T.Bảy</v>
      </c>
      <c r="W6" s="138" t="str">
        <f t="shared" si="1"/>
        <v>C.Nhật</v>
      </c>
      <c r="X6" s="138" t="str">
        <f t="shared" si="1"/>
        <v>T.Hai</v>
      </c>
      <c r="Y6" s="138" t="str">
        <f t="shared" si="1"/>
        <v>T.Ba</v>
      </c>
      <c r="Z6" s="138" t="str">
        <f t="shared" si="1"/>
        <v>T.Tư</v>
      </c>
      <c r="AA6" s="138" t="str">
        <f t="shared" si="1"/>
        <v>T.Năm</v>
      </c>
      <c r="AB6" s="138" t="str">
        <f t="shared" si="1"/>
        <v>T.Sáu</v>
      </c>
      <c r="AC6" s="138" t="str">
        <f t="shared" si="1"/>
        <v>T.Bảy</v>
      </c>
      <c r="AD6" s="138" t="str">
        <f t="shared" si="1"/>
        <v>C.Nhật</v>
      </c>
      <c r="AE6" s="138" t="str">
        <f t="shared" si="1"/>
        <v>T.Hai</v>
      </c>
      <c r="AF6" s="138" t="str">
        <f t="shared" si="1"/>
        <v>T.Ba</v>
      </c>
      <c r="AG6" s="138" t="str">
        <f t="shared" si="1"/>
        <v>T.Tư</v>
      </c>
      <c r="AH6" s="138" t="str">
        <f t="shared" si="1"/>
        <v>T.Năm</v>
      </c>
      <c r="AI6" s="138" t="str">
        <f t="shared" si="1"/>
        <v>T.Sáu</v>
      </c>
      <c r="AJ6" s="138" t="str">
        <f t="shared" si="1"/>
        <v>T.Bảy</v>
      </c>
      <c r="AK6" s="112" t="s">
        <v>16</v>
      </c>
      <c r="AL6" s="112" t="s">
        <v>32</v>
      </c>
      <c r="AM6" s="116" t="s">
        <v>17</v>
      </c>
      <c r="AN6" s="385"/>
      <c r="AO6" s="385"/>
      <c r="AP6" s="385"/>
      <c r="AQ6" s="385"/>
      <c r="AR6" s="385"/>
      <c r="AS6" s="387"/>
      <c r="AT6" s="379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spans="1:91" s="78" customFormat="1" ht="12.75" customHeight="1">
      <c r="A7" s="151">
        <v>1</v>
      </c>
      <c r="B7" s="151">
        <v>2</v>
      </c>
      <c r="C7" s="151">
        <v>3</v>
      </c>
      <c r="D7" s="151">
        <v>4</v>
      </c>
      <c r="E7" s="151">
        <v>5</v>
      </c>
      <c r="F7" s="151">
        <v>6</v>
      </c>
      <c r="G7" s="151">
        <v>7</v>
      </c>
      <c r="H7" s="151">
        <v>8</v>
      </c>
      <c r="I7" s="151">
        <v>9</v>
      </c>
      <c r="J7" s="151">
        <v>10</v>
      </c>
      <c r="K7" s="151">
        <v>11</v>
      </c>
      <c r="L7" s="151">
        <v>12</v>
      </c>
      <c r="M7" s="151">
        <v>13</v>
      </c>
      <c r="N7" s="151">
        <v>14</v>
      </c>
      <c r="O7" s="151">
        <v>15</v>
      </c>
      <c r="P7" s="151">
        <v>16</v>
      </c>
      <c r="Q7" s="151">
        <v>17</v>
      </c>
      <c r="R7" s="151">
        <v>18</v>
      </c>
      <c r="S7" s="151">
        <v>19</v>
      </c>
      <c r="T7" s="151">
        <v>20</v>
      </c>
      <c r="U7" s="151">
        <v>21</v>
      </c>
      <c r="V7" s="151">
        <v>22</v>
      </c>
      <c r="W7" s="151">
        <v>23</v>
      </c>
      <c r="X7" s="151">
        <v>24</v>
      </c>
      <c r="Y7" s="151">
        <v>25</v>
      </c>
      <c r="Z7" s="151">
        <v>26</v>
      </c>
      <c r="AA7" s="151">
        <v>27</v>
      </c>
      <c r="AB7" s="151">
        <v>28</v>
      </c>
      <c r="AC7" s="151">
        <v>29</v>
      </c>
      <c r="AD7" s="151">
        <v>30</v>
      </c>
      <c r="AE7" s="151">
        <v>31</v>
      </c>
      <c r="AF7" s="151">
        <v>32</v>
      </c>
      <c r="AG7" s="151">
        <v>33</v>
      </c>
      <c r="AH7" s="151">
        <v>34</v>
      </c>
      <c r="AI7" s="151">
        <v>35</v>
      </c>
      <c r="AJ7" s="151">
        <v>36</v>
      </c>
      <c r="AK7" s="151">
        <v>37</v>
      </c>
      <c r="AL7" s="151">
        <v>38</v>
      </c>
      <c r="AM7" s="151">
        <v>39</v>
      </c>
      <c r="AN7" s="151">
        <v>40</v>
      </c>
      <c r="AO7" s="151">
        <v>41</v>
      </c>
      <c r="AP7" s="151">
        <v>42</v>
      </c>
      <c r="AQ7" s="151">
        <v>43</v>
      </c>
      <c r="AR7" s="151">
        <v>44</v>
      </c>
      <c r="AS7" s="151">
        <v>45</v>
      </c>
      <c r="AT7" s="286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spans="1:91" s="78" customFormat="1" ht="18" customHeight="1">
      <c r="A8" s="370">
        <v>1</v>
      </c>
      <c r="B8" s="370" t="s">
        <v>67</v>
      </c>
      <c r="C8" s="358" t="str">
        <f>VLOOKUP(B8,DS,2,0)</f>
        <v>Mai Út Hiền</v>
      </c>
      <c r="D8" s="360" t="str">
        <f>VLOOKUP(B8,DS,3,0)</f>
        <v>Cơ Điện</v>
      </c>
      <c r="E8" s="79" t="s">
        <v>33</v>
      </c>
      <c r="F8" s="193" t="s">
        <v>201</v>
      </c>
      <c r="G8" s="193" t="s">
        <v>201</v>
      </c>
      <c r="H8" s="193" t="s">
        <v>201</v>
      </c>
      <c r="I8" s="193"/>
      <c r="J8" s="193">
        <v>8</v>
      </c>
      <c r="K8" s="193">
        <v>8</v>
      </c>
      <c r="L8" s="193">
        <v>8</v>
      </c>
      <c r="M8" s="193">
        <v>8</v>
      </c>
      <c r="N8" s="193">
        <v>8</v>
      </c>
      <c r="O8" s="193">
        <v>8</v>
      </c>
      <c r="P8" s="193"/>
      <c r="Q8" s="193">
        <v>8</v>
      </c>
      <c r="R8" s="193">
        <v>8</v>
      </c>
      <c r="S8" s="193">
        <v>8</v>
      </c>
      <c r="T8" s="193">
        <v>8</v>
      </c>
      <c r="U8" s="193">
        <v>8</v>
      </c>
      <c r="V8" s="193">
        <v>8</v>
      </c>
      <c r="W8" s="193"/>
      <c r="X8" s="193">
        <v>8</v>
      </c>
      <c r="Y8" s="193">
        <v>8</v>
      </c>
      <c r="Z8" s="193">
        <v>8</v>
      </c>
      <c r="AA8" s="193">
        <v>8</v>
      </c>
      <c r="AB8" s="193">
        <v>8</v>
      </c>
      <c r="AC8" s="193">
        <v>8</v>
      </c>
      <c r="AD8" s="193"/>
      <c r="AE8" s="193"/>
      <c r="AF8" s="193">
        <v>8</v>
      </c>
      <c r="AG8" s="193">
        <v>8</v>
      </c>
      <c r="AH8" s="193">
        <v>8</v>
      </c>
      <c r="AI8" s="193">
        <v>8</v>
      </c>
      <c r="AJ8" s="193">
        <v>8</v>
      </c>
      <c r="AK8" s="362">
        <f>((SUM(F8:AJ8))/8)-(SUMIF($F$6:$AJ$6,"C.Nhật",F8:AJ8)/8)</f>
        <v>23</v>
      </c>
      <c r="AL8" s="362">
        <f>SUM(F9:AJ9)/8*1.5</f>
        <v>0</v>
      </c>
      <c r="AM8" s="364">
        <f>SUMIF($F$6:$AJ$6,"C.Nhật",$F8:$AJ9)/8*2</f>
        <v>0</v>
      </c>
      <c r="AN8" s="366">
        <f t="shared" ref="AN8:AN16" si="2">SUM(AK8:AM9)</f>
        <v>23</v>
      </c>
      <c r="AO8" s="368">
        <v>0</v>
      </c>
      <c r="AP8" s="366"/>
      <c r="AQ8" s="366"/>
      <c r="AR8" s="366"/>
      <c r="AS8" s="380"/>
      <c r="AT8" s="286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spans="1:91" s="78" customFormat="1" ht="18" customHeight="1">
      <c r="A9" s="371"/>
      <c r="B9" s="371"/>
      <c r="C9" s="359"/>
      <c r="D9" s="361"/>
      <c r="E9" s="81" t="s">
        <v>32</v>
      </c>
      <c r="F9" s="194"/>
      <c r="G9" s="194"/>
      <c r="H9" s="194"/>
      <c r="I9" s="194"/>
      <c r="J9" s="194"/>
      <c r="K9" s="194"/>
      <c r="L9" s="194"/>
      <c r="M9" s="194"/>
      <c r="N9" s="194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4"/>
      <c r="Z9" s="194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363"/>
      <c r="AL9" s="363"/>
      <c r="AM9" s="365"/>
      <c r="AN9" s="367"/>
      <c r="AO9" s="369"/>
      <c r="AP9" s="367"/>
      <c r="AQ9" s="367"/>
      <c r="AR9" s="367"/>
      <c r="AS9" s="381"/>
      <c r="AT9" s="286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spans="1:91" s="78" customFormat="1" ht="18" customHeight="1">
      <c r="A10" s="370">
        <f>A8+1</f>
        <v>2</v>
      </c>
      <c r="B10" s="370" t="s">
        <v>68</v>
      </c>
      <c r="C10" s="358" t="str">
        <f>VLOOKUP(B10,DS,2,0)</f>
        <v>Nguyễn Thị Xuân Thảo</v>
      </c>
      <c r="D10" s="360" t="str">
        <f>VLOOKUP(B10,DS,3,0)</f>
        <v>KCS</v>
      </c>
      <c r="E10" s="79" t="s">
        <v>33</v>
      </c>
      <c r="F10" s="193" t="s">
        <v>201</v>
      </c>
      <c r="G10" s="193" t="s">
        <v>201</v>
      </c>
      <c r="H10" s="193" t="s">
        <v>201</v>
      </c>
      <c r="I10" s="193"/>
      <c r="J10" s="193">
        <v>8</v>
      </c>
      <c r="K10" s="193">
        <v>8</v>
      </c>
      <c r="L10" s="193">
        <v>8</v>
      </c>
      <c r="M10" s="193">
        <v>8</v>
      </c>
      <c r="N10" s="193">
        <v>8</v>
      </c>
      <c r="O10" s="193">
        <v>8</v>
      </c>
      <c r="P10" s="193"/>
      <c r="Q10" s="193">
        <v>8</v>
      </c>
      <c r="R10" s="193">
        <v>8</v>
      </c>
      <c r="S10" s="193">
        <v>8</v>
      </c>
      <c r="T10" s="193">
        <v>8</v>
      </c>
      <c r="U10" s="193">
        <v>8</v>
      </c>
      <c r="V10" s="193">
        <v>8</v>
      </c>
      <c r="W10" s="193"/>
      <c r="X10" s="193">
        <v>8</v>
      </c>
      <c r="Y10" s="193">
        <v>8</v>
      </c>
      <c r="Z10" s="193">
        <v>8</v>
      </c>
      <c r="AA10" s="193">
        <v>8</v>
      </c>
      <c r="AB10" s="193">
        <v>8</v>
      </c>
      <c r="AC10" s="193">
        <v>8</v>
      </c>
      <c r="AD10" s="193"/>
      <c r="AE10" s="193"/>
      <c r="AF10" s="193">
        <v>8</v>
      </c>
      <c r="AG10" s="193">
        <v>8</v>
      </c>
      <c r="AH10" s="193">
        <v>8</v>
      </c>
      <c r="AI10" s="193">
        <v>8</v>
      </c>
      <c r="AJ10" s="193">
        <v>8</v>
      </c>
      <c r="AK10" s="362">
        <f t="shared" ref="AK10" si="3">((SUM(F10:AJ10))/8)-(SUMIF($F$6:$AJ$6,"C.Nhật",F10:AJ10)/8)</f>
        <v>23</v>
      </c>
      <c r="AL10" s="362">
        <f t="shared" ref="AL10" si="4">SUM(F11:AJ11)/8*1.5</f>
        <v>0</v>
      </c>
      <c r="AM10" s="364">
        <f t="shared" ref="AM10" si="5">SUMIF($F$6:$AJ$6,"C.Nhật",$F10:$AJ11)/8*2</f>
        <v>0</v>
      </c>
      <c r="AN10" s="366">
        <f t="shared" si="2"/>
        <v>23</v>
      </c>
      <c r="AO10" s="368">
        <v>0</v>
      </c>
      <c r="AP10" s="366"/>
      <c r="AQ10" s="366"/>
      <c r="AR10" s="366"/>
      <c r="AS10" s="380" t="s">
        <v>181</v>
      </c>
      <c r="AT10" s="286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spans="1:91" s="78" customFormat="1" ht="18" customHeight="1">
      <c r="A11" s="371"/>
      <c r="B11" s="371"/>
      <c r="C11" s="359"/>
      <c r="D11" s="361"/>
      <c r="E11" s="81" t="s">
        <v>32</v>
      </c>
      <c r="F11" s="194"/>
      <c r="G11" s="194"/>
      <c r="H11" s="194"/>
      <c r="I11" s="194"/>
      <c r="J11" s="194"/>
      <c r="K11" s="194"/>
      <c r="L11" s="194"/>
      <c r="M11" s="194"/>
      <c r="N11" s="194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363"/>
      <c r="AL11" s="363"/>
      <c r="AM11" s="365"/>
      <c r="AN11" s="367"/>
      <c r="AO11" s="369"/>
      <c r="AP11" s="367"/>
      <c r="AQ11" s="367"/>
      <c r="AR11" s="367"/>
      <c r="AS11" s="381"/>
      <c r="AT11" s="286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spans="1:91" s="78" customFormat="1" ht="18" customHeight="1">
      <c r="A12" s="370">
        <f t="shared" ref="A12" si="6">A10+1</f>
        <v>3</v>
      </c>
      <c r="B12" s="370" t="s">
        <v>69</v>
      </c>
      <c r="C12" s="358" t="str">
        <f>VLOOKUP(B12,DS,2,0)</f>
        <v>Võ Thị Út</v>
      </c>
      <c r="D12" s="360" t="str">
        <f>VLOOKUP(B12,DS,3,0)</f>
        <v>KCS</v>
      </c>
      <c r="E12" s="79" t="s">
        <v>33</v>
      </c>
      <c r="F12" s="193" t="s">
        <v>201</v>
      </c>
      <c r="G12" s="193" t="s">
        <v>201</v>
      </c>
      <c r="H12" s="193" t="s">
        <v>201</v>
      </c>
      <c r="I12" s="193"/>
      <c r="J12" s="193">
        <v>8</v>
      </c>
      <c r="K12" s="193">
        <v>8</v>
      </c>
      <c r="L12" s="193">
        <v>8</v>
      </c>
      <c r="M12" s="193">
        <v>8</v>
      </c>
      <c r="N12" s="193">
        <v>8</v>
      </c>
      <c r="O12" s="193">
        <v>8</v>
      </c>
      <c r="P12" s="193"/>
      <c r="Q12" s="193" t="s">
        <v>199</v>
      </c>
      <c r="R12" s="193">
        <v>8</v>
      </c>
      <c r="S12" s="193">
        <v>8</v>
      </c>
      <c r="T12" s="193">
        <v>8</v>
      </c>
      <c r="U12" s="193">
        <v>8</v>
      </c>
      <c r="V12" s="193">
        <v>8</v>
      </c>
      <c r="W12" s="193"/>
      <c r="X12" s="193">
        <v>8</v>
      </c>
      <c r="Y12" s="193">
        <v>8</v>
      </c>
      <c r="Z12" s="193">
        <v>8</v>
      </c>
      <c r="AA12" s="193">
        <v>8</v>
      </c>
      <c r="AB12" s="193">
        <v>8</v>
      </c>
      <c r="AC12" s="193">
        <v>8</v>
      </c>
      <c r="AD12" s="193"/>
      <c r="AE12" s="193"/>
      <c r="AF12" s="193">
        <v>8</v>
      </c>
      <c r="AG12" s="193">
        <v>8</v>
      </c>
      <c r="AH12" s="193">
        <v>8</v>
      </c>
      <c r="AI12" s="193">
        <v>8</v>
      </c>
      <c r="AJ12" s="193">
        <v>8</v>
      </c>
      <c r="AK12" s="362">
        <f t="shared" ref="AK12" si="7">((SUM(F12:AJ12))/8)-(SUMIF($F$6:$AJ$6,"C.Nhật",F12:AJ12)/8)</f>
        <v>22</v>
      </c>
      <c r="AL12" s="362">
        <f t="shared" ref="AL12" si="8">SUM(F13:AJ13)/8*1.5</f>
        <v>0</v>
      </c>
      <c r="AM12" s="364">
        <f t="shared" ref="AM12" si="9">SUMIF($F$6:$AJ$6,"C.Nhật",$F12:$AJ13)/8*2</f>
        <v>0</v>
      </c>
      <c r="AN12" s="366">
        <f t="shared" si="2"/>
        <v>22</v>
      </c>
      <c r="AO12" s="368">
        <v>0</v>
      </c>
      <c r="AP12" s="366"/>
      <c r="AQ12" s="366"/>
      <c r="AR12" s="366"/>
      <c r="AS12" s="380"/>
      <c r="AT12" s="286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spans="1:91" s="78" customFormat="1" ht="18" customHeight="1">
      <c r="A13" s="371"/>
      <c r="B13" s="371"/>
      <c r="C13" s="359"/>
      <c r="D13" s="361"/>
      <c r="E13" s="81" t="s">
        <v>32</v>
      </c>
      <c r="F13" s="194"/>
      <c r="G13" s="194"/>
      <c r="H13" s="194"/>
      <c r="I13" s="194"/>
      <c r="J13" s="194"/>
      <c r="K13" s="194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363"/>
      <c r="AL13" s="363"/>
      <c r="AM13" s="365"/>
      <c r="AN13" s="367"/>
      <c r="AO13" s="369"/>
      <c r="AP13" s="367"/>
      <c r="AQ13" s="367"/>
      <c r="AR13" s="367"/>
      <c r="AS13" s="381"/>
      <c r="AT13" s="286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spans="1:91" s="78" customFormat="1" ht="18" customHeight="1">
      <c r="A14" s="370">
        <f t="shared" ref="A14" si="10">A12+1</f>
        <v>4</v>
      </c>
      <c r="B14" s="370" t="s">
        <v>70</v>
      </c>
      <c r="C14" s="358" t="str">
        <f>VLOOKUP(B14,DS,2,0)</f>
        <v>Nguyễn Thị Thiết</v>
      </c>
      <c r="D14" s="360" t="str">
        <f>VLOOKUP(B14,DS,3,0)</f>
        <v>KCS</v>
      </c>
      <c r="E14" s="79" t="s">
        <v>33</v>
      </c>
      <c r="F14" s="193" t="s">
        <v>201</v>
      </c>
      <c r="G14" s="193" t="s">
        <v>201</v>
      </c>
      <c r="H14" s="193" t="s">
        <v>201</v>
      </c>
      <c r="I14" s="193"/>
      <c r="J14" s="193">
        <v>8</v>
      </c>
      <c r="K14" s="193">
        <v>8</v>
      </c>
      <c r="L14" s="193">
        <v>8</v>
      </c>
      <c r="M14" s="193">
        <v>8</v>
      </c>
      <c r="N14" s="193">
        <v>8</v>
      </c>
      <c r="O14" s="193">
        <v>8</v>
      </c>
      <c r="P14" s="193"/>
      <c r="Q14" s="193">
        <v>8</v>
      </c>
      <c r="R14" s="193">
        <v>8</v>
      </c>
      <c r="S14" s="193">
        <v>8</v>
      </c>
      <c r="T14" s="193">
        <v>8</v>
      </c>
      <c r="U14" s="193">
        <v>8</v>
      </c>
      <c r="V14" s="193">
        <v>8</v>
      </c>
      <c r="W14" s="193"/>
      <c r="X14" s="193">
        <v>8</v>
      </c>
      <c r="Y14" s="193">
        <v>8</v>
      </c>
      <c r="Z14" s="193">
        <v>8</v>
      </c>
      <c r="AA14" s="193">
        <v>8</v>
      </c>
      <c r="AB14" s="193">
        <v>8</v>
      </c>
      <c r="AC14" s="193">
        <v>8</v>
      </c>
      <c r="AD14" s="193"/>
      <c r="AE14" s="193"/>
      <c r="AF14" s="193">
        <v>8</v>
      </c>
      <c r="AG14" s="193">
        <v>8</v>
      </c>
      <c r="AH14" s="193">
        <v>8</v>
      </c>
      <c r="AI14" s="193">
        <v>8</v>
      </c>
      <c r="AJ14" s="193">
        <v>8</v>
      </c>
      <c r="AK14" s="362">
        <f t="shared" ref="AK14" si="11">((SUM(F14:AJ14))/8)-(SUMIF($F$6:$AJ$6,"C.Nhật",F14:AJ14)/8)</f>
        <v>23</v>
      </c>
      <c r="AL14" s="362">
        <f t="shared" ref="AL14" si="12">SUM(F15:AJ15)/8*1.5</f>
        <v>0</v>
      </c>
      <c r="AM14" s="364">
        <f t="shared" ref="AM14" si="13">SUMIF($F$6:$AJ$6,"C.Nhật",$F14:$AJ15)/8*2</f>
        <v>0</v>
      </c>
      <c r="AN14" s="366">
        <f t="shared" si="2"/>
        <v>23</v>
      </c>
      <c r="AO14" s="368">
        <v>0</v>
      </c>
      <c r="AP14" s="366"/>
      <c r="AQ14" s="366"/>
      <c r="AR14" s="366"/>
      <c r="AS14" s="380"/>
      <c r="AT14" s="32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spans="1:91" s="78" customFormat="1" ht="18" customHeight="1">
      <c r="A15" s="371"/>
      <c r="B15" s="371"/>
      <c r="C15" s="359"/>
      <c r="D15" s="361"/>
      <c r="E15" s="81" t="s">
        <v>32</v>
      </c>
      <c r="F15" s="194"/>
      <c r="G15" s="194"/>
      <c r="H15" s="194"/>
      <c r="I15" s="194"/>
      <c r="J15" s="194"/>
      <c r="K15" s="194"/>
      <c r="L15" s="194"/>
      <c r="M15" s="194"/>
      <c r="N15" s="194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363"/>
      <c r="AL15" s="363"/>
      <c r="AM15" s="365"/>
      <c r="AN15" s="367"/>
      <c r="AO15" s="369"/>
      <c r="AP15" s="367"/>
      <c r="AQ15" s="367"/>
      <c r="AR15" s="367"/>
      <c r="AS15" s="381"/>
      <c r="AT15" s="32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spans="1:91" s="78" customFormat="1" ht="18" customHeight="1">
      <c r="A16" s="370">
        <f t="shared" ref="A16" si="14">A14+1</f>
        <v>5</v>
      </c>
      <c r="B16" s="370" t="s">
        <v>71</v>
      </c>
      <c r="C16" s="358" t="str">
        <f>VLOOKUP(B16,DS,2,0)</f>
        <v>Nguyễn Trường Giang</v>
      </c>
      <c r="D16" s="360" t="str">
        <f>VLOOKUP(B16,DS,3,0)</f>
        <v>Cơ Điện</v>
      </c>
      <c r="E16" s="79" t="s">
        <v>33</v>
      </c>
      <c r="F16" s="193" t="s">
        <v>201</v>
      </c>
      <c r="G16" s="193" t="s">
        <v>201</v>
      </c>
      <c r="H16" s="193" t="s">
        <v>201</v>
      </c>
      <c r="I16" s="193"/>
      <c r="J16" s="193">
        <v>8</v>
      </c>
      <c r="K16" s="193">
        <v>8</v>
      </c>
      <c r="L16" s="193">
        <v>8</v>
      </c>
      <c r="M16" s="193">
        <v>8</v>
      </c>
      <c r="N16" s="193">
        <v>8</v>
      </c>
      <c r="O16" s="193">
        <v>8</v>
      </c>
      <c r="P16" s="193"/>
      <c r="Q16" s="193" t="s">
        <v>199</v>
      </c>
      <c r="R16" s="193">
        <v>8</v>
      </c>
      <c r="S16" s="193">
        <v>8</v>
      </c>
      <c r="T16" s="193">
        <v>8</v>
      </c>
      <c r="U16" s="193">
        <v>8</v>
      </c>
      <c r="V16" s="193">
        <v>8</v>
      </c>
      <c r="W16" s="193"/>
      <c r="X16" s="193">
        <v>8</v>
      </c>
      <c r="Y16" s="193">
        <v>8</v>
      </c>
      <c r="Z16" s="193">
        <v>8</v>
      </c>
      <c r="AA16" s="193">
        <v>8</v>
      </c>
      <c r="AB16" s="193">
        <v>8</v>
      </c>
      <c r="AC16" s="193">
        <v>8</v>
      </c>
      <c r="AD16" s="193"/>
      <c r="AE16" s="193"/>
      <c r="AF16" s="193">
        <v>8</v>
      </c>
      <c r="AG16" s="193">
        <v>8</v>
      </c>
      <c r="AH16" s="193">
        <v>8</v>
      </c>
      <c r="AI16" s="193">
        <v>8</v>
      </c>
      <c r="AJ16" s="193">
        <v>8</v>
      </c>
      <c r="AK16" s="362">
        <f t="shared" ref="AK16" si="15">((SUM(F16:AJ16))/8)-(SUMIF($F$6:$AJ$6,"C.Nhật",F16:AJ16)/8)</f>
        <v>22</v>
      </c>
      <c r="AL16" s="362">
        <f t="shared" ref="AL16" si="16">SUM(F17:AJ17)/8*1.5</f>
        <v>0</v>
      </c>
      <c r="AM16" s="364">
        <f t="shared" ref="AM16" si="17">SUMIF($F$6:$AJ$6,"C.Nhật",$F16:$AJ17)/8*2</f>
        <v>0</v>
      </c>
      <c r="AN16" s="366">
        <f t="shared" si="2"/>
        <v>22</v>
      </c>
      <c r="AO16" s="368">
        <v>0</v>
      </c>
      <c r="AP16" s="366"/>
      <c r="AQ16" s="366"/>
      <c r="AR16" s="366"/>
      <c r="AS16" s="380"/>
      <c r="AT16" s="286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</row>
    <row r="17" spans="1:91" s="78" customFormat="1" ht="18" customHeight="1">
      <c r="A17" s="371"/>
      <c r="B17" s="371"/>
      <c r="C17" s="359"/>
      <c r="D17" s="361"/>
      <c r="E17" s="81" t="s">
        <v>32</v>
      </c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4"/>
      <c r="Z17" s="194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363"/>
      <c r="AL17" s="363"/>
      <c r="AM17" s="365"/>
      <c r="AN17" s="367"/>
      <c r="AO17" s="369"/>
      <c r="AP17" s="367"/>
      <c r="AQ17" s="367"/>
      <c r="AR17" s="367"/>
      <c r="AS17" s="381"/>
      <c r="AT17" s="286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</row>
    <row r="18" spans="1:91" s="83" customFormat="1" ht="12.75">
      <c r="A18" s="19"/>
      <c r="B18" s="84"/>
      <c r="C18" s="4"/>
      <c r="D18" s="132"/>
      <c r="E18" s="4"/>
      <c r="F18" s="88"/>
      <c r="G18" s="88"/>
      <c r="H18" s="85"/>
      <c r="I18" s="85"/>
      <c r="J18" s="140"/>
      <c r="K18" s="88"/>
      <c r="L18" s="85"/>
      <c r="M18" s="88"/>
      <c r="N18" s="88"/>
      <c r="O18" s="88"/>
      <c r="P18" s="88"/>
      <c r="Q18" s="85"/>
      <c r="R18" s="88"/>
      <c r="S18" s="88"/>
      <c r="T18" s="140"/>
      <c r="U18" s="88"/>
      <c r="V18" s="88"/>
      <c r="W18" s="88"/>
      <c r="X18" s="84"/>
      <c r="Y18" s="88"/>
      <c r="Z18" s="88"/>
      <c r="AA18" s="88"/>
      <c r="AB18" s="88"/>
      <c r="AC18" s="88"/>
      <c r="AD18" s="85"/>
      <c r="AE18" s="88"/>
      <c r="AF18" s="88"/>
      <c r="AG18" s="88"/>
      <c r="AH18" s="88"/>
      <c r="AI18" s="88"/>
      <c r="AJ18" s="88"/>
      <c r="AK18" s="4"/>
      <c r="AL18" s="4"/>
      <c r="AM18" s="117"/>
      <c r="AN18" s="87"/>
      <c r="AO18" s="87"/>
      <c r="AP18" s="87"/>
      <c r="AQ18" s="87"/>
      <c r="AR18" s="87"/>
      <c r="AS18" s="4"/>
      <c r="AT18" s="123"/>
    </row>
    <row r="19" spans="1:91" s="83" customFormat="1" ht="12.75">
      <c r="A19" s="19"/>
      <c r="B19" s="84"/>
      <c r="C19" s="19" t="s">
        <v>14</v>
      </c>
      <c r="D19" s="132"/>
      <c r="E19" s="4"/>
      <c r="F19" s="88"/>
      <c r="G19" s="88"/>
      <c r="H19" s="85"/>
      <c r="I19" s="85"/>
      <c r="J19" s="140"/>
      <c r="K19" s="88"/>
      <c r="L19" s="85"/>
      <c r="M19" s="88"/>
      <c r="N19" s="88"/>
      <c r="O19" s="88"/>
      <c r="P19" s="88"/>
      <c r="Q19" s="85"/>
      <c r="R19" s="88"/>
      <c r="S19" s="88"/>
      <c r="T19" s="140"/>
      <c r="U19" s="88"/>
      <c r="V19" s="88"/>
      <c r="W19" s="88"/>
      <c r="X19" s="84"/>
      <c r="Y19" s="88"/>
      <c r="Z19" s="88"/>
      <c r="AA19" s="88"/>
      <c r="AB19" s="88"/>
      <c r="AC19" s="88"/>
      <c r="AD19" s="85"/>
      <c r="AE19" s="88"/>
      <c r="AF19" s="88"/>
      <c r="AG19" s="88"/>
      <c r="AH19" s="88"/>
      <c r="AI19" s="88"/>
      <c r="AJ19" s="88"/>
      <c r="AK19" s="4"/>
      <c r="AL19" s="4"/>
      <c r="AM19" s="117"/>
      <c r="AN19" s="87"/>
      <c r="AO19" s="87"/>
      <c r="AP19" s="87"/>
      <c r="AQ19" s="87"/>
      <c r="AR19" s="87"/>
      <c r="AS19" s="4"/>
      <c r="AT19" s="123"/>
    </row>
    <row r="20" spans="1:91" s="83" customFormat="1" ht="12.75">
      <c r="A20" s="16"/>
      <c r="B20" s="16"/>
      <c r="C20" s="4"/>
      <c r="D20" s="132"/>
      <c r="E20" s="4"/>
      <c r="F20" s="88"/>
      <c r="G20" s="88"/>
      <c r="H20" s="141"/>
      <c r="I20" s="141"/>
      <c r="J20" s="141"/>
      <c r="K20" s="88"/>
      <c r="L20" s="141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141"/>
      <c r="AE20" s="88"/>
      <c r="AF20" s="88"/>
      <c r="AG20" s="88"/>
      <c r="AH20" s="88"/>
      <c r="AI20" s="88"/>
      <c r="AJ20" s="88"/>
      <c r="AK20" s="4"/>
      <c r="AL20" s="4"/>
      <c r="AM20" s="117"/>
      <c r="AN20" s="89"/>
      <c r="AO20" s="89"/>
      <c r="AP20" s="89"/>
      <c r="AQ20" s="89"/>
      <c r="AR20" s="89"/>
      <c r="AS20" s="4"/>
      <c r="AT20" s="123"/>
    </row>
    <row r="21" spans="1:91" s="86" customFormat="1" ht="15" customHeight="1">
      <c r="A21" s="16"/>
      <c r="B21" s="16"/>
      <c r="C21" s="4"/>
      <c r="D21" s="132"/>
      <c r="E21" s="4"/>
      <c r="F21" s="88"/>
      <c r="G21" s="88"/>
      <c r="H21" s="141"/>
      <c r="I21" s="141"/>
      <c r="J21" s="141"/>
      <c r="K21" s="88"/>
      <c r="L21" s="141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141"/>
      <c r="AE21" s="88"/>
      <c r="AF21" s="88"/>
      <c r="AG21" s="88"/>
      <c r="AH21" s="88"/>
      <c r="AI21" s="88"/>
      <c r="AJ21" s="88"/>
      <c r="AK21" s="4"/>
      <c r="AL21" s="4"/>
      <c r="AM21" s="117"/>
      <c r="AN21" s="89"/>
      <c r="AO21" s="89"/>
      <c r="AP21" s="89"/>
      <c r="AQ21" s="89"/>
      <c r="AR21" s="89"/>
      <c r="AS21" s="4"/>
      <c r="AT21" s="4"/>
    </row>
    <row r="22" spans="1:91" s="86" customFormat="1" ht="11.25">
      <c r="A22" s="16"/>
      <c r="B22" s="16"/>
      <c r="C22" s="4"/>
      <c r="D22" s="132"/>
      <c r="E22" s="4"/>
      <c r="F22" s="88"/>
      <c r="G22" s="88"/>
      <c r="H22" s="141"/>
      <c r="I22" s="141"/>
      <c r="J22" s="141"/>
      <c r="K22" s="88"/>
      <c r="L22" s="141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141"/>
      <c r="AE22" s="88"/>
      <c r="AF22" s="88"/>
      <c r="AG22" s="88"/>
      <c r="AH22" s="88"/>
      <c r="AI22" s="88"/>
      <c r="AJ22" s="88"/>
      <c r="AK22" s="4"/>
      <c r="AL22" s="4"/>
      <c r="AM22" s="117"/>
      <c r="AN22" s="89"/>
      <c r="AO22" s="89"/>
      <c r="AP22" s="89"/>
      <c r="AQ22" s="89"/>
      <c r="AR22" s="89"/>
      <c r="AS22" s="4"/>
      <c r="AT22" s="4"/>
    </row>
    <row r="23" spans="1:91" s="86" customFormat="1" ht="11.25">
      <c r="A23" s="16"/>
      <c r="B23" s="16"/>
      <c r="C23" s="4"/>
      <c r="D23" s="132"/>
      <c r="E23" s="4"/>
      <c r="F23" s="88"/>
      <c r="G23" s="88"/>
      <c r="H23" s="141"/>
      <c r="I23" s="141"/>
      <c r="J23" s="141"/>
      <c r="K23" s="88"/>
      <c r="L23" s="141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141"/>
      <c r="AE23" s="88"/>
      <c r="AF23" s="88"/>
      <c r="AG23" s="88"/>
      <c r="AH23" s="88"/>
      <c r="AI23" s="88"/>
      <c r="AJ23" s="88"/>
      <c r="AK23" s="4"/>
      <c r="AL23" s="4"/>
      <c r="AM23" s="117"/>
      <c r="AN23" s="89"/>
      <c r="AO23" s="89"/>
      <c r="AP23" s="89"/>
      <c r="AQ23" s="89"/>
      <c r="AR23" s="89"/>
      <c r="AS23" s="4"/>
      <c r="AT23" s="4"/>
    </row>
    <row r="24" spans="1:91" s="86" customFormat="1" ht="11.25">
      <c r="A24" s="13"/>
      <c r="B24" s="13"/>
      <c r="C24" s="19"/>
      <c r="D24" s="133"/>
      <c r="E24" s="90"/>
      <c r="F24" s="140"/>
      <c r="G24" s="142"/>
      <c r="H24" s="85"/>
      <c r="I24" s="85"/>
      <c r="J24" s="85"/>
      <c r="K24" s="142"/>
      <c r="L24" s="85"/>
      <c r="M24" s="142"/>
      <c r="N24" s="142"/>
      <c r="O24" s="142"/>
      <c r="P24" s="142"/>
      <c r="Q24" s="85"/>
      <c r="R24" s="140"/>
      <c r="S24" s="142"/>
      <c r="T24" s="142"/>
      <c r="U24" s="85"/>
      <c r="V24" s="142"/>
      <c r="W24" s="142"/>
      <c r="X24" s="85"/>
      <c r="Y24" s="142"/>
      <c r="Z24" s="142"/>
      <c r="AA24" s="142"/>
      <c r="AB24" s="142"/>
      <c r="AC24" s="142"/>
      <c r="AD24" s="85"/>
      <c r="AE24" s="142"/>
      <c r="AF24" s="142"/>
      <c r="AG24" s="142"/>
      <c r="AH24" s="142"/>
      <c r="AI24" s="142"/>
      <c r="AJ24" s="142"/>
      <c r="AK24" s="90"/>
      <c r="AM24" s="118"/>
      <c r="AN24" s="13"/>
      <c r="AO24" s="13"/>
      <c r="AP24" s="13"/>
      <c r="AQ24" s="13"/>
      <c r="AR24" s="13"/>
      <c r="AS24" s="19"/>
      <c r="AT24" s="4"/>
    </row>
    <row r="25" spans="1:91" s="86" customFormat="1" ht="12.75">
      <c r="A25" s="2"/>
      <c r="B25" s="2" t="s">
        <v>0</v>
      </c>
      <c r="C25" s="2"/>
      <c r="D25" s="134"/>
      <c r="E25" s="2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  <c r="AD25" s="143"/>
      <c r="AE25" s="143"/>
      <c r="AF25" s="143"/>
      <c r="AG25" s="143"/>
      <c r="AH25" s="144"/>
      <c r="AI25" s="144"/>
      <c r="AJ25" s="144"/>
      <c r="AK25" s="2"/>
      <c r="AL25" s="2"/>
      <c r="AM25" s="119"/>
      <c r="AN25" s="2"/>
      <c r="AO25" s="2"/>
      <c r="AP25" s="2"/>
      <c r="AQ25" s="2"/>
      <c r="AR25" s="2"/>
      <c r="AS25" s="2"/>
      <c r="AT25" s="4"/>
    </row>
    <row r="26" spans="1:91" s="86" customFormat="1" ht="12.75">
      <c r="A26" s="2"/>
      <c r="B26" s="2"/>
      <c r="C26" s="2" t="s">
        <v>48</v>
      </c>
      <c r="D26" s="134"/>
      <c r="E26" s="2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143"/>
      <c r="AG26" s="143"/>
      <c r="AH26" s="144"/>
      <c r="AI26" s="144"/>
      <c r="AJ26" s="144"/>
      <c r="AK26" s="2"/>
      <c r="AL26" s="2"/>
      <c r="AM26" s="119"/>
      <c r="AN26" s="2"/>
      <c r="AO26" s="2"/>
      <c r="AP26" s="2"/>
      <c r="AQ26" s="2"/>
      <c r="AR26" s="2"/>
      <c r="AS26" s="2"/>
      <c r="AT26" s="19"/>
    </row>
    <row r="27" spans="1:91" ht="15" customHeight="1">
      <c r="C27" s="2" t="s">
        <v>49</v>
      </c>
    </row>
    <row r="28" spans="1:91" ht="15" customHeight="1">
      <c r="C28" s="2" t="s">
        <v>50</v>
      </c>
    </row>
    <row r="29" spans="1:91" ht="15" customHeight="1">
      <c r="C29" s="2" t="s">
        <v>51</v>
      </c>
    </row>
    <row r="30" spans="1:91" ht="15" customHeight="1">
      <c r="C30" s="2" t="s">
        <v>52</v>
      </c>
    </row>
    <row r="31" spans="1:91" ht="15" customHeight="1">
      <c r="C31" s="2" t="s">
        <v>53</v>
      </c>
    </row>
    <row r="32" spans="1:91" ht="15" customHeight="1">
      <c r="C32" s="2" t="s">
        <v>54</v>
      </c>
    </row>
    <row r="33" spans="1:46" ht="15" customHeight="1">
      <c r="C33" s="2" t="s">
        <v>55</v>
      </c>
    </row>
    <row r="34" spans="1:46" ht="15" customHeight="1">
      <c r="C34" s="2" t="s">
        <v>56</v>
      </c>
    </row>
    <row r="45" spans="1:46" s="171" customFormat="1" ht="20.25">
      <c r="A45" s="161" t="str">
        <f>$A$1</f>
        <v>Công ty TNHH Hải sản An Lạc</v>
      </c>
      <c r="B45" s="165"/>
      <c r="C45" s="165"/>
      <c r="D45" s="166"/>
      <c r="E45" s="165"/>
      <c r="F45" s="166"/>
      <c r="G45" s="166"/>
      <c r="H45" s="166"/>
      <c r="I45" s="166"/>
      <c r="J45" s="166"/>
      <c r="K45" s="167"/>
      <c r="L45" s="167"/>
      <c r="M45" s="167"/>
      <c r="N45" s="167"/>
      <c r="O45" s="167"/>
      <c r="P45" s="167"/>
      <c r="Q45" s="167"/>
      <c r="R45" s="167"/>
      <c r="S45" s="168" t="str">
        <f>S1</f>
        <v>BẢNG CHẤM CÔNG THÁNG 05 NĂM 2014</v>
      </c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7"/>
      <c r="AI45" s="167"/>
      <c r="AJ45" s="167"/>
      <c r="AK45" s="169"/>
      <c r="AL45" s="169"/>
      <c r="AM45" s="374" t="s">
        <v>126</v>
      </c>
      <c r="AN45" s="375"/>
      <c r="AO45" s="375"/>
      <c r="AP45" s="375"/>
      <c r="AQ45" s="375"/>
      <c r="AR45" s="375"/>
      <c r="AS45" s="376"/>
      <c r="AT45" s="170"/>
    </row>
    <row r="46" spans="1:46" s="171" customFormat="1" ht="20.25">
      <c r="A46" s="161" t="str">
        <f>$A$2</f>
        <v>Địa chỉ: Lô A14, đường 4A, KCN Hải Sơn, Đức Hòa, Long An</v>
      </c>
      <c r="B46" s="166"/>
      <c r="C46" s="166"/>
      <c r="D46" s="166"/>
      <c r="E46" s="166"/>
      <c r="F46" s="166"/>
      <c r="G46" s="166"/>
      <c r="H46" s="166"/>
      <c r="I46" s="166"/>
      <c r="J46" s="166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7"/>
      <c r="AD46" s="167"/>
      <c r="AE46" s="167"/>
      <c r="AF46" s="167"/>
      <c r="AG46" s="167"/>
      <c r="AH46" s="167"/>
      <c r="AI46" s="167"/>
      <c r="AJ46" s="167"/>
      <c r="AK46" s="169"/>
      <c r="AL46" s="169"/>
      <c r="AM46" s="172"/>
      <c r="AN46" s="173"/>
      <c r="AO46" s="173"/>
      <c r="AP46" s="173"/>
      <c r="AQ46" s="173"/>
      <c r="AR46" s="173"/>
      <c r="AS46" s="174"/>
      <c r="AT46" s="174"/>
    </row>
    <row r="47" spans="1:46" s="171" customFormat="1" ht="21" customHeight="1">
      <c r="A47" s="161" t="str">
        <f>$A$3</f>
        <v>MST: 1100878093</v>
      </c>
      <c r="B47" s="175"/>
      <c r="C47" s="175"/>
      <c r="D47" s="176"/>
      <c r="E47" s="176"/>
      <c r="F47" s="167"/>
      <c r="G47" s="167"/>
      <c r="H47" s="167"/>
      <c r="I47" s="167"/>
      <c r="J47" s="167"/>
      <c r="K47" s="167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  <c r="AD47" s="167"/>
      <c r="AE47" s="167"/>
      <c r="AF47" s="167"/>
      <c r="AG47" s="167"/>
      <c r="AH47" s="167"/>
      <c r="AI47" s="167"/>
      <c r="AJ47" s="167"/>
      <c r="AK47" s="169"/>
      <c r="AL47" s="169"/>
      <c r="AM47" s="172"/>
      <c r="AN47" s="170"/>
      <c r="AO47" s="170"/>
      <c r="AP47" s="170"/>
      <c r="AQ47" s="170"/>
      <c r="AR47" s="170"/>
      <c r="AS47" s="177"/>
      <c r="AT47" s="177"/>
    </row>
    <row r="48" spans="1:46" s="171" customFormat="1" ht="14.25" customHeight="1">
      <c r="A48" s="178"/>
      <c r="B48" s="178"/>
      <c r="C48" s="179"/>
      <c r="D48" s="180"/>
      <c r="E48" s="181">
        <f>$E$4</f>
        <v>41760</v>
      </c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3"/>
      <c r="AI48" s="183"/>
      <c r="AJ48" s="183"/>
      <c r="AK48" s="178"/>
      <c r="AL48" s="178"/>
      <c r="AM48" s="184"/>
      <c r="AN48" s="178"/>
      <c r="AO48" s="178"/>
      <c r="AP48" s="178"/>
      <c r="AQ48" s="178"/>
      <c r="AR48" s="178"/>
      <c r="AS48" s="178"/>
      <c r="AT48" s="185"/>
    </row>
    <row r="49" spans="1:91" s="187" customFormat="1" ht="18.75" customHeight="1">
      <c r="A49" s="377" t="s">
        <v>29</v>
      </c>
      <c r="B49" s="377" t="s">
        <v>3</v>
      </c>
      <c r="C49" s="377" t="s">
        <v>1</v>
      </c>
      <c r="D49" s="398" t="s">
        <v>30</v>
      </c>
      <c r="E49" s="377" t="s">
        <v>31</v>
      </c>
      <c r="F49" s="186">
        <f>+E48</f>
        <v>41760</v>
      </c>
      <c r="G49" s="186">
        <f t="shared" ref="G49:AJ49" si="18">F49+1</f>
        <v>41761</v>
      </c>
      <c r="H49" s="186">
        <f t="shared" si="18"/>
        <v>41762</v>
      </c>
      <c r="I49" s="186">
        <f t="shared" si="18"/>
        <v>41763</v>
      </c>
      <c r="J49" s="186">
        <f t="shared" si="18"/>
        <v>41764</v>
      </c>
      <c r="K49" s="186">
        <f t="shared" si="18"/>
        <v>41765</v>
      </c>
      <c r="L49" s="186">
        <f t="shared" si="18"/>
        <v>41766</v>
      </c>
      <c r="M49" s="186">
        <f t="shared" si="18"/>
        <v>41767</v>
      </c>
      <c r="N49" s="186">
        <f t="shared" si="18"/>
        <v>41768</v>
      </c>
      <c r="O49" s="186">
        <f t="shared" si="18"/>
        <v>41769</v>
      </c>
      <c r="P49" s="186">
        <f t="shared" si="18"/>
        <v>41770</v>
      </c>
      <c r="Q49" s="186">
        <f t="shared" si="18"/>
        <v>41771</v>
      </c>
      <c r="R49" s="186">
        <f t="shared" si="18"/>
        <v>41772</v>
      </c>
      <c r="S49" s="186">
        <f t="shared" si="18"/>
        <v>41773</v>
      </c>
      <c r="T49" s="186">
        <f t="shared" si="18"/>
        <v>41774</v>
      </c>
      <c r="U49" s="186">
        <f t="shared" si="18"/>
        <v>41775</v>
      </c>
      <c r="V49" s="186">
        <f t="shared" si="18"/>
        <v>41776</v>
      </c>
      <c r="W49" s="186">
        <f t="shared" si="18"/>
        <v>41777</v>
      </c>
      <c r="X49" s="186">
        <f t="shared" si="18"/>
        <v>41778</v>
      </c>
      <c r="Y49" s="186">
        <f t="shared" si="18"/>
        <v>41779</v>
      </c>
      <c r="Z49" s="186">
        <f t="shared" si="18"/>
        <v>41780</v>
      </c>
      <c r="AA49" s="186">
        <f t="shared" si="18"/>
        <v>41781</v>
      </c>
      <c r="AB49" s="186">
        <f t="shared" si="18"/>
        <v>41782</v>
      </c>
      <c r="AC49" s="186">
        <f t="shared" si="18"/>
        <v>41783</v>
      </c>
      <c r="AD49" s="186">
        <f t="shared" si="18"/>
        <v>41784</v>
      </c>
      <c r="AE49" s="186">
        <f t="shared" si="18"/>
        <v>41785</v>
      </c>
      <c r="AF49" s="186">
        <f t="shared" si="18"/>
        <v>41786</v>
      </c>
      <c r="AG49" s="186">
        <f t="shared" si="18"/>
        <v>41787</v>
      </c>
      <c r="AH49" s="186">
        <f>AG49+1</f>
        <v>41788</v>
      </c>
      <c r="AI49" s="186">
        <f t="shared" si="18"/>
        <v>41789</v>
      </c>
      <c r="AJ49" s="186">
        <f t="shared" si="18"/>
        <v>41790</v>
      </c>
      <c r="AK49" s="400" t="s">
        <v>15</v>
      </c>
      <c r="AL49" s="401"/>
      <c r="AM49" s="402"/>
      <c r="AN49" s="403" t="s">
        <v>47</v>
      </c>
      <c r="AO49" s="403" t="s">
        <v>43</v>
      </c>
      <c r="AP49" s="403" t="s">
        <v>44</v>
      </c>
      <c r="AQ49" s="403" t="s">
        <v>45</v>
      </c>
      <c r="AR49" s="403" t="s">
        <v>46</v>
      </c>
      <c r="AS49" s="398" t="s">
        <v>0</v>
      </c>
      <c r="AT49" s="405"/>
      <c r="AV49" s="171"/>
      <c r="AW49" s="171"/>
      <c r="AX49" s="171"/>
      <c r="AY49" s="171"/>
      <c r="AZ49" s="171"/>
      <c r="BA49" s="171"/>
      <c r="BB49" s="171"/>
      <c r="BC49" s="171"/>
      <c r="BD49" s="171"/>
      <c r="BE49" s="171"/>
      <c r="BF49" s="171"/>
      <c r="BG49" s="171"/>
      <c r="BH49" s="171"/>
      <c r="BI49" s="171"/>
      <c r="BJ49" s="171"/>
      <c r="BK49" s="171"/>
      <c r="BL49" s="171"/>
      <c r="BM49" s="171"/>
      <c r="BN49" s="171"/>
      <c r="BO49" s="171"/>
      <c r="BP49" s="171"/>
      <c r="BQ49" s="171"/>
      <c r="BR49" s="171"/>
      <c r="BS49" s="171"/>
      <c r="BT49" s="171"/>
      <c r="BU49" s="171"/>
      <c r="BV49" s="171"/>
      <c r="BW49" s="171"/>
      <c r="BX49" s="171"/>
      <c r="BY49" s="171"/>
      <c r="BZ49" s="171"/>
      <c r="CA49" s="171"/>
      <c r="CB49" s="171"/>
      <c r="CC49" s="171"/>
      <c r="CD49" s="171"/>
      <c r="CE49" s="171"/>
      <c r="CF49" s="171"/>
      <c r="CG49" s="171"/>
      <c r="CH49" s="171"/>
      <c r="CI49" s="171"/>
      <c r="CJ49" s="171"/>
      <c r="CK49" s="171"/>
      <c r="CL49" s="171"/>
      <c r="CM49" s="171"/>
    </row>
    <row r="50" spans="1:91" s="187" customFormat="1" ht="57.75" customHeight="1">
      <c r="A50" s="378"/>
      <c r="B50" s="378"/>
      <c r="C50" s="378"/>
      <c r="D50" s="378"/>
      <c r="E50" s="399"/>
      <c r="F50" s="188" t="str">
        <f>CHOOSE(WEEKDAY(F49),"C.Nhật","T.Hai","T.Ba","T.Tư","T.Năm","T.Sáu","T.Bảy")</f>
        <v>T.Năm</v>
      </c>
      <c r="G50" s="188" t="str">
        <f t="shared" ref="G50:AJ50" si="19">CHOOSE(WEEKDAY(G49),"C.Nhật","T.Hai","T.Ba","T.Tư","T.Năm","T.Sáu","T.Bảy")</f>
        <v>T.Sáu</v>
      </c>
      <c r="H50" s="188" t="str">
        <f t="shared" si="19"/>
        <v>T.Bảy</v>
      </c>
      <c r="I50" s="188" t="str">
        <f t="shared" si="19"/>
        <v>C.Nhật</v>
      </c>
      <c r="J50" s="188" t="str">
        <f t="shared" si="19"/>
        <v>T.Hai</v>
      </c>
      <c r="K50" s="188" t="str">
        <f t="shared" si="19"/>
        <v>T.Ba</v>
      </c>
      <c r="L50" s="188" t="str">
        <f t="shared" si="19"/>
        <v>T.Tư</v>
      </c>
      <c r="M50" s="188" t="str">
        <f t="shared" si="19"/>
        <v>T.Năm</v>
      </c>
      <c r="N50" s="188" t="str">
        <f t="shared" si="19"/>
        <v>T.Sáu</v>
      </c>
      <c r="O50" s="188" t="str">
        <f t="shared" si="19"/>
        <v>T.Bảy</v>
      </c>
      <c r="P50" s="188" t="str">
        <f t="shared" si="19"/>
        <v>C.Nhật</v>
      </c>
      <c r="Q50" s="188" t="str">
        <f t="shared" si="19"/>
        <v>T.Hai</v>
      </c>
      <c r="R50" s="188" t="str">
        <f t="shared" si="19"/>
        <v>T.Ba</v>
      </c>
      <c r="S50" s="188" t="str">
        <f t="shared" si="19"/>
        <v>T.Tư</v>
      </c>
      <c r="T50" s="188" t="str">
        <f t="shared" si="19"/>
        <v>T.Năm</v>
      </c>
      <c r="U50" s="188" t="str">
        <f t="shared" si="19"/>
        <v>T.Sáu</v>
      </c>
      <c r="V50" s="188" t="str">
        <f t="shared" si="19"/>
        <v>T.Bảy</v>
      </c>
      <c r="W50" s="188" t="str">
        <f t="shared" si="19"/>
        <v>C.Nhật</v>
      </c>
      <c r="X50" s="188" t="str">
        <f t="shared" si="19"/>
        <v>T.Hai</v>
      </c>
      <c r="Y50" s="188" t="str">
        <f t="shared" si="19"/>
        <v>T.Ba</v>
      </c>
      <c r="Z50" s="188" t="str">
        <f t="shared" si="19"/>
        <v>T.Tư</v>
      </c>
      <c r="AA50" s="188" t="str">
        <f t="shared" si="19"/>
        <v>T.Năm</v>
      </c>
      <c r="AB50" s="188" t="str">
        <f t="shared" si="19"/>
        <v>T.Sáu</v>
      </c>
      <c r="AC50" s="188" t="str">
        <f t="shared" si="19"/>
        <v>T.Bảy</v>
      </c>
      <c r="AD50" s="188" t="str">
        <f t="shared" si="19"/>
        <v>C.Nhật</v>
      </c>
      <c r="AE50" s="188" t="str">
        <f t="shared" si="19"/>
        <v>T.Hai</v>
      </c>
      <c r="AF50" s="188" t="str">
        <f t="shared" si="19"/>
        <v>T.Ba</v>
      </c>
      <c r="AG50" s="188" t="str">
        <f t="shared" si="19"/>
        <v>T.Tư</v>
      </c>
      <c r="AH50" s="188" t="str">
        <f t="shared" si="19"/>
        <v>T.Năm</v>
      </c>
      <c r="AI50" s="188" t="str">
        <f t="shared" si="19"/>
        <v>T.Sáu</v>
      </c>
      <c r="AJ50" s="188" t="str">
        <f t="shared" si="19"/>
        <v>T.Bảy</v>
      </c>
      <c r="AK50" s="189" t="s">
        <v>16</v>
      </c>
      <c r="AL50" s="189" t="s">
        <v>32</v>
      </c>
      <c r="AM50" s="190" t="s">
        <v>17</v>
      </c>
      <c r="AN50" s="404"/>
      <c r="AO50" s="404"/>
      <c r="AP50" s="404"/>
      <c r="AQ50" s="404"/>
      <c r="AR50" s="404"/>
      <c r="AS50" s="378"/>
      <c r="AT50" s="405"/>
      <c r="AV50" s="171"/>
      <c r="AW50" s="171"/>
      <c r="AX50" s="171"/>
      <c r="AY50" s="171"/>
      <c r="AZ50" s="171"/>
      <c r="BA50" s="171"/>
      <c r="BB50" s="171"/>
      <c r="BC50" s="171"/>
      <c r="BD50" s="171"/>
      <c r="BE50" s="171"/>
      <c r="BF50" s="171"/>
      <c r="BG50" s="171"/>
      <c r="BH50" s="171"/>
      <c r="BI50" s="171"/>
      <c r="BJ50" s="171"/>
      <c r="BK50" s="171"/>
      <c r="BL50" s="171"/>
      <c r="BM50" s="171"/>
      <c r="BN50" s="171"/>
      <c r="BO50" s="171"/>
      <c r="BP50" s="171"/>
      <c r="BQ50" s="171"/>
      <c r="BR50" s="171"/>
      <c r="BS50" s="171"/>
      <c r="BT50" s="171"/>
      <c r="BU50" s="171"/>
      <c r="BV50" s="171"/>
      <c r="BW50" s="171"/>
      <c r="BX50" s="171"/>
      <c r="BY50" s="171"/>
      <c r="BZ50" s="171"/>
      <c r="CA50" s="171"/>
      <c r="CB50" s="171"/>
      <c r="CC50" s="171"/>
      <c r="CD50" s="171"/>
      <c r="CE50" s="171"/>
      <c r="CF50" s="171"/>
      <c r="CG50" s="171"/>
      <c r="CH50" s="171"/>
      <c r="CI50" s="171"/>
      <c r="CJ50" s="171"/>
      <c r="CK50" s="171"/>
      <c r="CL50" s="171"/>
      <c r="CM50" s="171"/>
    </row>
    <row r="51" spans="1:91" s="187" customFormat="1" ht="12.75" customHeight="1">
      <c r="A51" s="191">
        <v>1</v>
      </c>
      <c r="B51" s="191">
        <v>2</v>
      </c>
      <c r="C51" s="191">
        <v>3</v>
      </c>
      <c r="D51" s="191">
        <v>4</v>
      </c>
      <c r="E51" s="191">
        <v>5</v>
      </c>
      <c r="F51" s="191">
        <v>6</v>
      </c>
      <c r="G51" s="191">
        <v>7</v>
      </c>
      <c r="H51" s="191">
        <v>8</v>
      </c>
      <c r="I51" s="191">
        <v>9</v>
      </c>
      <c r="J51" s="191">
        <v>10</v>
      </c>
      <c r="K51" s="191">
        <v>11</v>
      </c>
      <c r="L51" s="191">
        <v>12</v>
      </c>
      <c r="M51" s="191">
        <v>13</v>
      </c>
      <c r="N51" s="191">
        <v>14</v>
      </c>
      <c r="O51" s="191">
        <v>15</v>
      </c>
      <c r="P51" s="191">
        <v>16</v>
      </c>
      <c r="Q51" s="191">
        <v>17</v>
      </c>
      <c r="R51" s="191">
        <v>18</v>
      </c>
      <c r="S51" s="191">
        <v>19</v>
      </c>
      <c r="T51" s="191">
        <v>20</v>
      </c>
      <c r="U51" s="191">
        <v>21</v>
      </c>
      <c r="V51" s="191">
        <v>22</v>
      </c>
      <c r="W51" s="191">
        <v>23</v>
      </c>
      <c r="X51" s="191">
        <v>24</v>
      </c>
      <c r="Y51" s="191">
        <v>25</v>
      </c>
      <c r="Z51" s="191">
        <v>26</v>
      </c>
      <c r="AA51" s="191">
        <v>27</v>
      </c>
      <c r="AB51" s="191">
        <v>28</v>
      </c>
      <c r="AC51" s="191">
        <v>29</v>
      </c>
      <c r="AD51" s="191">
        <v>30</v>
      </c>
      <c r="AE51" s="191">
        <v>31</v>
      </c>
      <c r="AF51" s="191">
        <v>32</v>
      </c>
      <c r="AG51" s="191">
        <v>33</v>
      </c>
      <c r="AH51" s="191">
        <v>34</v>
      </c>
      <c r="AI51" s="191">
        <v>35</v>
      </c>
      <c r="AJ51" s="191">
        <v>36</v>
      </c>
      <c r="AK51" s="191">
        <v>37</v>
      </c>
      <c r="AL51" s="191">
        <v>38</v>
      </c>
      <c r="AM51" s="191">
        <v>39</v>
      </c>
      <c r="AN51" s="191">
        <v>40</v>
      </c>
      <c r="AO51" s="191">
        <v>41</v>
      </c>
      <c r="AP51" s="191">
        <v>42</v>
      </c>
      <c r="AQ51" s="191">
        <v>43</v>
      </c>
      <c r="AR51" s="191">
        <v>44</v>
      </c>
      <c r="AS51" s="191">
        <v>45</v>
      </c>
      <c r="AT51" s="287"/>
      <c r="AV51" s="171"/>
      <c r="AW51" s="171"/>
      <c r="AX51" s="171"/>
      <c r="AY51" s="171"/>
      <c r="AZ51" s="171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1"/>
      <c r="BN51" s="171"/>
      <c r="BO51" s="171"/>
      <c r="BP51" s="171"/>
      <c r="BQ51" s="171"/>
      <c r="BR51" s="171"/>
      <c r="BS51" s="171"/>
      <c r="BT51" s="171"/>
      <c r="BU51" s="171"/>
      <c r="BV51" s="171"/>
      <c r="BW51" s="171"/>
      <c r="BX51" s="171"/>
      <c r="BY51" s="171"/>
      <c r="BZ51" s="171"/>
      <c r="CA51" s="171"/>
      <c r="CB51" s="171"/>
      <c r="CC51" s="171"/>
      <c r="CD51" s="171"/>
      <c r="CE51" s="171"/>
      <c r="CF51" s="171"/>
      <c r="CG51" s="171"/>
      <c r="CH51" s="171"/>
      <c r="CI51" s="171"/>
      <c r="CJ51" s="171"/>
      <c r="CK51" s="171"/>
      <c r="CL51" s="171"/>
      <c r="CM51" s="171"/>
    </row>
    <row r="52" spans="1:91" s="187" customFormat="1" ht="18" customHeight="1">
      <c r="A52" s="372">
        <v>1</v>
      </c>
      <c r="B52" s="372" t="s">
        <v>78</v>
      </c>
      <c r="C52" s="358" t="str">
        <f>VLOOKUP(B52,DS,2,0)</f>
        <v>Nguyễn Thiện Duy</v>
      </c>
      <c r="D52" s="360" t="str">
        <f>VLOOKUP(B52,DS,3,0)</f>
        <v>Giám đốc</v>
      </c>
      <c r="E52" s="79" t="s">
        <v>33</v>
      </c>
      <c r="F52" s="193" t="s">
        <v>201</v>
      </c>
      <c r="G52" s="193" t="s">
        <v>201</v>
      </c>
      <c r="H52" s="193" t="s">
        <v>201</v>
      </c>
      <c r="I52" s="193"/>
      <c r="J52" s="193">
        <v>8</v>
      </c>
      <c r="K52" s="193">
        <v>8</v>
      </c>
      <c r="L52" s="193">
        <v>8</v>
      </c>
      <c r="M52" s="193">
        <v>8</v>
      </c>
      <c r="N52" s="193">
        <v>8</v>
      </c>
      <c r="O52" s="193">
        <v>8</v>
      </c>
      <c r="P52" s="193"/>
      <c r="Q52" s="193">
        <v>8</v>
      </c>
      <c r="R52" s="193">
        <v>8</v>
      </c>
      <c r="S52" s="193">
        <v>8</v>
      </c>
      <c r="T52" s="193">
        <v>8</v>
      </c>
      <c r="U52" s="193">
        <v>8</v>
      </c>
      <c r="V52" s="193">
        <v>8</v>
      </c>
      <c r="W52" s="193"/>
      <c r="X52" s="193">
        <v>8</v>
      </c>
      <c r="Y52" s="193">
        <v>8</v>
      </c>
      <c r="Z52" s="193">
        <v>8</v>
      </c>
      <c r="AA52" s="193">
        <v>8</v>
      </c>
      <c r="AB52" s="193">
        <v>8</v>
      </c>
      <c r="AC52" s="193">
        <v>8</v>
      </c>
      <c r="AD52" s="193"/>
      <c r="AE52" s="193"/>
      <c r="AF52" s="193">
        <v>8</v>
      </c>
      <c r="AG52" s="193">
        <v>8</v>
      </c>
      <c r="AH52" s="193">
        <v>8</v>
      </c>
      <c r="AI52" s="193">
        <v>8</v>
      </c>
      <c r="AJ52" s="193">
        <v>8</v>
      </c>
      <c r="AK52" s="362">
        <f>((SUM(F52:AJ52))/8)-(SUMIF($F$6:$AJ$6,"C.Nhật",F52:AJ52)/8)</f>
        <v>23</v>
      </c>
      <c r="AL52" s="362">
        <f>SUM(F53:AJ53)/8*1.5</f>
        <v>0</v>
      </c>
      <c r="AM52" s="364">
        <f>SUMIF($F$6:$AJ$6,"C.Nhật",$F52:$AJ53)/8*2</f>
        <v>0</v>
      </c>
      <c r="AN52" s="366">
        <f t="shared" ref="AN52:AN62" si="20">SUM(AK52:AM53)</f>
        <v>23</v>
      </c>
      <c r="AO52" s="388">
        <v>0</v>
      </c>
      <c r="AP52" s="382"/>
      <c r="AQ52" s="382"/>
      <c r="AR52" s="382"/>
      <c r="AS52" s="380"/>
      <c r="AT52" s="287"/>
      <c r="AV52" s="171"/>
      <c r="AW52" s="171"/>
      <c r="AX52" s="171"/>
      <c r="AY52" s="171"/>
      <c r="AZ52" s="171"/>
      <c r="BA52" s="171"/>
      <c r="BB52" s="171"/>
      <c r="BC52" s="171"/>
      <c r="BD52" s="171"/>
      <c r="BE52" s="171"/>
      <c r="BF52" s="171"/>
      <c r="BG52" s="171"/>
      <c r="BH52" s="171"/>
      <c r="BI52" s="171"/>
      <c r="BJ52" s="171"/>
      <c r="BK52" s="171"/>
      <c r="BL52" s="171"/>
      <c r="BM52" s="171"/>
      <c r="BN52" s="171"/>
      <c r="BO52" s="171"/>
      <c r="BP52" s="171"/>
      <c r="BQ52" s="171"/>
      <c r="BR52" s="171"/>
      <c r="BS52" s="171"/>
      <c r="BT52" s="171"/>
      <c r="BU52" s="171"/>
      <c r="BV52" s="171"/>
      <c r="BW52" s="171"/>
      <c r="BX52" s="171"/>
      <c r="BY52" s="171"/>
      <c r="BZ52" s="171"/>
      <c r="CA52" s="171"/>
      <c r="CB52" s="171"/>
      <c r="CC52" s="171"/>
      <c r="CD52" s="171"/>
      <c r="CE52" s="171"/>
      <c r="CF52" s="171"/>
      <c r="CG52" s="171"/>
      <c r="CH52" s="171"/>
      <c r="CI52" s="171"/>
      <c r="CJ52" s="171"/>
      <c r="CK52" s="171"/>
      <c r="CL52" s="171"/>
      <c r="CM52" s="171"/>
    </row>
    <row r="53" spans="1:91" s="187" customFormat="1" ht="18" customHeight="1">
      <c r="A53" s="373"/>
      <c r="B53" s="373"/>
      <c r="C53" s="359"/>
      <c r="D53" s="361"/>
      <c r="E53" s="81" t="s">
        <v>32</v>
      </c>
      <c r="F53" s="194"/>
      <c r="G53" s="194"/>
      <c r="H53" s="194"/>
      <c r="I53" s="194"/>
      <c r="J53" s="194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363"/>
      <c r="AL53" s="363"/>
      <c r="AM53" s="365"/>
      <c r="AN53" s="367"/>
      <c r="AO53" s="389"/>
      <c r="AP53" s="383"/>
      <c r="AQ53" s="383"/>
      <c r="AR53" s="383"/>
      <c r="AS53" s="381"/>
      <c r="AT53" s="287"/>
      <c r="AV53" s="171"/>
      <c r="AW53" s="171"/>
      <c r="AX53" s="171"/>
      <c r="AY53" s="171"/>
      <c r="AZ53" s="171"/>
      <c r="BA53" s="171"/>
      <c r="BB53" s="171"/>
      <c r="BC53" s="171"/>
      <c r="BD53" s="171"/>
      <c r="BE53" s="171"/>
      <c r="BF53" s="171"/>
      <c r="BG53" s="171"/>
      <c r="BH53" s="171"/>
      <c r="BI53" s="171"/>
      <c r="BJ53" s="171"/>
      <c r="BK53" s="171"/>
      <c r="BL53" s="171"/>
      <c r="BM53" s="171"/>
      <c r="BN53" s="171"/>
      <c r="BO53" s="171"/>
      <c r="BP53" s="171"/>
      <c r="BQ53" s="171"/>
      <c r="BR53" s="171"/>
      <c r="BS53" s="171"/>
      <c r="BT53" s="171"/>
      <c r="BU53" s="171"/>
      <c r="BV53" s="171"/>
      <c r="BW53" s="171"/>
      <c r="BX53" s="171"/>
      <c r="BY53" s="171"/>
      <c r="BZ53" s="171"/>
      <c r="CA53" s="171"/>
      <c r="CB53" s="171"/>
      <c r="CC53" s="171"/>
      <c r="CD53" s="171"/>
      <c r="CE53" s="171"/>
      <c r="CF53" s="171"/>
      <c r="CG53" s="171"/>
      <c r="CH53" s="171"/>
      <c r="CI53" s="171"/>
      <c r="CJ53" s="171"/>
      <c r="CK53" s="171"/>
      <c r="CL53" s="171"/>
      <c r="CM53" s="171"/>
    </row>
    <row r="54" spans="1:91" s="187" customFormat="1" ht="18" customHeight="1">
      <c r="A54" s="372">
        <f>A52+1</f>
        <v>2</v>
      </c>
      <c r="B54" s="372" t="s">
        <v>80</v>
      </c>
      <c r="C54" s="358" t="str">
        <f>VLOOKUP(B54,DS,2,0)</f>
        <v>Nguyễn Văn Sẽ</v>
      </c>
      <c r="D54" s="360" t="str">
        <f>VLOOKUP(B54,DS,3,0)</f>
        <v>Kỹ Thuật</v>
      </c>
      <c r="E54" s="79" t="s">
        <v>33</v>
      </c>
      <c r="F54" s="193" t="s">
        <v>201</v>
      </c>
      <c r="G54" s="193" t="s">
        <v>201</v>
      </c>
      <c r="H54" s="193" t="s">
        <v>201</v>
      </c>
      <c r="I54" s="193"/>
      <c r="J54" s="193">
        <v>8</v>
      </c>
      <c r="K54" s="193">
        <v>8</v>
      </c>
      <c r="L54" s="193">
        <v>8</v>
      </c>
      <c r="M54" s="193">
        <v>8</v>
      </c>
      <c r="N54" s="193">
        <v>8</v>
      </c>
      <c r="O54" s="193">
        <v>8</v>
      </c>
      <c r="P54" s="193"/>
      <c r="Q54" s="193">
        <v>8</v>
      </c>
      <c r="R54" s="193">
        <v>8</v>
      </c>
      <c r="S54" s="193">
        <v>8</v>
      </c>
      <c r="T54" s="193">
        <v>8</v>
      </c>
      <c r="U54" s="193">
        <v>8</v>
      </c>
      <c r="V54" s="193">
        <v>8</v>
      </c>
      <c r="W54" s="193"/>
      <c r="X54" s="193">
        <v>8</v>
      </c>
      <c r="Y54" s="193">
        <v>8</v>
      </c>
      <c r="Z54" s="193">
        <v>8</v>
      </c>
      <c r="AA54" s="193">
        <v>8</v>
      </c>
      <c r="AB54" s="193">
        <v>8</v>
      </c>
      <c r="AC54" s="193">
        <v>8</v>
      </c>
      <c r="AD54" s="193"/>
      <c r="AE54" s="193"/>
      <c r="AF54" s="193">
        <v>8</v>
      </c>
      <c r="AG54" s="193">
        <v>8</v>
      </c>
      <c r="AH54" s="193">
        <v>8</v>
      </c>
      <c r="AI54" s="193">
        <v>8</v>
      </c>
      <c r="AJ54" s="193">
        <v>8</v>
      </c>
      <c r="AK54" s="362">
        <f t="shared" ref="AK54" si="21">((SUM(F54:AJ54))/8)-(SUMIF($F$6:$AJ$6,"C.Nhật",F54:AJ54)/8)</f>
        <v>23</v>
      </c>
      <c r="AL54" s="362">
        <f t="shared" ref="AL54" si="22">SUM(F55:AJ55)/8*1.5</f>
        <v>0</v>
      </c>
      <c r="AM54" s="364">
        <f t="shared" ref="AM54" si="23">SUMIF($F$6:$AJ$6,"C.Nhật",$F54:$AJ55)/8*2</f>
        <v>0</v>
      </c>
      <c r="AN54" s="366">
        <f t="shared" si="20"/>
        <v>23</v>
      </c>
      <c r="AO54" s="388">
        <v>0</v>
      </c>
      <c r="AP54" s="382"/>
      <c r="AQ54" s="382"/>
      <c r="AR54" s="382"/>
      <c r="AS54" s="380"/>
      <c r="AT54" s="287"/>
      <c r="AV54" s="171"/>
      <c r="AW54" s="171"/>
      <c r="AX54" s="171"/>
      <c r="AY54" s="171"/>
      <c r="AZ54" s="171"/>
      <c r="BA54" s="171"/>
      <c r="BB54" s="171"/>
      <c r="BC54" s="171"/>
      <c r="BD54" s="171"/>
      <c r="BE54" s="171"/>
      <c r="BF54" s="171"/>
      <c r="BG54" s="171"/>
      <c r="BH54" s="171"/>
      <c r="BI54" s="171"/>
      <c r="BJ54" s="171"/>
      <c r="BK54" s="171"/>
      <c r="BL54" s="171"/>
      <c r="BM54" s="171"/>
      <c r="BN54" s="171"/>
      <c r="BO54" s="171"/>
      <c r="BP54" s="171"/>
      <c r="BQ54" s="171"/>
      <c r="BR54" s="171"/>
      <c r="BS54" s="171"/>
      <c r="BT54" s="171"/>
      <c r="BU54" s="171"/>
      <c r="BV54" s="171"/>
      <c r="BW54" s="171"/>
      <c r="BX54" s="171"/>
      <c r="BY54" s="171"/>
      <c r="BZ54" s="171"/>
      <c r="CA54" s="171"/>
      <c r="CB54" s="171"/>
      <c r="CC54" s="171"/>
      <c r="CD54" s="171"/>
      <c r="CE54" s="171"/>
      <c r="CF54" s="171"/>
      <c r="CG54" s="171"/>
      <c r="CH54" s="171"/>
      <c r="CI54" s="171"/>
      <c r="CJ54" s="171"/>
      <c r="CK54" s="171"/>
      <c r="CL54" s="171"/>
      <c r="CM54" s="171"/>
    </row>
    <row r="55" spans="1:91" s="187" customFormat="1" ht="18" customHeight="1">
      <c r="A55" s="373"/>
      <c r="B55" s="373"/>
      <c r="C55" s="359"/>
      <c r="D55" s="361"/>
      <c r="E55" s="81" t="s">
        <v>32</v>
      </c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363"/>
      <c r="AL55" s="363"/>
      <c r="AM55" s="365"/>
      <c r="AN55" s="367"/>
      <c r="AO55" s="389"/>
      <c r="AP55" s="383"/>
      <c r="AQ55" s="383"/>
      <c r="AR55" s="383"/>
      <c r="AS55" s="381"/>
      <c r="AT55" s="287"/>
      <c r="AV55" s="171"/>
      <c r="AW55" s="171"/>
      <c r="AX55" s="171"/>
      <c r="AY55" s="171"/>
      <c r="AZ55" s="171"/>
      <c r="BA55" s="171"/>
      <c r="BB55" s="171"/>
      <c r="BC55" s="171"/>
      <c r="BD55" s="171"/>
      <c r="BE55" s="171"/>
      <c r="BF55" s="171"/>
      <c r="BG55" s="171"/>
      <c r="BH55" s="171"/>
      <c r="BI55" s="171"/>
      <c r="BJ55" s="171"/>
      <c r="BK55" s="171"/>
      <c r="BL55" s="171"/>
      <c r="BM55" s="171"/>
      <c r="BN55" s="171"/>
      <c r="BO55" s="171"/>
      <c r="BP55" s="171"/>
      <c r="BQ55" s="171"/>
      <c r="BR55" s="171"/>
      <c r="BS55" s="171"/>
      <c r="BT55" s="171"/>
      <c r="BU55" s="171"/>
      <c r="BV55" s="171"/>
      <c r="BW55" s="171"/>
      <c r="BX55" s="171"/>
      <c r="BY55" s="171"/>
      <c r="BZ55" s="171"/>
      <c r="CA55" s="171"/>
      <c r="CB55" s="171"/>
      <c r="CC55" s="171"/>
      <c r="CD55" s="171"/>
      <c r="CE55" s="171"/>
      <c r="CF55" s="171"/>
      <c r="CG55" s="171"/>
      <c r="CH55" s="171"/>
      <c r="CI55" s="171"/>
      <c r="CJ55" s="171"/>
      <c r="CK55" s="171"/>
      <c r="CL55" s="171"/>
      <c r="CM55" s="171"/>
    </row>
    <row r="56" spans="1:91" s="187" customFormat="1" ht="18" customHeight="1">
      <c r="A56" s="372">
        <f>A54+1</f>
        <v>3</v>
      </c>
      <c r="B56" s="372" t="s">
        <v>82</v>
      </c>
      <c r="C56" s="358" t="str">
        <f>VLOOKUP(B56,DS,2,0)</f>
        <v>Võ Uyên Phương</v>
      </c>
      <c r="D56" s="360" t="str">
        <f>VLOOKUP(B56,DS,3,0)</f>
        <v>LĐ- TL</v>
      </c>
      <c r="E56" s="79" t="s">
        <v>33</v>
      </c>
      <c r="F56" s="193" t="s">
        <v>201</v>
      </c>
      <c r="G56" s="193" t="s">
        <v>201</v>
      </c>
      <c r="H56" s="193" t="s">
        <v>201</v>
      </c>
      <c r="I56" s="193"/>
      <c r="J56" s="193">
        <v>8</v>
      </c>
      <c r="K56" s="193">
        <v>8</v>
      </c>
      <c r="L56" s="193">
        <v>8</v>
      </c>
      <c r="M56" s="193"/>
      <c r="N56" s="193">
        <v>8</v>
      </c>
      <c r="O56" s="193">
        <v>8</v>
      </c>
      <c r="P56" s="193"/>
      <c r="Q56" s="193">
        <v>8</v>
      </c>
      <c r="R56" s="193">
        <v>8</v>
      </c>
      <c r="S56" s="193">
        <v>8</v>
      </c>
      <c r="T56" s="193">
        <v>8</v>
      </c>
      <c r="U56" s="193">
        <v>8</v>
      </c>
      <c r="V56" s="193">
        <v>8</v>
      </c>
      <c r="W56" s="193"/>
      <c r="X56" s="193">
        <v>8</v>
      </c>
      <c r="Y56" s="193">
        <v>8</v>
      </c>
      <c r="Z56" s="193">
        <v>8</v>
      </c>
      <c r="AA56" s="193">
        <v>8</v>
      </c>
      <c r="AB56" s="193">
        <v>8</v>
      </c>
      <c r="AC56" s="193">
        <v>8</v>
      </c>
      <c r="AD56" s="193"/>
      <c r="AE56" s="193"/>
      <c r="AF56" s="193">
        <v>8</v>
      </c>
      <c r="AG56" s="193">
        <v>8</v>
      </c>
      <c r="AH56" s="193">
        <v>8</v>
      </c>
      <c r="AI56" s="193">
        <v>8</v>
      </c>
      <c r="AJ56" s="193">
        <v>8</v>
      </c>
      <c r="AK56" s="362">
        <f t="shared" ref="AK56" si="24">((SUM(F56:AJ56))/8)-(SUMIF($F$6:$AJ$6,"C.Nhật",F56:AJ56)/8)</f>
        <v>22</v>
      </c>
      <c r="AL56" s="362">
        <f t="shared" ref="AL56" si="25">SUM(F57:AJ57)/8*1.5</f>
        <v>0</v>
      </c>
      <c r="AM56" s="364">
        <f t="shared" ref="AM56" si="26">SUMIF($F$6:$AJ$6,"C.Nhật",$F56:$AJ57)/8*2</f>
        <v>0</v>
      </c>
      <c r="AN56" s="366">
        <f t="shared" si="20"/>
        <v>22</v>
      </c>
      <c r="AO56" s="388">
        <v>0</v>
      </c>
      <c r="AP56" s="382"/>
      <c r="AQ56" s="382"/>
      <c r="AR56" s="382"/>
      <c r="AS56" s="380"/>
      <c r="AT56" s="287"/>
      <c r="AV56" s="171"/>
      <c r="AW56" s="171"/>
      <c r="AX56" s="171"/>
      <c r="AY56" s="171"/>
      <c r="AZ56" s="171"/>
      <c r="BA56" s="171"/>
      <c r="BB56" s="171"/>
      <c r="BC56" s="171"/>
      <c r="BD56" s="171"/>
      <c r="BE56" s="171"/>
      <c r="BF56" s="171"/>
      <c r="BG56" s="171"/>
      <c r="BH56" s="171"/>
      <c r="BI56" s="171"/>
      <c r="BJ56" s="171"/>
      <c r="BK56" s="171"/>
      <c r="BL56" s="171"/>
      <c r="BM56" s="171"/>
      <c r="BN56" s="171"/>
      <c r="BO56" s="171"/>
      <c r="BP56" s="171"/>
      <c r="BQ56" s="171"/>
      <c r="BR56" s="171"/>
      <c r="BS56" s="171"/>
      <c r="BT56" s="171"/>
      <c r="BU56" s="171"/>
      <c r="BV56" s="171"/>
      <c r="BW56" s="171"/>
      <c r="BX56" s="171"/>
      <c r="BY56" s="171"/>
      <c r="BZ56" s="171"/>
      <c r="CA56" s="171"/>
      <c r="CB56" s="171"/>
      <c r="CC56" s="171"/>
      <c r="CD56" s="171"/>
      <c r="CE56" s="171"/>
      <c r="CF56" s="171"/>
      <c r="CG56" s="171"/>
      <c r="CH56" s="171"/>
      <c r="CI56" s="171"/>
      <c r="CJ56" s="171"/>
      <c r="CK56" s="171"/>
      <c r="CL56" s="171"/>
      <c r="CM56" s="171"/>
    </row>
    <row r="57" spans="1:91" s="187" customFormat="1" ht="18" customHeight="1">
      <c r="A57" s="373"/>
      <c r="B57" s="373"/>
      <c r="C57" s="359"/>
      <c r="D57" s="361"/>
      <c r="E57" s="81" t="s">
        <v>32</v>
      </c>
      <c r="F57" s="194"/>
      <c r="G57" s="194"/>
      <c r="H57" s="194"/>
      <c r="I57" s="194"/>
      <c r="J57" s="194"/>
      <c r="K57" s="194"/>
      <c r="L57" s="194"/>
      <c r="M57" s="194"/>
      <c r="N57" s="194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4"/>
      <c r="Z57" s="194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363"/>
      <c r="AL57" s="363"/>
      <c r="AM57" s="365"/>
      <c r="AN57" s="367"/>
      <c r="AO57" s="389"/>
      <c r="AP57" s="383"/>
      <c r="AQ57" s="383"/>
      <c r="AR57" s="383"/>
      <c r="AS57" s="381"/>
      <c r="AT57" s="287"/>
      <c r="AV57" s="171"/>
      <c r="AW57" s="171"/>
      <c r="AX57" s="171"/>
      <c r="AY57" s="171"/>
      <c r="AZ57" s="171"/>
      <c r="BA57" s="171"/>
      <c r="BB57" s="171"/>
      <c r="BC57" s="171"/>
      <c r="BD57" s="171"/>
      <c r="BE57" s="171"/>
      <c r="BF57" s="171"/>
      <c r="BG57" s="171"/>
      <c r="BH57" s="171"/>
      <c r="BI57" s="171"/>
      <c r="BJ57" s="171"/>
      <c r="BK57" s="171"/>
      <c r="BL57" s="171"/>
      <c r="BM57" s="171"/>
      <c r="BN57" s="171"/>
      <c r="BO57" s="171"/>
      <c r="BP57" s="171"/>
      <c r="BQ57" s="171"/>
      <c r="BR57" s="171"/>
      <c r="BS57" s="171"/>
      <c r="BT57" s="171"/>
      <c r="BU57" s="171"/>
      <c r="BV57" s="171"/>
      <c r="BW57" s="171"/>
      <c r="BX57" s="171"/>
      <c r="BY57" s="171"/>
      <c r="BZ57" s="171"/>
      <c r="CA57" s="171"/>
      <c r="CB57" s="171"/>
      <c r="CC57" s="171"/>
      <c r="CD57" s="171"/>
      <c r="CE57" s="171"/>
      <c r="CF57" s="171"/>
      <c r="CG57" s="171"/>
      <c r="CH57" s="171"/>
      <c r="CI57" s="171"/>
      <c r="CJ57" s="171"/>
      <c r="CK57" s="171"/>
      <c r="CL57" s="171"/>
      <c r="CM57" s="171"/>
    </row>
    <row r="58" spans="1:91" s="187" customFormat="1" ht="18" customHeight="1">
      <c r="A58" s="372">
        <f>A56+1</f>
        <v>4</v>
      </c>
      <c r="B58" s="372" t="s">
        <v>85</v>
      </c>
      <c r="C58" s="358" t="str">
        <f>VLOOKUP(B58,DS,2,0)</f>
        <v>Lê Nguyễn Huy Cường</v>
      </c>
      <c r="D58" s="360" t="str">
        <f>VLOOKUP(B58,DS,3,0)</f>
        <v>XNK</v>
      </c>
      <c r="E58" s="79" t="s">
        <v>33</v>
      </c>
      <c r="F58" s="193" t="s">
        <v>201</v>
      </c>
      <c r="G58" s="193" t="s">
        <v>201</v>
      </c>
      <c r="H58" s="193" t="s">
        <v>201</v>
      </c>
      <c r="I58" s="193"/>
      <c r="J58" s="193">
        <v>8</v>
      </c>
      <c r="K58" s="193">
        <v>8</v>
      </c>
      <c r="L58" s="193">
        <v>8</v>
      </c>
      <c r="M58" s="193">
        <v>8</v>
      </c>
      <c r="N58" s="193">
        <v>8</v>
      </c>
      <c r="O58" s="193">
        <v>8</v>
      </c>
      <c r="P58" s="193"/>
      <c r="Q58" s="193">
        <v>8</v>
      </c>
      <c r="R58" s="193">
        <v>8</v>
      </c>
      <c r="S58" s="193">
        <v>8</v>
      </c>
      <c r="T58" s="193">
        <v>8</v>
      </c>
      <c r="U58" s="193">
        <v>8</v>
      </c>
      <c r="V58" s="193">
        <v>8</v>
      </c>
      <c r="W58" s="193"/>
      <c r="X58" s="193">
        <v>8</v>
      </c>
      <c r="Y58" s="193">
        <v>8</v>
      </c>
      <c r="Z58" s="193">
        <v>8</v>
      </c>
      <c r="AA58" s="193">
        <v>8</v>
      </c>
      <c r="AB58" s="193">
        <v>8</v>
      </c>
      <c r="AC58" s="193">
        <v>8</v>
      </c>
      <c r="AD58" s="193"/>
      <c r="AE58" s="193"/>
      <c r="AF58" s="193">
        <v>8</v>
      </c>
      <c r="AG58" s="193">
        <v>8</v>
      </c>
      <c r="AH58" s="193">
        <v>8</v>
      </c>
      <c r="AI58" s="193">
        <v>8</v>
      </c>
      <c r="AJ58" s="193">
        <v>8</v>
      </c>
      <c r="AK58" s="362">
        <f t="shared" ref="AK58" si="27">((SUM(F58:AJ58))/8)-(SUMIF($F$6:$AJ$6,"C.Nhật",F58:AJ58)/8)</f>
        <v>23</v>
      </c>
      <c r="AL58" s="362">
        <f t="shared" ref="AL58" si="28">SUM(F59:AJ59)/8*1.5</f>
        <v>0</v>
      </c>
      <c r="AM58" s="364">
        <f t="shared" ref="AM58" si="29">SUMIF($F$6:$AJ$6,"C.Nhật",$F58:$AJ59)/8*2</f>
        <v>0</v>
      </c>
      <c r="AN58" s="366">
        <f t="shared" si="20"/>
        <v>23</v>
      </c>
      <c r="AO58" s="388">
        <v>0</v>
      </c>
      <c r="AP58" s="382"/>
      <c r="AQ58" s="382"/>
      <c r="AR58" s="382"/>
      <c r="AS58" s="380"/>
      <c r="AT58" s="287"/>
      <c r="AV58" s="171"/>
      <c r="AW58" s="171"/>
      <c r="AX58" s="171"/>
      <c r="AY58" s="171"/>
      <c r="AZ58" s="171"/>
      <c r="BA58" s="171"/>
      <c r="BB58" s="171"/>
      <c r="BC58" s="171"/>
      <c r="BD58" s="171"/>
      <c r="BE58" s="171"/>
      <c r="BF58" s="171"/>
      <c r="BG58" s="171"/>
      <c r="BH58" s="171"/>
      <c r="BI58" s="171"/>
      <c r="BJ58" s="171"/>
      <c r="BK58" s="171"/>
      <c r="BL58" s="171"/>
      <c r="BM58" s="171"/>
      <c r="BN58" s="171"/>
      <c r="BO58" s="171"/>
      <c r="BP58" s="171"/>
      <c r="BQ58" s="171"/>
      <c r="BR58" s="171"/>
      <c r="BS58" s="171"/>
      <c r="BT58" s="171"/>
      <c r="BU58" s="171"/>
      <c r="BV58" s="171"/>
      <c r="BW58" s="171"/>
      <c r="BX58" s="171"/>
      <c r="BY58" s="171"/>
      <c r="BZ58" s="171"/>
      <c r="CA58" s="171"/>
      <c r="CB58" s="171"/>
      <c r="CC58" s="171"/>
      <c r="CD58" s="171"/>
      <c r="CE58" s="171"/>
      <c r="CF58" s="171"/>
      <c r="CG58" s="171"/>
      <c r="CH58" s="171"/>
      <c r="CI58" s="171"/>
      <c r="CJ58" s="171"/>
      <c r="CK58" s="171"/>
      <c r="CL58" s="171"/>
      <c r="CM58" s="171"/>
    </row>
    <row r="59" spans="1:91" s="187" customFormat="1" ht="18" customHeight="1">
      <c r="A59" s="373"/>
      <c r="B59" s="373"/>
      <c r="C59" s="359"/>
      <c r="D59" s="361"/>
      <c r="E59" s="81" t="s">
        <v>32</v>
      </c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4"/>
      <c r="Z59" s="194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363"/>
      <c r="AL59" s="363"/>
      <c r="AM59" s="365"/>
      <c r="AN59" s="367"/>
      <c r="AO59" s="389"/>
      <c r="AP59" s="383"/>
      <c r="AQ59" s="383"/>
      <c r="AR59" s="383"/>
      <c r="AS59" s="381"/>
      <c r="AT59" s="287"/>
      <c r="AV59" s="171"/>
      <c r="AW59" s="171"/>
      <c r="AX59" s="171"/>
      <c r="AY59" s="171"/>
      <c r="AZ59" s="171"/>
      <c r="BA59" s="171"/>
      <c r="BB59" s="171"/>
      <c r="BC59" s="171"/>
      <c r="BD59" s="171"/>
      <c r="BE59" s="171"/>
      <c r="BF59" s="171"/>
      <c r="BG59" s="171"/>
      <c r="BH59" s="171"/>
      <c r="BI59" s="171"/>
      <c r="BJ59" s="171"/>
      <c r="BK59" s="171"/>
      <c r="BL59" s="171"/>
      <c r="BM59" s="171"/>
      <c r="BN59" s="171"/>
      <c r="BO59" s="171"/>
      <c r="BP59" s="171"/>
      <c r="BQ59" s="171"/>
      <c r="BR59" s="171"/>
      <c r="BS59" s="171"/>
      <c r="BT59" s="171"/>
      <c r="BU59" s="171"/>
      <c r="BV59" s="171"/>
      <c r="BW59" s="171"/>
      <c r="BX59" s="171"/>
      <c r="BY59" s="171"/>
      <c r="BZ59" s="171"/>
      <c r="CA59" s="171"/>
      <c r="CB59" s="171"/>
      <c r="CC59" s="171"/>
      <c r="CD59" s="171"/>
      <c r="CE59" s="171"/>
      <c r="CF59" s="171"/>
      <c r="CG59" s="171"/>
      <c r="CH59" s="171"/>
      <c r="CI59" s="171"/>
      <c r="CJ59" s="171"/>
      <c r="CK59" s="171"/>
      <c r="CL59" s="171"/>
      <c r="CM59" s="171"/>
    </row>
    <row r="60" spans="1:91" s="187" customFormat="1" ht="18" customHeight="1">
      <c r="A60" s="372">
        <f>A58+1</f>
        <v>5</v>
      </c>
      <c r="B60" s="372" t="s">
        <v>88</v>
      </c>
      <c r="C60" s="358" t="str">
        <f>VLOOKUP(B60,DS,2,0)</f>
        <v>Nguyễn Văn Bé Tư</v>
      </c>
      <c r="D60" s="360" t="str">
        <f>VLOOKUP(B60,DS,3,0)</f>
        <v>Tài xế</v>
      </c>
      <c r="E60" s="79" t="s">
        <v>33</v>
      </c>
      <c r="F60" s="193" t="s">
        <v>201</v>
      </c>
      <c r="G60" s="193" t="s">
        <v>201</v>
      </c>
      <c r="H60" s="193" t="s">
        <v>201</v>
      </c>
      <c r="I60" s="193"/>
      <c r="J60" s="193">
        <v>8</v>
      </c>
      <c r="K60" s="193">
        <v>8</v>
      </c>
      <c r="L60" s="193">
        <v>8</v>
      </c>
      <c r="M60" s="193">
        <v>8</v>
      </c>
      <c r="N60" s="193">
        <v>8</v>
      </c>
      <c r="O60" s="193">
        <v>8</v>
      </c>
      <c r="P60" s="193"/>
      <c r="Q60" s="193">
        <v>8</v>
      </c>
      <c r="R60" s="193">
        <v>8</v>
      </c>
      <c r="S60" s="193">
        <v>8</v>
      </c>
      <c r="T60" s="193">
        <v>8</v>
      </c>
      <c r="U60" s="193">
        <v>8</v>
      </c>
      <c r="V60" s="193">
        <v>8</v>
      </c>
      <c r="W60" s="193"/>
      <c r="X60" s="193">
        <v>8</v>
      </c>
      <c r="Y60" s="193">
        <v>8</v>
      </c>
      <c r="Z60" s="193">
        <v>8</v>
      </c>
      <c r="AA60" s="193">
        <v>8</v>
      </c>
      <c r="AB60" s="193">
        <v>8</v>
      </c>
      <c r="AC60" s="193">
        <v>8</v>
      </c>
      <c r="AD60" s="193"/>
      <c r="AE60" s="193"/>
      <c r="AF60" s="193">
        <v>8</v>
      </c>
      <c r="AG60" s="193">
        <v>8</v>
      </c>
      <c r="AH60" s="193">
        <v>8</v>
      </c>
      <c r="AI60" s="193">
        <v>8</v>
      </c>
      <c r="AJ60" s="193">
        <v>8</v>
      </c>
      <c r="AK60" s="362">
        <f t="shared" ref="AK60" si="30">((SUM(F60:AJ60))/8)-(SUMIF($F$6:$AJ$6,"C.Nhật",F60:AJ60)/8)</f>
        <v>23</v>
      </c>
      <c r="AL60" s="362">
        <f t="shared" ref="AL60" si="31">SUM(F61:AJ61)/8*1.5</f>
        <v>0</v>
      </c>
      <c r="AM60" s="364">
        <f t="shared" ref="AM60" si="32">SUMIF($F$6:$AJ$6,"C.Nhật",$F60:$AJ61)/8*2</f>
        <v>0</v>
      </c>
      <c r="AN60" s="366">
        <f t="shared" si="20"/>
        <v>23</v>
      </c>
      <c r="AO60" s="388">
        <v>0</v>
      </c>
      <c r="AP60" s="382"/>
      <c r="AQ60" s="382"/>
      <c r="AR60" s="382"/>
      <c r="AS60" s="380"/>
      <c r="AT60" s="287"/>
      <c r="AV60" s="171"/>
      <c r="AW60" s="171"/>
      <c r="AX60" s="171"/>
      <c r="AY60" s="171"/>
      <c r="AZ60" s="171"/>
      <c r="BA60" s="171"/>
      <c r="BB60" s="171"/>
      <c r="BC60" s="171"/>
      <c r="BD60" s="171"/>
      <c r="BE60" s="171"/>
      <c r="BF60" s="171"/>
      <c r="BG60" s="171"/>
      <c r="BH60" s="171"/>
      <c r="BI60" s="171"/>
      <c r="BJ60" s="171"/>
      <c r="BK60" s="171"/>
      <c r="BL60" s="171"/>
      <c r="BM60" s="171"/>
      <c r="BN60" s="171"/>
      <c r="BO60" s="171"/>
      <c r="BP60" s="171"/>
      <c r="BQ60" s="171"/>
      <c r="BR60" s="171"/>
      <c r="BS60" s="171"/>
      <c r="BT60" s="171"/>
      <c r="BU60" s="171"/>
      <c r="BV60" s="171"/>
      <c r="BW60" s="171"/>
      <c r="BX60" s="171"/>
      <c r="BY60" s="171"/>
      <c r="BZ60" s="171"/>
      <c r="CA60" s="171"/>
      <c r="CB60" s="171"/>
      <c r="CC60" s="171"/>
      <c r="CD60" s="171"/>
      <c r="CE60" s="171"/>
      <c r="CF60" s="171"/>
      <c r="CG60" s="171"/>
      <c r="CH60" s="171"/>
      <c r="CI60" s="171"/>
      <c r="CJ60" s="171"/>
      <c r="CK60" s="171"/>
      <c r="CL60" s="171"/>
      <c r="CM60" s="171"/>
    </row>
    <row r="61" spans="1:91" s="187" customFormat="1" ht="18" customHeight="1">
      <c r="A61" s="373"/>
      <c r="B61" s="373"/>
      <c r="C61" s="359"/>
      <c r="D61" s="361"/>
      <c r="E61" s="81" t="s">
        <v>32</v>
      </c>
      <c r="F61" s="194"/>
      <c r="G61" s="194"/>
      <c r="H61" s="194"/>
      <c r="I61" s="194"/>
      <c r="J61" s="194"/>
      <c r="K61" s="194"/>
      <c r="L61" s="194"/>
      <c r="M61" s="194"/>
      <c r="N61" s="194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363"/>
      <c r="AL61" s="363"/>
      <c r="AM61" s="365"/>
      <c r="AN61" s="367"/>
      <c r="AO61" s="389"/>
      <c r="AP61" s="383"/>
      <c r="AQ61" s="383"/>
      <c r="AR61" s="383"/>
      <c r="AS61" s="381"/>
      <c r="AT61" s="287"/>
      <c r="AV61" s="171"/>
      <c r="AW61" s="171"/>
      <c r="AX61" s="171"/>
      <c r="AY61" s="171"/>
      <c r="AZ61" s="171"/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1"/>
      <c r="BQ61" s="171"/>
      <c r="BR61" s="171"/>
      <c r="BS61" s="171"/>
      <c r="BT61" s="171"/>
      <c r="BU61" s="171"/>
      <c r="BV61" s="171"/>
      <c r="BW61" s="171"/>
      <c r="BX61" s="171"/>
      <c r="BY61" s="171"/>
      <c r="BZ61" s="171"/>
      <c r="CA61" s="171"/>
      <c r="CB61" s="171"/>
      <c r="CC61" s="171"/>
      <c r="CD61" s="171"/>
      <c r="CE61" s="171"/>
      <c r="CF61" s="171"/>
      <c r="CG61" s="171"/>
      <c r="CH61" s="171"/>
      <c r="CI61" s="171"/>
      <c r="CJ61" s="171"/>
      <c r="CK61" s="171"/>
      <c r="CL61" s="171"/>
      <c r="CM61" s="171"/>
    </row>
    <row r="62" spans="1:91" s="187" customFormat="1" ht="18" customHeight="1">
      <c r="A62" s="372">
        <f>A60+1</f>
        <v>6</v>
      </c>
      <c r="B62" s="372" t="s">
        <v>92</v>
      </c>
      <c r="C62" s="358" t="str">
        <f>VLOOKUP(B62,DS,2,0)</f>
        <v>Hoàng Thị Ngọc</v>
      </c>
      <c r="D62" s="360" t="str">
        <f>VLOOKUP(B62,DS,3,0)</f>
        <v>Kế toán</v>
      </c>
      <c r="E62" s="79" t="s">
        <v>33</v>
      </c>
      <c r="F62" s="193" t="s">
        <v>201</v>
      </c>
      <c r="G62" s="193" t="s">
        <v>201</v>
      </c>
      <c r="H62" s="193" t="s">
        <v>201</v>
      </c>
      <c r="I62" s="193"/>
      <c r="J62" s="193">
        <v>8</v>
      </c>
      <c r="K62" s="193">
        <v>8</v>
      </c>
      <c r="L62" s="193">
        <v>8</v>
      </c>
      <c r="M62" s="193">
        <v>8</v>
      </c>
      <c r="N62" s="193">
        <v>8</v>
      </c>
      <c r="O62" s="193">
        <v>8</v>
      </c>
      <c r="P62" s="193"/>
      <c r="Q62" s="193">
        <v>8</v>
      </c>
      <c r="R62" s="193">
        <v>8</v>
      </c>
      <c r="S62" s="193">
        <v>8</v>
      </c>
      <c r="T62" s="193">
        <v>8</v>
      </c>
      <c r="U62" s="193">
        <v>8</v>
      </c>
      <c r="V62" s="193"/>
      <c r="W62" s="193"/>
      <c r="X62" s="193">
        <v>8</v>
      </c>
      <c r="Y62" s="193">
        <v>8</v>
      </c>
      <c r="Z62" s="193">
        <v>8</v>
      </c>
      <c r="AA62" s="193">
        <v>8</v>
      </c>
      <c r="AB62" s="193">
        <v>8</v>
      </c>
      <c r="AC62" s="193">
        <v>8</v>
      </c>
      <c r="AD62" s="193"/>
      <c r="AE62" s="193"/>
      <c r="AF62" s="193">
        <v>8</v>
      </c>
      <c r="AG62" s="193">
        <v>8</v>
      </c>
      <c r="AH62" s="193">
        <v>8</v>
      </c>
      <c r="AI62" s="193">
        <v>8</v>
      </c>
      <c r="AJ62" s="193">
        <v>8</v>
      </c>
      <c r="AK62" s="362">
        <f t="shared" ref="AK62" si="33">((SUM(F62:AJ62))/8)-(SUMIF($F$6:$AJ$6,"C.Nhật",F62:AJ62)/8)</f>
        <v>22</v>
      </c>
      <c r="AL62" s="362">
        <f t="shared" ref="AL62" si="34">SUM(F63:AJ63)/8*1.5</f>
        <v>0</v>
      </c>
      <c r="AM62" s="364">
        <f t="shared" ref="AM62" si="35">SUMIF($F$6:$AJ$6,"C.Nhật",$F62:$AJ63)/8*2</f>
        <v>0</v>
      </c>
      <c r="AN62" s="350">
        <f t="shared" si="20"/>
        <v>22</v>
      </c>
      <c r="AO62" s="388">
        <v>0</v>
      </c>
      <c r="AP62" s="382"/>
      <c r="AQ62" s="382"/>
      <c r="AR62" s="382"/>
      <c r="AS62" s="380"/>
      <c r="AT62" s="287"/>
      <c r="AV62" s="171"/>
      <c r="AW62" s="171"/>
      <c r="AX62" s="171"/>
      <c r="AY62" s="171"/>
      <c r="AZ62" s="171"/>
      <c r="BA62" s="171"/>
      <c r="BB62" s="171"/>
      <c r="BC62" s="171"/>
      <c r="BD62" s="171"/>
      <c r="BE62" s="171"/>
      <c r="BF62" s="171"/>
      <c r="BG62" s="171"/>
      <c r="BH62" s="171"/>
      <c r="BI62" s="171"/>
      <c r="BJ62" s="171"/>
      <c r="BK62" s="171"/>
      <c r="BL62" s="171"/>
      <c r="BM62" s="171"/>
      <c r="BN62" s="171"/>
      <c r="BO62" s="171"/>
      <c r="BP62" s="171"/>
      <c r="BQ62" s="171"/>
      <c r="BR62" s="171"/>
      <c r="BS62" s="171"/>
      <c r="BT62" s="171"/>
      <c r="BU62" s="171"/>
      <c r="BV62" s="171"/>
      <c r="BW62" s="171"/>
      <c r="BX62" s="171"/>
      <c r="BY62" s="171"/>
      <c r="BZ62" s="171"/>
      <c r="CA62" s="171"/>
      <c r="CB62" s="171"/>
      <c r="CC62" s="171"/>
      <c r="CD62" s="171"/>
      <c r="CE62" s="171"/>
      <c r="CF62" s="171"/>
      <c r="CG62" s="171"/>
      <c r="CH62" s="171"/>
      <c r="CI62" s="171"/>
      <c r="CJ62" s="171"/>
      <c r="CK62" s="171"/>
      <c r="CL62" s="171"/>
      <c r="CM62" s="171"/>
    </row>
    <row r="63" spans="1:91" s="187" customFormat="1" ht="18" customHeight="1">
      <c r="A63" s="373"/>
      <c r="B63" s="373"/>
      <c r="C63" s="359"/>
      <c r="D63" s="361"/>
      <c r="E63" s="81" t="s">
        <v>32</v>
      </c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4"/>
      <c r="Z63" s="194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363"/>
      <c r="AL63" s="363"/>
      <c r="AM63" s="365"/>
      <c r="AN63" s="351"/>
      <c r="AO63" s="389"/>
      <c r="AP63" s="383"/>
      <c r="AQ63" s="383"/>
      <c r="AR63" s="383"/>
      <c r="AS63" s="381"/>
      <c r="AT63" s="287"/>
      <c r="AV63" s="171"/>
      <c r="AW63" s="171"/>
      <c r="AX63" s="171"/>
      <c r="AY63" s="171"/>
      <c r="AZ63" s="171"/>
      <c r="BA63" s="171"/>
      <c r="BB63" s="171"/>
      <c r="BC63" s="171"/>
      <c r="BD63" s="171"/>
      <c r="BE63" s="171"/>
      <c r="BF63" s="171"/>
      <c r="BG63" s="171"/>
      <c r="BH63" s="171"/>
      <c r="BI63" s="171"/>
      <c r="BJ63" s="171"/>
      <c r="BK63" s="171"/>
      <c r="BL63" s="171"/>
      <c r="BM63" s="171"/>
      <c r="BN63" s="171"/>
      <c r="BO63" s="171"/>
      <c r="BP63" s="171"/>
      <c r="BQ63" s="171"/>
      <c r="BR63" s="171"/>
      <c r="BS63" s="171"/>
      <c r="BT63" s="171"/>
      <c r="BU63" s="171"/>
      <c r="BV63" s="171"/>
      <c r="BW63" s="171"/>
      <c r="BX63" s="171"/>
      <c r="BY63" s="171"/>
      <c r="BZ63" s="171"/>
      <c r="CA63" s="171"/>
      <c r="CB63" s="171"/>
      <c r="CC63" s="171"/>
      <c r="CD63" s="171"/>
      <c r="CE63" s="171"/>
      <c r="CF63" s="171"/>
      <c r="CG63" s="171"/>
      <c r="CH63" s="171"/>
      <c r="CI63" s="171"/>
      <c r="CJ63" s="171"/>
      <c r="CK63" s="171"/>
      <c r="CL63" s="171"/>
      <c r="CM63" s="171"/>
    </row>
    <row r="64" spans="1:91" s="205" customFormat="1" ht="12.75">
      <c r="A64" s="195"/>
      <c r="B64" s="196"/>
      <c r="C64" s="197"/>
      <c r="D64" s="198"/>
      <c r="E64" s="197"/>
      <c r="F64" s="199"/>
      <c r="G64" s="199"/>
      <c r="H64" s="200"/>
      <c r="I64" s="200"/>
      <c r="J64" s="201"/>
      <c r="K64" s="199"/>
      <c r="L64" s="200"/>
      <c r="M64" s="199"/>
      <c r="N64" s="199"/>
      <c r="O64" s="199"/>
      <c r="P64" s="199"/>
      <c r="Q64" s="200"/>
      <c r="R64" s="199"/>
      <c r="S64" s="199"/>
      <c r="T64" s="201"/>
      <c r="U64" s="199"/>
      <c r="V64" s="199"/>
      <c r="W64" s="199"/>
      <c r="X64" s="196"/>
      <c r="Y64" s="199"/>
      <c r="Z64" s="199"/>
      <c r="AA64" s="199"/>
      <c r="AB64" s="199"/>
      <c r="AC64" s="199"/>
      <c r="AD64" s="200"/>
      <c r="AE64" s="199"/>
      <c r="AF64" s="199"/>
      <c r="AG64" s="199"/>
      <c r="AH64" s="199"/>
      <c r="AI64" s="199"/>
      <c r="AJ64" s="199"/>
      <c r="AK64" s="197"/>
      <c r="AL64" s="197"/>
      <c r="AM64" s="202"/>
      <c r="AN64" s="203"/>
      <c r="AO64" s="203"/>
      <c r="AP64" s="203"/>
      <c r="AQ64" s="203"/>
      <c r="AR64" s="203"/>
      <c r="AS64" s="197"/>
      <c r="AT64" s="204"/>
    </row>
    <row r="65" spans="1:46" s="205" customFormat="1" ht="12.75">
      <c r="A65" s="195"/>
      <c r="B65" s="196"/>
      <c r="C65" s="206" t="s">
        <v>14</v>
      </c>
      <c r="D65" s="198"/>
      <c r="E65" s="197"/>
      <c r="F65" s="199"/>
      <c r="G65" s="199"/>
      <c r="H65" s="200"/>
      <c r="I65" s="200"/>
      <c r="J65" s="201"/>
      <c r="K65" s="199"/>
      <c r="L65" s="200"/>
      <c r="M65" s="199"/>
      <c r="N65" s="199"/>
      <c r="O65" s="199"/>
      <c r="P65" s="199"/>
      <c r="Q65" s="200"/>
      <c r="R65" s="199"/>
      <c r="S65" s="199"/>
      <c r="T65" s="201"/>
      <c r="U65" s="199"/>
      <c r="V65" s="199"/>
      <c r="W65" s="199"/>
      <c r="X65" s="196"/>
      <c r="Y65" s="199"/>
      <c r="Z65" s="199"/>
      <c r="AA65" s="199"/>
      <c r="AB65" s="199"/>
      <c r="AC65" s="199"/>
      <c r="AD65" s="200"/>
      <c r="AE65" s="199"/>
      <c r="AF65" s="199"/>
      <c r="AG65" s="199"/>
      <c r="AH65" s="199"/>
      <c r="AI65" s="199"/>
      <c r="AJ65" s="199"/>
      <c r="AK65" s="197"/>
      <c r="AL65" s="197"/>
      <c r="AM65" s="202"/>
      <c r="AN65" s="203"/>
      <c r="AO65" s="203"/>
      <c r="AP65" s="203"/>
      <c r="AQ65" s="203"/>
      <c r="AR65" s="203"/>
      <c r="AS65" s="197"/>
      <c r="AT65" s="204"/>
    </row>
    <row r="66" spans="1:46" s="205" customFormat="1" ht="12.75">
      <c r="A66" s="207"/>
      <c r="B66" s="207"/>
      <c r="C66" s="197"/>
      <c r="D66" s="198"/>
      <c r="E66" s="197"/>
      <c r="F66" s="199"/>
      <c r="G66" s="199"/>
      <c r="H66" s="208"/>
      <c r="I66" s="208"/>
      <c r="J66" s="208"/>
      <c r="K66" s="199"/>
      <c r="L66" s="208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208"/>
      <c r="AE66" s="199"/>
      <c r="AF66" s="199"/>
      <c r="AG66" s="199"/>
      <c r="AH66" s="199"/>
      <c r="AI66" s="199"/>
      <c r="AJ66" s="199"/>
      <c r="AK66" s="197"/>
      <c r="AL66" s="197"/>
      <c r="AM66" s="202"/>
      <c r="AN66" s="209"/>
      <c r="AO66" s="209"/>
      <c r="AP66" s="209"/>
      <c r="AQ66" s="209"/>
      <c r="AR66" s="209"/>
      <c r="AS66" s="197"/>
      <c r="AT66" s="204"/>
    </row>
    <row r="67" spans="1:46" s="210" customFormat="1" ht="15" customHeight="1">
      <c r="A67" s="207"/>
      <c r="B67" s="207"/>
      <c r="C67" s="197"/>
      <c r="D67" s="198"/>
      <c r="E67" s="197"/>
      <c r="F67" s="199"/>
      <c r="G67" s="199"/>
      <c r="H67" s="208"/>
      <c r="I67" s="208"/>
      <c r="J67" s="208"/>
      <c r="K67" s="199"/>
      <c r="L67" s="208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208"/>
      <c r="AE67" s="199"/>
      <c r="AF67" s="199"/>
      <c r="AG67" s="199"/>
      <c r="AH67" s="199"/>
      <c r="AI67" s="199"/>
      <c r="AJ67" s="199"/>
      <c r="AK67" s="197"/>
      <c r="AL67" s="197"/>
      <c r="AM67" s="202"/>
      <c r="AN67" s="209"/>
      <c r="AO67" s="209"/>
      <c r="AP67" s="209"/>
      <c r="AQ67" s="209"/>
      <c r="AR67" s="209"/>
      <c r="AS67" s="197"/>
      <c r="AT67" s="197"/>
    </row>
    <row r="68" spans="1:46" s="210" customFormat="1" ht="11.25">
      <c r="A68" s="207"/>
      <c r="B68" s="207"/>
      <c r="C68" s="197"/>
      <c r="D68" s="198"/>
      <c r="E68" s="197"/>
      <c r="F68" s="199"/>
      <c r="G68" s="199"/>
      <c r="H68" s="208"/>
      <c r="I68" s="208"/>
      <c r="J68" s="208"/>
      <c r="K68" s="199"/>
      <c r="L68" s="208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208"/>
      <c r="AE68" s="199"/>
      <c r="AF68" s="199"/>
      <c r="AG68" s="199"/>
      <c r="AH68" s="199"/>
      <c r="AI68" s="199"/>
      <c r="AJ68" s="199"/>
      <c r="AK68" s="197"/>
      <c r="AL68" s="197"/>
      <c r="AM68" s="202"/>
      <c r="AN68" s="209"/>
      <c r="AO68" s="209"/>
      <c r="AP68" s="209"/>
      <c r="AQ68" s="209"/>
      <c r="AR68" s="209"/>
      <c r="AS68" s="197"/>
      <c r="AT68" s="197"/>
    </row>
    <row r="69" spans="1:46" s="210" customFormat="1" ht="11.25">
      <c r="A69" s="207"/>
      <c r="B69" s="207"/>
      <c r="C69" s="197"/>
      <c r="D69" s="198"/>
      <c r="E69" s="197"/>
      <c r="F69" s="199"/>
      <c r="G69" s="199"/>
      <c r="H69" s="208"/>
      <c r="I69" s="208"/>
      <c r="J69" s="208"/>
      <c r="K69" s="199"/>
      <c r="L69" s="208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208"/>
      <c r="AE69" s="199"/>
      <c r="AF69" s="199"/>
      <c r="AG69" s="199"/>
      <c r="AH69" s="199"/>
      <c r="AI69" s="199"/>
      <c r="AJ69" s="199"/>
      <c r="AK69" s="197"/>
      <c r="AL69" s="197"/>
      <c r="AM69" s="202"/>
      <c r="AN69" s="209"/>
      <c r="AO69" s="209"/>
      <c r="AP69" s="209"/>
      <c r="AQ69" s="209"/>
      <c r="AR69" s="209"/>
      <c r="AS69" s="197"/>
      <c r="AT69" s="197"/>
    </row>
    <row r="70" spans="1:46" s="210" customFormat="1" ht="11.25">
      <c r="A70" s="206"/>
      <c r="B70" s="206"/>
      <c r="C70" s="195"/>
      <c r="D70" s="211"/>
      <c r="E70" s="212"/>
      <c r="F70" s="201"/>
      <c r="G70" s="213"/>
      <c r="H70" s="200"/>
      <c r="I70" s="200"/>
      <c r="J70" s="200"/>
      <c r="K70" s="213"/>
      <c r="L70" s="200"/>
      <c r="M70" s="213"/>
      <c r="N70" s="213"/>
      <c r="O70" s="213"/>
      <c r="P70" s="213"/>
      <c r="Q70" s="200"/>
      <c r="R70" s="201"/>
      <c r="S70" s="213"/>
      <c r="T70" s="213"/>
      <c r="U70" s="200"/>
      <c r="V70" s="213"/>
      <c r="W70" s="213"/>
      <c r="X70" s="200"/>
      <c r="Y70" s="213"/>
      <c r="Z70" s="213"/>
      <c r="AA70" s="213"/>
      <c r="AB70" s="213"/>
      <c r="AC70" s="213"/>
      <c r="AD70" s="200"/>
      <c r="AE70" s="213"/>
      <c r="AF70" s="213"/>
      <c r="AG70" s="213"/>
      <c r="AH70" s="213"/>
      <c r="AI70" s="213"/>
      <c r="AJ70" s="213"/>
      <c r="AK70" s="212"/>
      <c r="AM70" s="214"/>
      <c r="AN70" s="206"/>
      <c r="AO70" s="206"/>
      <c r="AP70" s="206"/>
      <c r="AQ70" s="206"/>
      <c r="AR70" s="206"/>
      <c r="AS70" s="195"/>
      <c r="AT70" s="197"/>
    </row>
    <row r="71" spans="1:46" s="210" customFormat="1" ht="12.75">
      <c r="A71" s="171"/>
      <c r="B71" s="171" t="s">
        <v>0</v>
      </c>
      <c r="C71" s="171"/>
      <c r="D71" s="215"/>
      <c r="E71" s="171"/>
      <c r="F71" s="216"/>
      <c r="G71" s="216"/>
      <c r="H71" s="216"/>
      <c r="I71" s="216"/>
      <c r="J71" s="216"/>
      <c r="K71" s="216"/>
      <c r="L71" s="216"/>
      <c r="M71" s="216"/>
      <c r="N71" s="216"/>
      <c r="O71" s="216"/>
      <c r="P71" s="216"/>
      <c r="Q71" s="216"/>
      <c r="R71" s="216"/>
      <c r="S71" s="216"/>
      <c r="T71" s="216"/>
      <c r="U71" s="216"/>
      <c r="V71" s="216"/>
      <c r="W71" s="216"/>
      <c r="X71" s="216"/>
      <c r="Y71" s="216"/>
      <c r="Z71" s="216"/>
      <c r="AA71" s="216"/>
      <c r="AB71" s="216"/>
      <c r="AC71" s="216"/>
      <c r="AD71" s="216"/>
      <c r="AE71" s="216"/>
      <c r="AF71" s="216"/>
      <c r="AG71" s="216"/>
      <c r="AH71" s="217"/>
      <c r="AI71" s="217"/>
      <c r="AJ71" s="217"/>
      <c r="AK71" s="171"/>
      <c r="AL71" s="171"/>
      <c r="AM71" s="218"/>
      <c r="AN71" s="171"/>
      <c r="AO71" s="171"/>
      <c r="AP71" s="171"/>
      <c r="AQ71" s="171"/>
      <c r="AR71" s="171"/>
      <c r="AS71" s="171"/>
      <c r="AT71" s="197"/>
    </row>
    <row r="72" spans="1:46" s="210" customFormat="1" ht="12.75">
      <c r="A72" s="171"/>
      <c r="B72" s="171"/>
      <c r="C72" s="171" t="s">
        <v>48</v>
      </c>
      <c r="D72" s="215"/>
      <c r="E72" s="171"/>
      <c r="F72" s="216"/>
      <c r="G72" s="216"/>
      <c r="H72" s="216"/>
      <c r="I72" s="216"/>
      <c r="J72" s="216"/>
      <c r="K72" s="216"/>
      <c r="L72" s="216"/>
      <c r="M72" s="216"/>
      <c r="N72" s="216"/>
      <c r="O72" s="216"/>
      <c r="P72" s="216"/>
      <c r="Q72" s="216"/>
      <c r="R72" s="216"/>
      <c r="S72" s="216"/>
      <c r="T72" s="216"/>
      <c r="U72" s="216"/>
      <c r="V72" s="216"/>
      <c r="W72" s="216"/>
      <c r="X72" s="216"/>
      <c r="Y72" s="216"/>
      <c r="Z72" s="216"/>
      <c r="AA72" s="216"/>
      <c r="AB72" s="216"/>
      <c r="AC72" s="216"/>
      <c r="AD72" s="216"/>
      <c r="AE72" s="216"/>
      <c r="AF72" s="216"/>
      <c r="AG72" s="216"/>
      <c r="AH72" s="217"/>
      <c r="AI72" s="217"/>
      <c r="AJ72" s="217"/>
      <c r="AK72" s="171"/>
      <c r="AL72" s="171"/>
      <c r="AM72" s="218"/>
      <c r="AN72" s="171"/>
      <c r="AO72" s="171"/>
      <c r="AP72" s="171"/>
      <c r="AQ72" s="171"/>
      <c r="AR72" s="171"/>
      <c r="AS72" s="171"/>
      <c r="AT72" s="195"/>
    </row>
    <row r="73" spans="1:46" s="171" customFormat="1" ht="15" customHeight="1">
      <c r="C73" s="171" t="s">
        <v>49</v>
      </c>
      <c r="D73" s="215"/>
      <c r="F73" s="216"/>
      <c r="G73" s="216"/>
      <c r="H73" s="216"/>
      <c r="I73" s="216"/>
      <c r="J73" s="216"/>
      <c r="K73" s="216"/>
      <c r="L73" s="216"/>
      <c r="M73" s="216"/>
      <c r="N73" s="216"/>
      <c r="O73" s="216"/>
      <c r="P73" s="216"/>
      <c r="Q73" s="216"/>
      <c r="R73" s="216"/>
      <c r="S73" s="216"/>
      <c r="T73" s="216"/>
      <c r="U73" s="216"/>
      <c r="V73" s="216"/>
      <c r="W73" s="216"/>
      <c r="X73" s="216"/>
      <c r="Y73" s="216"/>
      <c r="Z73" s="216"/>
      <c r="AA73" s="216"/>
      <c r="AB73" s="216"/>
      <c r="AC73" s="216"/>
      <c r="AD73" s="216"/>
      <c r="AE73" s="216"/>
      <c r="AF73" s="216"/>
      <c r="AG73" s="216"/>
      <c r="AH73" s="217"/>
      <c r="AI73" s="217"/>
      <c r="AJ73" s="217"/>
      <c r="AM73" s="218"/>
    </row>
    <row r="74" spans="1:46" s="171" customFormat="1" ht="15" customHeight="1">
      <c r="C74" s="171" t="s">
        <v>50</v>
      </c>
      <c r="D74" s="215"/>
      <c r="F74" s="216"/>
      <c r="G74" s="216"/>
      <c r="H74" s="216"/>
      <c r="I74" s="216"/>
      <c r="J74" s="216"/>
      <c r="K74" s="216"/>
      <c r="L74" s="216"/>
      <c r="M74" s="216"/>
      <c r="N74" s="216"/>
      <c r="O74" s="216"/>
      <c r="P74" s="216"/>
      <c r="Q74" s="216"/>
      <c r="R74" s="216"/>
      <c r="S74" s="216"/>
      <c r="T74" s="216"/>
      <c r="U74" s="216"/>
      <c r="V74" s="216"/>
      <c r="W74" s="216"/>
      <c r="X74" s="216"/>
      <c r="Y74" s="216"/>
      <c r="Z74" s="216"/>
      <c r="AA74" s="216"/>
      <c r="AB74" s="216"/>
      <c r="AC74" s="216"/>
      <c r="AD74" s="216"/>
      <c r="AE74" s="216"/>
      <c r="AF74" s="216"/>
      <c r="AG74" s="216"/>
      <c r="AH74" s="217"/>
      <c r="AI74" s="217"/>
      <c r="AJ74" s="217"/>
      <c r="AM74" s="218"/>
    </row>
    <row r="75" spans="1:46" s="171" customFormat="1" ht="15" customHeight="1">
      <c r="C75" s="171" t="s">
        <v>51</v>
      </c>
      <c r="D75" s="215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7"/>
      <c r="AI75" s="217"/>
      <c r="AJ75" s="217"/>
      <c r="AM75" s="218"/>
    </row>
    <row r="76" spans="1:46" s="171" customFormat="1" ht="15" customHeight="1">
      <c r="C76" s="171" t="s">
        <v>52</v>
      </c>
      <c r="D76" s="215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  <c r="AG76" s="216"/>
      <c r="AH76" s="217"/>
      <c r="AI76" s="217"/>
      <c r="AJ76" s="217"/>
      <c r="AM76" s="218"/>
    </row>
    <row r="77" spans="1:46" s="171" customFormat="1" ht="15" customHeight="1">
      <c r="C77" s="171" t="s">
        <v>53</v>
      </c>
      <c r="D77" s="215"/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216"/>
      <c r="Q77" s="216"/>
      <c r="R77" s="216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  <c r="AG77" s="216"/>
      <c r="AH77" s="217"/>
      <c r="AI77" s="217"/>
      <c r="AJ77" s="217"/>
      <c r="AM77" s="218"/>
    </row>
    <row r="78" spans="1:46" s="171" customFormat="1" ht="15" customHeight="1">
      <c r="C78" s="171" t="s">
        <v>54</v>
      </c>
      <c r="D78" s="215"/>
      <c r="F78" s="216"/>
      <c r="G78" s="216"/>
      <c r="H78" s="216"/>
      <c r="I78" s="216"/>
      <c r="J78" s="216"/>
      <c r="K78" s="216"/>
      <c r="L78" s="216"/>
      <c r="M78" s="216"/>
      <c r="N78" s="216"/>
      <c r="O78" s="216"/>
      <c r="P78" s="216"/>
      <c r="Q78" s="216"/>
      <c r="R78" s="216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  <c r="AG78" s="216"/>
      <c r="AH78" s="217"/>
      <c r="AI78" s="217"/>
      <c r="AJ78" s="217"/>
      <c r="AM78" s="218"/>
    </row>
    <row r="79" spans="1:46" s="171" customFormat="1" ht="15" customHeight="1">
      <c r="C79" s="171" t="s">
        <v>55</v>
      </c>
      <c r="D79" s="215"/>
      <c r="F79" s="216"/>
      <c r="G79" s="216"/>
      <c r="H79" s="216"/>
      <c r="I79" s="216"/>
      <c r="J79" s="216"/>
      <c r="K79" s="216"/>
      <c r="L79" s="216"/>
      <c r="M79" s="216"/>
      <c r="N79" s="216"/>
      <c r="O79" s="216"/>
      <c r="P79" s="216"/>
      <c r="Q79" s="216"/>
      <c r="R79" s="216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  <c r="AG79" s="216"/>
      <c r="AH79" s="217"/>
      <c r="AI79" s="217"/>
      <c r="AJ79" s="217"/>
      <c r="AM79" s="218"/>
    </row>
    <row r="80" spans="1:46" s="171" customFormat="1" ht="15" customHeight="1">
      <c r="C80" s="171" t="s">
        <v>56</v>
      </c>
      <c r="D80" s="215"/>
      <c r="F80" s="216"/>
      <c r="G80" s="216"/>
      <c r="H80" s="216"/>
      <c r="I80" s="216"/>
      <c r="J80" s="216"/>
      <c r="K80" s="216"/>
      <c r="L80" s="216"/>
      <c r="M80" s="216"/>
      <c r="N80" s="216"/>
      <c r="O80" s="216"/>
      <c r="P80" s="216"/>
      <c r="Q80" s="216"/>
      <c r="R80" s="216"/>
      <c r="S80" s="216"/>
      <c r="T80" s="216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217"/>
      <c r="AI80" s="217"/>
      <c r="AJ80" s="217"/>
      <c r="AM80" s="218"/>
    </row>
    <row r="86" spans="1:90" ht="20.25">
      <c r="A86" s="161" t="str">
        <f>$A$1</f>
        <v>Công ty TNHH Hải sản An Lạc</v>
      </c>
      <c r="B86" s="64"/>
      <c r="C86" s="64"/>
      <c r="D86" s="68"/>
      <c r="E86" s="64"/>
      <c r="F86" s="68"/>
      <c r="G86" s="68"/>
      <c r="H86" s="68"/>
      <c r="I86" s="68"/>
      <c r="J86" s="68"/>
      <c r="K86" s="139"/>
      <c r="L86" s="139"/>
      <c r="M86" s="139"/>
      <c r="N86" s="139"/>
      <c r="O86" s="139"/>
      <c r="P86" s="139"/>
      <c r="Q86" s="139"/>
      <c r="R86" s="139"/>
      <c r="S86" s="66" t="str">
        <f>S1</f>
        <v>BẢNG CHẤM CÔNG THÁNG 05 NĂM 2014</v>
      </c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65"/>
      <c r="AL86" s="65"/>
      <c r="AM86" s="395" t="s">
        <v>157</v>
      </c>
      <c r="AN86" s="396"/>
      <c r="AO86" s="396"/>
      <c r="AP86" s="396"/>
      <c r="AQ86" s="396"/>
      <c r="AR86" s="396"/>
      <c r="AS86" s="397"/>
      <c r="AT86" s="67"/>
    </row>
    <row r="87" spans="1:90" ht="20.25">
      <c r="A87" s="161" t="str">
        <f>$A$2</f>
        <v>Địa chỉ: Lô A14, đường 4A, KCN Hải Sơn, Đức Hòa, Long An</v>
      </c>
      <c r="B87" s="68"/>
      <c r="C87" s="68"/>
      <c r="D87" s="68"/>
      <c r="E87" s="68"/>
      <c r="F87" s="68"/>
      <c r="G87" s="68"/>
      <c r="H87" s="68"/>
      <c r="I87" s="68"/>
      <c r="J87" s="68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65"/>
      <c r="AL87" s="65"/>
      <c r="AM87" s="114"/>
      <c r="AN87" s="69"/>
      <c r="AO87" s="69"/>
      <c r="AP87" s="69"/>
      <c r="AQ87" s="69"/>
      <c r="AR87" s="69"/>
      <c r="AS87" s="113"/>
      <c r="AT87" s="113"/>
    </row>
    <row r="88" spans="1:90" ht="21" customHeight="1">
      <c r="A88" s="161" t="str">
        <f>$A$3</f>
        <v>MST: 1100878093</v>
      </c>
      <c r="B88" s="70"/>
      <c r="C88" s="70"/>
      <c r="D88" s="71"/>
      <c r="E88" s="71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65"/>
      <c r="AL88" s="65"/>
      <c r="AM88" s="114"/>
      <c r="AN88" s="67"/>
      <c r="AO88" s="67"/>
      <c r="AP88" s="67"/>
      <c r="AQ88" s="67"/>
      <c r="AR88" s="67"/>
      <c r="AS88" s="72"/>
      <c r="AT88" s="72"/>
    </row>
    <row r="89" spans="1:90" ht="14.25" customHeight="1">
      <c r="A89" s="73"/>
      <c r="B89" s="73"/>
      <c r="C89" s="149"/>
      <c r="D89" s="74"/>
      <c r="E89" s="75">
        <f>$E$4</f>
        <v>41760</v>
      </c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7"/>
      <c r="AI89" s="77"/>
      <c r="AJ89" s="77"/>
      <c r="AK89" s="73"/>
      <c r="AL89" s="73"/>
      <c r="AM89" s="115"/>
      <c r="AN89" s="73"/>
      <c r="AO89" s="73"/>
      <c r="AP89" s="73"/>
      <c r="AQ89" s="73"/>
      <c r="AR89" s="73"/>
      <c r="AS89" s="73"/>
      <c r="AT89" s="120"/>
    </row>
    <row r="90" spans="1:90" s="78" customFormat="1" ht="18.75" customHeight="1">
      <c r="A90" s="390" t="s">
        <v>29</v>
      </c>
      <c r="B90" s="390" t="s">
        <v>3</v>
      </c>
      <c r="C90" s="390" t="s">
        <v>1</v>
      </c>
      <c r="D90" s="386" t="s">
        <v>30</v>
      </c>
      <c r="E90" s="390" t="s">
        <v>31</v>
      </c>
      <c r="F90" s="137">
        <f>+E89</f>
        <v>41760</v>
      </c>
      <c r="G90" s="137">
        <f t="shared" ref="G90:AJ90" si="36">F90+1</f>
        <v>41761</v>
      </c>
      <c r="H90" s="137">
        <f t="shared" si="36"/>
        <v>41762</v>
      </c>
      <c r="I90" s="137">
        <f t="shared" si="36"/>
        <v>41763</v>
      </c>
      <c r="J90" s="137">
        <f t="shared" si="36"/>
        <v>41764</v>
      </c>
      <c r="K90" s="137">
        <f t="shared" si="36"/>
        <v>41765</v>
      </c>
      <c r="L90" s="137">
        <f t="shared" si="36"/>
        <v>41766</v>
      </c>
      <c r="M90" s="137">
        <f t="shared" si="36"/>
        <v>41767</v>
      </c>
      <c r="N90" s="137">
        <f t="shared" si="36"/>
        <v>41768</v>
      </c>
      <c r="O90" s="137">
        <f t="shared" si="36"/>
        <v>41769</v>
      </c>
      <c r="P90" s="137">
        <f t="shared" si="36"/>
        <v>41770</v>
      </c>
      <c r="Q90" s="137">
        <f t="shared" si="36"/>
        <v>41771</v>
      </c>
      <c r="R90" s="137">
        <f t="shared" si="36"/>
        <v>41772</v>
      </c>
      <c r="S90" s="137">
        <f t="shared" si="36"/>
        <v>41773</v>
      </c>
      <c r="T90" s="137">
        <f t="shared" si="36"/>
        <v>41774</v>
      </c>
      <c r="U90" s="137">
        <f t="shared" si="36"/>
        <v>41775</v>
      </c>
      <c r="V90" s="137">
        <f t="shared" si="36"/>
        <v>41776</v>
      </c>
      <c r="W90" s="137">
        <f t="shared" si="36"/>
        <v>41777</v>
      </c>
      <c r="X90" s="137">
        <f t="shared" si="36"/>
        <v>41778</v>
      </c>
      <c r="Y90" s="137">
        <f t="shared" si="36"/>
        <v>41779</v>
      </c>
      <c r="Z90" s="137">
        <f t="shared" si="36"/>
        <v>41780</v>
      </c>
      <c r="AA90" s="137">
        <f t="shared" si="36"/>
        <v>41781</v>
      </c>
      <c r="AB90" s="137">
        <f t="shared" si="36"/>
        <v>41782</v>
      </c>
      <c r="AC90" s="137">
        <f t="shared" si="36"/>
        <v>41783</v>
      </c>
      <c r="AD90" s="137">
        <f t="shared" si="36"/>
        <v>41784</v>
      </c>
      <c r="AE90" s="137">
        <f t="shared" si="36"/>
        <v>41785</v>
      </c>
      <c r="AF90" s="137">
        <f t="shared" si="36"/>
        <v>41786</v>
      </c>
      <c r="AG90" s="137">
        <f t="shared" si="36"/>
        <v>41787</v>
      </c>
      <c r="AH90" s="137">
        <f>AG90+1</f>
        <v>41788</v>
      </c>
      <c r="AI90" s="137">
        <f t="shared" si="36"/>
        <v>41789</v>
      </c>
      <c r="AJ90" s="137">
        <f t="shared" si="36"/>
        <v>41790</v>
      </c>
      <c r="AK90" s="392" t="s">
        <v>15</v>
      </c>
      <c r="AL90" s="393"/>
      <c r="AM90" s="394"/>
      <c r="AN90" s="384" t="s">
        <v>47</v>
      </c>
      <c r="AO90" s="384" t="s">
        <v>43</v>
      </c>
      <c r="AP90" s="384" t="s">
        <v>44</v>
      </c>
      <c r="AQ90" s="384" t="s">
        <v>45</v>
      </c>
      <c r="AR90" s="384" t="s">
        <v>46</v>
      </c>
      <c r="AS90" s="386" t="s">
        <v>11</v>
      </c>
      <c r="AT90" s="379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</row>
    <row r="91" spans="1:90" s="78" customFormat="1" ht="47.25" customHeight="1">
      <c r="A91" s="387"/>
      <c r="B91" s="387"/>
      <c r="C91" s="387"/>
      <c r="D91" s="387"/>
      <c r="E91" s="391"/>
      <c r="F91" s="138" t="str">
        <f>CHOOSE(WEEKDAY(F90),"C.Nhật","T.Hai","T.Ba","T.Tư","T.Năm","T.Sáu","T.Bảy")</f>
        <v>T.Năm</v>
      </c>
      <c r="G91" s="138" t="str">
        <f t="shared" ref="G91:AJ91" si="37">CHOOSE(WEEKDAY(G90),"C.Nhật","T.Hai","T.Ba","T.Tư","T.Năm","T.Sáu","T.Bảy")</f>
        <v>T.Sáu</v>
      </c>
      <c r="H91" s="138" t="str">
        <f t="shared" si="37"/>
        <v>T.Bảy</v>
      </c>
      <c r="I91" s="138" t="str">
        <f t="shared" si="37"/>
        <v>C.Nhật</v>
      </c>
      <c r="J91" s="138" t="str">
        <f t="shared" si="37"/>
        <v>T.Hai</v>
      </c>
      <c r="K91" s="138" t="str">
        <f t="shared" si="37"/>
        <v>T.Ba</v>
      </c>
      <c r="L91" s="138" t="str">
        <f t="shared" si="37"/>
        <v>T.Tư</v>
      </c>
      <c r="M91" s="138" t="str">
        <f t="shared" si="37"/>
        <v>T.Năm</v>
      </c>
      <c r="N91" s="138" t="str">
        <f t="shared" si="37"/>
        <v>T.Sáu</v>
      </c>
      <c r="O91" s="138" t="str">
        <f t="shared" si="37"/>
        <v>T.Bảy</v>
      </c>
      <c r="P91" s="138" t="str">
        <f t="shared" si="37"/>
        <v>C.Nhật</v>
      </c>
      <c r="Q91" s="138" t="str">
        <f t="shared" si="37"/>
        <v>T.Hai</v>
      </c>
      <c r="R91" s="138" t="str">
        <f t="shared" si="37"/>
        <v>T.Ba</v>
      </c>
      <c r="S91" s="138" t="str">
        <f t="shared" si="37"/>
        <v>T.Tư</v>
      </c>
      <c r="T91" s="138" t="str">
        <f t="shared" si="37"/>
        <v>T.Năm</v>
      </c>
      <c r="U91" s="138" t="str">
        <f t="shared" si="37"/>
        <v>T.Sáu</v>
      </c>
      <c r="V91" s="138" t="str">
        <f t="shared" si="37"/>
        <v>T.Bảy</v>
      </c>
      <c r="W91" s="138" t="str">
        <f t="shared" si="37"/>
        <v>C.Nhật</v>
      </c>
      <c r="X91" s="138" t="str">
        <f t="shared" si="37"/>
        <v>T.Hai</v>
      </c>
      <c r="Y91" s="138" t="str">
        <f t="shared" si="37"/>
        <v>T.Ba</v>
      </c>
      <c r="Z91" s="138" t="str">
        <f t="shared" si="37"/>
        <v>T.Tư</v>
      </c>
      <c r="AA91" s="138" t="str">
        <f t="shared" si="37"/>
        <v>T.Năm</v>
      </c>
      <c r="AB91" s="138" t="str">
        <f t="shared" si="37"/>
        <v>T.Sáu</v>
      </c>
      <c r="AC91" s="138" t="str">
        <f t="shared" si="37"/>
        <v>T.Bảy</v>
      </c>
      <c r="AD91" s="138" t="str">
        <f t="shared" si="37"/>
        <v>C.Nhật</v>
      </c>
      <c r="AE91" s="138" t="str">
        <f t="shared" si="37"/>
        <v>T.Hai</v>
      </c>
      <c r="AF91" s="138" t="str">
        <f t="shared" si="37"/>
        <v>T.Ba</v>
      </c>
      <c r="AG91" s="138" t="str">
        <f t="shared" si="37"/>
        <v>T.Tư</v>
      </c>
      <c r="AH91" s="138" t="str">
        <f t="shared" si="37"/>
        <v>T.Năm</v>
      </c>
      <c r="AI91" s="138" t="str">
        <f t="shared" si="37"/>
        <v>T.Sáu</v>
      </c>
      <c r="AJ91" s="138" t="str">
        <f t="shared" si="37"/>
        <v>T.Bảy</v>
      </c>
      <c r="AK91" s="112" t="s">
        <v>16</v>
      </c>
      <c r="AL91" s="112" t="s">
        <v>32</v>
      </c>
      <c r="AM91" s="116" t="s">
        <v>17</v>
      </c>
      <c r="AN91" s="385"/>
      <c r="AO91" s="385"/>
      <c r="AP91" s="385"/>
      <c r="AQ91" s="385"/>
      <c r="AR91" s="385"/>
      <c r="AS91" s="387"/>
      <c r="AT91" s="379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</row>
    <row r="92" spans="1:90" s="78" customFormat="1" ht="12.75" customHeight="1">
      <c r="A92" s="151">
        <v>1</v>
      </c>
      <c r="B92" s="151">
        <v>2</v>
      </c>
      <c r="C92" s="151">
        <v>3</v>
      </c>
      <c r="D92" s="151">
        <v>4</v>
      </c>
      <c r="E92" s="151">
        <v>5</v>
      </c>
      <c r="F92" s="151">
        <v>6</v>
      </c>
      <c r="G92" s="151">
        <v>7</v>
      </c>
      <c r="H92" s="151">
        <v>8</v>
      </c>
      <c r="I92" s="151">
        <v>9</v>
      </c>
      <c r="J92" s="151">
        <v>10</v>
      </c>
      <c r="K92" s="151">
        <v>11</v>
      </c>
      <c r="L92" s="151">
        <v>12</v>
      </c>
      <c r="M92" s="151">
        <v>13</v>
      </c>
      <c r="N92" s="151">
        <v>14</v>
      </c>
      <c r="O92" s="151">
        <v>15</v>
      </c>
      <c r="P92" s="151">
        <v>16</v>
      </c>
      <c r="Q92" s="151">
        <v>17</v>
      </c>
      <c r="R92" s="151">
        <v>18</v>
      </c>
      <c r="S92" s="151">
        <v>19</v>
      </c>
      <c r="T92" s="151">
        <v>20</v>
      </c>
      <c r="U92" s="151">
        <v>21</v>
      </c>
      <c r="V92" s="151">
        <v>22</v>
      </c>
      <c r="W92" s="151">
        <v>23</v>
      </c>
      <c r="X92" s="151">
        <v>24</v>
      </c>
      <c r="Y92" s="151">
        <v>25</v>
      </c>
      <c r="Z92" s="151">
        <v>26</v>
      </c>
      <c r="AA92" s="151">
        <v>27</v>
      </c>
      <c r="AB92" s="151">
        <v>28</v>
      </c>
      <c r="AC92" s="151">
        <v>29</v>
      </c>
      <c r="AD92" s="151">
        <v>30</v>
      </c>
      <c r="AE92" s="151">
        <v>31</v>
      </c>
      <c r="AF92" s="151">
        <v>32</v>
      </c>
      <c r="AG92" s="151">
        <v>33</v>
      </c>
      <c r="AH92" s="151">
        <v>34</v>
      </c>
      <c r="AI92" s="151">
        <v>35</v>
      </c>
      <c r="AJ92" s="151">
        <v>36</v>
      </c>
      <c r="AK92" s="151">
        <v>37</v>
      </c>
      <c r="AL92" s="151">
        <v>38</v>
      </c>
      <c r="AM92" s="151">
        <v>39</v>
      </c>
      <c r="AN92" s="151">
        <v>40</v>
      </c>
      <c r="AO92" s="151">
        <v>41</v>
      </c>
      <c r="AP92" s="151">
        <v>42</v>
      </c>
      <c r="AQ92" s="151">
        <v>43</v>
      </c>
      <c r="AR92" s="151">
        <v>44</v>
      </c>
      <c r="AS92" s="151">
        <v>45</v>
      </c>
      <c r="AT92" s="286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</row>
    <row r="93" spans="1:90" s="78" customFormat="1" ht="18" customHeight="1">
      <c r="A93" s="370">
        <v>1</v>
      </c>
      <c r="B93" s="370" t="s">
        <v>97</v>
      </c>
      <c r="C93" s="358" t="str">
        <f>VLOOKUP(B93,DS,2,0)</f>
        <v xml:space="preserve"> Lâm Thị Mộng Kiều </v>
      </c>
      <c r="D93" s="360" t="str">
        <f>VLOOKUP(B93,DS,3,0)</f>
        <v>Công nhân</v>
      </c>
      <c r="E93" s="79" t="s">
        <v>33</v>
      </c>
      <c r="F93" s="193" t="s">
        <v>201</v>
      </c>
      <c r="G93" s="193" t="s">
        <v>201</v>
      </c>
      <c r="H93" s="193" t="s">
        <v>201</v>
      </c>
      <c r="I93" s="193"/>
      <c r="J93" s="193">
        <v>8</v>
      </c>
      <c r="K93" s="193">
        <v>8</v>
      </c>
      <c r="L93" s="193">
        <v>8</v>
      </c>
      <c r="M93" s="193">
        <v>8</v>
      </c>
      <c r="N93" s="193">
        <v>8</v>
      </c>
      <c r="O93" s="193">
        <v>8</v>
      </c>
      <c r="P93" s="193"/>
      <c r="Q93" s="193">
        <v>8</v>
      </c>
      <c r="R93" s="193">
        <v>8</v>
      </c>
      <c r="S93" s="193">
        <v>8</v>
      </c>
      <c r="T93" s="193">
        <v>8</v>
      </c>
      <c r="U93" s="193">
        <v>8</v>
      </c>
      <c r="V93" s="193">
        <v>8</v>
      </c>
      <c r="W93" s="193"/>
      <c r="X93" s="193">
        <v>8</v>
      </c>
      <c r="Y93" s="193">
        <v>8</v>
      </c>
      <c r="Z93" s="193">
        <v>8</v>
      </c>
      <c r="AA93" s="193">
        <v>8</v>
      </c>
      <c r="AB93" s="193">
        <v>8</v>
      </c>
      <c r="AC93" s="193">
        <v>8</v>
      </c>
      <c r="AD93" s="193"/>
      <c r="AE93" s="193"/>
      <c r="AF93" s="193">
        <v>8</v>
      </c>
      <c r="AG93" s="193">
        <v>8</v>
      </c>
      <c r="AH93" s="193">
        <v>8</v>
      </c>
      <c r="AI93" s="193">
        <v>8</v>
      </c>
      <c r="AJ93" s="193">
        <v>8</v>
      </c>
      <c r="AK93" s="362">
        <f t="shared" ref="AK93" si="38">((SUM(F93:AJ93))/8)-(SUMIF($F$6:$AJ$6,"C.Nhật",F93:AJ93)/8)</f>
        <v>23</v>
      </c>
      <c r="AL93" s="362">
        <f t="shared" ref="AL93" si="39">SUM(F94:AJ94)/8*1.5</f>
        <v>0</v>
      </c>
      <c r="AM93" s="364">
        <f t="shared" ref="AM93" si="40">SUMIF($F$6:$AJ$6,"C.Nhật",$F93:$AJ94)/8*2</f>
        <v>0</v>
      </c>
      <c r="AN93" s="366">
        <f t="shared" ref="AN93:AN155" si="41">SUM(AK93:AM94)</f>
        <v>23</v>
      </c>
      <c r="AO93" s="368">
        <v>0</v>
      </c>
      <c r="AP93" s="366"/>
      <c r="AQ93" s="366"/>
      <c r="AR93" s="366"/>
      <c r="AS93" s="356"/>
      <c r="AT93" s="286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</row>
    <row r="94" spans="1:90" s="78" customFormat="1" ht="18" customHeight="1">
      <c r="A94" s="371"/>
      <c r="B94" s="371"/>
      <c r="C94" s="359"/>
      <c r="D94" s="361"/>
      <c r="E94" s="81" t="s">
        <v>32</v>
      </c>
      <c r="F94" s="194"/>
      <c r="G94" s="194"/>
      <c r="H94" s="194"/>
      <c r="I94" s="194"/>
      <c r="J94" s="194"/>
      <c r="K94" s="194"/>
      <c r="L94" s="194"/>
      <c r="M94" s="194"/>
      <c r="N94" s="194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4"/>
      <c r="Z94" s="194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363"/>
      <c r="AL94" s="363"/>
      <c r="AM94" s="365"/>
      <c r="AN94" s="367"/>
      <c r="AO94" s="369"/>
      <c r="AP94" s="367"/>
      <c r="AQ94" s="367"/>
      <c r="AR94" s="367"/>
      <c r="AS94" s="357"/>
      <c r="AT94" s="286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</row>
    <row r="95" spans="1:90" s="78" customFormat="1" ht="18" customHeight="1">
      <c r="A95" s="370">
        <f>A93+1</f>
        <v>2</v>
      </c>
      <c r="B95" s="370" t="s">
        <v>98</v>
      </c>
      <c r="C95" s="358" t="str">
        <f>VLOOKUP(B95,DS,2,0)</f>
        <v>Huỳnh Thị Hường</v>
      </c>
      <c r="D95" s="360" t="str">
        <f>VLOOKUP(B95,DS,3,0)</f>
        <v>Công nhân</v>
      </c>
      <c r="E95" s="79" t="s">
        <v>33</v>
      </c>
      <c r="F95" s="193" t="s">
        <v>201</v>
      </c>
      <c r="G95" s="193" t="s">
        <v>201</v>
      </c>
      <c r="H95" s="193" t="s">
        <v>201</v>
      </c>
      <c r="I95" s="193"/>
      <c r="J95" s="193"/>
      <c r="K95" s="193"/>
      <c r="L95" s="193">
        <v>8</v>
      </c>
      <c r="M95" s="193">
        <v>8</v>
      </c>
      <c r="N95" s="193">
        <v>8</v>
      </c>
      <c r="O95" s="193">
        <v>8</v>
      </c>
      <c r="P95" s="193"/>
      <c r="Q95" s="193">
        <v>8</v>
      </c>
      <c r="R95" s="193">
        <v>8</v>
      </c>
      <c r="S95" s="193">
        <v>8</v>
      </c>
      <c r="T95" s="193">
        <v>8</v>
      </c>
      <c r="U95" s="193">
        <v>8</v>
      </c>
      <c r="V95" s="193">
        <v>8</v>
      </c>
      <c r="W95" s="193"/>
      <c r="X95" s="193">
        <v>8</v>
      </c>
      <c r="Y95" s="193">
        <v>8</v>
      </c>
      <c r="Z95" s="193">
        <v>8</v>
      </c>
      <c r="AA95" s="193">
        <v>8</v>
      </c>
      <c r="AB95" s="193">
        <v>8</v>
      </c>
      <c r="AC95" s="193">
        <v>8</v>
      </c>
      <c r="AD95" s="193"/>
      <c r="AE95" s="193"/>
      <c r="AF95" s="193">
        <v>8</v>
      </c>
      <c r="AG95" s="193">
        <v>8</v>
      </c>
      <c r="AH95" s="193">
        <v>8</v>
      </c>
      <c r="AI95" s="193">
        <v>8</v>
      </c>
      <c r="AJ95" s="193">
        <v>8</v>
      </c>
      <c r="AK95" s="362">
        <f t="shared" ref="AK95" si="42">((SUM(F95:AJ95))/8)-(SUMIF($F$6:$AJ$6,"C.Nhật",F95:AJ95)/8)</f>
        <v>21</v>
      </c>
      <c r="AL95" s="362">
        <f t="shared" ref="AL95" si="43">SUM(F96:AJ96)/8*1.5</f>
        <v>0</v>
      </c>
      <c r="AM95" s="364">
        <f t="shared" ref="AM95" si="44">SUMIF($F$6:$AJ$6,"C.Nhật",$F95:$AJ96)/8*2</f>
        <v>0</v>
      </c>
      <c r="AN95" s="366">
        <f t="shared" si="41"/>
        <v>21</v>
      </c>
      <c r="AO95" s="368">
        <v>0</v>
      </c>
      <c r="AP95" s="366"/>
      <c r="AQ95" s="366"/>
      <c r="AR95" s="366"/>
      <c r="AS95" s="356"/>
      <c r="AT95" s="286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</row>
    <row r="96" spans="1:90" s="78" customFormat="1" ht="18" customHeight="1">
      <c r="A96" s="371"/>
      <c r="B96" s="371"/>
      <c r="C96" s="359"/>
      <c r="D96" s="361"/>
      <c r="E96" s="81" t="s">
        <v>32</v>
      </c>
      <c r="F96" s="194"/>
      <c r="G96" s="194"/>
      <c r="H96" s="194"/>
      <c r="I96" s="194"/>
      <c r="J96" s="194"/>
      <c r="K96" s="194"/>
      <c r="L96" s="194"/>
      <c r="M96" s="194"/>
      <c r="N96" s="194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4"/>
      <c r="Z96" s="194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363"/>
      <c r="AL96" s="363"/>
      <c r="AM96" s="365"/>
      <c r="AN96" s="367"/>
      <c r="AO96" s="369"/>
      <c r="AP96" s="367"/>
      <c r="AQ96" s="367"/>
      <c r="AR96" s="367"/>
      <c r="AS96" s="357"/>
      <c r="AT96" s="286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</row>
    <row r="97" spans="1:90" s="78" customFormat="1" ht="18" customHeight="1">
      <c r="A97" s="370">
        <f>A95+1</f>
        <v>3</v>
      </c>
      <c r="B97" s="370" t="s">
        <v>99</v>
      </c>
      <c r="C97" s="358" t="str">
        <f>VLOOKUP(B97,DS,2,0)</f>
        <v>Nguyễn Thị Rong</v>
      </c>
      <c r="D97" s="360" t="str">
        <f>VLOOKUP(B97,DS,3,0)</f>
        <v>Công nhân</v>
      </c>
      <c r="E97" s="79" t="s">
        <v>33</v>
      </c>
      <c r="F97" s="193" t="s">
        <v>201</v>
      </c>
      <c r="G97" s="193" t="s">
        <v>201</v>
      </c>
      <c r="H97" s="193" t="s">
        <v>201</v>
      </c>
      <c r="I97" s="193"/>
      <c r="J97" s="193">
        <v>8</v>
      </c>
      <c r="K97" s="193">
        <v>8</v>
      </c>
      <c r="L97" s="193">
        <v>8</v>
      </c>
      <c r="M97" s="193">
        <v>8</v>
      </c>
      <c r="N97" s="193">
        <v>8</v>
      </c>
      <c r="O97" s="193">
        <v>8</v>
      </c>
      <c r="P97" s="193"/>
      <c r="Q97" s="193">
        <v>8</v>
      </c>
      <c r="R97" s="193">
        <v>8</v>
      </c>
      <c r="S97" s="193">
        <v>8</v>
      </c>
      <c r="T97" s="193">
        <v>8</v>
      </c>
      <c r="U97" s="193">
        <v>8</v>
      </c>
      <c r="V97" s="193">
        <v>8</v>
      </c>
      <c r="W97" s="193"/>
      <c r="X97" s="193">
        <v>8</v>
      </c>
      <c r="Y97" s="193">
        <v>8</v>
      </c>
      <c r="Z97" s="193">
        <v>8</v>
      </c>
      <c r="AA97" s="193">
        <v>8</v>
      </c>
      <c r="AB97" s="193">
        <v>8</v>
      </c>
      <c r="AC97" s="193">
        <v>8</v>
      </c>
      <c r="AD97" s="193"/>
      <c r="AE97" s="193"/>
      <c r="AF97" s="193">
        <v>8</v>
      </c>
      <c r="AG97" s="193">
        <v>8</v>
      </c>
      <c r="AH97" s="193">
        <v>8</v>
      </c>
      <c r="AI97" s="193">
        <v>8</v>
      </c>
      <c r="AJ97" s="193">
        <v>8</v>
      </c>
      <c r="AK97" s="362">
        <f t="shared" ref="AK97" si="45">((SUM(F97:AJ97))/8)-(SUMIF($F$6:$AJ$6,"C.Nhật",F97:AJ97)/8)</f>
        <v>23</v>
      </c>
      <c r="AL97" s="362">
        <f t="shared" ref="AL97" si="46">SUM(F98:AJ98)/8*1.5</f>
        <v>0</v>
      </c>
      <c r="AM97" s="364">
        <f t="shared" ref="AM97" si="47">SUMIF($F$6:$AJ$6,"C.Nhật",$F97:$AJ98)/8*2</f>
        <v>0</v>
      </c>
      <c r="AN97" s="366">
        <f t="shared" si="41"/>
        <v>23</v>
      </c>
      <c r="AO97" s="368">
        <v>0</v>
      </c>
      <c r="AP97" s="366"/>
      <c r="AQ97" s="366"/>
      <c r="AR97" s="366"/>
      <c r="AS97" s="356"/>
      <c r="AT97" s="286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</row>
    <row r="98" spans="1:90" s="78" customFormat="1" ht="18" customHeight="1">
      <c r="A98" s="371"/>
      <c r="B98" s="371"/>
      <c r="C98" s="359"/>
      <c r="D98" s="361"/>
      <c r="E98" s="81" t="s">
        <v>32</v>
      </c>
      <c r="F98" s="194"/>
      <c r="G98" s="194"/>
      <c r="H98" s="194"/>
      <c r="I98" s="194"/>
      <c r="J98" s="194"/>
      <c r="K98" s="194"/>
      <c r="L98" s="194"/>
      <c r="M98" s="194"/>
      <c r="N98" s="194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4"/>
      <c r="Z98" s="194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363"/>
      <c r="AL98" s="363"/>
      <c r="AM98" s="365"/>
      <c r="AN98" s="367"/>
      <c r="AO98" s="369"/>
      <c r="AP98" s="367"/>
      <c r="AQ98" s="367"/>
      <c r="AR98" s="367"/>
      <c r="AS98" s="357"/>
      <c r="AT98" s="286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</row>
    <row r="99" spans="1:90" s="78" customFormat="1" ht="18" customHeight="1">
      <c r="A99" s="370">
        <f>A97+1</f>
        <v>4</v>
      </c>
      <c r="B99" s="370" t="s">
        <v>100</v>
      </c>
      <c r="C99" s="358" t="str">
        <f>VLOOKUP(B99,DS,2,0)</f>
        <v>Sơn Thị Nil</v>
      </c>
      <c r="D99" s="360" t="str">
        <f>VLOOKUP(B99,DS,3,0)</f>
        <v>Công nhân</v>
      </c>
      <c r="E99" s="79" t="s">
        <v>33</v>
      </c>
      <c r="F99" s="193" t="s">
        <v>201</v>
      </c>
      <c r="G99" s="193" t="s">
        <v>201</v>
      </c>
      <c r="H99" s="193" t="s">
        <v>201</v>
      </c>
      <c r="I99" s="193"/>
      <c r="J99" s="193">
        <v>8</v>
      </c>
      <c r="K99" s="193">
        <v>8</v>
      </c>
      <c r="L99" s="193">
        <v>8</v>
      </c>
      <c r="M99" s="193">
        <v>8</v>
      </c>
      <c r="N99" s="193"/>
      <c r="O99" s="193"/>
      <c r="P99" s="193"/>
      <c r="Q99" s="193">
        <v>8</v>
      </c>
      <c r="R99" s="193">
        <v>8</v>
      </c>
      <c r="S99" s="193">
        <v>8</v>
      </c>
      <c r="T99" s="193">
        <v>8</v>
      </c>
      <c r="U99" s="193">
        <v>8</v>
      </c>
      <c r="V99" s="193">
        <v>8</v>
      </c>
      <c r="W99" s="193"/>
      <c r="X99" s="193">
        <v>8</v>
      </c>
      <c r="Y99" s="193">
        <v>8</v>
      </c>
      <c r="Z99" s="193">
        <v>8</v>
      </c>
      <c r="AA99" s="193">
        <v>8</v>
      </c>
      <c r="AB99" s="193"/>
      <c r="AC99" s="193"/>
      <c r="AD99" s="193"/>
      <c r="AE99" s="193"/>
      <c r="AF99" s="193">
        <v>8</v>
      </c>
      <c r="AG99" s="193">
        <v>8</v>
      </c>
      <c r="AH99" s="193">
        <v>8</v>
      </c>
      <c r="AI99" s="193">
        <v>8</v>
      </c>
      <c r="AJ99" s="193">
        <v>8</v>
      </c>
      <c r="AK99" s="362">
        <f t="shared" ref="AK99" si="48">((SUM(F99:AJ99))/8)-(SUMIF($F$6:$AJ$6,"C.Nhật",F99:AJ99)/8)</f>
        <v>19</v>
      </c>
      <c r="AL99" s="362">
        <f t="shared" ref="AL99" si="49">SUM(F100:AJ100)/8*1.5</f>
        <v>0</v>
      </c>
      <c r="AM99" s="364">
        <f t="shared" ref="AM99" si="50">SUMIF($F$6:$AJ$6,"C.Nhật",$F99:$AJ100)/8*2</f>
        <v>0</v>
      </c>
      <c r="AN99" s="366">
        <f t="shared" si="41"/>
        <v>19</v>
      </c>
      <c r="AO99" s="368">
        <v>0</v>
      </c>
      <c r="AP99" s="366"/>
      <c r="AQ99" s="366"/>
      <c r="AR99" s="366"/>
      <c r="AS99" s="356"/>
      <c r="AT99" s="286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</row>
    <row r="100" spans="1:90" s="78" customFormat="1" ht="18" customHeight="1">
      <c r="A100" s="371"/>
      <c r="B100" s="371"/>
      <c r="C100" s="359"/>
      <c r="D100" s="361"/>
      <c r="E100" s="81" t="s">
        <v>32</v>
      </c>
      <c r="F100" s="194"/>
      <c r="G100" s="194"/>
      <c r="H100" s="194"/>
      <c r="I100" s="194"/>
      <c r="J100" s="194"/>
      <c r="K100" s="194"/>
      <c r="L100" s="194"/>
      <c r="M100" s="194"/>
      <c r="N100" s="194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4"/>
      <c r="Z100" s="194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363"/>
      <c r="AL100" s="363"/>
      <c r="AM100" s="365"/>
      <c r="AN100" s="367"/>
      <c r="AO100" s="369"/>
      <c r="AP100" s="367"/>
      <c r="AQ100" s="367"/>
      <c r="AR100" s="367"/>
      <c r="AS100" s="357"/>
      <c r="AT100" s="286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</row>
    <row r="101" spans="1:90" s="78" customFormat="1" ht="18" customHeight="1">
      <c r="A101" s="370">
        <f>A99+1</f>
        <v>5</v>
      </c>
      <c r="B101" s="370" t="s">
        <v>101</v>
      </c>
      <c r="C101" s="358" t="str">
        <f>VLOOKUP(B101,DS,2,0)</f>
        <v>Huỳnh Thị Bé Tha</v>
      </c>
      <c r="D101" s="360" t="str">
        <f>VLOOKUP(B101,DS,3,0)</f>
        <v>Công nhân</v>
      </c>
      <c r="E101" s="79" t="s">
        <v>33</v>
      </c>
      <c r="F101" s="193" t="s">
        <v>201</v>
      </c>
      <c r="G101" s="193" t="s">
        <v>201</v>
      </c>
      <c r="H101" s="193" t="s">
        <v>201</v>
      </c>
      <c r="I101" s="193"/>
      <c r="J101" s="193">
        <v>8</v>
      </c>
      <c r="K101" s="193">
        <v>8</v>
      </c>
      <c r="L101" s="193">
        <v>8</v>
      </c>
      <c r="M101" s="193">
        <v>8</v>
      </c>
      <c r="N101" s="193">
        <v>8</v>
      </c>
      <c r="O101" s="193">
        <v>8</v>
      </c>
      <c r="P101" s="193"/>
      <c r="Q101" s="193">
        <v>8</v>
      </c>
      <c r="R101" s="193">
        <v>8</v>
      </c>
      <c r="S101" s="193">
        <v>8</v>
      </c>
      <c r="T101" s="193">
        <v>8</v>
      </c>
      <c r="U101" s="193">
        <v>8</v>
      </c>
      <c r="V101" s="193">
        <v>8</v>
      </c>
      <c r="W101" s="193"/>
      <c r="X101" s="193">
        <v>8</v>
      </c>
      <c r="Y101" s="193">
        <v>8</v>
      </c>
      <c r="Z101" s="193">
        <v>8</v>
      </c>
      <c r="AA101" s="193">
        <v>8</v>
      </c>
      <c r="AB101" s="193">
        <v>8</v>
      </c>
      <c r="AC101" s="193">
        <v>8</v>
      </c>
      <c r="AD101" s="193"/>
      <c r="AE101" s="193"/>
      <c r="AF101" s="193">
        <v>8</v>
      </c>
      <c r="AG101" s="193">
        <v>8</v>
      </c>
      <c r="AH101" s="193">
        <v>8</v>
      </c>
      <c r="AI101" s="193">
        <v>8</v>
      </c>
      <c r="AJ101" s="193">
        <v>8</v>
      </c>
      <c r="AK101" s="362">
        <f t="shared" ref="AK101" si="51">((SUM(F101:AJ101))/8)-(SUMIF($F$6:$AJ$6,"C.Nhật",F101:AJ101)/8)</f>
        <v>23</v>
      </c>
      <c r="AL101" s="362">
        <f t="shared" ref="AL101" si="52">SUM(F102:AJ102)/8*1.5</f>
        <v>0</v>
      </c>
      <c r="AM101" s="364">
        <f t="shared" ref="AM101" si="53">SUMIF($F$6:$AJ$6,"C.Nhật",$F101:$AJ102)/8*2</f>
        <v>0</v>
      </c>
      <c r="AN101" s="366">
        <f t="shared" si="41"/>
        <v>23</v>
      </c>
      <c r="AO101" s="368">
        <v>0</v>
      </c>
      <c r="AP101" s="366"/>
      <c r="AQ101" s="366"/>
      <c r="AR101" s="366"/>
      <c r="AS101" s="356"/>
      <c r="AT101" s="286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</row>
    <row r="102" spans="1:90" s="78" customFormat="1" ht="18" customHeight="1">
      <c r="A102" s="371"/>
      <c r="B102" s="371"/>
      <c r="C102" s="359"/>
      <c r="D102" s="361"/>
      <c r="E102" s="81" t="s">
        <v>32</v>
      </c>
      <c r="F102" s="194"/>
      <c r="G102" s="194"/>
      <c r="H102" s="194"/>
      <c r="I102" s="194"/>
      <c r="J102" s="194"/>
      <c r="K102" s="194"/>
      <c r="L102" s="194"/>
      <c r="M102" s="194"/>
      <c r="N102" s="194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4"/>
      <c r="Z102" s="194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363"/>
      <c r="AL102" s="363"/>
      <c r="AM102" s="365"/>
      <c r="AN102" s="367"/>
      <c r="AO102" s="369"/>
      <c r="AP102" s="367"/>
      <c r="AQ102" s="367"/>
      <c r="AR102" s="367"/>
      <c r="AS102" s="357"/>
      <c r="AT102" s="286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</row>
    <row r="103" spans="1:90" s="78" customFormat="1" ht="18" customHeight="1">
      <c r="A103" s="370">
        <f>A101+1</f>
        <v>6</v>
      </c>
      <c r="B103" s="370" t="s">
        <v>102</v>
      </c>
      <c r="C103" s="358" t="str">
        <f>VLOOKUP(B103,DS,2,0)</f>
        <v>Huỳnh Thị Bé Thi</v>
      </c>
      <c r="D103" s="360" t="str">
        <f>VLOOKUP(B103,DS,3,0)</f>
        <v>Công nhân</v>
      </c>
      <c r="E103" s="79" t="s">
        <v>33</v>
      </c>
      <c r="F103" s="193" t="s">
        <v>201</v>
      </c>
      <c r="G103" s="193" t="s">
        <v>201</v>
      </c>
      <c r="H103" s="193" t="s">
        <v>201</v>
      </c>
      <c r="I103" s="193"/>
      <c r="J103" s="193">
        <v>8</v>
      </c>
      <c r="K103" s="193">
        <v>8</v>
      </c>
      <c r="L103" s="193">
        <v>8</v>
      </c>
      <c r="M103" s="193">
        <v>8</v>
      </c>
      <c r="N103" s="193">
        <v>8</v>
      </c>
      <c r="O103" s="193">
        <v>8</v>
      </c>
      <c r="P103" s="193"/>
      <c r="Q103" s="193">
        <v>8</v>
      </c>
      <c r="R103" s="193">
        <v>8</v>
      </c>
      <c r="S103" s="193">
        <v>8</v>
      </c>
      <c r="T103" s="193">
        <v>8</v>
      </c>
      <c r="U103" s="193">
        <v>8</v>
      </c>
      <c r="V103" s="193">
        <v>8</v>
      </c>
      <c r="W103" s="193"/>
      <c r="X103" s="193"/>
      <c r="Y103" s="193"/>
      <c r="Z103" s="193">
        <v>8</v>
      </c>
      <c r="AA103" s="193">
        <v>8</v>
      </c>
      <c r="AB103" s="193">
        <v>8</v>
      </c>
      <c r="AC103" s="193">
        <v>8</v>
      </c>
      <c r="AD103" s="193"/>
      <c r="AE103" s="193"/>
      <c r="AF103" s="193">
        <v>8</v>
      </c>
      <c r="AG103" s="193">
        <v>8</v>
      </c>
      <c r="AH103" s="193">
        <v>8</v>
      </c>
      <c r="AI103" s="193">
        <v>8</v>
      </c>
      <c r="AJ103" s="193">
        <v>8</v>
      </c>
      <c r="AK103" s="362">
        <f t="shared" ref="AK103" si="54">((SUM(F103:AJ103))/8)-(SUMIF($F$6:$AJ$6,"C.Nhật",F103:AJ103)/8)</f>
        <v>21</v>
      </c>
      <c r="AL103" s="362">
        <f t="shared" ref="AL103" si="55">SUM(F104:AJ104)/8*1.5</f>
        <v>0</v>
      </c>
      <c r="AM103" s="364">
        <f t="shared" ref="AM103" si="56">SUMIF($F$6:$AJ$6,"C.Nhật",$F103:$AJ104)/8*2</f>
        <v>0</v>
      </c>
      <c r="AN103" s="366">
        <f t="shared" si="41"/>
        <v>21</v>
      </c>
      <c r="AO103" s="368">
        <v>0</v>
      </c>
      <c r="AP103" s="366"/>
      <c r="AQ103" s="366"/>
      <c r="AR103" s="366"/>
      <c r="AS103" s="356"/>
      <c r="AT103" s="286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</row>
    <row r="104" spans="1:90" s="78" customFormat="1" ht="18" customHeight="1">
      <c r="A104" s="371"/>
      <c r="B104" s="371"/>
      <c r="C104" s="359"/>
      <c r="D104" s="361"/>
      <c r="E104" s="81" t="s">
        <v>32</v>
      </c>
      <c r="F104" s="194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363"/>
      <c r="AL104" s="363"/>
      <c r="AM104" s="365"/>
      <c r="AN104" s="367"/>
      <c r="AO104" s="369"/>
      <c r="AP104" s="367"/>
      <c r="AQ104" s="367"/>
      <c r="AR104" s="367"/>
      <c r="AS104" s="357"/>
      <c r="AT104" s="286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</row>
    <row r="105" spans="1:90" s="78" customFormat="1" ht="18" customHeight="1">
      <c r="A105" s="370">
        <f>A103+1</f>
        <v>7</v>
      </c>
      <c r="B105" s="370" t="s">
        <v>103</v>
      </c>
      <c r="C105" s="358" t="str">
        <f>VLOOKUP(B105,DS,2,0)</f>
        <v>Nguyễn Thị Kim Hồng</v>
      </c>
      <c r="D105" s="360" t="str">
        <f>VLOOKUP(B105,DS,3,0)</f>
        <v>Công nhân</v>
      </c>
      <c r="E105" s="79" t="s">
        <v>33</v>
      </c>
      <c r="F105" s="193" t="s">
        <v>201</v>
      </c>
      <c r="G105" s="193" t="s">
        <v>201</v>
      </c>
      <c r="H105" s="193" t="s">
        <v>201</v>
      </c>
      <c r="I105" s="193"/>
      <c r="J105" s="193"/>
      <c r="K105" s="193">
        <v>8</v>
      </c>
      <c r="L105" s="193">
        <v>8</v>
      </c>
      <c r="M105" s="193">
        <v>8</v>
      </c>
      <c r="N105" s="193">
        <v>8</v>
      </c>
      <c r="O105" s="193">
        <v>8</v>
      </c>
      <c r="P105" s="193"/>
      <c r="Q105" s="193">
        <v>8</v>
      </c>
      <c r="R105" s="193">
        <v>8</v>
      </c>
      <c r="S105" s="193">
        <v>8</v>
      </c>
      <c r="T105" s="193">
        <v>8</v>
      </c>
      <c r="U105" s="193">
        <v>8</v>
      </c>
      <c r="V105" s="193">
        <v>8</v>
      </c>
      <c r="W105" s="193"/>
      <c r="X105" s="193">
        <v>8</v>
      </c>
      <c r="Y105" s="193">
        <v>8</v>
      </c>
      <c r="Z105" s="193">
        <v>8</v>
      </c>
      <c r="AA105" s="193">
        <v>8</v>
      </c>
      <c r="AB105" s="193"/>
      <c r="AC105" s="193">
        <v>8</v>
      </c>
      <c r="AD105" s="193"/>
      <c r="AE105" s="193"/>
      <c r="AF105" s="193">
        <v>8</v>
      </c>
      <c r="AG105" s="193">
        <v>8</v>
      </c>
      <c r="AH105" s="193">
        <v>8</v>
      </c>
      <c r="AI105" s="193">
        <v>8</v>
      </c>
      <c r="AJ105" s="193">
        <v>8</v>
      </c>
      <c r="AK105" s="362">
        <f t="shared" ref="AK105" si="57">((SUM(F105:AJ105))/8)-(SUMIF($F$6:$AJ$6,"C.Nhật",F105:AJ105)/8)</f>
        <v>21</v>
      </c>
      <c r="AL105" s="362">
        <f t="shared" ref="AL105" si="58">SUM(F106:AJ106)/8*1.5</f>
        <v>0</v>
      </c>
      <c r="AM105" s="364">
        <f t="shared" ref="AM105" si="59">SUMIF($F$6:$AJ$6,"C.Nhật",$F105:$AJ106)/8*2</f>
        <v>0</v>
      </c>
      <c r="AN105" s="366">
        <f t="shared" si="41"/>
        <v>21</v>
      </c>
      <c r="AO105" s="368">
        <v>0</v>
      </c>
      <c r="AP105" s="366"/>
      <c r="AQ105" s="366"/>
      <c r="AR105" s="366"/>
      <c r="AS105" s="356"/>
      <c r="AT105" s="286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</row>
    <row r="106" spans="1:90" s="78" customFormat="1" ht="18" customHeight="1">
      <c r="A106" s="371"/>
      <c r="B106" s="371"/>
      <c r="C106" s="359"/>
      <c r="D106" s="361"/>
      <c r="E106" s="81" t="s">
        <v>32</v>
      </c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363"/>
      <c r="AL106" s="363"/>
      <c r="AM106" s="365"/>
      <c r="AN106" s="367"/>
      <c r="AO106" s="369"/>
      <c r="AP106" s="367"/>
      <c r="AQ106" s="367"/>
      <c r="AR106" s="367"/>
      <c r="AS106" s="357"/>
      <c r="AT106" s="286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</row>
    <row r="107" spans="1:90" s="78" customFormat="1" ht="18" customHeight="1">
      <c r="A107" s="370">
        <v>8</v>
      </c>
      <c r="B107" s="370" t="s">
        <v>104</v>
      </c>
      <c r="C107" s="358" t="str">
        <f>VLOOKUP(B107,DS,2,0)</f>
        <v>Nguyễn Thị Lựu</v>
      </c>
      <c r="D107" s="360" t="str">
        <f>VLOOKUP(B107,DS,3,0)</f>
        <v>Công nhân</v>
      </c>
      <c r="E107" s="79" t="s">
        <v>33</v>
      </c>
      <c r="F107" s="193" t="s">
        <v>201</v>
      </c>
      <c r="G107" s="193" t="s">
        <v>201</v>
      </c>
      <c r="H107" s="193" t="s">
        <v>201</v>
      </c>
      <c r="I107" s="193"/>
      <c r="J107" s="193"/>
      <c r="K107" s="193">
        <v>8</v>
      </c>
      <c r="L107" s="193">
        <v>8</v>
      </c>
      <c r="M107" s="193">
        <v>8</v>
      </c>
      <c r="N107" s="193">
        <v>8</v>
      </c>
      <c r="O107" s="193">
        <v>8</v>
      </c>
      <c r="P107" s="193"/>
      <c r="Q107" s="193">
        <v>8</v>
      </c>
      <c r="R107" s="193">
        <v>8</v>
      </c>
      <c r="S107" s="193">
        <v>8</v>
      </c>
      <c r="T107" s="193">
        <v>8</v>
      </c>
      <c r="U107" s="193">
        <v>8</v>
      </c>
      <c r="V107" s="193">
        <v>8</v>
      </c>
      <c r="W107" s="193"/>
      <c r="X107" s="193"/>
      <c r="Y107" s="193">
        <v>8</v>
      </c>
      <c r="Z107" s="193">
        <v>8</v>
      </c>
      <c r="AA107" s="193">
        <v>8</v>
      </c>
      <c r="AB107" s="193">
        <v>8</v>
      </c>
      <c r="AC107" s="193">
        <v>8</v>
      </c>
      <c r="AD107" s="193"/>
      <c r="AE107" s="193"/>
      <c r="AF107" s="193">
        <v>8</v>
      </c>
      <c r="AG107" s="193">
        <v>8</v>
      </c>
      <c r="AH107" s="193">
        <v>8</v>
      </c>
      <c r="AI107" s="193">
        <v>8</v>
      </c>
      <c r="AJ107" s="193">
        <v>8</v>
      </c>
      <c r="AK107" s="362">
        <f t="shared" ref="AK107" si="60">((SUM(F107:AJ107))/8)-(SUMIF($F$6:$AJ$6,"C.Nhật",F107:AJ107)/8)</f>
        <v>21</v>
      </c>
      <c r="AL107" s="362">
        <f t="shared" ref="AL107" si="61">SUM(F108:AJ108)/8*1.5</f>
        <v>0</v>
      </c>
      <c r="AM107" s="364">
        <f t="shared" ref="AM107" si="62">SUMIF($F$6:$AJ$6,"C.Nhật",$F107:$AJ108)/8*2</f>
        <v>0</v>
      </c>
      <c r="AN107" s="366">
        <f t="shared" si="41"/>
        <v>21</v>
      </c>
      <c r="AO107" s="368">
        <v>0</v>
      </c>
      <c r="AP107" s="366"/>
      <c r="AQ107" s="366"/>
      <c r="AR107" s="366"/>
      <c r="AS107" s="356"/>
      <c r="AT107" s="286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</row>
    <row r="108" spans="1:90" s="78" customFormat="1" ht="18" customHeight="1">
      <c r="A108" s="371"/>
      <c r="B108" s="371"/>
      <c r="C108" s="359"/>
      <c r="D108" s="361"/>
      <c r="E108" s="81" t="s">
        <v>32</v>
      </c>
      <c r="F108" s="194"/>
      <c r="G108" s="194"/>
      <c r="H108" s="194"/>
      <c r="I108" s="194"/>
      <c r="J108" s="194"/>
      <c r="K108" s="194"/>
      <c r="L108" s="194"/>
      <c r="M108" s="194"/>
      <c r="N108" s="194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4"/>
      <c r="Z108" s="194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363"/>
      <c r="AL108" s="363"/>
      <c r="AM108" s="365"/>
      <c r="AN108" s="367"/>
      <c r="AO108" s="369"/>
      <c r="AP108" s="367"/>
      <c r="AQ108" s="367"/>
      <c r="AR108" s="367"/>
      <c r="AS108" s="357"/>
      <c r="AT108" s="286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</row>
    <row r="109" spans="1:90" s="78" customFormat="1" ht="18" customHeight="1">
      <c r="A109" s="370">
        <v>9</v>
      </c>
      <c r="B109" s="370" t="s">
        <v>105</v>
      </c>
      <c r="C109" s="358" t="str">
        <f>VLOOKUP(B109,DS,2,0)</f>
        <v>Lý Thị Được</v>
      </c>
      <c r="D109" s="360" t="str">
        <f>VLOOKUP(B109,DS,3,0)</f>
        <v>Công nhân</v>
      </c>
      <c r="E109" s="79" t="s">
        <v>33</v>
      </c>
      <c r="F109" s="193" t="s">
        <v>201</v>
      </c>
      <c r="G109" s="193" t="s">
        <v>201</v>
      </c>
      <c r="H109" s="193" t="s">
        <v>201</v>
      </c>
      <c r="I109" s="193"/>
      <c r="J109" s="193">
        <v>8</v>
      </c>
      <c r="K109" s="193">
        <v>8</v>
      </c>
      <c r="L109" s="193">
        <v>8</v>
      </c>
      <c r="M109" s="193">
        <v>8</v>
      </c>
      <c r="N109" s="193">
        <v>8</v>
      </c>
      <c r="O109" s="193">
        <v>8</v>
      </c>
      <c r="P109" s="193"/>
      <c r="Q109" s="193">
        <v>8</v>
      </c>
      <c r="R109" s="193">
        <v>8</v>
      </c>
      <c r="S109" s="193">
        <v>8</v>
      </c>
      <c r="T109" s="193">
        <v>8</v>
      </c>
      <c r="U109" s="193">
        <v>8</v>
      </c>
      <c r="V109" s="193">
        <v>8</v>
      </c>
      <c r="W109" s="193"/>
      <c r="X109" s="193"/>
      <c r="Y109" s="193">
        <v>8</v>
      </c>
      <c r="Z109" s="193">
        <v>8</v>
      </c>
      <c r="AA109" s="193">
        <v>8</v>
      </c>
      <c r="AB109" s="193">
        <v>8</v>
      </c>
      <c r="AC109" s="193">
        <v>8</v>
      </c>
      <c r="AD109" s="193"/>
      <c r="AE109" s="193"/>
      <c r="AF109" s="193">
        <v>8</v>
      </c>
      <c r="AG109" s="193">
        <v>8</v>
      </c>
      <c r="AH109" s="193">
        <v>8</v>
      </c>
      <c r="AI109" s="193">
        <v>8</v>
      </c>
      <c r="AJ109" s="193">
        <v>8</v>
      </c>
      <c r="AK109" s="362">
        <f t="shared" ref="AK109" si="63">((SUM(F109:AJ109))/8)-(SUMIF($F$6:$AJ$6,"C.Nhật",F109:AJ109)/8)</f>
        <v>22</v>
      </c>
      <c r="AL109" s="362">
        <f t="shared" ref="AL109" si="64">SUM(F110:AJ110)/8*1.5</f>
        <v>0</v>
      </c>
      <c r="AM109" s="364">
        <f t="shared" ref="AM109" si="65">SUMIF($F$6:$AJ$6,"C.Nhật",$F109:$AJ110)/8*2</f>
        <v>0</v>
      </c>
      <c r="AN109" s="366">
        <f t="shared" si="41"/>
        <v>22</v>
      </c>
      <c r="AO109" s="368">
        <v>0</v>
      </c>
      <c r="AP109" s="366"/>
      <c r="AQ109" s="366"/>
      <c r="AR109" s="366"/>
      <c r="AS109" s="356"/>
      <c r="AT109" s="286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</row>
    <row r="110" spans="1:90" s="78" customFormat="1" ht="18" customHeight="1">
      <c r="A110" s="371"/>
      <c r="B110" s="371"/>
      <c r="C110" s="359"/>
      <c r="D110" s="361"/>
      <c r="E110" s="81" t="s">
        <v>32</v>
      </c>
      <c r="F110" s="194"/>
      <c r="G110" s="194"/>
      <c r="H110" s="194"/>
      <c r="I110" s="194"/>
      <c r="J110" s="194"/>
      <c r="K110" s="194"/>
      <c r="L110" s="194"/>
      <c r="M110" s="194"/>
      <c r="N110" s="194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363"/>
      <c r="AL110" s="363"/>
      <c r="AM110" s="365"/>
      <c r="AN110" s="367"/>
      <c r="AO110" s="369"/>
      <c r="AP110" s="367"/>
      <c r="AQ110" s="367"/>
      <c r="AR110" s="367"/>
      <c r="AS110" s="357"/>
      <c r="AT110" s="286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</row>
    <row r="111" spans="1:90" s="78" customFormat="1" ht="18" customHeight="1">
      <c r="A111" s="370">
        <f>A109+1</f>
        <v>10</v>
      </c>
      <c r="B111" s="370" t="s">
        <v>106</v>
      </c>
      <c r="C111" s="358" t="str">
        <f>VLOOKUP(B111,DS,2,0)</f>
        <v>Lý La Quan</v>
      </c>
      <c r="D111" s="360" t="str">
        <f>VLOOKUP(B111,DS,3,0)</f>
        <v>Công nhân</v>
      </c>
      <c r="E111" s="79" t="s">
        <v>33</v>
      </c>
      <c r="F111" s="193" t="s">
        <v>201</v>
      </c>
      <c r="G111" s="193" t="s">
        <v>201</v>
      </c>
      <c r="H111" s="193" t="s">
        <v>201</v>
      </c>
      <c r="I111" s="193"/>
      <c r="J111" s="193">
        <v>8</v>
      </c>
      <c r="K111" s="193">
        <v>8</v>
      </c>
      <c r="L111" s="193">
        <v>8</v>
      </c>
      <c r="M111" s="193">
        <v>8</v>
      </c>
      <c r="N111" s="193">
        <v>8</v>
      </c>
      <c r="O111" s="193">
        <v>8</v>
      </c>
      <c r="P111" s="193"/>
      <c r="Q111" s="193">
        <v>8</v>
      </c>
      <c r="R111" s="193">
        <v>8</v>
      </c>
      <c r="S111" s="193">
        <v>8</v>
      </c>
      <c r="T111" s="193">
        <v>8</v>
      </c>
      <c r="U111" s="193">
        <v>8</v>
      </c>
      <c r="V111" s="193">
        <v>8</v>
      </c>
      <c r="W111" s="193"/>
      <c r="X111" s="193">
        <v>8</v>
      </c>
      <c r="Y111" s="193">
        <v>8</v>
      </c>
      <c r="Z111" s="193">
        <v>8</v>
      </c>
      <c r="AA111" s="193">
        <v>8</v>
      </c>
      <c r="AB111" s="193"/>
      <c r="AC111" s="193"/>
      <c r="AD111" s="193"/>
      <c r="AE111" s="193"/>
      <c r="AF111" s="193">
        <v>8</v>
      </c>
      <c r="AG111" s="193">
        <v>8</v>
      </c>
      <c r="AH111" s="193">
        <v>8</v>
      </c>
      <c r="AI111" s="193">
        <v>8</v>
      </c>
      <c r="AJ111" s="193">
        <v>8</v>
      </c>
      <c r="AK111" s="362">
        <f t="shared" ref="AK111" si="66">((SUM(F111:AJ111))/8)-(SUMIF($F$6:$AJ$6,"C.Nhật",F111:AJ111)/8)</f>
        <v>21</v>
      </c>
      <c r="AL111" s="362">
        <f t="shared" ref="AL111" si="67">SUM(F112:AJ112)/8*1.5</f>
        <v>0</v>
      </c>
      <c r="AM111" s="364">
        <f t="shared" ref="AM111" si="68">SUMIF($F$6:$AJ$6,"C.Nhật",$F111:$AJ112)/8*2</f>
        <v>0</v>
      </c>
      <c r="AN111" s="366">
        <f t="shared" si="41"/>
        <v>21</v>
      </c>
      <c r="AO111" s="368">
        <v>0</v>
      </c>
      <c r="AP111" s="366"/>
      <c r="AQ111" s="366"/>
      <c r="AR111" s="366"/>
      <c r="AS111" s="356"/>
      <c r="AT111" s="286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</row>
    <row r="112" spans="1:90" s="78" customFormat="1" ht="18" customHeight="1">
      <c r="A112" s="371"/>
      <c r="B112" s="371"/>
      <c r="C112" s="359"/>
      <c r="D112" s="361"/>
      <c r="E112" s="81" t="s">
        <v>32</v>
      </c>
      <c r="F112" s="194"/>
      <c r="G112" s="194"/>
      <c r="H112" s="194"/>
      <c r="I112" s="194"/>
      <c r="J112" s="194"/>
      <c r="K112" s="194"/>
      <c r="L112" s="194"/>
      <c r="M112" s="194"/>
      <c r="N112" s="194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363"/>
      <c r="AL112" s="363"/>
      <c r="AM112" s="365"/>
      <c r="AN112" s="367"/>
      <c r="AO112" s="369"/>
      <c r="AP112" s="367"/>
      <c r="AQ112" s="367"/>
      <c r="AR112" s="367"/>
      <c r="AS112" s="357"/>
      <c r="AT112" s="286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</row>
    <row r="113" spans="1:90" s="78" customFormat="1" ht="18" customHeight="1">
      <c r="A113" s="370">
        <f>A111+1</f>
        <v>11</v>
      </c>
      <c r="B113" s="370" t="s">
        <v>107</v>
      </c>
      <c r="C113" s="358" t="str">
        <f>VLOOKUP(B113,DS,2,0)</f>
        <v>Trà Thị Soi</v>
      </c>
      <c r="D113" s="360" t="str">
        <f>VLOOKUP(B113,DS,3,0)</f>
        <v>Công nhân</v>
      </c>
      <c r="E113" s="79" t="s">
        <v>33</v>
      </c>
      <c r="F113" s="193" t="s">
        <v>201</v>
      </c>
      <c r="G113" s="193" t="s">
        <v>201</v>
      </c>
      <c r="H113" s="193" t="s">
        <v>201</v>
      </c>
      <c r="I113" s="193"/>
      <c r="J113" s="193"/>
      <c r="K113" s="193">
        <v>8</v>
      </c>
      <c r="L113" s="193">
        <v>8</v>
      </c>
      <c r="M113" s="193">
        <v>8</v>
      </c>
      <c r="N113" s="193">
        <v>8</v>
      </c>
      <c r="O113" s="193">
        <v>8</v>
      </c>
      <c r="P113" s="193"/>
      <c r="Q113" s="193"/>
      <c r="R113" s="193">
        <v>8</v>
      </c>
      <c r="S113" s="193">
        <v>8</v>
      </c>
      <c r="T113" s="193">
        <v>8</v>
      </c>
      <c r="U113" s="193">
        <v>8</v>
      </c>
      <c r="V113" s="193">
        <v>8</v>
      </c>
      <c r="W113" s="193"/>
      <c r="X113" s="193">
        <v>8</v>
      </c>
      <c r="Y113" s="193">
        <v>8</v>
      </c>
      <c r="Z113" s="193">
        <v>8</v>
      </c>
      <c r="AA113" s="193">
        <v>8</v>
      </c>
      <c r="AB113" s="193">
        <v>8</v>
      </c>
      <c r="AC113" s="193">
        <v>8</v>
      </c>
      <c r="AD113" s="193"/>
      <c r="AE113" s="193"/>
      <c r="AF113" s="193">
        <v>8</v>
      </c>
      <c r="AG113" s="193">
        <v>8</v>
      </c>
      <c r="AH113" s="193">
        <v>8</v>
      </c>
      <c r="AI113" s="193"/>
      <c r="AJ113" s="193">
        <v>8</v>
      </c>
      <c r="AK113" s="362">
        <f t="shared" ref="AK113" si="69">((SUM(F113:AJ113))/8)-(SUMIF($F$6:$AJ$6,"C.Nhật",F113:AJ113)/8)</f>
        <v>20</v>
      </c>
      <c r="AL113" s="362">
        <f t="shared" ref="AL113" si="70">SUM(F114:AJ114)/8*1.5</f>
        <v>0</v>
      </c>
      <c r="AM113" s="364">
        <f t="shared" ref="AM113" si="71">SUMIF($F$6:$AJ$6,"C.Nhật",$F113:$AJ114)/8*2</f>
        <v>0</v>
      </c>
      <c r="AN113" s="366">
        <f t="shared" si="41"/>
        <v>20</v>
      </c>
      <c r="AO113" s="368">
        <v>0</v>
      </c>
      <c r="AP113" s="366"/>
      <c r="AQ113" s="366"/>
      <c r="AR113" s="366"/>
      <c r="AS113" s="356"/>
      <c r="AT113" s="286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</row>
    <row r="114" spans="1:90" s="78" customFormat="1" ht="18" customHeight="1">
      <c r="A114" s="371"/>
      <c r="B114" s="371"/>
      <c r="C114" s="359"/>
      <c r="D114" s="361"/>
      <c r="E114" s="81" t="s">
        <v>32</v>
      </c>
      <c r="F114" s="194"/>
      <c r="G114" s="194"/>
      <c r="H114" s="194"/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4"/>
      <c r="Z114" s="194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363"/>
      <c r="AL114" s="363"/>
      <c r="AM114" s="365"/>
      <c r="AN114" s="367"/>
      <c r="AO114" s="369"/>
      <c r="AP114" s="367"/>
      <c r="AQ114" s="367"/>
      <c r="AR114" s="367"/>
      <c r="AS114" s="357"/>
      <c r="AT114" s="286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</row>
    <row r="115" spans="1:90" s="78" customFormat="1" ht="18" customHeight="1">
      <c r="A115" s="370">
        <f>A113+1</f>
        <v>12</v>
      </c>
      <c r="B115" s="370" t="s">
        <v>108</v>
      </c>
      <c r="C115" s="358" t="str">
        <f>VLOOKUP(B115,DS,2,0)</f>
        <v>Nguyễn Thị Diễm Hương</v>
      </c>
      <c r="D115" s="360" t="str">
        <f>VLOOKUP(B115,DS,3,0)</f>
        <v>Công nhân</v>
      </c>
      <c r="E115" s="79" t="s">
        <v>33</v>
      </c>
      <c r="F115" s="193" t="s">
        <v>201</v>
      </c>
      <c r="G115" s="193" t="s">
        <v>201</v>
      </c>
      <c r="H115" s="193" t="s">
        <v>201</v>
      </c>
      <c r="I115" s="193"/>
      <c r="J115" s="193"/>
      <c r="K115" s="193"/>
      <c r="L115" s="193">
        <v>8</v>
      </c>
      <c r="M115" s="193">
        <v>8</v>
      </c>
      <c r="N115" s="193">
        <v>8</v>
      </c>
      <c r="O115" s="193">
        <v>8</v>
      </c>
      <c r="P115" s="193"/>
      <c r="Q115" s="193">
        <v>8</v>
      </c>
      <c r="R115" s="193">
        <v>8</v>
      </c>
      <c r="S115" s="193">
        <v>8</v>
      </c>
      <c r="T115" s="193">
        <v>8</v>
      </c>
      <c r="U115" s="193">
        <v>8</v>
      </c>
      <c r="V115" s="193">
        <v>8</v>
      </c>
      <c r="W115" s="193"/>
      <c r="X115" s="193">
        <v>8</v>
      </c>
      <c r="Y115" s="193">
        <v>8</v>
      </c>
      <c r="Z115" s="193">
        <v>8</v>
      </c>
      <c r="AA115" s="193">
        <v>8</v>
      </c>
      <c r="AB115" s="193">
        <v>8</v>
      </c>
      <c r="AC115" s="193">
        <v>8</v>
      </c>
      <c r="AD115" s="193"/>
      <c r="AE115" s="193"/>
      <c r="AF115" s="193">
        <v>8</v>
      </c>
      <c r="AG115" s="193">
        <v>8</v>
      </c>
      <c r="AH115" s="193">
        <v>8</v>
      </c>
      <c r="AI115" s="193">
        <v>8</v>
      </c>
      <c r="AJ115" s="193">
        <v>8</v>
      </c>
      <c r="AK115" s="362">
        <f t="shared" ref="AK115" si="72">((SUM(F115:AJ115))/8)-(SUMIF($F$6:$AJ$6,"C.Nhật",F115:AJ115)/8)</f>
        <v>21</v>
      </c>
      <c r="AL115" s="362">
        <f t="shared" ref="AL115" si="73">SUM(F116:AJ116)/8*1.5</f>
        <v>0</v>
      </c>
      <c r="AM115" s="364">
        <f t="shared" ref="AM115" si="74">SUMIF($F$6:$AJ$6,"C.Nhật",$F115:$AJ116)/8*2</f>
        <v>0</v>
      </c>
      <c r="AN115" s="366">
        <f t="shared" si="41"/>
        <v>21</v>
      </c>
      <c r="AO115" s="368">
        <v>0</v>
      </c>
      <c r="AP115" s="366"/>
      <c r="AQ115" s="366"/>
      <c r="AR115" s="366"/>
      <c r="AS115" s="356"/>
      <c r="AT115" s="286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</row>
    <row r="116" spans="1:90" s="78" customFormat="1" ht="18" customHeight="1">
      <c r="A116" s="371"/>
      <c r="B116" s="371"/>
      <c r="C116" s="359"/>
      <c r="D116" s="361"/>
      <c r="E116" s="81" t="s">
        <v>32</v>
      </c>
      <c r="F116" s="194"/>
      <c r="G116" s="194"/>
      <c r="H116" s="194"/>
      <c r="I116" s="194"/>
      <c r="J116" s="194"/>
      <c r="K116" s="194"/>
      <c r="L116" s="194"/>
      <c r="M116" s="194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363"/>
      <c r="AL116" s="363"/>
      <c r="AM116" s="365"/>
      <c r="AN116" s="367"/>
      <c r="AO116" s="369"/>
      <c r="AP116" s="367"/>
      <c r="AQ116" s="367"/>
      <c r="AR116" s="367"/>
      <c r="AS116" s="357"/>
      <c r="AT116" s="286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</row>
    <row r="117" spans="1:90" s="78" customFormat="1" ht="18" customHeight="1">
      <c r="A117" s="370">
        <f>A115+1</f>
        <v>13</v>
      </c>
      <c r="B117" s="370" t="s">
        <v>109</v>
      </c>
      <c r="C117" s="358" t="str">
        <f>VLOOKUP(B117,DS,2,0)</f>
        <v>Sơn Thị Muỗi Tron</v>
      </c>
      <c r="D117" s="360" t="str">
        <f>VLOOKUP(B117,DS,3,0)</f>
        <v>Công nhân</v>
      </c>
      <c r="E117" s="79" t="s">
        <v>33</v>
      </c>
      <c r="F117" s="193" t="s">
        <v>201</v>
      </c>
      <c r="G117" s="193" t="s">
        <v>201</v>
      </c>
      <c r="H117" s="193" t="s">
        <v>201</v>
      </c>
      <c r="I117" s="193"/>
      <c r="J117" s="193">
        <v>8</v>
      </c>
      <c r="K117" s="193">
        <v>8</v>
      </c>
      <c r="L117" s="193">
        <v>8</v>
      </c>
      <c r="M117" s="193">
        <v>8</v>
      </c>
      <c r="N117" s="193">
        <v>8</v>
      </c>
      <c r="O117" s="193"/>
      <c r="P117" s="193"/>
      <c r="Q117" s="193">
        <v>8</v>
      </c>
      <c r="R117" s="193"/>
      <c r="S117" s="193">
        <v>8</v>
      </c>
      <c r="T117" s="193">
        <v>8</v>
      </c>
      <c r="U117" s="193">
        <v>8</v>
      </c>
      <c r="V117" s="193">
        <v>8</v>
      </c>
      <c r="W117" s="193"/>
      <c r="X117" s="193"/>
      <c r="Y117" s="193">
        <v>8</v>
      </c>
      <c r="Z117" s="193">
        <v>8</v>
      </c>
      <c r="AA117" s="193">
        <v>8</v>
      </c>
      <c r="AB117" s="193">
        <v>8</v>
      </c>
      <c r="AC117" s="193">
        <v>8</v>
      </c>
      <c r="AD117" s="193"/>
      <c r="AE117" s="193"/>
      <c r="AF117" s="193">
        <v>8</v>
      </c>
      <c r="AG117" s="193">
        <v>8</v>
      </c>
      <c r="AH117" s="193">
        <v>8</v>
      </c>
      <c r="AI117" s="193">
        <v>8</v>
      </c>
      <c r="AJ117" s="193"/>
      <c r="AK117" s="362">
        <f t="shared" ref="AK117" si="75">((SUM(F117:AJ117))/8)-(SUMIF($F$6:$AJ$6,"C.Nhật",F117:AJ117)/8)</f>
        <v>19</v>
      </c>
      <c r="AL117" s="362">
        <f t="shared" ref="AL117" si="76">SUM(F118:AJ118)/8*1.5</f>
        <v>0</v>
      </c>
      <c r="AM117" s="364">
        <f t="shared" ref="AM117" si="77">SUMIF($F$6:$AJ$6,"C.Nhật",$F117:$AJ118)/8*2</f>
        <v>0</v>
      </c>
      <c r="AN117" s="366">
        <f t="shared" si="41"/>
        <v>19</v>
      </c>
      <c r="AO117" s="368">
        <v>0</v>
      </c>
      <c r="AP117" s="366"/>
      <c r="AQ117" s="366"/>
      <c r="AR117" s="366"/>
      <c r="AS117" s="356"/>
      <c r="AT117" s="286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</row>
    <row r="118" spans="1:90" s="78" customFormat="1" ht="18" customHeight="1">
      <c r="A118" s="371"/>
      <c r="B118" s="371"/>
      <c r="C118" s="359"/>
      <c r="D118" s="361"/>
      <c r="E118" s="81" t="s">
        <v>32</v>
      </c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363"/>
      <c r="AL118" s="363"/>
      <c r="AM118" s="365"/>
      <c r="AN118" s="367"/>
      <c r="AO118" s="369"/>
      <c r="AP118" s="367"/>
      <c r="AQ118" s="367"/>
      <c r="AR118" s="367"/>
      <c r="AS118" s="357"/>
      <c r="AT118" s="286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</row>
    <row r="119" spans="1:90" s="78" customFormat="1" ht="18" customHeight="1">
      <c r="A119" s="370">
        <f>A117+1</f>
        <v>14</v>
      </c>
      <c r="B119" s="370" t="s">
        <v>110</v>
      </c>
      <c r="C119" s="358" t="str">
        <f>VLOOKUP(B119,DS,2,0)</f>
        <v>Sơn Thị Thương</v>
      </c>
      <c r="D119" s="360" t="str">
        <f>VLOOKUP(B119,DS,3,0)</f>
        <v>Công nhân</v>
      </c>
      <c r="E119" s="79" t="s">
        <v>33</v>
      </c>
      <c r="F119" s="193" t="s">
        <v>201</v>
      </c>
      <c r="G119" s="193" t="s">
        <v>201</v>
      </c>
      <c r="H119" s="193" t="s">
        <v>201</v>
      </c>
      <c r="I119" s="193"/>
      <c r="J119" s="193">
        <v>8</v>
      </c>
      <c r="K119" s="193">
        <v>8</v>
      </c>
      <c r="L119" s="193">
        <v>8</v>
      </c>
      <c r="M119" s="193">
        <v>8</v>
      </c>
      <c r="N119" s="193">
        <v>8</v>
      </c>
      <c r="O119" s="193">
        <v>8</v>
      </c>
      <c r="P119" s="193"/>
      <c r="Q119" s="193">
        <v>8</v>
      </c>
      <c r="R119" s="193">
        <v>8</v>
      </c>
      <c r="S119" s="193"/>
      <c r="T119" s="193">
        <v>8</v>
      </c>
      <c r="U119" s="193">
        <v>8</v>
      </c>
      <c r="V119" s="193">
        <v>8</v>
      </c>
      <c r="W119" s="193"/>
      <c r="X119" s="193">
        <v>8</v>
      </c>
      <c r="Y119" s="193">
        <v>8</v>
      </c>
      <c r="Z119" s="193">
        <v>8</v>
      </c>
      <c r="AA119" s="193">
        <v>8</v>
      </c>
      <c r="AB119" s="193">
        <v>8</v>
      </c>
      <c r="AC119" s="193">
        <v>8</v>
      </c>
      <c r="AD119" s="193"/>
      <c r="AE119" s="193"/>
      <c r="AF119" s="193">
        <v>8</v>
      </c>
      <c r="AG119" s="193">
        <v>8</v>
      </c>
      <c r="AH119" s="193"/>
      <c r="AI119" s="193">
        <v>8</v>
      </c>
      <c r="AJ119" s="193">
        <v>8</v>
      </c>
      <c r="AK119" s="362">
        <f t="shared" ref="AK119" si="78">((SUM(F119:AJ119))/8)-(SUMIF($F$6:$AJ$6,"C.Nhật",F119:AJ119)/8)</f>
        <v>21</v>
      </c>
      <c r="AL119" s="362">
        <f t="shared" ref="AL119" si="79">SUM(F120:AJ120)/8*1.5</f>
        <v>0</v>
      </c>
      <c r="AM119" s="364">
        <f t="shared" ref="AM119" si="80">SUMIF($F$6:$AJ$6,"C.Nhật",$F119:$AJ120)/8*2</f>
        <v>0</v>
      </c>
      <c r="AN119" s="366">
        <f t="shared" si="41"/>
        <v>21</v>
      </c>
      <c r="AO119" s="368">
        <v>0</v>
      </c>
      <c r="AP119" s="366"/>
      <c r="AQ119" s="366"/>
      <c r="AR119" s="366"/>
      <c r="AS119" s="356"/>
      <c r="AT119" s="286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</row>
    <row r="120" spans="1:90" s="78" customFormat="1" ht="18" customHeight="1">
      <c r="A120" s="371"/>
      <c r="B120" s="371"/>
      <c r="C120" s="359"/>
      <c r="D120" s="361"/>
      <c r="E120" s="81" t="s">
        <v>32</v>
      </c>
      <c r="F120" s="194"/>
      <c r="G120" s="194"/>
      <c r="H120" s="194"/>
      <c r="I120" s="194"/>
      <c r="J120" s="194"/>
      <c r="K120" s="194"/>
      <c r="L120" s="194"/>
      <c r="M120" s="194"/>
      <c r="N120" s="194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4"/>
      <c r="Z120" s="194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363"/>
      <c r="AL120" s="363"/>
      <c r="AM120" s="365"/>
      <c r="AN120" s="367"/>
      <c r="AO120" s="369"/>
      <c r="AP120" s="367"/>
      <c r="AQ120" s="367"/>
      <c r="AR120" s="367"/>
      <c r="AS120" s="357"/>
      <c r="AT120" s="286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</row>
    <row r="121" spans="1:90" s="78" customFormat="1" ht="18" customHeight="1">
      <c r="A121" s="370">
        <f>A119+1</f>
        <v>15</v>
      </c>
      <c r="B121" s="370" t="s">
        <v>111</v>
      </c>
      <c r="C121" s="358" t="str">
        <f>VLOOKUP(B121,DS,2,0)</f>
        <v>Thạch Thị Som Ươne</v>
      </c>
      <c r="D121" s="360" t="str">
        <f>VLOOKUP(B121,DS,3,0)</f>
        <v>Công nhân</v>
      </c>
      <c r="E121" s="79" t="s">
        <v>33</v>
      </c>
      <c r="F121" s="193" t="s">
        <v>201</v>
      </c>
      <c r="G121" s="193" t="s">
        <v>201</v>
      </c>
      <c r="H121" s="193" t="s">
        <v>201</v>
      </c>
      <c r="I121" s="193"/>
      <c r="J121" s="193">
        <v>8</v>
      </c>
      <c r="K121" s="193">
        <v>8</v>
      </c>
      <c r="L121" s="193">
        <v>8</v>
      </c>
      <c r="M121" s="193">
        <v>8</v>
      </c>
      <c r="N121" s="193">
        <v>8</v>
      </c>
      <c r="O121" s="193">
        <v>8</v>
      </c>
      <c r="P121" s="193"/>
      <c r="Q121" s="193">
        <v>8</v>
      </c>
      <c r="R121" s="193">
        <v>8</v>
      </c>
      <c r="S121" s="193">
        <v>8</v>
      </c>
      <c r="T121" s="193">
        <v>8</v>
      </c>
      <c r="U121" s="193">
        <v>8</v>
      </c>
      <c r="V121" s="193">
        <v>8</v>
      </c>
      <c r="W121" s="193"/>
      <c r="X121" s="193">
        <v>8</v>
      </c>
      <c r="Y121" s="193">
        <v>8</v>
      </c>
      <c r="Z121" s="193">
        <v>8</v>
      </c>
      <c r="AA121" s="193">
        <v>8</v>
      </c>
      <c r="AB121" s="193">
        <v>8</v>
      </c>
      <c r="AC121" s="193">
        <v>8</v>
      </c>
      <c r="AD121" s="193"/>
      <c r="AE121" s="193"/>
      <c r="AF121" s="193">
        <v>8</v>
      </c>
      <c r="AG121" s="193">
        <v>8</v>
      </c>
      <c r="AH121" s="193">
        <v>8</v>
      </c>
      <c r="AI121" s="193">
        <v>8</v>
      </c>
      <c r="AJ121" s="193">
        <v>8</v>
      </c>
      <c r="AK121" s="362">
        <f t="shared" ref="AK121" si="81">((SUM(F121:AJ121))/8)-(SUMIF($F$6:$AJ$6,"C.Nhật",F121:AJ121)/8)</f>
        <v>23</v>
      </c>
      <c r="AL121" s="362">
        <f t="shared" ref="AL121" si="82">SUM(F122:AJ122)/8*1.5</f>
        <v>0</v>
      </c>
      <c r="AM121" s="364">
        <f t="shared" ref="AM121" si="83">SUMIF($F$6:$AJ$6,"C.Nhật",$F121:$AJ122)/8*2</f>
        <v>0</v>
      </c>
      <c r="AN121" s="366">
        <f t="shared" si="41"/>
        <v>23</v>
      </c>
      <c r="AO121" s="368">
        <v>0</v>
      </c>
      <c r="AP121" s="366"/>
      <c r="AQ121" s="366"/>
      <c r="AR121" s="366"/>
      <c r="AS121" s="356"/>
      <c r="AT121" s="286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</row>
    <row r="122" spans="1:90" s="78" customFormat="1" ht="18" customHeight="1">
      <c r="A122" s="371"/>
      <c r="B122" s="371"/>
      <c r="C122" s="359"/>
      <c r="D122" s="361"/>
      <c r="E122" s="81" t="s">
        <v>32</v>
      </c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4"/>
      <c r="Z122" s="194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363"/>
      <c r="AL122" s="363"/>
      <c r="AM122" s="365"/>
      <c r="AN122" s="367"/>
      <c r="AO122" s="369"/>
      <c r="AP122" s="367"/>
      <c r="AQ122" s="367"/>
      <c r="AR122" s="367"/>
      <c r="AS122" s="357"/>
      <c r="AT122" s="286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</row>
    <row r="123" spans="1:90" s="78" customFormat="1" ht="18" customHeight="1">
      <c r="A123" s="370">
        <f>A121+1</f>
        <v>16</v>
      </c>
      <c r="B123" s="370" t="s">
        <v>112</v>
      </c>
      <c r="C123" s="358" t="str">
        <f>VLOOKUP(B123,DS,2,0)</f>
        <v>Huỳnh Thị Như</v>
      </c>
      <c r="D123" s="360" t="str">
        <f>VLOOKUP(B123,DS,3,0)</f>
        <v>Công nhân</v>
      </c>
      <c r="E123" s="79" t="s">
        <v>33</v>
      </c>
      <c r="F123" s="193" t="s">
        <v>201</v>
      </c>
      <c r="G123" s="193" t="s">
        <v>201</v>
      </c>
      <c r="H123" s="193" t="s">
        <v>201</v>
      </c>
      <c r="I123" s="193"/>
      <c r="J123" s="193">
        <v>8</v>
      </c>
      <c r="K123" s="193">
        <v>8</v>
      </c>
      <c r="L123" s="193">
        <v>8</v>
      </c>
      <c r="M123" s="193">
        <v>8</v>
      </c>
      <c r="N123" s="193">
        <v>8</v>
      </c>
      <c r="O123" s="193">
        <v>8</v>
      </c>
      <c r="P123" s="193"/>
      <c r="Q123" s="193"/>
      <c r="R123" s="193">
        <v>2.5</v>
      </c>
      <c r="S123" s="193">
        <v>8</v>
      </c>
      <c r="T123" s="193">
        <v>8</v>
      </c>
      <c r="U123" s="193">
        <v>8</v>
      </c>
      <c r="V123" s="193">
        <v>8</v>
      </c>
      <c r="W123" s="193"/>
      <c r="X123" s="193">
        <v>8</v>
      </c>
      <c r="Y123" s="193">
        <v>8</v>
      </c>
      <c r="Z123" s="193">
        <v>8</v>
      </c>
      <c r="AA123" s="193">
        <v>8</v>
      </c>
      <c r="AB123" s="193">
        <v>8</v>
      </c>
      <c r="AC123" s="193">
        <v>8</v>
      </c>
      <c r="AD123" s="193"/>
      <c r="AE123" s="193"/>
      <c r="AF123" s="193">
        <v>8</v>
      </c>
      <c r="AG123" s="193">
        <v>8</v>
      </c>
      <c r="AH123" s="193">
        <v>8</v>
      </c>
      <c r="AI123" s="193">
        <v>8</v>
      </c>
      <c r="AJ123" s="193">
        <v>8</v>
      </c>
      <c r="AK123" s="362">
        <f t="shared" ref="AK123" si="84">((SUM(F123:AJ123))/8)-(SUMIF($F$6:$AJ$6,"C.Nhật",F123:AJ123)/8)</f>
        <v>21.3125</v>
      </c>
      <c r="AL123" s="362">
        <f t="shared" ref="AL123" si="85">SUM(F124:AJ124)/8*1.5</f>
        <v>0</v>
      </c>
      <c r="AM123" s="364">
        <f t="shared" ref="AM123" si="86">SUMIF($F$6:$AJ$6,"C.Nhật",$F123:$AJ124)/8*2</f>
        <v>0</v>
      </c>
      <c r="AN123" s="366">
        <f t="shared" si="41"/>
        <v>21.3125</v>
      </c>
      <c r="AO123" s="368">
        <v>0</v>
      </c>
      <c r="AP123" s="366"/>
      <c r="AQ123" s="366"/>
      <c r="AR123" s="366"/>
      <c r="AS123" s="356"/>
      <c r="AT123" s="286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</row>
    <row r="124" spans="1:90" s="78" customFormat="1" ht="18" customHeight="1">
      <c r="A124" s="371"/>
      <c r="B124" s="371"/>
      <c r="C124" s="359"/>
      <c r="D124" s="361"/>
      <c r="E124" s="81" t="s">
        <v>32</v>
      </c>
      <c r="F124" s="194"/>
      <c r="G124" s="194"/>
      <c r="H124" s="194"/>
      <c r="I124" s="194"/>
      <c r="J124" s="194"/>
      <c r="K124" s="194"/>
      <c r="L124" s="194"/>
      <c r="M124" s="194"/>
      <c r="N124" s="194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4"/>
      <c r="Z124" s="194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363"/>
      <c r="AL124" s="363"/>
      <c r="AM124" s="365"/>
      <c r="AN124" s="367"/>
      <c r="AO124" s="369"/>
      <c r="AP124" s="367"/>
      <c r="AQ124" s="367"/>
      <c r="AR124" s="367"/>
      <c r="AS124" s="357"/>
      <c r="AT124" s="286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</row>
    <row r="125" spans="1:90" s="78" customFormat="1" ht="18" customHeight="1">
      <c r="A125" s="370">
        <f>A123+1</f>
        <v>17</v>
      </c>
      <c r="B125" s="370" t="s">
        <v>113</v>
      </c>
      <c r="C125" s="358" t="str">
        <f>VLOOKUP(B125,DS,2,0)</f>
        <v>Sơn Thị Chành Ny</v>
      </c>
      <c r="D125" s="360" t="str">
        <f>VLOOKUP(B125,DS,3,0)</f>
        <v>Công nhân</v>
      </c>
      <c r="E125" s="79" t="s">
        <v>33</v>
      </c>
      <c r="F125" s="193" t="s">
        <v>201</v>
      </c>
      <c r="G125" s="193" t="s">
        <v>201</v>
      </c>
      <c r="H125" s="193" t="s">
        <v>201</v>
      </c>
      <c r="I125" s="193"/>
      <c r="J125" s="193"/>
      <c r="K125" s="193">
        <v>8</v>
      </c>
      <c r="L125" s="193">
        <v>8</v>
      </c>
      <c r="M125" s="193">
        <v>8</v>
      </c>
      <c r="N125" s="193">
        <v>8</v>
      </c>
      <c r="O125" s="193">
        <v>8</v>
      </c>
      <c r="P125" s="193"/>
      <c r="Q125" s="193">
        <v>8</v>
      </c>
      <c r="R125" s="193">
        <v>8</v>
      </c>
      <c r="S125" s="193">
        <v>8</v>
      </c>
      <c r="T125" s="193">
        <v>8</v>
      </c>
      <c r="U125" s="193">
        <v>8</v>
      </c>
      <c r="V125" s="193">
        <v>8</v>
      </c>
      <c r="W125" s="193"/>
      <c r="X125" s="193">
        <v>8</v>
      </c>
      <c r="Y125" s="193">
        <v>8</v>
      </c>
      <c r="Z125" s="193">
        <v>8</v>
      </c>
      <c r="AA125" s="193">
        <v>8</v>
      </c>
      <c r="AB125" s="193">
        <v>8</v>
      </c>
      <c r="AC125" s="193"/>
      <c r="AD125" s="193"/>
      <c r="AE125" s="193"/>
      <c r="AF125" s="193">
        <v>8</v>
      </c>
      <c r="AG125" s="193">
        <v>8</v>
      </c>
      <c r="AH125" s="193">
        <v>8</v>
      </c>
      <c r="AI125" s="193">
        <v>8</v>
      </c>
      <c r="AJ125" s="193">
        <v>8</v>
      </c>
      <c r="AK125" s="362">
        <f t="shared" ref="AK125" si="87">((SUM(F125:AJ125))/8)-(SUMIF($F$6:$AJ$6,"C.Nhật",F125:AJ125)/8)</f>
        <v>21</v>
      </c>
      <c r="AL125" s="362">
        <f t="shared" ref="AL125" si="88">SUM(F126:AJ126)/8*1.5</f>
        <v>0</v>
      </c>
      <c r="AM125" s="364">
        <f t="shared" ref="AM125" si="89">SUMIF($F$6:$AJ$6,"C.Nhật",$F125:$AJ126)/8*2</f>
        <v>0</v>
      </c>
      <c r="AN125" s="366">
        <f t="shared" si="41"/>
        <v>21</v>
      </c>
      <c r="AO125" s="368">
        <v>0</v>
      </c>
      <c r="AP125" s="366"/>
      <c r="AQ125" s="366"/>
      <c r="AR125" s="366"/>
      <c r="AS125" s="356"/>
      <c r="AT125" s="286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</row>
    <row r="126" spans="1:90" s="78" customFormat="1" ht="18" customHeight="1">
      <c r="A126" s="371"/>
      <c r="B126" s="371"/>
      <c r="C126" s="359"/>
      <c r="D126" s="361"/>
      <c r="E126" s="81" t="s">
        <v>32</v>
      </c>
      <c r="F126" s="194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4"/>
      <c r="Z126" s="194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363"/>
      <c r="AL126" s="363"/>
      <c r="AM126" s="365"/>
      <c r="AN126" s="367"/>
      <c r="AO126" s="369"/>
      <c r="AP126" s="367"/>
      <c r="AQ126" s="367"/>
      <c r="AR126" s="367"/>
      <c r="AS126" s="357"/>
      <c r="AT126" s="286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</row>
    <row r="127" spans="1:90" s="78" customFormat="1" ht="18" customHeight="1">
      <c r="A127" s="370">
        <f>A125+1</f>
        <v>18</v>
      </c>
      <c r="B127" s="370" t="s">
        <v>114</v>
      </c>
      <c r="C127" s="358" t="str">
        <f>VLOOKUP(B127,DS,2,0)</f>
        <v>Sơn Thị Chành Đa</v>
      </c>
      <c r="D127" s="360" t="str">
        <f>VLOOKUP(B127,DS,3,0)</f>
        <v>Công nhân</v>
      </c>
      <c r="E127" s="79" t="s">
        <v>33</v>
      </c>
      <c r="F127" s="193" t="s">
        <v>201</v>
      </c>
      <c r="G127" s="193" t="s">
        <v>201</v>
      </c>
      <c r="H127" s="193" t="s">
        <v>201</v>
      </c>
      <c r="I127" s="193"/>
      <c r="J127" s="193"/>
      <c r="K127" s="193">
        <v>8</v>
      </c>
      <c r="L127" s="193">
        <v>8</v>
      </c>
      <c r="M127" s="193">
        <v>8</v>
      </c>
      <c r="N127" s="193">
        <v>8</v>
      </c>
      <c r="O127" s="193"/>
      <c r="P127" s="193"/>
      <c r="Q127" s="193"/>
      <c r="R127" s="193">
        <v>8</v>
      </c>
      <c r="S127" s="193">
        <v>8</v>
      </c>
      <c r="T127" s="193">
        <v>8</v>
      </c>
      <c r="U127" s="193">
        <v>8</v>
      </c>
      <c r="V127" s="193">
        <v>8</v>
      </c>
      <c r="W127" s="193"/>
      <c r="X127" s="193">
        <v>8</v>
      </c>
      <c r="Y127" s="193">
        <v>8</v>
      </c>
      <c r="Z127" s="193">
        <v>8</v>
      </c>
      <c r="AA127" s="193">
        <v>8</v>
      </c>
      <c r="AB127" s="193">
        <v>8</v>
      </c>
      <c r="AC127" s="193"/>
      <c r="AD127" s="193"/>
      <c r="AE127" s="193"/>
      <c r="AF127" s="193">
        <v>8</v>
      </c>
      <c r="AG127" s="193">
        <v>8</v>
      </c>
      <c r="AH127" s="193">
        <v>8</v>
      </c>
      <c r="AI127" s="193">
        <v>8</v>
      </c>
      <c r="AJ127" s="193"/>
      <c r="AK127" s="362">
        <f t="shared" ref="AK127" si="90">((SUM(F127:AJ127))/8)-(SUMIF($F$6:$AJ$6,"C.Nhật",F127:AJ127)/8)</f>
        <v>18</v>
      </c>
      <c r="AL127" s="362">
        <f t="shared" ref="AL127" si="91">SUM(F128:AJ128)/8*1.5</f>
        <v>0</v>
      </c>
      <c r="AM127" s="364">
        <f t="shared" ref="AM127" si="92">SUMIF($F$6:$AJ$6,"C.Nhật",$F127:$AJ128)/8*2</f>
        <v>0</v>
      </c>
      <c r="AN127" s="366">
        <f t="shared" si="41"/>
        <v>18</v>
      </c>
      <c r="AO127" s="368">
        <v>0</v>
      </c>
      <c r="AP127" s="366"/>
      <c r="AQ127" s="366"/>
      <c r="AR127" s="366"/>
      <c r="AS127" s="356"/>
      <c r="AT127" s="286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</row>
    <row r="128" spans="1:90" s="78" customFormat="1" ht="18" customHeight="1">
      <c r="A128" s="371"/>
      <c r="B128" s="371"/>
      <c r="C128" s="359"/>
      <c r="D128" s="361"/>
      <c r="E128" s="81" t="s">
        <v>32</v>
      </c>
      <c r="F128" s="194"/>
      <c r="G128" s="194"/>
      <c r="H128" s="194"/>
      <c r="I128" s="194"/>
      <c r="J128" s="194"/>
      <c r="K128" s="194"/>
      <c r="L128" s="194"/>
      <c r="M128" s="194"/>
      <c r="N128" s="194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4"/>
      <c r="Z128" s="194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363"/>
      <c r="AL128" s="363"/>
      <c r="AM128" s="365"/>
      <c r="AN128" s="367"/>
      <c r="AO128" s="369"/>
      <c r="AP128" s="367"/>
      <c r="AQ128" s="367"/>
      <c r="AR128" s="367"/>
      <c r="AS128" s="357"/>
      <c r="AT128" s="286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</row>
    <row r="129" spans="1:90" s="78" customFormat="1" ht="18" customHeight="1">
      <c r="A129" s="370">
        <f>A127+1</f>
        <v>19</v>
      </c>
      <c r="B129" s="370" t="s">
        <v>115</v>
      </c>
      <c r="C129" s="358" t="str">
        <f>VLOOKUP(B129,DS,2,0)</f>
        <v>Trần Thị Bích Phượng</v>
      </c>
      <c r="D129" s="360" t="str">
        <f>VLOOKUP(B129,DS,3,0)</f>
        <v>Công nhân</v>
      </c>
      <c r="E129" s="79" t="s">
        <v>33</v>
      </c>
      <c r="F129" s="193" t="s">
        <v>201</v>
      </c>
      <c r="G129" s="193" t="s">
        <v>201</v>
      </c>
      <c r="H129" s="193" t="s">
        <v>201</v>
      </c>
      <c r="I129" s="193"/>
      <c r="J129" s="193"/>
      <c r="K129" s="193"/>
      <c r="L129" s="193">
        <v>8</v>
      </c>
      <c r="M129" s="193">
        <v>8</v>
      </c>
      <c r="N129" s="193">
        <v>8</v>
      </c>
      <c r="O129" s="193">
        <v>8</v>
      </c>
      <c r="P129" s="193"/>
      <c r="Q129" s="193">
        <v>8</v>
      </c>
      <c r="R129" s="193">
        <v>8</v>
      </c>
      <c r="S129" s="193">
        <v>8</v>
      </c>
      <c r="T129" s="193">
        <v>8</v>
      </c>
      <c r="U129" s="193">
        <v>8</v>
      </c>
      <c r="V129" s="193">
        <v>8</v>
      </c>
      <c r="W129" s="193"/>
      <c r="X129" s="193"/>
      <c r="Y129" s="193">
        <v>8</v>
      </c>
      <c r="Z129" s="193">
        <v>8</v>
      </c>
      <c r="AA129" s="193">
        <v>8</v>
      </c>
      <c r="AB129" s="193">
        <v>8</v>
      </c>
      <c r="AC129" s="193">
        <v>8</v>
      </c>
      <c r="AD129" s="193"/>
      <c r="AE129" s="193"/>
      <c r="AF129" s="193"/>
      <c r="AG129" s="193">
        <v>8</v>
      </c>
      <c r="AH129" s="193">
        <v>8</v>
      </c>
      <c r="AI129" s="193">
        <v>8</v>
      </c>
      <c r="AJ129" s="193">
        <v>8</v>
      </c>
      <c r="AK129" s="362">
        <f t="shared" ref="AK129" si="93">((SUM(F129:AJ129))/8)-(SUMIF($F$6:$AJ$6,"C.Nhật",F129:AJ129)/8)</f>
        <v>19</v>
      </c>
      <c r="AL129" s="362">
        <f t="shared" ref="AL129" si="94">SUM(F130:AJ130)/8*1.5</f>
        <v>0</v>
      </c>
      <c r="AM129" s="364">
        <f t="shared" ref="AM129" si="95">SUMIF($F$6:$AJ$6,"C.Nhật",$F129:$AJ130)/8*2</f>
        <v>0</v>
      </c>
      <c r="AN129" s="366">
        <f t="shared" si="41"/>
        <v>19</v>
      </c>
      <c r="AO129" s="368">
        <v>0</v>
      </c>
      <c r="AP129" s="366"/>
      <c r="AQ129" s="366"/>
      <c r="AR129" s="366"/>
      <c r="AS129" s="356"/>
      <c r="AT129" s="286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</row>
    <row r="130" spans="1:90" s="78" customFormat="1" ht="18" customHeight="1">
      <c r="A130" s="371"/>
      <c r="B130" s="371"/>
      <c r="C130" s="359"/>
      <c r="D130" s="361"/>
      <c r="E130" s="81" t="s">
        <v>32</v>
      </c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4"/>
      <c r="Z130" s="194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363"/>
      <c r="AL130" s="363"/>
      <c r="AM130" s="365"/>
      <c r="AN130" s="367"/>
      <c r="AO130" s="369"/>
      <c r="AP130" s="367"/>
      <c r="AQ130" s="367"/>
      <c r="AR130" s="367"/>
      <c r="AS130" s="357"/>
      <c r="AT130" s="286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</row>
    <row r="131" spans="1:90" s="78" customFormat="1" ht="18" customHeight="1">
      <c r="A131" s="370">
        <f>A129+1</f>
        <v>20</v>
      </c>
      <c r="B131" s="370" t="s">
        <v>116</v>
      </c>
      <c r="C131" s="358" t="str">
        <f>VLOOKUP(B131,DS,2,0)</f>
        <v>Sơn Thị Trường Sa</v>
      </c>
      <c r="D131" s="360" t="str">
        <f>VLOOKUP(B131,DS,3,0)</f>
        <v>Công nhân</v>
      </c>
      <c r="E131" s="79" t="s">
        <v>33</v>
      </c>
      <c r="F131" s="193" t="s">
        <v>201</v>
      </c>
      <c r="G131" s="193" t="s">
        <v>201</v>
      </c>
      <c r="H131" s="193" t="s">
        <v>201</v>
      </c>
      <c r="I131" s="193"/>
      <c r="J131" s="193"/>
      <c r="K131" s="193">
        <v>8</v>
      </c>
      <c r="L131" s="193">
        <v>8</v>
      </c>
      <c r="M131" s="193">
        <v>8</v>
      </c>
      <c r="N131" s="193">
        <v>8</v>
      </c>
      <c r="O131" s="193">
        <v>8</v>
      </c>
      <c r="P131" s="193"/>
      <c r="Q131" s="193">
        <v>8</v>
      </c>
      <c r="R131" s="193">
        <v>8</v>
      </c>
      <c r="S131" s="193">
        <v>8</v>
      </c>
      <c r="T131" s="193">
        <v>8</v>
      </c>
      <c r="U131" s="193">
        <v>8</v>
      </c>
      <c r="V131" s="193">
        <v>8</v>
      </c>
      <c r="W131" s="193"/>
      <c r="X131" s="193">
        <v>8</v>
      </c>
      <c r="Y131" s="193">
        <v>8</v>
      </c>
      <c r="Z131" s="193">
        <v>8</v>
      </c>
      <c r="AA131" s="193">
        <v>8</v>
      </c>
      <c r="AB131" s="193">
        <v>8</v>
      </c>
      <c r="AC131" s="193">
        <v>8</v>
      </c>
      <c r="AD131" s="193"/>
      <c r="AE131" s="193"/>
      <c r="AF131" s="193">
        <v>8</v>
      </c>
      <c r="AG131" s="193">
        <v>8</v>
      </c>
      <c r="AH131" s="193">
        <v>8</v>
      </c>
      <c r="AI131" s="193">
        <v>8</v>
      </c>
      <c r="AJ131" s="193">
        <v>8</v>
      </c>
      <c r="AK131" s="362">
        <f t="shared" ref="AK131" si="96">((SUM(F131:AJ131))/8)-(SUMIF($F$6:$AJ$6,"C.Nhật",F131:AJ131)/8)</f>
        <v>22</v>
      </c>
      <c r="AL131" s="362">
        <f t="shared" ref="AL131" si="97">SUM(F132:AJ132)/8*1.5</f>
        <v>0</v>
      </c>
      <c r="AM131" s="364">
        <f t="shared" ref="AM131" si="98">SUMIF($F$6:$AJ$6,"C.Nhật",$F131:$AJ132)/8*2</f>
        <v>0</v>
      </c>
      <c r="AN131" s="366">
        <f t="shared" si="41"/>
        <v>22</v>
      </c>
      <c r="AO131" s="368">
        <v>0</v>
      </c>
      <c r="AP131" s="366"/>
      <c r="AQ131" s="366"/>
      <c r="AR131" s="366"/>
      <c r="AS131" s="356"/>
      <c r="AT131" s="286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</row>
    <row r="132" spans="1:90" s="78" customFormat="1" ht="18" customHeight="1">
      <c r="A132" s="371"/>
      <c r="B132" s="371"/>
      <c r="C132" s="359"/>
      <c r="D132" s="361"/>
      <c r="E132" s="81" t="s">
        <v>32</v>
      </c>
      <c r="F132" s="194"/>
      <c r="G132" s="194"/>
      <c r="H132" s="194"/>
      <c r="I132" s="194"/>
      <c r="J132" s="194"/>
      <c r="K132" s="194"/>
      <c r="L132" s="194"/>
      <c r="M132" s="194"/>
      <c r="N132" s="194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4"/>
      <c r="Z132" s="194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363"/>
      <c r="AL132" s="363"/>
      <c r="AM132" s="365"/>
      <c r="AN132" s="367"/>
      <c r="AO132" s="369"/>
      <c r="AP132" s="367"/>
      <c r="AQ132" s="367"/>
      <c r="AR132" s="367"/>
      <c r="AS132" s="357"/>
      <c r="AT132" s="286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</row>
    <row r="133" spans="1:90" s="78" customFormat="1" ht="18" customHeight="1">
      <c r="A133" s="370">
        <f>A131+1</f>
        <v>21</v>
      </c>
      <c r="B133" s="370" t="s">
        <v>117</v>
      </c>
      <c r="C133" s="358" t="str">
        <f>VLOOKUP(B133,DS,2,0)</f>
        <v>Lâm Thị Sà Mít</v>
      </c>
      <c r="D133" s="360" t="str">
        <f>VLOOKUP(B133,DS,3,0)</f>
        <v>Công nhân</v>
      </c>
      <c r="E133" s="79" t="s">
        <v>33</v>
      </c>
      <c r="F133" s="193" t="s">
        <v>201</v>
      </c>
      <c r="G133" s="193" t="s">
        <v>201</v>
      </c>
      <c r="H133" s="193" t="s">
        <v>201</v>
      </c>
      <c r="I133" s="193"/>
      <c r="J133" s="193">
        <v>8</v>
      </c>
      <c r="K133" s="193">
        <v>8</v>
      </c>
      <c r="L133" s="193">
        <v>8</v>
      </c>
      <c r="M133" s="193">
        <v>8</v>
      </c>
      <c r="N133" s="193">
        <v>8</v>
      </c>
      <c r="O133" s="193">
        <v>8</v>
      </c>
      <c r="P133" s="193"/>
      <c r="Q133" s="193">
        <v>8</v>
      </c>
      <c r="R133" s="193">
        <v>8</v>
      </c>
      <c r="S133" s="193"/>
      <c r="T133" s="193">
        <v>8</v>
      </c>
      <c r="U133" s="193">
        <v>8</v>
      </c>
      <c r="V133" s="193">
        <v>8</v>
      </c>
      <c r="W133" s="193"/>
      <c r="X133" s="193">
        <v>8</v>
      </c>
      <c r="Y133" s="193">
        <v>8</v>
      </c>
      <c r="Z133" s="193"/>
      <c r="AA133" s="193">
        <v>8</v>
      </c>
      <c r="AB133" s="193">
        <v>8</v>
      </c>
      <c r="AC133" s="193">
        <v>8</v>
      </c>
      <c r="AD133" s="193"/>
      <c r="AE133" s="193"/>
      <c r="AF133" s="193">
        <v>8</v>
      </c>
      <c r="AG133" s="193">
        <v>8</v>
      </c>
      <c r="AH133" s="193">
        <v>8</v>
      </c>
      <c r="AI133" s="193">
        <v>8</v>
      </c>
      <c r="AJ133" s="193">
        <v>8</v>
      </c>
      <c r="AK133" s="362">
        <f t="shared" ref="AK133" si="99">((SUM(F133:AJ133))/8)-(SUMIF($F$6:$AJ$6,"C.Nhật",F133:AJ133)/8)</f>
        <v>21</v>
      </c>
      <c r="AL133" s="362">
        <f t="shared" ref="AL133" si="100">SUM(F134:AJ134)/8*1.5</f>
        <v>0</v>
      </c>
      <c r="AM133" s="364">
        <f t="shared" ref="AM133" si="101">SUMIF($F$6:$AJ$6,"C.Nhật",$F133:$AJ134)/8*2</f>
        <v>0</v>
      </c>
      <c r="AN133" s="366">
        <f t="shared" si="41"/>
        <v>21</v>
      </c>
      <c r="AO133" s="368">
        <v>0</v>
      </c>
      <c r="AP133" s="366"/>
      <c r="AQ133" s="366"/>
      <c r="AR133" s="366"/>
      <c r="AS133" s="356"/>
      <c r="AT133" s="286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</row>
    <row r="134" spans="1:90" s="78" customFormat="1" ht="18" customHeight="1">
      <c r="A134" s="371"/>
      <c r="B134" s="371"/>
      <c r="C134" s="359"/>
      <c r="D134" s="361"/>
      <c r="E134" s="81" t="s">
        <v>32</v>
      </c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4"/>
      <c r="Z134" s="194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363"/>
      <c r="AL134" s="363"/>
      <c r="AM134" s="365"/>
      <c r="AN134" s="367"/>
      <c r="AO134" s="369"/>
      <c r="AP134" s="367"/>
      <c r="AQ134" s="367"/>
      <c r="AR134" s="367"/>
      <c r="AS134" s="357"/>
      <c r="AT134" s="286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</row>
    <row r="135" spans="1:90" s="78" customFormat="1" ht="18" customHeight="1">
      <c r="A135" s="370">
        <f>A133+1</f>
        <v>22</v>
      </c>
      <c r="B135" s="370" t="s">
        <v>118</v>
      </c>
      <c r="C135" s="358" t="str">
        <f>VLOOKUP(B135,DS,2,0)</f>
        <v>Nguyễn Văn Phi</v>
      </c>
      <c r="D135" s="360" t="str">
        <f>VLOOKUP(B135,DS,3,0)</f>
        <v>Công nhân</v>
      </c>
      <c r="E135" s="79" t="s">
        <v>33</v>
      </c>
      <c r="F135" s="193" t="s">
        <v>201</v>
      </c>
      <c r="G135" s="193" t="s">
        <v>201</v>
      </c>
      <c r="H135" s="193" t="s">
        <v>201</v>
      </c>
      <c r="I135" s="193"/>
      <c r="J135" s="193">
        <v>8</v>
      </c>
      <c r="K135" s="193">
        <v>8</v>
      </c>
      <c r="L135" s="193">
        <v>8</v>
      </c>
      <c r="M135" s="193">
        <v>8</v>
      </c>
      <c r="N135" s="193">
        <v>8</v>
      </c>
      <c r="O135" s="193">
        <v>8</v>
      </c>
      <c r="P135" s="193"/>
      <c r="Q135" s="193">
        <v>8</v>
      </c>
      <c r="R135" s="193">
        <v>8</v>
      </c>
      <c r="S135" s="193">
        <v>8</v>
      </c>
      <c r="T135" s="193">
        <v>8</v>
      </c>
      <c r="U135" s="193">
        <v>8</v>
      </c>
      <c r="V135" s="193">
        <v>8</v>
      </c>
      <c r="W135" s="193"/>
      <c r="X135" s="193">
        <v>8</v>
      </c>
      <c r="Y135" s="193">
        <v>8</v>
      </c>
      <c r="Z135" s="193">
        <v>8</v>
      </c>
      <c r="AA135" s="193">
        <v>8</v>
      </c>
      <c r="AB135" s="193">
        <v>8</v>
      </c>
      <c r="AC135" s="193">
        <v>8</v>
      </c>
      <c r="AD135" s="193"/>
      <c r="AE135" s="193"/>
      <c r="AF135" s="193">
        <v>8</v>
      </c>
      <c r="AG135" s="193">
        <v>8</v>
      </c>
      <c r="AH135" s="193">
        <v>8</v>
      </c>
      <c r="AI135" s="193">
        <v>8</v>
      </c>
      <c r="AJ135" s="193">
        <v>8</v>
      </c>
      <c r="AK135" s="362">
        <f t="shared" ref="AK135" si="102">((SUM(F135:AJ135))/8)-(SUMIF($F$6:$AJ$6,"C.Nhật",F135:AJ135)/8)</f>
        <v>23</v>
      </c>
      <c r="AL135" s="362">
        <f t="shared" ref="AL135" si="103">SUM(F136:AJ136)/8*1.5</f>
        <v>0</v>
      </c>
      <c r="AM135" s="364">
        <f t="shared" ref="AM135" si="104">SUMIF($F$6:$AJ$6,"C.Nhật",$F135:$AJ136)/8*2</f>
        <v>0</v>
      </c>
      <c r="AN135" s="366">
        <f t="shared" si="41"/>
        <v>23</v>
      </c>
      <c r="AO135" s="368">
        <v>0</v>
      </c>
      <c r="AP135" s="366"/>
      <c r="AQ135" s="366"/>
      <c r="AR135" s="366"/>
      <c r="AS135" s="356"/>
      <c r="AT135" s="286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</row>
    <row r="136" spans="1:90" s="78" customFormat="1" ht="18" customHeight="1">
      <c r="A136" s="371"/>
      <c r="B136" s="371"/>
      <c r="C136" s="359"/>
      <c r="D136" s="361"/>
      <c r="E136" s="81" t="s">
        <v>32</v>
      </c>
      <c r="F136" s="194"/>
      <c r="G136" s="194"/>
      <c r="H136" s="194"/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4"/>
      <c r="Z136" s="194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363"/>
      <c r="AL136" s="363"/>
      <c r="AM136" s="365"/>
      <c r="AN136" s="367"/>
      <c r="AO136" s="369"/>
      <c r="AP136" s="367"/>
      <c r="AQ136" s="367"/>
      <c r="AR136" s="367"/>
      <c r="AS136" s="357"/>
      <c r="AT136" s="286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</row>
    <row r="137" spans="1:90" s="78" customFormat="1" ht="18" customHeight="1">
      <c r="A137" s="370">
        <f>A135+1</f>
        <v>23</v>
      </c>
      <c r="B137" s="370" t="s">
        <v>119</v>
      </c>
      <c r="C137" s="358" t="str">
        <f>VLOOKUP(B137,DS,2,0)</f>
        <v>Trần Thị Toan</v>
      </c>
      <c r="D137" s="360" t="str">
        <f>VLOOKUP(B137,DS,3,0)</f>
        <v>Công nhân</v>
      </c>
      <c r="E137" s="79" t="s">
        <v>33</v>
      </c>
      <c r="F137" s="193" t="s">
        <v>201</v>
      </c>
      <c r="G137" s="193" t="s">
        <v>201</v>
      </c>
      <c r="H137" s="193" t="s">
        <v>201</v>
      </c>
      <c r="I137" s="193"/>
      <c r="J137" s="193"/>
      <c r="K137" s="193"/>
      <c r="L137" s="193">
        <v>8</v>
      </c>
      <c r="M137" s="193">
        <v>8</v>
      </c>
      <c r="N137" s="193">
        <v>8</v>
      </c>
      <c r="O137" s="193">
        <v>8</v>
      </c>
      <c r="P137" s="193"/>
      <c r="Q137" s="193">
        <v>8</v>
      </c>
      <c r="R137" s="193">
        <v>8</v>
      </c>
      <c r="S137" s="193">
        <v>8</v>
      </c>
      <c r="T137" s="193">
        <v>8</v>
      </c>
      <c r="U137" s="193">
        <v>8</v>
      </c>
      <c r="V137" s="193">
        <v>8</v>
      </c>
      <c r="W137" s="193"/>
      <c r="X137" s="193">
        <v>8</v>
      </c>
      <c r="Y137" s="193">
        <v>8</v>
      </c>
      <c r="Z137" s="193">
        <v>8</v>
      </c>
      <c r="AA137" s="193">
        <v>8</v>
      </c>
      <c r="AB137" s="193">
        <v>8</v>
      </c>
      <c r="AC137" s="193">
        <v>8</v>
      </c>
      <c r="AD137" s="193"/>
      <c r="AE137" s="193"/>
      <c r="AF137" s="193">
        <v>8</v>
      </c>
      <c r="AG137" s="193">
        <v>8</v>
      </c>
      <c r="AH137" s="193">
        <v>8</v>
      </c>
      <c r="AI137" s="193">
        <v>8</v>
      </c>
      <c r="AJ137" s="193">
        <v>8</v>
      </c>
      <c r="AK137" s="362">
        <f t="shared" ref="AK137" si="105">((SUM(F137:AJ137))/8)-(SUMIF($F$6:$AJ$6,"C.Nhật",F137:AJ137)/8)</f>
        <v>21</v>
      </c>
      <c r="AL137" s="362">
        <f t="shared" ref="AL137" si="106">SUM(F138:AJ138)/8*1.5</f>
        <v>0</v>
      </c>
      <c r="AM137" s="364">
        <f t="shared" ref="AM137" si="107">SUMIF($F$6:$AJ$6,"C.Nhật",$F137:$AJ138)/8*2</f>
        <v>0</v>
      </c>
      <c r="AN137" s="366">
        <f t="shared" si="41"/>
        <v>21</v>
      </c>
      <c r="AO137" s="368">
        <v>0</v>
      </c>
      <c r="AP137" s="366"/>
      <c r="AQ137" s="366"/>
      <c r="AR137" s="366"/>
      <c r="AS137" s="356"/>
      <c r="AT137" s="286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</row>
    <row r="138" spans="1:90" s="78" customFormat="1" ht="18" customHeight="1">
      <c r="A138" s="371"/>
      <c r="B138" s="371"/>
      <c r="C138" s="359"/>
      <c r="D138" s="361"/>
      <c r="E138" s="81" t="s">
        <v>32</v>
      </c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4"/>
      <c r="Z138" s="194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363"/>
      <c r="AL138" s="363"/>
      <c r="AM138" s="365"/>
      <c r="AN138" s="367"/>
      <c r="AO138" s="369"/>
      <c r="AP138" s="367"/>
      <c r="AQ138" s="367"/>
      <c r="AR138" s="367"/>
      <c r="AS138" s="357"/>
      <c r="AT138" s="286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</row>
    <row r="139" spans="1:90" s="78" customFormat="1" ht="18" customHeight="1">
      <c r="A139" s="370">
        <f>A137+1</f>
        <v>24</v>
      </c>
      <c r="B139" s="370" t="s">
        <v>120</v>
      </c>
      <c r="C139" s="358" t="str">
        <f>VLOOKUP(B139,DS,2,0)</f>
        <v>Nguyễn Hữu Nhơn</v>
      </c>
      <c r="D139" s="360" t="str">
        <f>VLOOKUP(B139,DS,3,0)</f>
        <v>Công nhân</v>
      </c>
      <c r="E139" s="79" t="s">
        <v>33</v>
      </c>
      <c r="F139" s="193" t="s">
        <v>201</v>
      </c>
      <c r="G139" s="193" t="s">
        <v>201</v>
      </c>
      <c r="H139" s="193" t="s">
        <v>201</v>
      </c>
      <c r="I139" s="193"/>
      <c r="J139" s="193">
        <v>8</v>
      </c>
      <c r="K139" s="193">
        <v>8</v>
      </c>
      <c r="L139" s="193">
        <v>8</v>
      </c>
      <c r="M139" s="193">
        <v>8</v>
      </c>
      <c r="N139" s="193">
        <v>8</v>
      </c>
      <c r="O139" s="193">
        <v>8</v>
      </c>
      <c r="P139" s="193"/>
      <c r="Q139" s="193">
        <v>8</v>
      </c>
      <c r="R139" s="193">
        <v>8</v>
      </c>
      <c r="S139" s="193">
        <v>8</v>
      </c>
      <c r="T139" s="193">
        <v>8</v>
      </c>
      <c r="U139" s="193">
        <v>8</v>
      </c>
      <c r="V139" s="193">
        <v>8</v>
      </c>
      <c r="W139" s="193"/>
      <c r="X139" s="193">
        <v>8</v>
      </c>
      <c r="Y139" s="193">
        <v>8</v>
      </c>
      <c r="Z139" s="193">
        <v>8</v>
      </c>
      <c r="AA139" s="193">
        <v>8</v>
      </c>
      <c r="AB139" s="193">
        <v>8</v>
      </c>
      <c r="AC139" s="193">
        <v>8</v>
      </c>
      <c r="AD139" s="193"/>
      <c r="AE139" s="193"/>
      <c r="AF139" s="193">
        <v>8</v>
      </c>
      <c r="AG139" s="193">
        <v>8</v>
      </c>
      <c r="AH139" s="193">
        <v>8</v>
      </c>
      <c r="AI139" s="193">
        <v>8</v>
      </c>
      <c r="AJ139" s="193">
        <v>8</v>
      </c>
      <c r="AK139" s="362">
        <f t="shared" ref="AK139" si="108">((SUM(F139:AJ139))/8)-(SUMIF($F$6:$AJ$6,"C.Nhật",F139:AJ139)/8)</f>
        <v>23</v>
      </c>
      <c r="AL139" s="362">
        <f t="shared" ref="AL139" si="109">SUM(F140:AJ140)/8*1.5</f>
        <v>0</v>
      </c>
      <c r="AM139" s="364">
        <f t="shared" ref="AM139" si="110">SUMIF($F$6:$AJ$6,"C.Nhật",$F139:$AJ140)/8*2</f>
        <v>0</v>
      </c>
      <c r="AN139" s="366">
        <f t="shared" si="41"/>
        <v>23</v>
      </c>
      <c r="AO139" s="368">
        <v>0</v>
      </c>
      <c r="AP139" s="366"/>
      <c r="AQ139" s="366"/>
      <c r="AR139" s="366"/>
      <c r="AS139" s="356"/>
      <c r="AT139" s="286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</row>
    <row r="140" spans="1:90" s="78" customFormat="1" ht="18" customHeight="1">
      <c r="A140" s="371"/>
      <c r="B140" s="371"/>
      <c r="C140" s="359"/>
      <c r="D140" s="361"/>
      <c r="E140" s="81" t="s">
        <v>32</v>
      </c>
      <c r="F140" s="194"/>
      <c r="G140" s="194"/>
      <c r="H140" s="194"/>
      <c r="I140" s="194"/>
      <c r="J140" s="194"/>
      <c r="K140" s="194"/>
      <c r="L140" s="194"/>
      <c r="M140" s="194"/>
      <c r="N140" s="194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4"/>
      <c r="Z140" s="194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363"/>
      <c r="AL140" s="363"/>
      <c r="AM140" s="365"/>
      <c r="AN140" s="367"/>
      <c r="AO140" s="369"/>
      <c r="AP140" s="367"/>
      <c r="AQ140" s="367"/>
      <c r="AR140" s="367"/>
      <c r="AS140" s="357"/>
      <c r="AT140" s="286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</row>
    <row r="141" spans="1:90" s="78" customFormat="1" ht="18" customHeight="1">
      <c r="A141" s="370">
        <f>A139+1</f>
        <v>25</v>
      </c>
      <c r="B141" s="370" t="s">
        <v>121</v>
      </c>
      <c r="C141" s="358" t="str">
        <f>VLOOKUP(B141,DS,2,0)</f>
        <v>Huỳnh Minh Hiếu</v>
      </c>
      <c r="D141" s="360" t="str">
        <f>VLOOKUP(B141,DS,3,0)</f>
        <v>Công nhân</v>
      </c>
      <c r="E141" s="79" t="s">
        <v>33</v>
      </c>
      <c r="F141" s="193" t="s">
        <v>201</v>
      </c>
      <c r="G141" s="193" t="s">
        <v>201</v>
      </c>
      <c r="H141" s="193" t="s">
        <v>201</v>
      </c>
      <c r="I141" s="193"/>
      <c r="J141" s="193">
        <v>8</v>
      </c>
      <c r="K141" s="193">
        <v>8</v>
      </c>
      <c r="L141" s="193">
        <v>8</v>
      </c>
      <c r="M141" s="193">
        <v>8</v>
      </c>
      <c r="N141" s="193">
        <v>8</v>
      </c>
      <c r="O141" s="193">
        <v>8</v>
      </c>
      <c r="P141" s="193"/>
      <c r="Q141" s="193">
        <v>8</v>
      </c>
      <c r="R141" s="193">
        <v>8</v>
      </c>
      <c r="S141" s="193">
        <v>8</v>
      </c>
      <c r="T141" s="193">
        <v>8</v>
      </c>
      <c r="U141" s="193">
        <v>8</v>
      </c>
      <c r="V141" s="193">
        <v>8</v>
      </c>
      <c r="W141" s="193"/>
      <c r="X141" s="193">
        <v>8</v>
      </c>
      <c r="Y141" s="193">
        <v>8</v>
      </c>
      <c r="Z141" s="193">
        <v>8</v>
      </c>
      <c r="AA141" s="193">
        <v>8</v>
      </c>
      <c r="AB141" s="193">
        <v>8</v>
      </c>
      <c r="AC141" s="193"/>
      <c r="AD141" s="193"/>
      <c r="AE141" s="193"/>
      <c r="AF141" s="193">
        <v>8</v>
      </c>
      <c r="AG141" s="193">
        <v>8</v>
      </c>
      <c r="AH141" s="193">
        <v>8</v>
      </c>
      <c r="AI141" s="193">
        <v>8</v>
      </c>
      <c r="AJ141" s="193">
        <v>8</v>
      </c>
      <c r="AK141" s="362">
        <f t="shared" ref="AK141" si="111">((SUM(F141:AJ141))/8)-(SUMIF($F$6:$AJ$6,"C.Nhật",F141:AJ141)/8)</f>
        <v>22</v>
      </c>
      <c r="AL141" s="362">
        <f t="shared" ref="AL141" si="112">SUM(F142:AJ142)/8*1.5</f>
        <v>0</v>
      </c>
      <c r="AM141" s="364">
        <f t="shared" ref="AM141" si="113">SUMIF($F$6:$AJ$6,"C.Nhật",$F141:$AJ142)/8*2</f>
        <v>0</v>
      </c>
      <c r="AN141" s="366">
        <f t="shared" si="41"/>
        <v>22</v>
      </c>
      <c r="AO141" s="368">
        <v>0</v>
      </c>
      <c r="AP141" s="366"/>
      <c r="AQ141" s="366"/>
      <c r="AR141" s="366"/>
      <c r="AS141" s="356"/>
      <c r="AT141" s="286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</row>
    <row r="142" spans="1:90" s="78" customFormat="1" ht="18" customHeight="1">
      <c r="A142" s="371"/>
      <c r="B142" s="371"/>
      <c r="C142" s="359"/>
      <c r="D142" s="361"/>
      <c r="E142" s="81" t="s">
        <v>32</v>
      </c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4"/>
      <c r="Z142" s="194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363"/>
      <c r="AL142" s="363"/>
      <c r="AM142" s="365"/>
      <c r="AN142" s="367"/>
      <c r="AO142" s="369"/>
      <c r="AP142" s="367"/>
      <c r="AQ142" s="367"/>
      <c r="AR142" s="367"/>
      <c r="AS142" s="357"/>
      <c r="AT142" s="286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</row>
    <row r="143" spans="1:90" s="78" customFormat="1" ht="18" customHeight="1">
      <c r="A143" s="370">
        <f>A141+1</f>
        <v>26</v>
      </c>
      <c r="B143" s="370" t="s">
        <v>122</v>
      </c>
      <c r="C143" s="358" t="str">
        <f>VLOOKUP(B143,DS,2,0)</f>
        <v>Lý Thị Sà Kha</v>
      </c>
      <c r="D143" s="360" t="str">
        <f>VLOOKUP(B143,DS,3,0)</f>
        <v>Công nhân</v>
      </c>
      <c r="E143" s="79" t="s">
        <v>33</v>
      </c>
      <c r="F143" s="193" t="s">
        <v>201</v>
      </c>
      <c r="G143" s="193" t="s">
        <v>201</v>
      </c>
      <c r="H143" s="193" t="s">
        <v>201</v>
      </c>
      <c r="I143" s="193"/>
      <c r="J143" s="193">
        <v>8</v>
      </c>
      <c r="K143" s="193"/>
      <c r="L143" s="193">
        <v>8</v>
      </c>
      <c r="M143" s="193">
        <v>8</v>
      </c>
      <c r="N143" s="193">
        <v>8</v>
      </c>
      <c r="O143" s="193">
        <v>8</v>
      </c>
      <c r="P143" s="193"/>
      <c r="Q143" s="193"/>
      <c r="R143" s="193"/>
      <c r="S143" s="193">
        <v>8</v>
      </c>
      <c r="T143" s="193">
        <v>8</v>
      </c>
      <c r="U143" s="193">
        <v>8</v>
      </c>
      <c r="V143" s="193">
        <v>8</v>
      </c>
      <c r="W143" s="193"/>
      <c r="X143" s="193">
        <v>8</v>
      </c>
      <c r="Y143" s="193">
        <v>8</v>
      </c>
      <c r="Z143" s="193">
        <v>8</v>
      </c>
      <c r="AA143" s="193">
        <v>8</v>
      </c>
      <c r="AB143" s="193">
        <v>8</v>
      </c>
      <c r="AC143" s="193">
        <v>8</v>
      </c>
      <c r="AD143" s="193"/>
      <c r="AE143" s="193"/>
      <c r="AF143" s="193">
        <v>8</v>
      </c>
      <c r="AG143" s="193">
        <v>8</v>
      </c>
      <c r="AH143" s="193">
        <v>8</v>
      </c>
      <c r="AI143" s="193">
        <v>8</v>
      </c>
      <c r="AJ143" s="193">
        <v>8</v>
      </c>
      <c r="AK143" s="362">
        <f t="shared" ref="AK143" si="114">((SUM(F143:AJ143))/8)-(SUMIF($F$6:$AJ$6,"C.Nhật",F143:AJ143)/8)</f>
        <v>20</v>
      </c>
      <c r="AL143" s="362">
        <f t="shared" ref="AL143" si="115">SUM(F144:AJ144)/8*1.5</f>
        <v>0</v>
      </c>
      <c r="AM143" s="364">
        <f t="shared" ref="AM143" si="116">SUMIF($F$6:$AJ$6,"C.Nhật",$F143:$AJ144)/8*2</f>
        <v>0</v>
      </c>
      <c r="AN143" s="366">
        <f t="shared" si="41"/>
        <v>20</v>
      </c>
      <c r="AO143" s="368">
        <v>0</v>
      </c>
      <c r="AP143" s="366"/>
      <c r="AQ143" s="366"/>
      <c r="AR143" s="366"/>
      <c r="AS143" s="356"/>
      <c r="AT143" s="286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</row>
    <row r="144" spans="1:90" s="78" customFormat="1" ht="18" customHeight="1">
      <c r="A144" s="371"/>
      <c r="B144" s="371"/>
      <c r="C144" s="359"/>
      <c r="D144" s="361"/>
      <c r="E144" s="81" t="s">
        <v>32</v>
      </c>
      <c r="F144" s="194"/>
      <c r="G144" s="194"/>
      <c r="H144" s="194"/>
      <c r="I144" s="194"/>
      <c r="J144" s="194"/>
      <c r="K144" s="194"/>
      <c r="L144" s="194"/>
      <c r="M144" s="194"/>
      <c r="N144" s="194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4"/>
      <c r="Z144" s="194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363"/>
      <c r="AL144" s="363"/>
      <c r="AM144" s="365"/>
      <c r="AN144" s="367"/>
      <c r="AO144" s="369"/>
      <c r="AP144" s="367"/>
      <c r="AQ144" s="367"/>
      <c r="AR144" s="367"/>
      <c r="AS144" s="357"/>
      <c r="AT144" s="286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</row>
    <row r="145" spans="1:90" s="78" customFormat="1" ht="18" customHeight="1">
      <c r="A145" s="370">
        <f>A143+1</f>
        <v>27</v>
      </c>
      <c r="B145" s="370" t="s">
        <v>123</v>
      </c>
      <c r="C145" s="358" t="str">
        <f>VLOOKUP(B145,DS,2,0)</f>
        <v>Sơn Thị Si Minh</v>
      </c>
      <c r="D145" s="360" t="str">
        <f>VLOOKUP(B145,DS,3,0)</f>
        <v>Công nhân</v>
      </c>
      <c r="E145" s="79" t="s">
        <v>33</v>
      </c>
      <c r="F145" s="193" t="s">
        <v>201</v>
      </c>
      <c r="G145" s="193" t="s">
        <v>201</v>
      </c>
      <c r="H145" s="193" t="s">
        <v>201</v>
      </c>
      <c r="I145" s="193"/>
      <c r="J145" s="193">
        <v>8</v>
      </c>
      <c r="K145" s="193">
        <v>8</v>
      </c>
      <c r="L145" s="193">
        <v>8</v>
      </c>
      <c r="M145" s="193">
        <v>8</v>
      </c>
      <c r="N145" s="193">
        <v>8</v>
      </c>
      <c r="O145" s="193">
        <v>8</v>
      </c>
      <c r="P145" s="193"/>
      <c r="Q145" s="193">
        <v>8</v>
      </c>
      <c r="R145" s="193">
        <v>8</v>
      </c>
      <c r="S145" s="193">
        <v>8</v>
      </c>
      <c r="T145" s="193">
        <v>8</v>
      </c>
      <c r="U145" s="193">
        <v>8</v>
      </c>
      <c r="V145" s="193">
        <v>8</v>
      </c>
      <c r="W145" s="193"/>
      <c r="X145" s="193">
        <v>8</v>
      </c>
      <c r="Y145" s="193">
        <v>8</v>
      </c>
      <c r="Z145" s="193">
        <v>8</v>
      </c>
      <c r="AA145" s="193">
        <v>8</v>
      </c>
      <c r="AB145" s="193">
        <v>8</v>
      </c>
      <c r="AC145" s="193">
        <v>8</v>
      </c>
      <c r="AD145" s="193"/>
      <c r="AE145" s="193"/>
      <c r="AF145" s="193">
        <v>8</v>
      </c>
      <c r="AG145" s="193"/>
      <c r="AH145" s="193">
        <v>8</v>
      </c>
      <c r="AI145" s="193">
        <v>8</v>
      </c>
      <c r="AJ145" s="193">
        <v>8</v>
      </c>
      <c r="AK145" s="362">
        <f t="shared" ref="AK145" si="117">((SUM(F145:AJ145))/8)-(SUMIF($F$6:$AJ$6,"C.Nhật",F145:AJ145)/8)</f>
        <v>22</v>
      </c>
      <c r="AL145" s="362">
        <f t="shared" ref="AL145" si="118">SUM(F146:AJ146)/8*1.5</f>
        <v>0</v>
      </c>
      <c r="AM145" s="364">
        <f t="shared" ref="AM145" si="119">SUMIF($F$6:$AJ$6,"C.Nhật",$F145:$AJ146)/8*2</f>
        <v>0</v>
      </c>
      <c r="AN145" s="366">
        <f t="shared" si="41"/>
        <v>22</v>
      </c>
      <c r="AO145" s="368">
        <v>0</v>
      </c>
      <c r="AP145" s="366"/>
      <c r="AQ145" s="366"/>
      <c r="AR145" s="366"/>
      <c r="AS145" s="356"/>
      <c r="AT145" s="286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</row>
    <row r="146" spans="1:90" s="78" customFormat="1" ht="18" customHeight="1">
      <c r="A146" s="371"/>
      <c r="B146" s="371"/>
      <c r="C146" s="359"/>
      <c r="D146" s="361"/>
      <c r="E146" s="81" t="s">
        <v>32</v>
      </c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4"/>
      <c r="Z146" s="194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363"/>
      <c r="AL146" s="363"/>
      <c r="AM146" s="365"/>
      <c r="AN146" s="367"/>
      <c r="AO146" s="369"/>
      <c r="AP146" s="367"/>
      <c r="AQ146" s="367"/>
      <c r="AR146" s="367"/>
      <c r="AS146" s="357"/>
      <c r="AT146" s="286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</row>
    <row r="147" spans="1:90" s="78" customFormat="1" ht="18" customHeight="1">
      <c r="A147" s="370">
        <f>A145+1</f>
        <v>28</v>
      </c>
      <c r="B147" s="370" t="s">
        <v>127</v>
      </c>
      <c r="C147" s="358" t="str">
        <f>VLOOKUP(B147,DS,2,0)</f>
        <v>Nguyễn Văn Bé Hai</v>
      </c>
      <c r="D147" s="360" t="str">
        <f>VLOOKUP(B147,DS,3,0)</f>
        <v>Công nhân</v>
      </c>
      <c r="E147" s="79" t="s">
        <v>33</v>
      </c>
      <c r="F147" s="193" t="s">
        <v>201</v>
      </c>
      <c r="G147" s="193" t="s">
        <v>201</v>
      </c>
      <c r="H147" s="193" t="s">
        <v>201</v>
      </c>
      <c r="I147" s="193"/>
      <c r="J147" s="193">
        <v>8</v>
      </c>
      <c r="K147" s="193">
        <v>8</v>
      </c>
      <c r="L147" s="193">
        <v>8</v>
      </c>
      <c r="M147" s="193">
        <v>8</v>
      </c>
      <c r="N147" s="193">
        <v>8</v>
      </c>
      <c r="O147" s="193">
        <v>8</v>
      </c>
      <c r="P147" s="193"/>
      <c r="Q147" s="193">
        <v>8</v>
      </c>
      <c r="R147" s="193">
        <v>8</v>
      </c>
      <c r="S147" s="193">
        <v>8</v>
      </c>
      <c r="T147" s="193">
        <v>8</v>
      </c>
      <c r="U147" s="193">
        <v>8</v>
      </c>
      <c r="V147" s="193">
        <v>8</v>
      </c>
      <c r="W147" s="193"/>
      <c r="X147" s="193">
        <v>8</v>
      </c>
      <c r="Y147" s="193">
        <v>8</v>
      </c>
      <c r="Z147" s="193">
        <v>8</v>
      </c>
      <c r="AA147" s="193">
        <v>8</v>
      </c>
      <c r="AB147" s="193">
        <v>8</v>
      </c>
      <c r="AC147" s="193">
        <v>8</v>
      </c>
      <c r="AD147" s="193"/>
      <c r="AE147" s="193"/>
      <c r="AF147" s="193">
        <v>8</v>
      </c>
      <c r="AG147" s="193">
        <v>8</v>
      </c>
      <c r="AH147" s="193">
        <v>8</v>
      </c>
      <c r="AI147" s="193">
        <v>8</v>
      </c>
      <c r="AJ147" s="193">
        <v>8</v>
      </c>
      <c r="AK147" s="362">
        <f t="shared" ref="AK147" si="120">((SUM(F147:AJ147))/8)-(SUMIF($F$6:$AJ$6,"C.Nhật",F147:AJ147)/8)</f>
        <v>23</v>
      </c>
      <c r="AL147" s="362">
        <f t="shared" ref="AL147" si="121">SUM(F148:AJ148)/8*1.5</f>
        <v>0</v>
      </c>
      <c r="AM147" s="364">
        <f t="shared" ref="AM147" si="122">SUMIF($F$6:$AJ$6,"C.Nhật",$F147:$AJ148)/8*2</f>
        <v>0</v>
      </c>
      <c r="AN147" s="366">
        <f t="shared" si="41"/>
        <v>23</v>
      </c>
      <c r="AO147" s="368">
        <v>0</v>
      </c>
      <c r="AP147" s="366"/>
      <c r="AQ147" s="366"/>
      <c r="AR147" s="366"/>
      <c r="AS147" s="356"/>
      <c r="AT147" s="286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</row>
    <row r="148" spans="1:90" s="78" customFormat="1" ht="18" customHeight="1">
      <c r="A148" s="371"/>
      <c r="B148" s="371"/>
      <c r="C148" s="359"/>
      <c r="D148" s="361"/>
      <c r="E148" s="81" t="s">
        <v>32</v>
      </c>
      <c r="F148" s="194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4"/>
      <c r="Z148" s="194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363"/>
      <c r="AL148" s="363"/>
      <c r="AM148" s="365"/>
      <c r="AN148" s="367"/>
      <c r="AO148" s="369"/>
      <c r="AP148" s="367"/>
      <c r="AQ148" s="367"/>
      <c r="AR148" s="367"/>
      <c r="AS148" s="357"/>
      <c r="AT148" s="286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</row>
    <row r="149" spans="1:90" s="78" customFormat="1" ht="18" customHeight="1">
      <c r="A149" s="370">
        <f t="shared" ref="A149" si="123">A147+1</f>
        <v>29</v>
      </c>
      <c r="B149" s="370" t="s">
        <v>128</v>
      </c>
      <c r="C149" s="358" t="str">
        <f>VLOOKUP(B149,DS,2,0)</f>
        <v>Thạch Tiền</v>
      </c>
      <c r="D149" s="360" t="str">
        <f>VLOOKUP(B149,DS,3,0)</f>
        <v>Công nhân</v>
      </c>
      <c r="E149" s="79" t="s">
        <v>33</v>
      </c>
      <c r="F149" s="193" t="s">
        <v>201</v>
      </c>
      <c r="G149" s="193" t="s">
        <v>201</v>
      </c>
      <c r="H149" s="193" t="s">
        <v>201</v>
      </c>
      <c r="I149" s="193"/>
      <c r="J149" s="193">
        <v>8</v>
      </c>
      <c r="K149" s="193">
        <v>8</v>
      </c>
      <c r="L149" s="193">
        <v>8</v>
      </c>
      <c r="M149" s="193">
        <v>8</v>
      </c>
      <c r="N149" s="193">
        <v>8</v>
      </c>
      <c r="O149" s="193">
        <v>8</v>
      </c>
      <c r="P149" s="193"/>
      <c r="Q149" s="193">
        <v>8</v>
      </c>
      <c r="R149" s="193">
        <v>8</v>
      </c>
      <c r="S149" s="193">
        <v>8</v>
      </c>
      <c r="T149" s="193">
        <v>8</v>
      </c>
      <c r="U149" s="193">
        <v>8</v>
      </c>
      <c r="V149" s="193">
        <v>8</v>
      </c>
      <c r="W149" s="193"/>
      <c r="X149" s="193">
        <v>8</v>
      </c>
      <c r="Y149" s="193">
        <v>8</v>
      </c>
      <c r="Z149" s="193">
        <v>8</v>
      </c>
      <c r="AA149" s="193">
        <v>8</v>
      </c>
      <c r="AB149" s="193">
        <v>8</v>
      </c>
      <c r="AC149" s="193">
        <v>8</v>
      </c>
      <c r="AD149" s="193"/>
      <c r="AE149" s="193"/>
      <c r="AF149" s="193">
        <v>8</v>
      </c>
      <c r="AG149" s="193">
        <v>8</v>
      </c>
      <c r="AH149" s="193">
        <v>8</v>
      </c>
      <c r="AI149" s="193">
        <v>8</v>
      </c>
      <c r="AJ149" s="193">
        <v>8</v>
      </c>
      <c r="AK149" s="362">
        <f t="shared" ref="AK149" si="124">((SUM(F149:AJ149))/8)-(SUMIF($F$6:$AJ$6,"C.Nhật",F149:AJ149)/8)</f>
        <v>23</v>
      </c>
      <c r="AL149" s="362">
        <f t="shared" ref="AL149" si="125">SUM(F150:AJ150)/8*1.5</f>
        <v>0</v>
      </c>
      <c r="AM149" s="364">
        <f t="shared" ref="AM149" si="126">SUMIF($F$6:$AJ$6,"C.Nhật",$F149:$AJ150)/8*2</f>
        <v>0</v>
      </c>
      <c r="AN149" s="366">
        <f t="shared" si="41"/>
        <v>23</v>
      </c>
      <c r="AO149" s="368">
        <v>0</v>
      </c>
      <c r="AP149" s="366"/>
      <c r="AQ149" s="366"/>
      <c r="AR149" s="366"/>
      <c r="AS149" s="356"/>
      <c r="AT149" s="32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</row>
    <row r="150" spans="1:90" s="78" customFormat="1" ht="18" customHeight="1">
      <c r="A150" s="371"/>
      <c r="B150" s="371"/>
      <c r="C150" s="359"/>
      <c r="D150" s="361"/>
      <c r="E150" s="81" t="s">
        <v>32</v>
      </c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4"/>
      <c r="Z150" s="194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363"/>
      <c r="AL150" s="363"/>
      <c r="AM150" s="365"/>
      <c r="AN150" s="367"/>
      <c r="AO150" s="369"/>
      <c r="AP150" s="367"/>
      <c r="AQ150" s="367"/>
      <c r="AR150" s="367"/>
      <c r="AS150" s="357"/>
      <c r="AT150" s="32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</row>
    <row r="151" spans="1:90" s="78" customFormat="1" ht="18" customHeight="1">
      <c r="A151" s="370">
        <f t="shared" ref="A151" si="127">A149+1</f>
        <v>30</v>
      </c>
      <c r="B151" s="370" t="s">
        <v>129</v>
      </c>
      <c r="C151" s="358" t="str">
        <f>VLOOKUP(B151,DS,2,0)</f>
        <v>Hứa Hậu</v>
      </c>
      <c r="D151" s="360" t="str">
        <f>VLOOKUP(B151,DS,3,0)</f>
        <v>Công nhân</v>
      </c>
      <c r="E151" s="79" t="s">
        <v>33</v>
      </c>
      <c r="F151" s="193" t="s">
        <v>201</v>
      </c>
      <c r="G151" s="193" t="s">
        <v>201</v>
      </c>
      <c r="H151" s="193" t="s">
        <v>201</v>
      </c>
      <c r="I151" s="193"/>
      <c r="J151" s="193"/>
      <c r="K151" s="193"/>
      <c r="L151" s="193">
        <v>8</v>
      </c>
      <c r="M151" s="193">
        <v>8</v>
      </c>
      <c r="N151" s="193">
        <v>8</v>
      </c>
      <c r="O151" s="193">
        <v>8</v>
      </c>
      <c r="P151" s="193"/>
      <c r="Q151" s="193">
        <v>8</v>
      </c>
      <c r="R151" s="193">
        <v>8</v>
      </c>
      <c r="S151" s="193">
        <v>8</v>
      </c>
      <c r="T151" s="193">
        <v>8</v>
      </c>
      <c r="U151" s="193">
        <v>8</v>
      </c>
      <c r="V151" s="193">
        <v>8</v>
      </c>
      <c r="W151" s="193"/>
      <c r="X151" s="193">
        <v>8</v>
      </c>
      <c r="Y151" s="193">
        <v>8</v>
      </c>
      <c r="Z151" s="193">
        <v>8</v>
      </c>
      <c r="AA151" s="193">
        <v>8</v>
      </c>
      <c r="AB151" s="193">
        <v>8</v>
      </c>
      <c r="AC151" s="193">
        <v>8</v>
      </c>
      <c r="AD151" s="193"/>
      <c r="AE151" s="193"/>
      <c r="AF151" s="193">
        <v>8</v>
      </c>
      <c r="AG151" s="193">
        <v>8</v>
      </c>
      <c r="AH151" s="193">
        <v>8</v>
      </c>
      <c r="AI151" s="193">
        <v>8</v>
      </c>
      <c r="AJ151" s="193">
        <v>8</v>
      </c>
      <c r="AK151" s="362">
        <f t="shared" ref="AK151" si="128">((SUM(F151:AJ151))/8)-(SUMIF($F$6:$AJ$6,"C.Nhật",F151:AJ151)/8)</f>
        <v>21</v>
      </c>
      <c r="AL151" s="362">
        <f t="shared" ref="AL151" si="129">SUM(F152:AJ152)/8*1.5</f>
        <v>0</v>
      </c>
      <c r="AM151" s="364">
        <f t="shared" ref="AM151" si="130">SUMIF($F$6:$AJ$6,"C.Nhật",$F151:$AJ152)/8*2</f>
        <v>0</v>
      </c>
      <c r="AN151" s="366">
        <f t="shared" si="41"/>
        <v>21</v>
      </c>
      <c r="AO151" s="368">
        <v>0</v>
      </c>
      <c r="AP151" s="366"/>
      <c r="AQ151" s="366"/>
      <c r="AR151" s="366"/>
      <c r="AS151" s="356"/>
      <c r="AT151" s="32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</row>
    <row r="152" spans="1:90" s="78" customFormat="1" ht="18" customHeight="1">
      <c r="A152" s="371"/>
      <c r="B152" s="371"/>
      <c r="C152" s="359"/>
      <c r="D152" s="361"/>
      <c r="E152" s="81" t="s">
        <v>32</v>
      </c>
      <c r="F152" s="194"/>
      <c r="G152" s="194"/>
      <c r="H152" s="194"/>
      <c r="I152" s="194"/>
      <c r="J152" s="194"/>
      <c r="K152" s="194"/>
      <c r="L152" s="194"/>
      <c r="M152" s="194"/>
      <c r="N152" s="194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4"/>
      <c r="Z152" s="194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363"/>
      <c r="AL152" s="363"/>
      <c r="AM152" s="365"/>
      <c r="AN152" s="367"/>
      <c r="AO152" s="369"/>
      <c r="AP152" s="367"/>
      <c r="AQ152" s="367"/>
      <c r="AR152" s="367"/>
      <c r="AS152" s="357"/>
      <c r="AT152" s="32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</row>
    <row r="153" spans="1:90" s="78" customFormat="1" ht="18" customHeight="1">
      <c r="A153" s="370">
        <f t="shared" ref="A153" si="131">A151+1</f>
        <v>31</v>
      </c>
      <c r="B153" s="370" t="s">
        <v>130</v>
      </c>
      <c r="C153" s="358" t="str">
        <f>VLOOKUP(B153,DS,2,0)</f>
        <v>Sơn Phép</v>
      </c>
      <c r="D153" s="360" t="str">
        <f>VLOOKUP(B153,DS,3,0)</f>
        <v>Công nhân</v>
      </c>
      <c r="E153" s="79" t="s">
        <v>33</v>
      </c>
      <c r="F153" s="193" t="s">
        <v>201</v>
      </c>
      <c r="G153" s="193" t="s">
        <v>201</v>
      </c>
      <c r="H153" s="193" t="s">
        <v>201</v>
      </c>
      <c r="I153" s="193"/>
      <c r="J153" s="193">
        <v>8</v>
      </c>
      <c r="K153" s="193">
        <v>8</v>
      </c>
      <c r="L153" s="193">
        <v>8</v>
      </c>
      <c r="M153" s="193">
        <v>8</v>
      </c>
      <c r="N153" s="193">
        <v>8</v>
      </c>
      <c r="O153" s="193">
        <v>8</v>
      </c>
      <c r="P153" s="193"/>
      <c r="Q153" s="193">
        <v>8</v>
      </c>
      <c r="R153" s="193">
        <v>8</v>
      </c>
      <c r="S153" s="193">
        <v>8</v>
      </c>
      <c r="T153" s="193">
        <v>8</v>
      </c>
      <c r="U153" s="193">
        <v>8</v>
      </c>
      <c r="V153" s="193">
        <v>8</v>
      </c>
      <c r="W153" s="193"/>
      <c r="X153" s="193">
        <v>8</v>
      </c>
      <c r="Y153" s="193">
        <v>8</v>
      </c>
      <c r="Z153" s="193">
        <v>8</v>
      </c>
      <c r="AA153" s="193">
        <v>8</v>
      </c>
      <c r="AB153" s="193">
        <v>8</v>
      </c>
      <c r="AC153" s="193">
        <v>8</v>
      </c>
      <c r="AD153" s="193"/>
      <c r="AE153" s="193"/>
      <c r="AF153" s="193">
        <v>8</v>
      </c>
      <c r="AG153" s="193">
        <v>8</v>
      </c>
      <c r="AH153" s="193">
        <v>8</v>
      </c>
      <c r="AI153" s="193">
        <v>8</v>
      </c>
      <c r="AJ153" s="193">
        <v>8</v>
      </c>
      <c r="AK153" s="362">
        <f t="shared" ref="AK153" si="132">((SUM(F153:AJ153))/8)-(SUMIF($F$6:$AJ$6,"C.Nhật",F153:AJ153)/8)</f>
        <v>23</v>
      </c>
      <c r="AL153" s="362">
        <f t="shared" ref="AL153" si="133">SUM(F154:AJ154)/8*1.5</f>
        <v>0</v>
      </c>
      <c r="AM153" s="364">
        <f t="shared" ref="AM153" si="134">SUMIF($F$6:$AJ$6,"C.Nhật",$F153:$AJ154)/8*2</f>
        <v>0</v>
      </c>
      <c r="AN153" s="366">
        <f t="shared" si="41"/>
        <v>23</v>
      </c>
      <c r="AO153" s="368">
        <v>0</v>
      </c>
      <c r="AP153" s="366"/>
      <c r="AQ153" s="366"/>
      <c r="AR153" s="366"/>
      <c r="AS153" s="356"/>
      <c r="AT153" s="32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</row>
    <row r="154" spans="1:90" s="78" customFormat="1" ht="18" customHeight="1">
      <c r="A154" s="371"/>
      <c r="B154" s="371"/>
      <c r="C154" s="359"/>
      <c r="D154" s="361"/>
      <c r="E154" s="81" t="s">
        <v>32</v>
      </c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4"/>
      <c r="Z154" s="194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363"/>
      <c r="AL154" s="363"/>
      <c r="AM154" s="365"/>
      <c r="AN154" s="367"/>
      <c r="AO154" s="369"/>
      <c r="AP154" s="367"/>
      <c r="AQ154" s="367"/>
      <c r="AR154" s="367"/>
      <c r="AS154" s="357"/>
      <c r="AT154" s="32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</row>
    <row r="155" spans="1:90" s="78" customFormat="1" ht="18" customHeight="1">
      <c r="A155" s="370">
        <f t="shared" ref="A155" si="135">A153+1</f>
        <v>32</v>
      </c>
      <c r="B155" s="370" t="s">
        <v>131</v>
      </c>
      <c r="C155" s="358" t="str">
        <f>VLOOKUP(B155,DS,2,0)</f>
        <v>Lý La Qui</v>
      </c>
      <c r="D155" s="360" t="str">
        <f>VLOOKUP(B155,DS,3,0)</f>
        <v>Công nhân</v>
      </c>
      <c r="E155" s="79" t="s">
        <v>33</v>
      </c>
      <c r="F155" s="193" t="s">
        <v>201</v>
      </c>
      <c r="G155" s="193" t="s">
        <v>201</v>
      </c>
      <c r="H155" s="193" t="s">
        <v>201</v>
      </c>
      <c r="I155" s="193"/>
      <c r="J155" s="193">
        <v>8</v>
      </c>
      <c r="K155" s="193">
        <v>8</v>
      </c>
      <c r="L155" s="193">
        <v>8</v>
      </c>
      <c r="M155" s="193">
        <v>8</v>
      </c>
      <c r="N155" s="193">
        <v>8</v>
      </c>
      <c r="O155" s="193">
        <v>8</v>
      </c>
      <c r="P155" s="193"/>
      <c r="Q155" s="193">
        <v>8</v>
      </c>
      <c r="R155" s="193">
        <v>8</v>
      </c>
      <c r="S155" s="193">
        <v>8</v>
      </c>
      <c r="T155" s="193">
        <v>8</v>
      </c>
      <c r="U155" s="193">
        <v>8</v>
      </c>
      <c r="V155" s="193">
        <v>8</v>
      </c>
      <c r="W155" s="193"/>
      <c r="X155" s="193">
        <v>8</v>
      </c>
      <c r="Y155" s="193">
        <v>8</v>
      </c>
      <c r="Z155" s="193">
        <v>8</v>
      </c>
      <c r="AA155" s="193">
        <v>8</v>
      </c>
      <c r="AB155" s="193">
        <v>8</v>
      </c>
      <c r="AC155" s="193">
        <v>8</v>
      </c>
      <c r="AD155" s="193"/>
      <c r="AE155" s="193"/>
      <c r="AF155" s="193">
        <v>8</v>
      </c>
      <c r="AG155" s="193">
        <v>8</v>
      </c>
      <c r="AH155" s="193">
        <v>8</v>
      </c>
      <c r="AI155" s="193">
        <v>8</v>
      </c>
      <c r="AJ155" s="193">
        <v>8</v>
      </c>
      <c r="AK155" s="362">
        <f t="shared" ref="AK155" si="136">((SUM(F155:AJ155))/8)-(SUMIF($F$6:$AJ$6,"C.Nhật",F155:AJ155)/8)</f>
        <v>23</v>
      </c>
      <c r="AL155" s="362">
        <f t="shared" ref="AL155" si="137">SUM(F156:AJ156)/8*1.5</f>
        <v>0</v>
      </c>
      <c r="AM155" s="364">
        <f t="shared" ref="AM155" si="138">SUMIF($F$6:$AJ$6,"C.Nhật",$F155:$AJ156)/8*2</f>
        <v>0</v>
      </c>
      <c r="AN155" s="366">
        <f t="shared" si="41"/>
        <v>23</v>
      </c>
      <c r="AO155" s="368">
        <v>0</v>
      </c>
      <c r="AP155" s="366"/>
      <c r="AQ155" s="366"/>
      <c r="AR155" s="366"/>
      <c r="AS155" s="356"/>
      <c r="AT155" s="32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</row>
    <row r="156" spans="1:90" s="78" customFormat="1" ht="18" customHeight="1">
      <c r="A156" s="371"/>
      <c r="B156" s="371"/>
      <c r="C156" s="359"/>
      <c r="D156" s="361"/>
      <c r="E156" s="81" t="s">
        <v>32</v>
      </c>
      <c r="F156" s="194"/>
      <c r="G156" s="194"/>
      <c r="H156" s="194"/>
      <c r="I156" s="194"/>
      <c r="J156" s="194"/>
      <c r="K156" s="194"/>
      <c r="L156" s="194"/>
      <c r="M156" s="194"/>
      <c r="N156" s="194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4"/>
      <c r="Z156" s="194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363"/>
      <c r="AL156" s="363"/>
      <c r="AM156" s="365"/>
      <c r="AN156" s="367"/>
      <c r="AO156" s="369"/>
      <c r="AP156" s="367"/>
      <c r="AQ156" s="367"/>
      <c r="AR156" s="367"/>
      <c r="AS156" s="357"/>
      <c r="AT156" s="32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</row>
    <row r="157" spans="1:90" s="78" customFormat="1" ht="18" customHeight="1">
      <c r="A157" s="370">
        <f t="shared" ref="A157" si="139">A155+1</f>
        <v>33</v>
      </c>
      <c r="B157" s="370" t="s">
        <v>132</v>
      </c>
      <c r="C157" s="358" t="str">
        <f>VLOOKUP(B157,DS,2,0)</f>
        <v>Nguyễn Văn Tâm</v>
      </c>
      <c r="D157" s="360" t="str">
        <f>VLOOKUP(B157,DS,3,0)</f>
        <v>Công nhân</v>
      </c>
      <c r="E157" s="79" t="s">
        <v>33</v>
      </c>
      <c r="F157" s="193" t="s">
        <v>201</v>
      </c>
      <c r="G157" s="193" t="s">
        <v>201</v>
      </c>
      <c r="H157" s="193" t="s">
        <v>201</v>
      </c>
      <c r="I157" s="193"/>
      <c r="J157" s="193">
        <v>8</v>
      </c>
      <c r="K157" s="193">
        <v>8</v>
      </c>
      <c r="L157" s="193">
        <v>8</v>
      </c>
      <c r="M157" s="193">
        <v>8</v>
      </c>
      <c r="N157" s="193">
        <v>8</v>
      </c>
      <c r="O157" s="193">
        <v>8</v>
      </c>
      <c r="P157" s="193"/>
      <c r="Q157" s="193">
        <v>8</v>
      </c>
      <c r="R157" s="193">
        <v>8</v>
      </c>
      <c r="S157" s="193">
        <v>8</v>
      </c>
      <c r="T157" s="193">
        <v>8</v>
      </c>
      <c r="U157" s="193">
        <v>8</v>
      </c>
      <c r="V157" s="193">
        <v>8</v>
      </c>
      <c r="W157" s="193"/>
      <c r="X157" s="193">
        <v>8</v>
      </c>
      <c r="Y157" s="193">
        <v>8</v>
      </c>
      <c r="Z157" s="193">
        <v>8</v>
      </c>
      <c r="AA157" s="193">
        <v>8</v>
      </c>
      <c r="AB157" s="193">
        <v>8</v>
      </c>
      <c r="AC157" s="193"/>
      <c r="AD157" s="193"/>
      <c r="AE157" s="193"/>
      <c r="AF157" s="193">
        <v>8</v>
      </c>
      <c r="AG157" s="193">
        <v>8</v>
      </c>
      <c r="AH157" s="193">
        <v>8</v>
      </c>
      <c r="AI157" s="193">
        <v>8</v>
      </c>
      <c r="AJ157" s="193">
        <v>8</v>
      </c>
      <c r="AK157" s="362">
        <f t="shared" ref="AK157" si="140">((SUM(F157:AJ157))/8)-(SUMIF($F$6:$AJ$6,"C.Nhật",F157:AJ157)/8)</f>
        <v>22</v>
      </c>
      <c r="AL157" s="362">
        <f t="shared" ref="AL157" si="141">SUM(F158:AJ158)/8*1.5</f>
        <v>0</v>
      </c>
      <c r="AM157" s="364">
        <f t="shared" ref="AM157" si="142">SUMIF($F$6:$AJ$6,"C.Nhật",$F157:$AJ158)/8*2</f>
        <v>0</v>
      </c>
      <c r="AN157" s="366">
        <f t="shared" ref="AN157:AN169" si="143">SUM(AK157:AM158)</f>
        <v>22</v>
      </c>
      <c r="AO157" s="368">
        <v>0</v>
      </c>
      <c r="AP157" s="366"/>
      <c r="AQ157" s="366"/>
      <c r="AR157" s="366"/>
      <c r="AS157" s="356"/>
      <c r="AT157" s="32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</row>
    <row r="158" spans="1:90" s="78" customFormat="1" ht="18" customHeight="1">
      <c r="A158" s="371"/>
      <c r="B158" s="371"/>
      <c r="C158" s="359"/>
      <c r="D158" s="361"/>
      <c r="E158" s="81" t="s">
        <v>32</v>
      </c>
      <c r="F158" s="194"/>
      <c r="G158" s="194"/>
      <c r="H158" s="194"/>
      <c r="I158" s="194"/>
      <c r="J158" s="194"/>
      <c r="K158" s="194"/>
      <c r="L158" s="194"/>
      <c r="M158" s="194"/>
      <c r="N158" s="194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4"/>
      <c r="Z158" s="194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363"/>
      <c r="AL158" s="363"/>
      <c r="AM158" s="365"/>
      <c r="AN158" s="367"/>
      <c r="AO158" s="369"/>
      <c r="AP158" s="367"/>
      <c r="AQ158" s="367"/>
      <c r="AR158" s="367"/>
      <c r="AS158" s="357"/>
      <c r="AT158" s="32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</row>
    <row r="159" spans="1:90" s="78" customFormat="1" ht="18" customHeight="1">
      <c r="A159" s="370">
        <f t="shared" ref="A159" si="144">A157+1</f>
        <v>34</v>
      </c>
      <c r="B159" s="370" t="s">
        <v>133</v>
      </c>
      <c r="C159" s="358" t="str">
        <f>VLOOKUP(B159,DS,2,0)</f>
        <v>Sơn Lét</v>
      </c>
      <c r="D159" s="360" t="str">
        <f>VLOOKUP(B159,DS,3,0)</f>
        <v>Công nhân</v>
      </c>
      <c r="E159" s="79" t="s">
        <v>33</v>
      </c>
      <c r="F159" s="193" t="s">
        <v>201</v>
      </c>
      <c r="G159" s="193" t="s">
        <v>201</v>
      </c>
      <c r="H159" s="193" t="s">
        <v>201</v>
      </c>
      <c r="I159" s="193"/>
      <c r="J159" s="193">
        <v>8</v>
      </c>
      <c r="K159" s="193">
        <v>8</v>
      </c>
      <c r="L159" s="193">
        <v>8</v>
      </c>
      <c r="M159" s="193">
        <v>8</v>
      </c>
      <c r="N159" s="193">
        <v>8</v>
      </c>
      <c r="O159" s="193">
        <v>8</v>
      </c>
      <c r="P159" s="193"/>
      <c r="Q159" s="193">
        <v>8</v>
      </c>
      <c r="R159" s="193">
        <v>8</v>
      </c>
      <c r="S159" s="193">
        <v>8</v>
      </c>
      <c r="T159" s="193">
        <v>8</v>
      </c>
      <c r="U159" s="193">
        <v>8</v>
      </c>
      <c r="V159" s="193">
        <v>8</v>
      </c>
      <c r="W159" s="193"/>
      <c r="X159" s="193">
        <v>8</v>
      </c>
      <c r="Y159" s="193">
        <v>8</v>
      </c>
      <c r="Z159" s="193">
        <v>8</v>
      </c>
      <c r="AA159" s="193">
        <v>8</v>
      </c>
      <c r="AB159" s="193">
        <v>8</v>
      </c>
      <c r="AC159" s="193">
        <v>8</v>
      </c>
      <c r="AD159" s="193"/>
      <c r="AE159" s="193"/>
      <c r="AF159" s="193">
        <v>8</v>
      </c>
      <c r="AG159" s="193">
        <v>8</v>
      </c>
      <c r="AH159" s="193">
        <v>8</v>
      </c>
      <c r="AI159" s="193">
        <v>8</v>
      </c>
      <c r="AJ159" s="193">
        <v>8</v>
      </c>
      <c r="AK159" s="362">
        <f t="shared" ref="AK159" si="145">((SUM(F159:AJ159))/8)-(SUMIF($F$6:$AJ$6,"C.Nhật",F159:AJ159)/8)</f>
        <v>23</v>
      </c>
      <c r="AL159" s="362">
        <f t="shared" ref="AL159" si="146">SUM(F160:AJ160)/8*1.5</f>
        <v>0</v>
      </c>
      <c r="AM159" s="364">
        <f t="shared" ref="AM159" si="147">SUMIF($F$6:$AJ$6,"C.Nhật",$F159:$AJ160)/8*2</f>
        <v>0</v>
      </c>
      <c r="AN159" s="366">
        <f t="shared" si="143"/>
        <v>23</v>
      </c>
      <c r="AO159" s="368">
        <v>0</v>
      </c>
      <c r="AP159" s="366"/>
      <c r="AQ159" s="366"/>
      <c r="AR159" s="366"/>
      <c r="AS159" s="356"/>
      <c r="AT159" s="286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</row>
    <row r="160" spans="1:90" s="78" customFormat="1" ht="18" customHeight="1">
      <c r="A160" s="371"/>
      <c r="B160" s="371"/>
      <c r="C160" s="359"/>
      <c r="D160" s="361"/>
      <c r="E160" s="81" t="s">
        <v>32</v>
      </c>
      <c r="F160" s="194"/>
      <c r="G160" s="194"/>
      <c r="H160" s="194"/>
      <c r="I160" s="194"/>
      <c r="J160" s="194"/>
      <c r="K160" s="194"/>
      <c r="L160" s="194"/>
      <c r="M160" s="194"/>
      <c r="N160" s="194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4"/>
      <c r="Z160" s="194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363"/>
      <c r="AL160" s="363"/>
      <c r="AM160" s="365"/>
      <c r="AN160" s="367"/>
      <c r="AO160" s="369"/>
      <c r="AP160" s="367"/>
      <c r="AQ160" s="367"/>
      <c r="AR160" s="367"/>
      <c r="AS160" s="357"/>
      <c r="AT160" s="286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</row>
    <row r="161" spans="1:90" s="78" customFormat="1" ht="18" customHeight="1">
      <c r="A161" s="370">
        <f t="shared" ref="A161" si="148">A159+1</f>
        <v>35</v>
      </c>
      <c r="B161" s="370" t="s">
        <v>134</v>
      </c>
      <c r="C161" s="358" t="str">
        <f>VLOOKUP(B161,DS,2,0)</f>
        <v>Trần Nhiên</v>
      </c>
      <c r="D161" s="360" t="str">
        <f>VLOOKUP(B161,DS,3,0)</f>
        <v>Công nhân</v>
      </c>
      <c r="E161" s="79" t="s">
        <v>33</v>
      </c>
      <c r="F161" s="193" t="s">
        <v>201</v>
      </c>
      <c r="G161" s="193" t="s">
        <v>201</v>
      </c>
      <c r="H161" s="193" t="s">
        <v>201</v>
      </c>
      <c r="I161" s="193"/>
      <c r="J161" s="193">
        <v>8</v>
      </c>
      <c r="K161" s="193">
        <v>8</v>
      </c>
      <c r="L161" s="193">
        <v>8</v>
      </c>
      <c r="M161" s="193">
        <v>8</v>
      </c>
      <c r="N161" s="193">
        <v>8</v>
      </c>
      <c r="O161" s="193">
        <v>8</v>
      </c>
      <c r="P161" s="193"/>
      <c r="Q161" s="193">
        <v>8</v>
      </c>
      <c r="R161" s="193">
        <v>8</v>
      </c>
      <c r="S161" s="193">
        <v>8</v>
      </c>
      <c r="T161" s="193">
        <v>8</v>
      </c>
      <c r="U161" s="193">
        <v>8</v>
      </c>
      <c r="V161" s="193">
        <v>8</v>
      </c>
      <c r="W161" s="193"/>
      <c r="X161" s="193">
        <v>8</v>
      </c>
      <c r="Y161" s="193">
        <v>8</v>
      </c>
      <c r="Z161" s="193">
        <v>8</v>
      </c>
      <c r="AA161" s="193">
        <v>8</v>
      </c>
      <c r="AB161" s="193">
        <v>8</v>
      </c>
      <c r="AC161" s="193">
        <v>8</v>
      </c>
      <c r="AD161" s="193"/>
      <c r="AE161" s="193"/>
      <c r="AF161" s="193"/>
      <c r="AG161" s="193">
        <v>8</v>
      </c>
      <c r="AH161" s="193">
        <v>8</v>
      </c>
      <c r="AI161" s="193">
        <v>8</v>
      </c>
      <c r="AJ161" s="193">
        <v>8</v>
      </c>
      <c r="AK161" s="362">
        <f t="shared" ref="AK161" si="149">((SUM(F161:AJ161))/8)-(SUMIF($F$6:$AJ$6,"C.Nhật",F161:AJ161)/8)</f>
        <v>22</v>
      </c>
      <c r="AL161" s="362">
        <f t="shared" ref="AL161" si="150">SUM(F162:AJ162)/8*1.5</f>
        <v>0</v>
      </c>
      <c r="AM161" s="364">
        <f t="shared" ref="AM161" si="151">SUMIF($F$6:$AJ$6,"C.Nhật",$F161:$AJ162)/8*2</f>
        <v>0</v>
      </c>
      <c r="AN161" s="366">
        <f t="shared" si="143"/>
        <v>22</v>
      </c>
      <c r="AO161" s="368">
        <v>0</v>
      </c>
      <c r="AP161" s="366"/>
      <c r="AQ161" s="366"/>
      <c r="AR161" s="366"/>
      <c r="AS161" s="356"/>
      <c r="AT161" s="286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</row>
    <row r="162" spans="1:90" s="78" customFormat="1" ht="18" customHeight="1">
      <c r="A162" s="371"/>
      <c r="B162" s="371"/>
      <c r="C162" s="359"/>
      <c r="D162" s="361"/>
      <c r="E162" s="81" t="s">
        <v>32</v>
      </c>
      <c r="F162" s="194"/>
      <c r="G162" s="194"/>
      <c r="H162" s="194"/>
      <c r="I162" s="194"/>
      <c r="J162" s="194"/>
      <c r="K162" s="194"/>
      <c r="L162" s="194"/>
      <c r="M162" s="194"/>
      <c r="N162" s="194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4"/>
      <c r="Z162" s="194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363"/>
      <c r="AL162" s="363"/>
      <c r="AM162" s="365"/>
      <c r="AN162" s="367"/>
      <c r="AO162" s="369"/>
      <c r="AP162" s="367"/>
      <c r="AQ162" s="367"/>
      <c r="AR162" s="367"/>
      <c r="AS162" s="357"/>
      <c r="AT162" s="286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</row>
    <row r="163" spans="1:90" s="78" customFormat="1" ht="18" customHeight="1">
      <c r="A163" s="370">
        <f t="shared" ref="A163" si="152">A161+1</f>
        <v>36</v>
      </c>
      <c r="B163" s="370" t="s">
        <v>135</v>
      </c>
      <c r="C163" s="358" t="str">
        <f>VLOOKUP(B163,DS,2,0)</f>
        <v>Thạch Giang</v>
      </c>
      <c r="D163" s="360" t="str">
        <f>VLOOKUP(B163,DS,3,0)</f>
        <v>Công nhân</v>
      </c>
      <c r="E163" s="79" t="s">
        <v>33</v>
      </c>
      <c r="F163" s="193" t="s">
        <v>201</v>
      </c>
      <c r="G163" s="193" t="s">
        <v>201</v>
      </c>
      <c r="H163" s="193" t="s">
        <v>201</v>
      </c>
      <c r="I163" s="193"/>
      <c r="J163" s="193">
        <v>8</v>
      </c>
      <c r="K163" s="193">
        <v>8</v>
      </c>
      <c r="L163" s="193">
        <v>8</v>
      </c>
      <c r="M163" s="193">
        <v>8</v>
      </c>
      <c r="N163" s="193">
        <v>8</v>
      </c>
      <c r="O163" s="193">
        <v>8</v>
      </c>
      <c r="P163" s="193"/>
      <c r="Q163" s="193"/>
      <c r="R163" s="193">
        <v>8</v>
      </c>
      <c r="S163" s="193">
        <v>8</v>
      </c>
      <c r="T163" s="193">
        <v>8</v>
      </c>
      <c r="U163" s="193">
        <v>8</v>
      </c>
      <c r="V163" s="193">
        <v>8</v>
      </c>
      <c r="W163" s="193"/>
      <c r="X163" s="193">
        <v>8</v>
      </c>
      <c r="Y163" s="193">
        <v>8</v>
      </c>
      <c r="Z163" s="193">
        <v>8</v>
      </c>
      <c r="AA163" s="193">
        <v>8</v>
      </c>
      <c r="AB163" s="193">
        <v>8</v>
      </c>
      <c r="AC163" s="193">
        <v>8</v>
      </c>
      <c r="AD163" s="193"/>
      <c r="AE163" s="193"/>
      <c r="AF163" s="193">
        <v>8</v>
      </c>
      <c r="AG163" s="193">
        <v>8</v>
      </c>
      <c r="AH163" s="193">
        <v>8</v>
      </c>
      <c r="AI163" s="193">
        <v>8</v>
      </c>
      <c r="AJ163" s="193">
        <v>8</v>
      </c>
      <c r="AK163" s="362">
        <f t="shared" ref="AK163" si="153">((SUM(F163:AJ163))/8)-(SUMIF($F$6:$AJ$6,"C.Nhật",F163:AJ163)/8)</f>
        <v>22</v>
      </c>
      <c r="AL163" s="362">
        <f t="shared" ref="AL163" si="154">SUM(F164:AJ164)/8*1.5</f>
        <v>0</v>
      </c>
      <c r="AM163" s="364">
        <f t="shared" ref="AM163" si="155">SUMIF($F$6:$AJ$6,"C.Nhật",$F163:$AJ164)/8*2</f>
        <v>0</v>
      </c>
      <c r="AN163" s="366">
        <f t="shared" si="143"/>
        <v>22</v>
      </c>
      <c r="AO163" s="368">
        <v>0</v>
      </c>
      <c r="AP163" s="366"/>
      <c r="AQ163" s="366"/>
      <c r="AR163" s="366"/>
      <c r="AS163" s="356"/>
      <c r="AT163" s="286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</row>
    <row r="164" spans="1:90" s="78" customFormat="1" ht="18" customHeight="1">
      <c r="A164" s="371"/>
      <c r="B164" s="371"/>
      <c r="C164" s="359"/>
      <c r="D164" s="361"/>
      <c r="E164" s="81" t="s">
        <v>32</v>
      </c>
      <c r="F164" s="194"/>
      <c r="G164" s="194"/>
      <c r="H164" s="194"/>
      <c r="I164" s="194"/>
      <c r="J164" s="194"/>
      <c r="K164" s="194"/>
      <c r="L164" s="194"/>
      <c r="M164" s="194"/>
      <c r="N164" s="194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4"/>
      <c r="Z164" s="194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363"/>
      <c r="AL164" s="363"/>
      <c r="AM164" s="365"/>
      <c r="AN164" s="367"/>
      <c r="AO164" s="369"/>
      <c r="AP164" s="367"/>
      <c r="AQ164" s="367"/>
      <c r="AR164" s="367"/>
      <c r="AS164" s="357"/>
      <c r="AT164" s="286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</row>
    <row r="165" spans="1:90" s="78" customFormat="1" ht="18" customHeight="1">
      <c r="A165" s="370">
        <f t="shared" ref="A165:A169" si="156">A163+1</f>
        <v>37</v>
      </c>
      <c r="B165" s="370" t="s">
        <v>136</v>
      </c>
      <c r="C165" s="358" t="str">
        <f>VLOOKUP(B165,DS,2,0)</f>
        <v>Thạch Quyền</v>
      </c>
      <c r="D165" s="360" t="str">
        <f>VLOOKUP(B165,DS,3,0)</f>
        <v>Công nhân</v>
      </c>
      <c r="E165" s="79" t="s">
        <v>33</v>
      </c>
      <c r="F165" s="193" t="s">
        <v>201</v>
      </c>
      <c r="G165" s="193" t="s">
        <v>201</v>
      </c>
      <c r="H165" s="193" t="s">
        <v>201</v>
      </c>
      <c r="I165" s="193"/>
      <c r="J165" s="193">
        <v>8</v>
      </c>
      <c r="K165" s="193">
        <v>8</v>
      </c>
      <c r="L165" s="193">
        <v>8</v>
      </c>
      <c r="M165" s="193">
        <v>8</v>
      </c>
      <c r="N165" s="193">
        <v>8</v>
      </c>
      <c r="O165" s="193">
        <v>8</v>
      </c>
      <c r="P165" s="193"/>
      <c r="Q165" s="193">
        <v>8</v>
      </c>
      <c r="R165" s="193">
        <v>8</v>
      </c>
      <c r="S165" s="193">
        <v>8</v>
      </c>
      <c r="T165" s="193">
        <v>8</v>
      </c>
      <c r="U165" s="193">
        <v>8</v>
      </c>
      <c r="V165" s="193">
        <v>8</v>
      </c>
      <c r="W165" s="193"/>
      <c r="X165" s="193">
        <v>8</v>
      </c>
      <c r="Y165" s="193">
        <v>8</v>
      </c>
      <c r="Z165" s="193">
        <v>8</v>
      </c>
      <c r="AA165" s="193">
        <v>8</v>
      </c>
      <c r="AB165" s="193">
        <v>8</v>
      </c>
      <c r="AC165" s="193">
        <v>8</v>
      </c>
      <c r="AD165" s="193"/>
      <c r="AE165" s="193"/>
      <c r="AF165" s="193">
        <v>8</v>
      </c>
      <c r="AG165" s="193">
        <v>8</v>
      </c>
      <c r="AH165" s="193">
        <v>8</v>
      </c>
      <c r="AI165" s="193">
        <v>8</v>
      </c>
      <c r="AJ165" s="193">
        <v>8</v>
      </c>
      <c r="AK165" s="362">
        <f t="shared" ref="AK165" si="157">((SUM(F165:AJ165))/8)-(SUMIF($F$6:$AJ$6,"C.Nhật",F165:AJ165)/8)</f>
        <v>23</v>
      </c>
      <c r="AL165" s="362">
        <f t="shared" ref="AL165" si="158">SUM(F166:AJ166)/8*1.5</f>
        <v>0</v>
      </c>
      <c r="AM165" s="364">
        <f t="shared" ref="AM165" si="159">SUMIF($F$6:$AJ$6,"C.Nhật",$F165:$AJ166)/8*2</f>
        <v>0</v>
      </c>
      <c r="AN165" s="366">
        <f t="shared" si="143"/>
        <v>23</v>
      </c>
      <c r="AO165" s="368">
        <v>0</v>
      </c>
      <c r="AP165" s="366"/>
      <c r="AQ165" s="366"/>
      <c r="AR165" s="366"/>
      <c r="AS165" s="356"/>
      <c r="AT165" s="286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</row>
    <row r="166" spans="1:90" s="78" customFormat="1" ht="18" customHeight="1">
      <c r="A166" s="371"/>
      <c r="B166" s="371"/>
      <c r="C166" s="359"/>
      <c r="D166" s="361"/>
      <c r="E166" s="81" t="s">
        <v>32</v>
      </c>
      <c r="F166" s="194"/>
      <c r="G166" s="194"/>
      <c r="H166" s="194"/>
      <c r="I166" s="194"/>
      <c r="J166" s="194"/>
      <c r="K166" s="194"/>
      <c r="L166" s="194"/>
      <c r="M166" s="194"/>
      <c r="N166" s="194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4"/>
      <c r="Z166" s="194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363"/>
      <c r="AL166" s="363"/>
      <c r="AM166" s="365"/>
      <c r="AN166" s="367"/>
      <c r="AO166" s="369"/>
      <c r="AP166" s="367"/>
      <c r="AQ166" s="367"/>
      <c r="AR166" s="367"/>
      <c r="AS166" s="357"/>
      <c r="AT166" s="286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</row>
    <row r="167" spans="1:90" s="78" customFormat="1" ht="18" customHeight="1">
      <c r="A167" s="370">
        <f t="shared" si="156"/>
        <v>38</v>
      </c>
      <c r="B167" s="370" t="s">
        <v>137</v>
      </c>
      <c r="C167" s="358" t="str">
        <f>VLOOKUP(B167,DS,2,0)</f>
        <v>Lâm Lin</v>
      </c>
      <c r="D167" s="360" t="str">
        <f>VLOOKUP(B167,DS,3,0)</f>
        <v>Công nhân</v>
      </c>
      <c r="E167" s="79" t="s">
        <v>33</v>
      </c>
      <c r="F167" s="193" t="s">
        <v>201</v>
      </c>
      <c r="G167" s="193" t="s">
        <v>201</v>
      </c>
      <c r="H167" s="193" t="s">
        <v>201</v>
      </c>
      <c r="I167" s="193"/>
      <c r="J167" s="193">
        <v>8</v>
      </c>
      <c r="K167" s="193">
        <v>8</v>
      </c>
      <c r="L167" s="193">
        <v>8</v>
      </c>
      <c r="M167" s="193">
        <v>8</v>
      </c>
      <c r="N167" s="193">
        <v>8</v>
      </c>
      <c r="O167" s="193">
        <v>8</v>
      </c>
      <c r="P167" s="193"/>
      <c r="Q167" s="193">
        <v>8</v>
      </c>
      <c r="R167" s="193">
        <v>8</v>
      </c>
      <c r="S167" s="193">
        <v>8</v>
      </c>
      <c r="T167" s="193">
        <v>8</v>
      </c>
      <c r="U167" s="193">
        <v>8</v>
      </c>
      <c r="V167" s="193">
        <v>8</v>
      </c>
      <c r="W167" s="193"/>
      <c r="X167" s="193">
        <v>8</v>
      </c>
      <c r="Y167" s="193">
        <v>8</v>
      </c>
      <c r="Z167" s="193">
        <v>8</v>
      </c>
      <c r="AA167" s="193">
        <v>8</v>
      </c>
      <c r="AB167" s="193">
        <v>8</v>
      </c>
      <c r="AC167" s="193">
        <v>8</v>
      </c>
      <c r="AD167" s="193"/>
      <c r="AE167" s="193"/>
      <c r="AF167" s="193">
        <v>8</v>
      </c>
      <c r="AG167" s="193">
        <v>8</v>
      </c>
      <c r="AH167" s="193">
        <v>8</v>
      </c>
      <c r="AI167" s="193">
        <v>8</v>
      </c>
      <c r="AJ167" s="193">
        <v>8</v>
      </c>
      <c r="AK167" s="362">
        <f t="shared" ref="AK167" si="160">((SUM(F167:AJ167))/8)-(SUMIF($F$6:$AJ$6,"C.Nhật",F167:AJ167)/8)</f>
        <v>23</v>
      </c>
      <c r="AL167" s="362">
        <f t="shared" ref="AL167" si="161">SUM(F168:AJ168)/8*1.5</f>
        <v>0</v>
      </c>
      <c r="AM167" s="364">
        <f t="shared" ref="AM167" si="162">SUMIF($F$6:$AJ$6,"C.Nhật",$F167:$AJ168)/8*2</f>
        <v>0</v>
      </c>
      <c r="AN167" s="366">
        <f t="shared" si="143"/>
        <v>23</v>
      </c>
      <c r="AO167" s="368">
        <v>0</v>
      </c>
      <c r="AP167" s="366"/>
      <c r="AQ167" s="366"/>
      <c r="AR167" s="366"/>
      <c r="AS167" s="356"/>
      <c r="AT167" s="32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</row>
    <row r="168" spans="1:90" s="78" customFormat="1" ht="18" customHeight="1">
      <c r="A168" s="371"/>
      <c r="B168" s="371"/>
      <c r="C168" s="359"/>
      <c r="D168" s="361"/>
      <c r="E168" s="81" t="s">
        <v>32</v>
      </c>
      <c r="F168" s="194"/>
      <c r="G168" s="194"/>
      <c r="H168" s="194"/>
      <c r="I168" s="194"/>
      <c r="J168" s="194"/>
      <c r="K168" s="194"/>
      <c r="L168" s="194"/>
      <c r="M168" s="194"/>
      <c r="N168" s="194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4"/>
      <c r="Z168" s="194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363"/>
      <c r="AL168" s="363"/>
      <c r="AM168" s="365"/>
      <c r="AN168" s="367"/>
      <c r="AO168" s="369"/>
      <c r="AP168" s="367"/>
      <c r="AQ168" s="367"/>
      <c r="AR168" s="367"/>
      <c r="AS168" s="357"/>
      <c r="AT168" s="32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</row>
    <row r="169" spans="1:90" s="78" customFormat="1" ht="18" customHeight="1">
      <c r="A169" s="370">
        <f t="shared" si="156"/>
        <v>39</v>
      </c>
      <c r="B169" s="370" t="s">
        <v>186</v>
      </c>
      <c r="C169" s="358" t="str">
        <f>VLOOKUP(B169,DS,2,0)</f>
        <v>Lâm Chanh Đa Ra</v>
      </c>
      <c r="D169" s="360" t="str">
        <f>VLOOKUP(B169,DS,3,0)</f>
        <v>Công nhân</v>
      </c>
      <c r="E169" s="79" t="s">
        <v>33</v>
      </c>
      <c r="F169" s="193" t="s">
        <v>201</v>
      </c>
      <c r="G169" s="193" t="s">
        <v>201</v>
      </c>
      <c r="H169" s="193" t="s">
        <v>201</v>
      </c>
      <c r="I169" s="193"/>
      <c r="J169" s="193">
        <v>8</v>
      </c>
      <c r="K169" s="193">
        <v>8</v>
      </c>
      <c r="L169" s="193">
        <v>8</v>
      </c>
      <c r="M169" s="193">
        <v>8</v>
      </c>
      <c r="N169" s="193">
        <v>8</v>
      </c>
      <c r="O169" s="193">
        <v>8</v>
      </c>
      <c r="P169" s="193"/>
      <c r="Q169" s="193">
        <v>8</v>
      </c>
      <c r="R169" s="193">
        <v>8</v>
      </c>
      <c r="S169" s="193">
        <v>8</v>
      </c>
      <c r="T169" s="193">
        <v>8</v>
      </c>
      <c r="U169" s="193">
        <v>8</v>
      </c>
      <c r="V169" s="193"/>
      <c r="W169" s="193"/>
      <c r="X169" s="193">
        <v>8</v>
      </c>
      <c r="Y169" s="193">
        <v>8</v>
      </c>
      <c r="Z169" s="193">
        <v>8</v>
      </c>
      <c r="AA169" s="193">
        <v>8</v>
      </c>
      <c r="AB169" s="193">
        <v>8</v>
      </c>
      <c r="AC169" s="193">
        <v>8</v>
      </c>
      <c r="AD169" s="193"/>
      <c r="AE169" s="193"/>
      <c r="AF169" s="193">
        <v>8</v>
      </c>
      <c r="AG169" s="193">
        <v>8</v>
      </c>
      <c r="AH169" s="193">
        <v>8</v>
      </c>
      <c r="AI169" s="193">
        <v>8</v>
      </c>
      <c r="AJ169" s="193">
        <v>8</v>
      </c>
      <c r="AK169" s="362">
        <f t="shared" ref="AK169" si="163">((SUM(F169:AJ169))/8)-(SUMIF($F$6:$AJ$6,"C.Nhật",F169:AJ169)/8)</f>
        <v>22</v>
      </c>
      <c r="AL169" s="362">
        <f t="shared" ref="AL169" si="164">SUM(F170:AJ170)/8*1.5</f>
        <v>0</v>
      </c>
      <c r="AM169" s="364">
        <f t="shared" ref="AM169" si="165">SUMIF($F$6:$AJ$6,"C.Nhật",$F169:$AJ170)/8*2</f>
        <v>0</v>
      </c>
      <c r="AN169" s="366">
        <f t="shared" si="143"/>
        <v>22</v>
      </c>
      <c r="AO169" s="368">
        <v>0</v>
      </c>
      <c r="AP169" s="366"/>
      <c r="AQ169" s="366"/>
      <c r="AR169" s="366"/>
      <c r="AS169" s="356"/>
      <c r="AT169" s="286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</row>
    <row r="170" spans="1:90" s="78" customFormat="1" ht="18" customHeight="1">
      <c r="A170" s="371"/>
      <c r="B170" s="371"/>
      <c r="C170" s="359"/>
      <c r="D170" s="361"/>
      <c r="E170" s="81" t="s">
        <v>32</v>
      </c>
      <c r="F170" s="194"/>
      <c r="G170" s="194"/>
      <c r="H170" s="194"/>
      <c r="I170" s="194"/>
      <c r="J170" s="194"/>
      <c r="K170" s="194"/>
      <c r="L170" s="194"/>
      <c r="M170" s="194"/>
      <c r="N170" s="194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4"/>
      <c r="Z170" s="194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363"/>
      <c r="AL170" s="363"/>
      <c r="AM170" s="365"/>
      <c r="AN170" s="367"/>
      <c r="AO170" s="369"/>
      <c r="AP170" s="367"/>
      <c r="AQ170" s="367"/>
      <c r="AR170" s="367"/>
      <c r="AS170" s="357"/>
      <c r="AT170" s="286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</row>
    <row r="171" spans="1:90" s="83" customFormat="1" ht="12.75">
      <c r="A171" s="19"/>
      <c r="B171" s="84"/>
      <c r="C171" s="4"/>
      <c r="D171" s="132"/>
      <c r="E171" s="4"/>
      <c r="F171" s="88"/>
      <c r="G171" s="88"/>
      <c r="H171" s="85"/>
      <c r="I171" s="85"/>
      <c r="J171" s="140"/>
      <c r="K171" s="88"/>
      <c r="L171" s="85"/>
      <c r="M171" s="88"/>
      <c r="N171" s="88"/>
      <c r="O171" s="88"/>
      <c r="P171" s="88"/>
      <c r="Q171" s="85"/>
      <c r="R171" s="88"/>
      <c r="S171" s="88"/>
      <c r="T171" s="140"/>
      <c r="U171" s="88"/>
      <c r="V171" s="88"/>
      <c r="W171" s="88"/>
      <c r="X171" s="84"/>
      <c r="Y171" s="88"/>
      <c r="Z171" s="88"/>
      <c r="AA171" s="88"/>
      <c r="AB171" s="88"/>
      <c r="AC171" s="88"/>
      <c r="AD171" s="85"/>
      <c r="AE171" s="88"/>
      <c r="AF171" s="88"/>
      <c r="AG171" s="88"/>
      <c r="AH171" s="88"/>
      <c r="AI171" s="88"/>
      <c r="AJ171" s="88"/>
      <c r="AK171" s="4"/>
      <c r="AL171" s="4"/>
      <c r="AM171" s="117"/>
      <c r="AN171" s="87"/>
      <c r="AO171" s="87"/>
      <c r="AP171" s="87"/>
      <c r="AQ171" s="87"/>
      <c r="AR171" s="87"/>
      <c r="AS171" s="4"/>
      <c r="AT171" s="123"/>
    </row>
    <row r="172" spans="1:90" s="83" customFormat="1" ht="12.75">
      <c r="A172" s="19" t="s">
        <v>14</v>
      </c>
      <c r="B172" s="84"/>
      <c r="C172" s="4"/>
      <c r="D172" s="132"/>
      <c r="E172" s="4"/>
      <c r="F172" s="88"/>
      <c r="G172" s="88"/>
      <c r="H172" s="85"/>
      <c r="I172" s="85"/>
      <c r="J172" s="140"/>
      <c r="K172" s="88"/>
      <c r="L172" s="85"/>
      <c r="M172" s="88"/>
      <c r="N172" s="88"/>
      <c r="O172" s="88"/>
      <c r="P172" s="88"/>
      <c r="Q172" s="85"/>
      <c r="R172" s="88"/>
      <c r="S172" s="88"/>
      <c r="T172" s="140"/>
      <c r="U172" s="88"/>
      <c r="V172" s="88"/>
      <c r="W172" s="88"/>
      <c r="X172" s="84"/>
      <c r="Y172" s="88"/>
      <c r="Z172" s="88"/>
      <c r="AA172" s="88"/>
      <c r="AB172" s="88"/>
      <c r="AC172" s="88"/>
      <c r="AD172" s="85"/>
      <c r="AE172" s="88"/>
      <c r="AF172" s="88"/>
      <c r="AG172" s="88"/>
      <c r="AH172" s="88"/>
      <c r="AI172" s="88"/>
      <c r="AJ172" s="88"/>
      <c r="AK172" s="4"/>
      <c r="AL172" s="4"/>
      <c r="AM172" s="117"/>
      <c r="AN172" s="87"/>
      <c r="AO172" s="87"/>
      <c r="AP172" s="87"/>
      <c r="AQ172" s="87"/>
      <c r="AR172" s="87"/>
      <c r="AS172" s="4"/>
      <c r="AT172" s="123"/>
    </row>
    <row r="173" spans="1:90" s="83" customFormat="1" ht="12.75">
      <c r="A173" s="16"/>
      <c r="B173" s="16"/>
      <c r="C173" s="4"/>
      <c r="D173" s="132"/>
      <c r="E173" s="4"/>
      <c r="F173" s="88"/>
      <c r="G173" s="88"/>
      <c r="H173" s="141"/>
      <c r="I173" s="141"/>
      <c r="J173" s="141"/>
      <c r="K173" s="88"/>
      <c r="L173" s="141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141"/>
      <c r="AE173" s="88"/>
      <c r="AF173" s="88"/>
      <c r="AG173" s="88"/>
      <c r="AH173" s="88"/>
      <c r="AI173" s="88"/>
      <c r="AJ173" s="88"/>
      <c r="AK173" s="4"/>
      <c r="AL173" s="4"/>
      <c r="AM173" s="117"/>
      <c r="AN173" s="89"/>
      <c r="AO173" s="89"/>
      <c r="AP173" s="89"/>
      <c r="AQ173" s="89"/>
      <c r="AR173" s="89"/>
      <c r="AS173" s="4"/>
      <c r="AT173" s="123"/>
    </row>
    <row r="174" spans="1:90" s="86" customFormat="1" ht="15" customHeight="1">
      <c r="A174" s="16"/>
      <c r="B174" s="16"/>
      <c r="C174" s="4"/>
      <c r="D174" s="132"/>
      <c r="E174" s="4"/>
      <c r="F174" s="88"/>
      <c r="G174" s="88"/>
      <c r="H174" s="141"/>
      <c r="I174" s="141"/>
      <c r="J174" s="141"/>
      <c r="K174" s="88"/>
      <c r="L174" s="141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141"/>
      <c r="AE174" s="88"/>
      <c r="AF174" s="88"/>
      <c r="AG174" s="88"/>
      <c r="AH174" s="88"/>
      <c r="AI174" s="88"/>
      <c r="AJ174" s="88"/>
      <c r="AK174" s="4"/>
      <c r="AL174" s="4"/>
      <c r="AM174" s="117"/>
      <c r="AN174" s="89"/>
      <c r="AO174" s="89"/>
      <c r="AP174" s="89"/>
      <c r="AQ174" s="89"/>
      <c r="AR174" s="89"/>
      <c r="AS174" s="4"/>
      <c r="AT174" s="4"/>
    </row>
    <row r="175" spans="1:90" s="86" customFormat="1" ht="11.25">
      <c r="A175" s="16"/>
      <c r="B175" s="16"/>
      <c r="C175" s="4"/>
      <c r="D175" s="132"/>
      <c r="E175" s="4"/>
      <c r="F175" s="88"/>
      <c r="G175" s="88"/>
      <c r="H175" s="141"/>
      <c r="I175" s="141"/>
      <c r="J175" s="141"/>
      <c r="K175" s="88"/>
      <c r="L175" s="141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141"/>
      <c r="AE175" s="88"/>
      <c r="AF175" s="88"/>
      <c r="AG175" s="88"/>
      <c r="AH175" s="88"/>
      <c r="AI175" s="88"/>
      <c r="AJ175" s="88"/>
      <c r="AK175" s="4"/>
      <c r="AL175" s="4"/>
      <c r="AM175" s="117"/>
      <c r="AN175" s="89"/>
      <c r="AO175" s="89"/>
      <c r="AP175" s="89"/>
      <c r="AQ175" s="89"/>
      <c r="AR175" s="89"/>
      <c r="AS175" s="4"/>
      <c r="AT175" s="4"/>
    </row>
    <row r="176" spans="1:90" s="86" customFormat="1" ht="11.25">
      <c r="A176" s="16"/>
      <c r="B176" s="16"/>
      <c r="C176" s="4"/>
      <c r="D176" s="132"/>
      <c r="E176" s="4"/>
      <c r="F176" s="88"/>
      <c r="G176" s="88"/>
      <c r="H176" s="141"/>
      <c r="I176" s="141"/>
      <c r="J176" s="141"/>
      <c r="K176" s="88"/>
      <c r="L176" s="141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141"/>
      <c r="AE176" s="88"/>
      <c r="AF176" s="88"/>
      <c r="AG176" s="88"/>
      <c r="AH176" s="88"/>
      <c r="AI176" s="88"/>
      <c r="AJ176" s="88"/>
      <c r="AK176" s="4"/>
      <c r="AL176" s="4"/>
      <c r="AM176" s="117"/>
      <c r="AN176" s="89"/>
      <c r="AO176" s="89"/>
      <c r="AP176" s="89"/>
      <c r="AQ176" s="89"/>
      <c r="AR176" s="89"/>
      <c r="AS176" s="4"/>
      <c r="AT176" s="4"/>
    </row>
    <row r="177" spans="1:46" s="86" customFormat="1" ht="11.25">
      <c r="A177" s="13"/>
      <c r="B177" s="13"/>
      <c r="C177" s="19"/>
      <c r="D177" s="133"/>
      <c r="E177" s="90"/>
      <c r="F177" s="140"/>
      <c r="G177" s="142"/>
      <c r="H177" s="85"/>
      <c r="I177" s="85"/>
      <c r="J177" s="85"/>
      <c r="K177" s="142"/>
      <c r="L177" s="85"/>
      <c r="M177" s="142"/>
      <c r="N177" s="142"/>
      <c r="O177" s="142"/>
      <c r="P177" s="142"/>
      <c r="Q177" s="85"/>
      <c r="R177" s="140"/>
      <c r="S177" s="142"/>
      <c r="T177" s="142"/>
      <c r="U177" s="85"/>
      <c r="V177" s="142"/>
      <c r="W177" s="142"/>
      <c r="X177" s="85"/>
      <c r="Y177" s="142"/>
      <c r="Z177" s="142"/>
      <c r="AA177" s="142"/>
      <c r="AB177" s="142"/>
      <c r="AC177" s="142"/>
      <c r="AD177" s="85"/>
      <c r="AE177" s="142"/>
      <c r="AF177" s="142"/>
      <c r="AG177" s="142"/>
      <c r="AH177" s="142"/>
      <c r="AI177" s="142"/>
      <c r="AJ177" s="142"/>
      <c r="AK177" s="90"/>
      <c r="AM177" s="118"/>
      <c r="AN177" s="13"/>
      <c r="AO177" s="13"/>
      <c r="AP177" s="13"/>
      <c r="AQ177" s="13"/>
      <c r="AR177" s="13"/>
      <c r="AS177" s="19"/>
      <c r="AT177" s="4"/>
    </row>
    <row r="178" spans="1:46" s="86" customFormat="1" ht="12.75">
      <c r="A178" s="2"/>
      <c r="B178" s="2" t="s">
        <v>0</v>
      </c>
      <c r="C178" s="2"/>
      <c r="D178" s="134"/>
      <c r="E178" s="2"/>
      <c r="F178" s="143"/>
      <c r="G178" s="143"/>
      <c r="H178" s="143"/>
      <c r="I178" s="143"/>
      <c r="J178" s="143"/>
      <c r="K178" s="143"/>
      <c r="L178" s="143"/>
      <c r="M178" s="143"/>
      <c r="N178" s="143"/>
      <c r="O178" s="143"/>
      <c r="P178" s="143"/>
      <c r="Q178" s="143"/>
      <c r="R178" s="143"/>
      <c r="S178" s="143"/>
      <c r="T178" s="143"/>
      <c r="U178" s="143"/>
      <c r="V178" s="143"/>
      <c r="W178" s="143"/>
      <c r="X178" s="143"/>
      <c r="Y178" s="143"/>
      <c r="Z178" s="143"/>
      <c r="AA178" s="143"/>
      <c r="AB178" s="143"/>
      <c r="AC178" s="143"/>
      <c r="AD178" s="143"/>
      <c r="AE178" s="143"/>
      <c r="AF178" s="143"/>
      <c r="AG178" s="143"/>
      <c r="AH178" s="144"/>
      <c r="AI178" s="144"/>
      <c r="AJ178" s="144"/>
      <c r="AK178" s="2"/>
      <c r="AL178" s="2"/>
      <c r="AM178" s="119"/>
      <c r="AN178" s="2"/>
      <c r="AO178" s="2"/>
      <c r="AP178" s="2"/>
      <c r="AQ178" s="2"/>
      <c r="AR178" s="2"/>
      <c r="AS178" s="2"/>
      <c r="AT178" s="4"/>
    </row>
    <row r="179" spans="1:46" s="86" customFormat="1" ht="12.75">
      <c r="A179" s="2"/>
      <c r="B179" s="2"/>
      <c r="C179" s="2" t="s">
        <v>48</v>
      </c>
      <c r="D179" s="134"/>
      <c r="E179" s="2"/>
      <c r="F179" s="143"/>
      <c r="G179" s="143"/>
      <c r="H179" s="143"/>
      <c r="I179" s="143"/>
      <c r="J179" s="143"/>
      <c r="K179" s="143"/>
      <c r="L179" s="143"/>
      <c r="M179" s="143"/>
      <c r="N179" s="143"/>
      <c r="O179" s="143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43"/>
      <c r="AA179" s="143"/>
      <c r="AB179" s="143"/>
      <c r="AC179" s="143"/>
      <c r="AD179" s="143"/>
      <c r="AE179" s="143"/>
      <c r="AF179" s="143"/>
      <c r="AG179" s="143"/>
      <c r="AH179" s="144"/>
      <c r="AI179" s="144"/>
      <c r="AJ179" s="144"/>
      <c r="AK179" s="2"/>
      <c r="AL179" s="2"/>
      <c r="AM179" s="119"/>
      <c r="AN179" s="2"/>
      <c r="AO179" s="2"/>
      <c r="AP179" s="2"/>
      <c r="AQ179" s="2"/>
      <c r="AR179" s="2"/>
      <c r="AS179" s="2"/>
      <c r="AT179" s="19"/>
    </row>
    <row r="180" spans="1:46" ht="15" customHeight="1">
      <c r="C180" s="2" t="s">
        <v>49</v>
      </c>
    </row>
    <row r="181" spans="1:46" ht="15" customHeight="1">
      <c r="C181" s="2" t="s">
        <v>50</v>
      </c>
    </row>
    <row r="182" spans="1:46" ht="15" customHeight="1">
      <c r="C182" s="2" t="s">
        <v>51</v>
      </c>
    </row>
    <row r="183" spans="1:46" ht="15" customHeight="1">
      <c r="C183" s="2" t="s">
        <v>52</v>
      </c>
    </row>
    <row r="184" spans="1:46" ht="15" customHeight="1">
      <c r="C184" s="2" t="s">
        <v>53</v>
      </c>
    </row>
    <row r="185" spans="1:46" ht="15" customHeight="1">
      <c r="C185" s="2" t="s">
        <v>54</v>
      </c>
    </row>
    <row r="186" spans="1:46" ht="15" customHeight="1">
      <c r="C186" s="2" t="s">
        <v>55</v>
      </c>
    </row>
    <row r="187" spans="1:46" ht="15" customHeight="1">
      <c r="C187" s="2" t="s">
        <v>56</v>
      </c>
    </row>
  </sheetData>
  <protectedRanges>
    <protectedRange password="CC78" sqref="A1:A3" name="Range1_2_1"/>
    <protectedRange password="CC78" sqref="A8:A17" name="Range1_1"/>
    <protectedRange password="CC78" sqref="C8:E17 A8:A17" name="Range1_6"/>
    <protectedRange password="CC78" sqref="B8:B17" name="Range1_4"/>
    <protectedRange password="CC78" sqref="J20:J23 Q18:Q19" name="Range1_1_1_1"/>
    <protectedRange password="CC78" sqref="J24" name="Range1_3_1_1"/>
    <protectedRange password="CC78" sqref="A45:A47 A86:A88" name="Range1_2_1_1"/>
    <protectedRange password="CC78" sqref="A52:A63" name="Range1_1_1"/>
    <protectedRange password="CC78" sqref="C52:E63 A52:A63" name="Range1_6_1"/>
    <protectedRange password="CC78" sqref="B52:B63" name="Range1_4_1"/>
    <protectedRange password="CC78" sqref="J68:J69" name="Range1_1_1_1_1"/>
    <protectedRange password="CC78" sqref="J70" name="Range1_3_1_1_1"/>
    <protectedRange password="CC78" sqref="A93:A170" name="Range1_1_2"/>
    <protectedRange password="CC78" sqref="C93:E170 A93:A170" name="Range1_6_2"/>
    <protectedRange password="CC78" sqref="B93:B170" name="Range1_4_2"/>
    <protectedRange password="CC78" sqref="J173:J176 Q171:Q172" name="Range1_1_1_1_2"/>
    <protectedRange password="CC78" sqref="J177" name="Range1_3_1_1_2"/>
  </protectedRanges>
  <autoFilter ref="A7:AS7"/>
  <mergeCells count="691">
    <mergeCell ref="AP167:AP168"/>
    <mergeCell ref="AQ167:AQ168"/>
    <mergeCell ref="AR167:AR168"/>
    <mergeCell ref="AS167:AS168"/>
    <mergeCell ref="A167:A168"/>
    <mergeCell ref="B167:B168"/>
    <mergeCell ref="C167:C168"/>
    <mergeCell ref="D167:D168"/>
    <mergeCell ref="AK167:AK168"/>
    <mergeCell ref="AL167:AL168"/>
    <mergeCell ref="AM167:AM168"/>
    <mergeCell ref="AN167:AN168"/>
    <mergeCell ref="AO167:AO168"/>
    <mergeCell ref="AP155:AP156"/>
    <mergeCell ref="AQ155:AQ156"/>
    <mergeCell ref="AR155:AR156"/>
    <mergeCell ref="AS155:AS156"/>
    <mergeCell ref="A157:A158"/>
    <mergeCell ref="B157:B158"/>
    <mergeCell ref="C157:C158"/>
    <mergeCell ref="D157:D158"/>
    <mergeCell ref="AK157:AK158"/>
    <mergeCell ref="AL157:AL158"/>
    <mergeCell ref="AM157:AM158"/>
    <mergeCell ref="AN157:AN158"/>
    <mergeCell ref="AO157:AO158"/>
    <mergeCell ref="AP157:AP158"/>
    <mergeCell ref="AQ157:AQ158"/>
    <mergeCell ref="AR157:AR158"/>
    <mergeCell ref="AS157:AS158"/>
    <mergeCell ref="A155:A156"/>
    <mergeCell ref="B155:B156"/>
    <mergeCell ref="C155:C156"/>
    <mergeCell ref="D155:D156"/>
    <mergeCell ref="AK155:AK156"/>
    <mergeCell ref="AL155:AL156"/>
    <mergeCell ref="AM155:AM156"/>
    <mergeCell ref="AN155:AN156"/>
    <mergeCell ref="AO155:AO156"/>
    <mergeCell ref="AP151:AP152"/>
    <mergeCell ref="AQ151:AQ152"/>
    <mergeCell ref="AR151:AR152"/>
    <mergeCell ref="AS151:AS152"/>
    <mergeCell ref="A153:A154"/>
    <mergeCell ref="B153:B154"/>
    <mergeCell ref="C153:C154"/>
    <mergeCell ref="D153:D154"/>
    <mergeCell ref="AK153:AK154"/>
    <mergeCell ref="AL153:AL154"/>
    <mergeCell ref="AM153:AM154"/>
    <mergeCell ref="AN153:AN154"/>
    <mergeCell ref="AO153:AO154"/>
    <mergeCell ref="AP153:AP154"/>
    <mergeCell ref="AQ153:AQ154"/>
    <mergeCell ref="AR153:AR154"/>
    <mergeCell ref="AS153:AS154"/>
    <mergeCell ref="A151:A152"/>
    <mergeCell ref="B151:B152"/>
    <mergeCell ref="C151:C152"/>
    <mergeCell ref="D151:D152"/>
    <mergeCell ref="AK151:AK152"/>
    <mergeCell ref="AL151:AL152"/>
    <mergeCell ref="AM151:AM152"/>
    <mergeCell ref="AN151:AN152"/>
    <mergeCell ref="AO151:AO152"/>
    <mergeCell ref="AM14:AM15"/>
    <mergeCell ref="AN14:AN15"/>
    <mergeCell ref="AO14:AO15"/>
    <mergeCell ref="AP14:AP15"/>
    <mergeCell ref="AQ14:AQ15"/>
    <mergeCell ref="AQ16:AQ17"/>
    <mergeCell ref="AM45:AS45"/>
    <mergeCell ref="AR52:AR53"/>
    <mergeCell ref="AS52:AS53"/>
    <mergeCell ref="AR56:AR57"/>
    <mergeCell ref="AS56:AS57"/>
    <mergeCell ref="AO60:AO61"/>
    <mergeCell ref="AP60:AP61"/>
    <mergeCell ref="AQ60:AQ61"/>
    <mergeCell ref="AR60:AR61"/>
    <mergeCell ref="AS60:AS61"/>
    <mergeCell ref="AQ90:AQ91"/>
    <mergeCell ref="AR90:AR91"/>
    <mergeCell ref="AS90:AS91"/>
    <mergeCell ref="AS95:AS96"/>
    <mergeCell ref="AR14:AR15"/>
    <mergeCell ref="AS14:AS15"/>
    <mergeCell ref="A149:A150"/>
    <mergeCell ref="B149:B150"/>
    <mergeCell ref="C149:C150"/>
    <mergeCell ref="D149:D150"/>
    <mergeCell ref="AK149:AK150"/>
    <mergeCell ref="AL149:AL150"/>
    <mergeCell ref="AM149:AM150"/>
    <mergeCell ref="AN149:AN150"/>
    <mergeCell ref="AO149:AO150"/>
    <mergeCell ref="AP149:AP150"/>
    <mergeCell ref="AQ149:AQ150"/>
    <mergeCell ref="AR149:AR150"/>
    <mergeCell ref="AS149:AS150"/>
    <mergeCell ref="AN16:AN17"/>
    <mergeCell ref="AO16:AO17"/>
    <mergeCell ref="A14:A15"/>
    <mergeCell ref="B14:B15"/>
    <mergeCell ref="C14:C15"/>
    <mergeCell ref="D14:D15"/>
    <mergeCell ref="AK14:AK15"/>
    <mergeCell ref="AL14:AL15"/>
    <mergeCell ref="AP16:AP17"/>
    <mergeCell ref="AM1:AS1"/>
    <mergeCell ref="A5:A6"/>
    <mergeCell ref="B5:B6"/>
    <mergeCell ref="C5:C6"/>
    <mergeCell ref="D5:D6"/>
    <mergeCell ref="E5:E6"/>
    <mergeCell ref="AK5:AM5"/>
    <mergeCell ref="AN5:AN6"/>
    <mergeCell ref="AO5:AO6"/>
    <mergeCell ref="AP5:AP6"/>
    <mergeCell ref="AQ5:AQ6"/>
    <mergeCell ref="AR5:AR6"/>
    <mergeCell ref="AS5:AS6"/>
    <mergeCell ref="AT5:AT6"/>
    <mergeCell ref="A8:A9"/>
    <mergeCell ref="B8:B9"/>
    <mergeCell ref="C8:C9"/>
    <mergeCell ref="D8:D9"/>
    <mergeCell ref="AK8:AK9"/>
    <mergeCell ref="AL8:AL9"/>
    <mergeCell ref="AS8:AS9"/>
    <mergeCell ref="A10:A11"/>
    <mergeCell ref="B10:B11"/>
    <mergeCell ref="C10:C11"/>
    <mergeCell ref="D10:D11"/>
    <mergeCell ref="AK10:AK11"/>
    <mergeCell ref="AL10:AL11"/>
    <mergeCell ref="AM10:AM11"/>
    <mergeCell ref="AN10:AN11"/>
    <mergeCell ref="AO10:AO11"/>
    <mergeCell ref="AM8:AM9"/>
    <mergeCell ref="AN8:AN9"/>
    <mergeCell ref="AO8:AO9"/>
    <mergeCell ref="AP8:AP9"/>
    <mergeCell ref="AQ8:AQ9"/>
    <mergeCell ref="AR8:AR9"/>
    <mergeCell ref="AP10:AP11"/>
    <mergeCell ref="AQ10:AQ11"/>
    <mergeCell ref="AR10:AR11"/>
    <mergeCell ref="AS10:AS11"/>
    <mergeCell ref="A12:A13"/>
    <mergeCell ref="B12:B13"/>
    <mergeCell ref="C12:C13"/>
    <mergeCell ref="D12:D13"/>
    <mergeCell ref="AK12:AK13"/>
    <mergeCell ref="AL12:AL13"/>
    <mergeCell ref="AS12:AS13"/>
    <mergeCell ref="AM12:AM13"/>
    <mergeCell ref="AN12:AN13"/>
    <mergeCell ref="AO12:AO13"/>
    <mergeCell ref="AP12:AP13"/>
    <mergeCell ref="AQ12:AQ13"/>
    <mergeCell ref="AR12:AR13"/>
    <mergeCell ref="AR16:AR17"/>
    <mergeCell ref="AS16:AS17"/>
    <mergeCell ref="A16:A17"/>
    <mergeCell ref="B16:B17"/>
    <mergeCell ref="C16:C17"/>
    <mergeCell ref="D16:D17"/>
    <mergeCell ref="AK16:AK17"/>
    <mergeCell ref="AL16:AL17"/>
    <mergeCell ref="AM16:AM17"/>
    <mergeCell ref="AS49:AS50"/>
    <mergeCell ref="AT49:AT50"/>
    <mergeCell ref="A52:A53"/>
    <mergeCell ref="B52:B53"/>
    <mergeCell ref="C52:C53"/>
    <mergeCell ref="D52:D53"/>
    <mergeCell ref="AK52:AK53"/>
    <mergeCell ref="AL52:AL53"/>
    <mergeCell ref="AM52:AM53"/>
    <mergeCell ref="AN52:AN53"/>
    <mergeCell ref="AK49:AM49"/>
    <mergeCell ref="AN49:AN50"/>
    <mergeCell ref="AO49:AO50"/>
    <mergeCell ref="AP49:AP50"/>
    <mergeCell ref="AQ49:AQ50"/>
    <mergeCell ref="AR49:AR50"/>
    <mergeCell ref="AO52:AO53"/>
    <mergeCell ref="AP52:AP53"/>
    <mergeCell ref="AQ52:AQ53"/>
    <mergeCell ref="AP54:AP55"/>
    <mergeCell ref="AQ54:AQ55"/>
    <mergeCell ref="AO56:AO57"/>
    <mergeCell ref="AP56:AP57"/>
    <mergeCell ref="AQ56:AQ57"/>
    <mergeCell ref="A49:A50"/>
    <mergeCell ref="B49:B50"/>
    <mergeCell ref="C49:C50"/>
    <mergeCell ref="D49:D50"/>
    <mergeCell ref="E49:E50"/>
    <mergeCell ref="AR58:AR59"/>
    <mergeCell ref="AS58:AS59"/>
    <mergeCell ref="AO58:AO59"/>
    <mergeCell ref="AP58:AP59"/>
    <mergeCell ref="AQ58:AQ59"/>
    <mergeCell ref="A54:A55"/>
    <mergeCell ref="B54:B55"/>
    <mergeCell ref="C54:C55"/>
    <mergeCell ref="D54:D55"/>
    <mergeCell ref="AK54:AK55"/>
    <mergeCell ref="AR54:AR55"/>
    <mergeCell ref="AS54:AS55"/>
    <mergeCell ref="A56:A57"/>
    <mergeCell ref="B56:B57"/>
    <mergeCell ref="C56:C57"/>
    <mergeCell ref="D56:D57"/>
    <mergeCell ref="AK56:AK57"/>
    <mergeCell ref="AL56:AL57"/>
    <mergeCell ref="AM56:AM57"/>
    <mergeCell ref="AN56:AN57"/>
    <mergeCell ref="AL54:AL55"/>
    <mergeCell ref="AM54:AM55"/>
    <mergeCell ref="AN54:AN55"/>
    <mergeCell ref="AO54:AO55"/>
    <mergeCell ref="A60:A61"/>
    <mergeCell ref="B60:B61"/>
    <mergeCell ref="C60:C61"/>
    <mergeCell ref="D60:D61"/>
    <mergeCell ref="AK60:AK61"/>
    <mergeCell ref="AL60:AL61"/>
    <mergeCell ref="AM60:AM61"/>
    <mergeCell ref="AN60:AN61"/>
    <mergeCell ref="AL58:AL59"/>
    <mergeCell ref="AM58:AM59"/>
    <mergeCell ref="AN58:AN59"/>
    <mergeCell ref="A58:A59"/>
    <mergeCell ref="B58:B59"/>
    <mergeCell ref="C58:C59"/>
    <mergeCell ref="D58:D59"/>
    <mergeCell ref="AK58:AK59"/>
    <mergeCell ref="A62:A63"/>
    <mergeCell ref="B62:B63"/>
    <mergeCell ref="C62:C63"/>
    <mergeCell ref="D62:D63"/>
    <mergeCell ref="AK62:AK63"/>
    <mergeCell ref="AR62:AR63"/>
    <mergeCell ref="AS62:AS63"/>
    <mergeCell ref="AO62:AO63"/>
    <mergeCell ref="AP62:AP63"/>
    <mergeCell ref="AQ62:AQ63"/>
    <mergeCell ref="AL62:AL63"/>
    <mergeCell ref="AM62:AM63"/>
    <mergeCell ref="A90:A91"/>
    <mergeCell ref="B90:B91"/>
    <mergeCell ref="C90:C91"/>
    <mergeCell ref="D90:D91"/>
    <mergeCell ref="E90:E91"/>
    <mergeCell ref="AK90:AM90"/>
    <mergeCell ref="AN90:AN91"/>
    <mergeCell ref="AO90:AO91"/>
    <mergeCell ref="AP90:AP91"/>
    <mergeCell ref="AT90:AT91"/>
    <mergeCell ref="AM86:AS86"/>
    <mergeCell ref="AS93:AS94"/>
    <mergeCell ref="A95:A96"/>
    <mergeCell ref="B95:B96"/>
    <mergeCell ref="C95:C96"/>
    <mergeCell ref="D95:D96"/>
    <mergeCell ref="AK95:AK96"/>
    <mergeCell ref="AL95:AL96"/>
    <mergeCell ref="AM95:AM96"/>
    <mergeCell ref="AN95:AN96"/>
    <mergeCell ref="AO95:AO96"/>
    <mergeCell ref="AM93:AM94"/>
    <mergeCell ref="AN93:AN94"/>
    <mergeCell ref="AO93:AO94"/>
    <mergeCell ref="AP93:AP94"/>
    <mergeCell ref="AQ93:AQ94"/>
    <mergeCell ref="AR93:AR94"/>
    <mergeCell ref="A93:A94"/>
    <mergeCell ref="B93:B94"/>
    <mergeCell ref="C93:C94"/>
    <mergeCell ref="D93:D94"/>
    <mergeCell ref="AK93:AK94"/>
    <mergeCell ref="AL93:AL94"/>
    <mergeCell ref="A97:A98"/>
    <mergeCell ref="B97:B98"/>
    <mergeCell ref="C97:C98"/>
    <mergeCell ref="D97:D98"/>
    <mergeCell ref="AK97:AK98"/>
    <mergeCell ref="AL97:AL98"/>
    <mergeCell ref="AS97:AS98"/>
    <mergeCell ref="AM97:AM98"/>
    <mergeCell ref="AN97:AN98"/>
    <mergeCell ref="AO97:AO98"/>
    <mergeCell ref="AP97:AP98"/>
    <mergeCell ref="AQ97:AQ98"/>
    <mergeCell ref="AR97:AR98"/>
    <mergeCell ref="D99:D100"/>
    <mergeCell ref="AK99:AK100"/>
    <mergeCell ref="AL99:AL100"/>
    <mergeCell ref="AM99:AM100"/>
    <mergeCell ref="AN99:AN100"/>
    <mergeCell ref="AO99:AO100"/>
    <mergeCell ref="AP95:AP96"/>
    <mergeCell ref="AQ95:AQ96"/>
    <mergeCell ref="AR95:AR96"/>
    <mergeCell ref="AL103:AL104"/>
    <mergeCell ref="AM103:AM104"/>
    <mergeCell ref="AN103:AN104"/>
    <mergeCell ref="AO103:AO104"/>
    <mergeCell ref="AP99:AP100"/>
    <mergeCell ref="AQ99:AQ100"/>
    <mergeCell ref="AR99:AR100"/>
    <mergeCell ref="AS99:AS100"/>
    <mergeCell ref="A101:A102"/>
    <mergeCell ref="B101:B102"/>
    <mergeCell ref="C101:C102"/>
    <mergeCell ref="D101:D102"/>
    <mergeCell ref="AK101:AK102"/>
    <mergeCell ref="AL101:AL102"/>
    <mergeCell ref="AS101:AS102"/>
    <mergeCell ref="AM101:AM102"/>
    <mergeCell ref="AN101:AN102"/>
    <mergeCell ref="AO101:AO102"/>
    <mergeCell ref="AP101:AP102"/>
    <mergeCell ref="AQ101:AQ102"/>
    <mergeCell ref="AR101:AR102"/>
    <mergeCell ref="A99:A100"/>
    <mergeCell ref="B99:B100"/>
    <mergeCell ref="C99:C100"/>
    <mergeCell ref="AN107:AN108"/>
    <mergeCell ref="AO107:AO108"/>
    <mergeCell ref="AP103:AP104"/>
    <mergeCell ref="AQ103:AQ104"/>
    <mergeCell ref="AR103:AR104"/>
    <mergeCell ref="AS103:AS104"/>
    <mergeCell ref="A105:A106"/>
    <mergeCell ref="B105:B106"/>
    <mergeCell ref="C105:C106"/>
    <mergeCell ref="D105:D106"/>
    <mergeCell ref="AK105:AK106"/>
    <mergeCell ref="AL105:AL106"/>
    <mergeCell ref="AS105:AS106"/>
    <mergeCell ref="AM105:AM106"/>
    <mergeCell ref="AN105:AN106"/>
    <mergeCell ref="AO105:AO106"/>
    <mergeCell ref="AP105:AP106"/>
    <mergeCell ref="AQ105:AQ106"/>
    <mergeCell ref="AR105:AR106"/>
    <mergeCell ref="A103:A104"/>
    <mergeCell ref="B103:B104"/>
    <mergeCell ref="C103:C104"/>
    <mergeCell ref="D103:D104"/>
    <mergeCell ref="AK103:AK104"/>
    <mergeCell ref="AP107:AP108"/>
    <mergeCell ref="AQ107:AQ108"/>
    <mergeCell ref="AR107:AR108"/>
    <mergeCell ref="AS107:AS108"/>
    <mergeCell ref="A109:A110"/>
    <mergeCell ref="B109:B110"/>
    <mergeCell ref="C109:C110"/>
    <mergeCell ref="D109:D110"/>
    <mergeCell ref="AK109:AK110"/>
    <mergeCell ref="AL109:AL110"/>
    <mergeCell ref="AS109:AS110"/>
    <mergeCell ref="AM109:AM110"/>
    <mergeCell ref="AN109:AN110"/>
    <mergeCell ref="AO109:AO110"/>
    <mergeCell ref="AP109:AP110"/>
    <mergeCell ref="AQ109:AQ110"/>
    <mergeCell ref="AR109:AR110"/>
    <mergeCell ref="A107:A108"/>
    <mergeCell ref="B107:B108"/>
    <mergeCell ref="C107:C108"/>
    <mergeCell ref="D107:D108"/>
    <mergeCell ref="AK107:AK108"/>
    <mergeCell ref="AL107:AL108"/>
    <mergeCell ref="AM107:AM108"/>
    <mergeCell ref="AS111:AS112"/>
    <mergeCell ref="A113:A114"/>
    <mergeCell ref="B113:B114"/>
    <mergeCell ref="C113:C114"/>
    <mergeCell ref="D113:D114"/>
    <mergeCell ref="AK113:AK114"/>
    <mergeCell ref="AL113:AL114"/>
    <mergeCell ref="AS113:AS114"/>
    <mergeCell ref="AM113:AM114"/>
    <mergeCell ref="AN113:AN114"/>
    <mergeCell ref="AO113:AO114"/>
    <mergeCell ref="AP113:AP114"/>
    <mergeCell ref="AQ113:AQ114"/>
    <mergeCell ref="AR113:AR114"/>
    <mergeCell ref="A111:A112"/>
    <mergeCell ref="B111:B112"/>
    <mergeCell ref="C111:C112"/>
    <mergeCell ref="D111:D112"/>
    <mergeCell ref="AK111:AK112"/>
    <mergeCell ref="AL111:AL112"/>
    <mergeCell ref="AM111:AM112"/>
    <mergeCell ref="AN111:AN112"/>
    <mergeCell ref="AO111:AO112"/>
    <mergeCell ref="D115:D116"/>
    <mergeCell ref="AK115:AK116"/>
    <mergeCell ref="AL115:AL116"/>
    <mergeCell ref="AM115:AM116"/>
    <mergeCell ref="AN115:AN116"/>
    <mergeCell ref="AO115:AO116"/>
    <mergeCell ref="AP111:AP112"/>
    <mergeCell ref="AQ111:AQ112"/>
    <mergeCell ref="AR111:AR112"/>
    <mergeCell ref="AL119:AL120"/>
    <mergeCell ref="AM119:AM120"/>
    <mergeCell ref="AN119:AN120"/>
    <mergeCell ref="AO119:AO120"/>
    <mergeCell ref="AP115:AP116"/>
    <mergeCell ref="AQ115:AQ116"/>
    <mergeCell ref="AR115:AR116"/>
    <mergeCell ref="AS115:AS116"/>
    <mergeCell ref="A117:A118"/>
    <mergeCell ref="B117:B118"/>
    <mergeCell ref="C117:C118"/>
    <mergeCell ref="D117:D118"/>
    <mergeCell ref="AK117:AK118"/>
    <mergeCell ref="AL117:AL118"/>
    <mergeCell ref="AS117:AS118"/>
    <mergeCell ref="AM117:AM118"/>
    <mergeCell ref="AN117:AN118"/>
    <mergeCell ref="AO117:AO118"/>
    <mergeCell ref="AP117:AP118"/>
    <mergeCell ref="AQ117:AQ118"/>
    <mergeCell ref="AR117:AR118"/>
    <mergeCell ref="A115:A116"/>
    <mergeCell ref="B115:B116"/>
    <mergeCell ref="C115:C116"/>
    <mergeCell ref="AN123:AN124"/>
    <mergeCell ref="AO123:AO124"/>
    <mergeCell ref="AP119:AP120"/>
    <mergeCell ref="AQ119:AQ120"/>
    <mergeCell ref="AR119:AR120"/>
    <mergeCell ref="AS119:AS120"/>
    <mergeCell ref="A121:A122"/>
    <mergeCell ref="B121:B122"/>
    <mergeCell ref="C121:C122"/>
    <mergeCell ref="D121:D122"/>
    <mergeCell ref="AK121:AK122"/>
    <mergeCell ref="AL121:AL122"/>
    <mergeCell ref="AS121:AS122"/>
    <mergeCell ref="AM121:AM122"/>
    <mergeCell ref="AN121:AN122"/>
    <mergeCell ref="AO121:AO122"/>
    <mergeCell ref="AP121:AP122"/>
    <mergeCell ref="AQ121:AQ122"/>
    <mergeCell ref="AR121:AR122"/>
    <mergeCell ref="A119:A120"/>
    <mergeCell ref="B119:B120"/>
    <mergeCell ref="C119:C120"/>
    <mergeCell ref="D119:D120"/>
    <mergeCell ref="AK119:AK120"/>
    <mergeCell ref="AP123:AP124"/>
    <mergeCell ref="AQ123:AQ124"/>
    <mergeCell ref="AR123:AR124"/>
    <mergeCell ref="AS123:AS124"/>
    <mergeCell ref="A125:A126"/>
    <mergeCell ref="B125:B126"/>
    <mergeCell ref="C125:C126"/>
    <mergeCell ref="D125:D126"/>
    <mergeCell ref="AK125:AK126"/>
    <mergeCell ref="AL125:AL126"/>
    <mergeCell ref="AS125:AS126"/>
    <mergeCell ref="AM125:AM126"/>
    <mergeCell ref="AN125:AN126"/>
    <mergeCell ref="AO125:AO126"/>
    <mergeCell ref="AP125:AP126"/>
    <mergeCell ref="AQ125:AQ126"/>
    <mergeCell ref="AR125:AR126"/>
    <mergeCell ref="A123:A124"/>
    <mergeCell ref="B123:B124"/>
    <mergeCell ref="C123:C124"/>
    <mergeCell ref="D123:D124"/>
    <mergeCell ref="AK123:AK124"/>
    <mergeCell ref="AL123:AL124"/>
    <mergeCell ref="AM123:AM124"/>
    <mergeCell ref="AS127:AS128"/>
    <mergeCell ref="A129:A130"/>
    <mergeCell ref="B129:B130"/>
    <mergeCell ref="C129:C130"/>
    <mergeCell ref="D129:D130"/>
    <mergeCell ref="AK129:AK130"/>
    <mergeCell ref="AL129:AL130"/>
    <mergeCell ref="AS129:AS130"/>
    <mergeCell ref="AM129:AM130"/>
    <mergeCell ref="AN129:AN130"/>
    <mergeCell ref="AO129:AO130"/>
    <mergeCell ref="AP129:AP130"/>
    <mergeCell ref="AQ129:AQ130"/>
    <mergeCell ref="AR129:AR130"/>
    <mergeCell ref="A127:A128"/>
    <mergeCell ref="B127:B128"/>
    <mergeCell ref="C127:C128"/>
    <mergeCell ref="D127:D128"/>
    <mergeCell ref="AK127:AK128"/>
    <mergeCell ref="AL127:AL128"/>
    <mergeCell ref="AM127:AM128"/>
    <mergeCell ref="AN127:AN128"/>
    <mergeCell ref="AO127:AO128"/>
    <mergeCell ref="D131:D132"/>
    <mergeCell ref="AK131:AK132"/>
    <mergeCell ref="AL131:AL132"/>
    <mergeCell ref="AM131:AM132"/>
    <mergeCell ref="AN131:AN132"/>
    <mergeCell ref="AO131:AO132"/>
    <mergeCell ref="AP127:AP128"/>
    <mergeCell ref="AQ127:AQ128"/>
    <mergeCell ref="AR127:AR128"/>
    <mergeCell ref="AL135:AL136"/>
    <mergeCell ref="AM135:AM136"/>
    <mergeCell ref="AN135:AN136"/>
    <mergeCell ref="AO135:AO136"/>
    <mergeCell ref="AP131:AP132"/>
    <mergeCell ref="AQ131:AQ132"/>
    <mergeCell ref="AR131:AR132"/>
    <mergeCell ref="AS131:AS132"/>
    <mergeCell ref="A133:A134"/>
    <mergeCell ref="B133:B134"/>
    <mergeCell ref="C133:C134"/>
    <mergeCell ref="D133:D134"/>
    <mergeCell ref="AK133:AK134"/>
    <mergeCell ref="AL133:AL134"/>
    <mergeCell ref="AS133:AS134"/>
    <mergeCell ref="AM133:AM134"/>
    <mergeCell ref="AN133:AN134"/>
    <mergeCell ref="AO133:AO134"/>
    <mergeCell ref="AP133:AP134"/>
    <mergeCell ref="AQ133:AQ134"/>
    <mergeCell ref="AR133:AR134"/>
    <mergeCell ref="A131:A132"/>
    <mergeCell ref="B131:B132"/>
    <mergeCell ref="C131:C132"/>
    <mergeCell ref="AN139:AN140"/>
    <mergeCell ref="AO139:AO140"/>
    <mergeCell ref="AP135:AP136"/>
    <mergeCell ref="AQ135:AQ136"/>
    <mergeCell ref="AR135:AR136"/>
    <mergeCell ref="AS135:AS136"/>
    <mergeCell ref="A137:A138"/>
    <mergeCell ref="B137:B138"/>
    <mergeCell ref="C137:C138"/>
    <mergeCell ref="D137:D138"/>
    <mergeCell ref="AK137:AK138"/>
    <mergeCell ref="AL137:AL138"/>
    <mergeCell ref="AS137:AS138"/>
    <mergeCell ref="AM137:AM138"/>
    <mergeCell ref="AN137:AN138"/>
    <mergeCell ref="AO137:AO138"/>
    <mergeCell ref="AP137:AP138"/>
    <mergeCell ref="AQ137:AQ138"/>
    <mergeCell ref="AR137:AR138"/>
    <mergeCell ref="A135:A136"/>
    <mergeCell ref="B135:B136"/>
    <mergeCell ref="C135:C136"/>
    <mergeCell ref="D135:D136"/>
    <mergeCell ref="AK135:AK136"/>
    <mergeCell ref="AP139:AP140"/>
    <mergeCell ref="AQ139:AQ140"/>
    <mergeCell ref="AR139:AR140"/>
    <mergeCell ref="AS139:AS140"/>
    <mergeCell ref="A141:A142"/>
    <mergeCell ref="B141:B142"/>
    <mergeCell ref="C141:C142"/>
    <mergeCell ref="D141:D142"/>
    <mergeCell ref="AK141:AK142"/>
    <mergeCell ref="AL141:AL142"/>
    <mergeCell ref="AS141:AS142"/>
    <mergeCell ref="AM141:AM142"/>
    <mergeCell ref="AN141:AN142"/>
    <mergeCell ref="AO141:AO142"/>
    <mergeCell ref="AP141:AP142"/>
    <mergeCell ref="AQ141:AQ142"/>
    <mergeCell ref="AR141:AR142"/>
    <mergeCell ref="A139:A140"/>
    <mergeCell ref="B139:B140"/>
    <mergeCell ref="C139:C140"/>
    <mergeCell ref="D139:D140"/>
    <mergeCell ref="AK139:AK140"/>
    <mergeCell ref="AL139:AL140"/>
    <mergeCell ref="AM139:AM140"/>
    <mergeCell ref="AS143:AS144"/>
    <mergeCell ref="A145:A146"/>
    <mergeCell ref="B145:B146"/>
    <mergeCell ref="C145:C146"/>
    <mergeCell ref="D145:D146"/>
    <mergeCell ref="AK145:AK146"/>
    <mergeCell ref="AL145:AL146"/>
    <mergeCell ref="AS145:AS146"/>
    <mergeCell ref="AM145:AM146"/>
    <mergeCell ref="AN145:AN146"/>
    <mergeCell ref="AO145:AO146"/>
    <mergeCell ref="AP145:AP146"/>
    <mergeCell ref="AQ145:AQ146"/>
    <mergeCell ref="AR145:AR146"/>
    <mergeCell ref="A143:A144"/>
    <mergeCell ref="B143:B144"/>
    <mergeCell ref="C143:C144"/>
    <mergeCell ref="D143:D144"/>
    <mergeCell ref="AK143:AK144"/>
    <mergeCell ref="AL143:AL144"/>
    <mergeCell ref="AM143:AM144"/>
    <mergeCell ref="AN143:AN144"/>
    <mergeCell ref="AO143:AO144"/>
    <mergeCell ref="D147:D148"/>
    <mergeCell ref="AK147:AK148"/>
    <mergeCell ref="AL147:AL148"/>
    <mergeCell ref="AM147:AM148"/>
    <mergeCell ref="AN147:AN148"/>
    <mergeCell ref="AO147:AO148"/>
    <mergeCell ref="AP143:AP144"/>
    <mergeCell ref="AQ143:AQ144"/>
    <mergeCell ref="AR143:AR144"/>
    <mergeCell ref="AL161:AL162"/>
    <mergeCell ref="AM161:AM162"/>
    <mergeCell ref="AN161:AN162"/>
    <mergeCell ref="AO161:AO162"/>
    <mergeCell ref="AP147:AP148"/>
    <mergeCell ref="AQ147:AQ148"/>
    <mergeCell ref="AR147:AR148"/>
    <mergeCell ref="AS147:AS148"/>
    <mergeCell ref="A159:A160"/>
    <mergeCell ref="B159:B160"/>
    <mergeCell ref="C159:C160"/>
    <mergeCell ref="D159:D160"/>
    <mergeCell ref="AK159:AK160"/>
    <mergeCell ref="AL159:AL160"/>
    <mergeCell ref="AS159:AS160"/>
    <mergeCell ref="AM159:AM160"/>
    <mergeCell ref="AN159:AN160"/>
    <mergeCell ref="AO159:AO160"/>
    <mergeCell ref="AP159:AP160"/>
    <mergeCell ref="AQ159:AQ160"/>
    <mergeCell ref="AR159:AR160"/>
    <mergeCell ref="A147:A148"/>
    <mergeCell ref="B147:B148"/>
    <mergeCell ref="C147:C148"/>
    <mergeCell ref="AN165:AN166"/>
    <mergeCell ref="AO165:AO166"/>
    <mergeCell ref="AP161:AP162"/>
    <mergeCell ref="AQ161:AQ162"/>
    <mergeCell ref="AR161:AR162"/>
    <mergeCell ref="AS161:AS162"/>
    <mergeCell ref="A163:A164"/>
    <mergeCell ref="B163:B164"/>
    <mergeCell ref="C163:C164"/>
    <mergeCell ref="D163:D164"/>
    <mergeCell ref="AK163:AK164"/>
    <mergeCell ref="AL163:AL164"/>
    <mergeCell ref="AS163:AS164"/>
    <mergeCell ref="AM163:AM164"/>
    <mergeCell ref="AN163:AN164"/>
    <mergeCell ref="AO163:AO164"/>
    <mergeCell ref="AP163:AP164"/>
    <mergeCell ref="AQ163:AQ164"/>
    <mergeCell ref="AR163:AR164"/>
    <mergeCell ref="A161:A162"/>
    <mergeCell ref="B161:B162"/>
    <mergeCell ref="C161:C162"/>
    <mergeCell ref="D161:D162"/>
    <mergeCell ref="AK161:AK162"/>
    <mergeCell ref="AP165:AP166"/>
    <mergeCell ref="AQ165:AQ166"/>
    <mergeCell ref="AR165:AR166"/>
    <mergeCell ref="AS165:AS166"/>
    <mergeCell ref="A169:A170"/>
    <mergeCell ref="B169:B170"/>
    <mergeCell ref="C169:C170"/>
    <mergeCell ref="D169:D170"/>
    <mergeCell ref="AK169:AK170"/>
    <mergeCell ref="AL169:AL170"/>
    <mergeCell ref="AS169:AS170"/>
    <mergeCell ref="AM169:AM170"/>
    <mergeCell ref="AN169:AN170"/>
    <mergeCell ref="AO169:AO170"/>
    <mergeCell ref="AP169:AP170"/>
    <mergeCell ref="AQ169:AQ170"/>
    <mergeCell ref="AR169:AR170"/>
    <mergeCell ref="A165:A166"/>
    <mergeCell ref="B165:B166"/>
    <mergeCell ref="C165:C166"/>
    <mergeCell ref="D165:D166"/>
    <mergeCell ref="AK165:AK166"/>
    <mergeCell ref="AL165:AL166"/>
    <mergeCell ref="AM165:AM166"/>
  </mergeCells>
  <conditionalFormatting sqref="F5:AJ6 F8:AJ17">
    <cfRule type="expression" dxfId="266" priority="16" stopIfTrue="1">
      <formula>IF(WEEKDAY(F$5)=1,TRUE,FALSE)</formula>
    </cfRule>
  </conditionalFormatting>
  <conditionalFormatting sqref="F49:AJ50 F52:AJ63">
    <cfRule type="expression" dxfId="265" priority="15" stopIfTrue="1">
      <formula>IF(WEEKDAY(F$5)=1,TRUE,FALSE)</formula>
    </cfRule>
  </conditionalFormatting>
  <conditionalFormatting sqref="F90:AJ91 F93:AJ170">
    <cfRule type="expression" dxfId="264" priority="14" stopIfTrue="1">
      <formula>IF(WEEKDAY(F$5)=1,TRUE,FALSE)</formula>
    </cfRule>
  </conditionalFormatting>
  <conditionalFormatting sqref="F93:AJ170">
    <cfRule type="expression" dxfId="263" priority="12" stopIfTrue="1">
      <formula>IF(WEEKDAY(F$5)=1,TRUE,FALSE)</formula>
    </cfRule>
  </conditionalFormatting>
  <conditionalFormatting sqref="F52:AJ63">
    <cfRule type="expression" dxfId="262" priority="13" stopIfTrue="1">
      <formula>IF(WEEKDAY(F$5)=1,TRUE,FALSE)</formula>
    </cfRule>
  </conditionalFormatting>
  <conditionalFormatting sqref="F141:AJ170">
    <cfRule type="expression" dxfId="261" priority="11" stopIfTrue="1">
      <formula>IF(WEEKDAY(F$5)=1,TRUE,FALSE)</formula>
    </cfRule>
  </conditionalFormatting>
  <conditionalFormatting sqref="F8:AJ17">
    <cfRule type="expression" dxfId="260" priority="10" stopIfTrue="1">
      <formula>IF(WEEKDAY(F$5)=1,TRUE,FALSE)</formula>
    </cfRule>
  </conditionalFormatting>
  <conditionalFormatting sqref="F8:AJ17">
    <cfRule type="expression" dxfId="259" priority="9" stopIfTrue="1">
      <formula>IF(WEEKDAY(F$5)=1,TRUE,FALSE)</formula>
    </cfRule>
  </conditionalFormatting>
  <conditionalFormatting sqref="F52:AJ63">
    <cfRule type="expression" dxfId="258" priority="8" stopIfTrue="1">
      <formula>IF(WEEKDAY(F$5)=1,TRUE,FALSE)</formula>
    </cfRule>
  </conditionalFormatting>
  <conditionalFormatting sqref="F52:AJ63">
    <cfRule type="expression" dxfId="257" priority="7" stopIfTrue="1">
      <formula>IF(WEEKDAY(F$5)=1,TRUE,FALSE)</formula>
    </cfRule>
  </conditionalFormatting>
  <conditionalFormatting sqref="F52:AJ63">
    <cfRule type="expression" dxfId="256" priority="6" stopIfTrue="1">
      <formula>IF(WEEKDAY(F$5)=1,TRUE,FALSE)</formula>
    </cfRule>
  </conditionalFormatting>
  <conditionalFormatting sqref="F93:AJ170">
    <cfRule type="expression" dxfId="255" priority="5" stopIfTrue="1">
      <formula>IF(WEEKDAY(F$5)=1,TRUE,FALSE)</formula>
    </cfRule>
  </conditionalFormatting>
  <conditionalFormatting sqref="F93:AJ170">
    <cfRule type="expression" dxfId="254" priority="4" stopIfTrue="1">
      <formula>IF(WEEKDAY(F$5)=1,TRUE,FALSE)</formula>
    </cfRule>
  </conditionalFormatting>
  <conditionalFormatting sqref="F93:AJ170">
    <cfRule type="expression" dxfId="253" priority="3" stopIfTrue="1">
      <formula>IF(WEEKDAY(F$5)=1,TRUE,FALSE)</formula>
    </cfRule>
  </conditionalFormatting>
  <conditionalFormatting sqref="F93:AJ170">
    <cfRule type="expression" dxfId="252" priority="2" stopIfTrue="1">
      <formula>IF(WEEKDAY(F$5)=1,TRUE,FALSE)</formula>
    </cfRule>
  </conditionalFormatting>
  <conditionalFormatting sqref="F93:AJ170">
    <cfRule type="expression" dxfId="251" priority="1" stopIfTrue="1">
      <formula>IF(WEEKDAY(F$5)=1,TRUE,FALSE)</formula>
    </cfRule>
  </conditionalFormatting>
  <printOptions horizontalCentered="1"/>
  <pageMargins left="0.24" right="0.24" top="0.32" bottom="0.18" header="0.25" footer="0"/>
  <pageSetup paperSize="9" scale="75" fitToHeight="0" orientation="landscape" r:id="rId1"/>
  <headerFooter alignWithMargins="0">
    <oddHeader xml:space="preserve">&amp;R&amp;Y
</oddHeader>
    <oddFooter>&amp;C&amp;P/&amp;N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E292"/>
  <sheetViews>
    <sheetView zoomScaleNormal="70" workbookViewId="0">
      <pane xSplit="3" ySplit="9" topLeftCell="D158" activePane="bottomRight" state="frozen"/>
      <selection activeCell="F145" sqref="F145:AJ162"/>
      <selection pane="topRight" activeCell="F145" sqref="F145:AJ162"/>
      <selection pane="bottomLeft" activeCell="F145" sqref="F145:AJ162"/>
      <selection pane="bottomRight" activeCell="F125" sqref="F125:H163"/>
    </sheetView>
  </sheetViews>
  <sheetFormatPr defaultRowHeight="11.25"/>
  <cols>
    <col min="1" max="1" width="4.28515625" style="6" customWidth="1"/>
    <col min="2" max="2" width="8.42578125" style="6" customWidth="1"/>
    <col min="3" max="3" width="21.140625" style="6" customWidth="1"/>
    <col min="4" max="4" width="13.5703125" style="20" customWidth="1"/>
    <col min="5" max="5" width="10.28515625" style="21" customWidth="1"/>
    <col min="6" max="6" width="7.140625" style="20" customWidth="1"/>
    <col min="7" max="7" width="10.5703125" style="21" customWidth="1"/>
    <col min="8" max="8" width="7.140625" style="21" customWidth="1"/>
    <col min="9" max="9" width="9.5703125" style="21" customWidth="1"/>
    <col min="10" max="10" width="8.5703125" style="105" customWidth="1"/>
    <col min="11" max="12" width="12" style="6" customWidth="1"/>
    <col min="13" max="13" width="11.85546875" style="22" customWidth="1"/>
    <col min="14" max="14" width="8.5703125" style="6" customWidth="1"/>
    <col min="15" max="16" width="8.7109375" style="6" customWidth="1"/>
    <col min="17" max="17" width="11" style="6" customWidth="1"/>
    <col min="18" max="18" width="10.7109375" style="6" customWidth="1"/>
    <col min="19" max="19" width="10.85546875" style="6" customWidth="1"/>
    <col min="20" max="20" width="12.28515625" style="8" customWidth="1"/>
    <col min="21" max="21" width="9.5703125" style="6" customWidth="1"/>
    <col min="22" max="22" width="15.42578125" style="8" customWidth="1"/>
    <col min="23" max="23" width="7.42578125" style="8" customWidth="1"/>
    <col min="24" max="24" width="7" style="8" customWidth="1"/>
    <col min="25" max="25" width="9.140625" style="8"/>
    <col min="26" max="26" width="11.140625" style="8" bestFit="1" customWidth="1"/>
    <col min="27" max="28" width="10.85546875" style="6" bestFit="1" customWidth="1"/>
    <col min="29" max="16384" width="9.140625" style="6"/>
  </cols>
  <sheetData>
    <row r="1" spans="1:31" s="4" customFormat="1" ht="29.25" customHeight="1">
      <c r="A1" s="161" t="str">
        <f>TH!A1</f>
        <v>Công ty TNHH Hải sản An Lạc</v>
      </c>
      <c r="B1" s="289"/>
      <c r="C1" s="289"/>
      <c r="D1" s="424" t="str">
        <f>"BẢNG THANH TOÁN LƯƠNG THÁNG"&amp;" "&amp;TEXT($E$4,"mm")&amp;" / "&amp;TEXT($E$4,"yyyy")</f>
        <v>BẢNG THANH TOÁN LƯƠNG THÁNG 05 / 2014</v>
      </c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5"/>
      <c r="R1" s="426" t="s">
        <v>64</v>
      </c>
      <c r="S1" s="427"/>
      <c r="T1" s="428"/>
      <c r="U1" s="152" t="s">
        <v>61</v>
      </c>
      <c r="V1" s="129" t="s">
        <v>38</v>
      </c>
      <c r="W1" s="96"/>
      <c r="X1" s="96"/>
      <c r="Y1" s="5"/>
      <c r="Z1" s="5"/>
    </row>
    <row r="2" spans="1:31" s="4" customFormat="1" ht="15" customHeight="1">
      <c r="A2" s="161" t="str">
        <f>TH!A2</f>
        <v>Địa chỉ: Lô A14, đường 4A, KCN Hải Sơn, Đức Hòa, Long An</v>
      </c>
      <c r="B2" s="289"/>
      <c r="C2" s="289"/>
      <c r="D2" s="289"/>
      <c r="E2" s="94"/>
      <c r="F2" s="289"/>
      <c r="G2" s="289"/>
      <c r="H2" s="289"/>
      <c r="I2" s="289"/>
      <c r="J2" s="95"/>
      <c r="K2" s="289"/>
      <c r="L2" s="289"/>
      <c r="M2" s="289"/>
      <c r="N2" s="289"/>
      <c r="O2" s="289"/>
      <c r="P2" s="289"/>
      <c r="Q2" s="289"/>
      <c r="R2" s="289"/>
      <c r="S2" s="289"/>
      <c r="T2" s="69"/>
      <c r="U2" s="93">
        <v>26</v>
      </c>
      <c r="V2" s="130">
        <v>31</v>
      </c>
      <c r="W2" s="96"/>
      <c r="X2" s="96"/>
      <c r="Y2" s="5"/>
      <c r="Z2" s="5"/>
    </row>
    <row r="3" spans="1:31" s="4" customFormat="1" ht="15" customHeight="1">
      <c r="A3" s="161" t="s">
        <v>65</v>
      </c>
      <c r="B3" s="289"/>
      <c r="C3" s="289"/>
      <c r="D3" s="289"/>
      <c r="E3" s="94"/>
      <c r="F3" s="289"/>
      <c r="G3" s="289"/>
      <c r="H3" s="289"/>
      <c r="I3" s="289"/>
      <c r="J3" s="95"/>
      <c r="K3" s="289"/>
      <c r="L3" s="289"/>
      <c r="M3" s="289"/>
      <c r="N3" s="289"/>
      <c r="O3" s="289"/>
      <c r="P3" s="289"/>
      <c r="Q3" s="289"/>
      <c r="R3" s="289"/>
      <c r="S3" s="289"/>
      <c r="T3" s="69"/>
      <c r="U3" s="153"/>
      <c r="V3" s="154"/>
      <c r="W3" s="96"/>
      <c r="X3" s="96"/>
      <c r="Y3" s="5"/>
      <c r="Z3" s="5"/>
    </row>
    <row r="4" spans="1:31" s="4" customFormat="1" ht="15" customHeight="1">
      <c r="A4" s="161" t="str">
        <f>TH!A3</f>
        <v>MST: 1100878093</v>
      </c>
      <c r="B4" s="289"/>
      <c r="C4" s="289"/>
      <c r="D4" s="289"/>
      <c r="E4" s="327">
        <f>'CC - 05'!$E$4</f>
        <v>41760</v>
      </c>
      <c r="F4" s="289"/>
      <c r="G4" s="289"/>
      <c r="H4" s="289"/>
      <c r="I4" s="289"/>
      <c r="J4" s="95"/>
      <c r="K4" s="289"/>
      <c r="L4" s="92"/>
      <c r="M4" s="289"/>
      <c r="N4" s="289"/>
      <c r="O4" s="289"/>
      <c r="P4" s="289"/>
      <c r="Q4" s="14"/>
      <c r="R4" s="289"/>
      <c r="S4" s="289"/>
      <c r="T4" s="289"/>
      <c r="V4" s="96"/>
      <c r="W4" s="96"/>
      <c r="X4" s="96"/>
      <c r="Y4" s="5"/>
      <c r="Z4" s="5"/>
    </row>
    <row r="5" spans="1:31" s="124" customFormat="1" ht="14.25" customHeight="1">
      <c r="A5" s="122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342">
        <v>0.08</v>
      </c>
      <c r="O5" s="342">
        <v>1.4999999999999999E-2</v>
      </c>
      <c r="P5" s="342">
        <v>0.01</v>
      </c>
      <c r="Q5" s="123"/>
      <c r="R5" s="123"/>
      <c r="S5" s="123"/>
      <c r="T5" s="123"/>
      <c r="U5" s="123"/>
      <c r="V5" s="125"/>
      <c r="W5" s="125"/>
      <c r="X5" s="125"/>
      <c r="Y5" s="125"/>
      <c r="Z5" s="125"/>
    </row>
    <row r="6" spans="1:31" s="33" customFormat="1" ht="24" customHeight="1">
      <c r="A6" s="421" t="s">
        <v>20</v>
      </c>
      <c r="B6" s="421" t="s">
        <v>21</v>
      </c>
      <c r="C6" s="420" t="s">
        <v>1</v>
      </c>
      <c r="D6" s="420" t="s">
        <v>2</v>
      </c>
      <c r="E6" s="423" t="s">
        <v>58</v>
      </c>
      <c r="F6" s="412" t="s">
        <v>27</v>
      </c>
      <c r="G6" s="414"/>
      <c r="H6" s="414"/>
      <c r="I6" s="414"/>
      <c r="J6" s="414"/>
      <c r="K6" s="413"/>
      <c r="L6" s="408" t="s">
        <v>60</v>
      </c>
      <c r="M6" s="408" t="s">
        <v>5</v>
      </c>
      <c r="N6" s="420" t="s">
        <v>6</v>
      </c>
      <c r="O6" s="420"/>
      <c r="P6" s="420"/>
      <c r="Q6" s="408" t="s">
        <v>7</v>
      </c>
      <c r="R6" s="408" t="s">
        <v>8</v>
      </c>
      <c r="S6" s="408" t="s">
        <v>9</v>
      </c>
      <c r="T6" s="410" t="s">
        <v>10</v>
      </c>
      <c r="U6" s="123"/>
      <c r="V6" s="34"/>
      <c r="W6" s="34"/>
      <c r="X6" s="5"/>
      <c r="Y6" s="5"/>
      <c r="Z6" s="5"/>
      <c r="AA6" s="4"/>
      <c r="AB6" s="4"/>
      <c r="AC6" s="4"/>
      <c r="AD6" s="4"/>
      <c r="AE6" s="4"/>
    </row>
    <row r="7" spans="1:31" s="33" customFormat="1" ht="33.75" customHeight="1">
      <c r="A7" s="422"/>
      <c r="B7" s="422"/>
      <c r="C7" s="420"/>
      <c r="D7" s="420"/>
      <c r="E7" s="423"/>
      <c r="F7" s="412" t="s">
        <v>62</v>
      </c>
      <c r="G7" s="413"/>
      <c r="H7" s="412" t="s">
        <v>42</v>
      </c>
      <c r="I7" s="414"/>
      <c r="J7" s="415" t="s">
        <v>28</v>
      </c>
      <c r="K7" s="408" t="s">
        <v>4</v>
      </c>
      <c r="L7" s="409"/>
      <c r="M7" s="409"/>
      <c r="N7" s="417" t="s">
        <v>12</v>
      </c>
      <c r="O7" s="408" t="s">
        <v>13</v>
      </c>
      <c r="P7" s="408" t="s">
        <v>35</v>
      </c>
      <c r="Q7" s="409"/>
      <c r="R7" s="409"/>
      <c r="S7" s="409"/>
      <c r="T7" s="411"/>
      <c r="U7" s="123"/>
      <c r="V7" s="34"/>
      <c r="W7" s="34"/>
      <c r="X7" s="5"/>
      <c r="Y7" s="5"/>
      <c r="Z7" s="5"/>
      <c r="AA7" s="4"/>
      <c r="AB7" s="4"/>
      <c r="AC7" s="4"/>
      <c r="AD7" s="4"/>
      <c r="AE7" s="4"/>
    </row>
    <row r="8" spans="1:31" s="33" customFormat="1" ht="35.25" customHeight="1">
      <c r="A8" s="422"/>
      <c r="B8" s="422"/>
      <c r="C8" s="408"/>
      <c r="D8" s="408"/>
      <c r="E8" s="423"/>
      <c r="F8" s="285" t="s">
        <v>41</v>
      </c>
      <c r="G8" s="284" t="s">
        <v>19</v>
      </c>
      <c r="H8" s="285" t="s">
        <v>18</v>
      </c>
      <c r="I8" s="292" t="s">
        <v>19</v>
      </c>
      <c r="J8" s="416"/>
      <c r="K8" s="409"/>
      <c r="L8" s="419"/>
      <c r="M8" s="409"/>
      <c r="N8" s="418"/>
      <c r="O8" s="409"/>
      <c r="P8" s="409"/>
      <c r="Q8" s="409"/>
      <c r="R8" s="409"/>
      <c r="S8" s="409"/>
      <c r="T8" s="411"/>
      <c r="U8" s="123"/>
      <c r="V8" s="34"/>
      <c r="W8" s="34"/>
      <c r="X8" s="5"/>
      <c r="Y8" s="5"/>
      <c r="Z8" s="5"/>
      <c r="AA8" s="4"/>
      <c r="AB8" s="4"/>
      <c r="AC8" s="4"/>
      <c r="AD8" s="4"/>
      <c r="AE8" s="4"/>
    </row>
    <row r="9" spans="1:31" s="98" customFormat="1" ht="12.75" customHeight="1">
      <c r="A9" s="97">
        <v>1</v>
      </c>
      <c r="B9" s="97">
        <v>2</v>
      </c>
      <c r="C9" s="97">
        <v>3</v>
      </c>
      <c r="D9" s="97">
        <v>4</v>
      </c>
      <c r="E9" s="97">
        <v>5</v>
      </c>
      <c r="F9" s="97">
        <v>7</v>
      </c>
      <c r="G9" s="97">
        <v>8</v>
      </c>
      <c r="H9" s="97">
        <v>9</v>
      </c>
      <c r="I9" s="97">
        <v>10</v>
      </c>
      <c r="J9" s="97">
        <v>13</v>
      </c>
      <c r="K9" s="97">
        <v>14</v>
      </c>
      <c r="L9" s="97">
        <v>16</v>
      </c>
      <c r="M9" s="97">
        <v>20</v>
      </c>
      <c r="N9" s="97">
        <v>24</v>
      </c>
      <c r="O9" s="97">
        <v>25</v>
      </c>
      <c r="P9" s="97">
        <v>26</v>
      </c>
      <c r="Q9" s="97">
        <v>29</v>
      </c>
      <c r="R9" s="97">
        <v>30</v>
      </c>
      <c r="S9" s="97">
        <v>31</v>
      </c>
      <c r="T9" s="97">
        <v>32</v>
      </c>
      <c r="U9" s="123"/>
      <c r="V9" s="99"/>
      <c r="W9" s="99"/>
      <c r="X9" s="100"/>
      <c r="Y9" s="100"/>
      <c r="Z9" s="100"/>
      <c r="AA9" s="101"/>
      <c r="AB9" s="101"/>
      <c r="AC9" s="101"/>
      <c r="AD9" s="101"/>
      <c r="AE9" s="101"/>
    </row>
    <row r="10" spans="1:31" s="44" customFormat="1" ht="23.25" customHeight="1">
      <c r="A10" s="46">
        <v>1</v>
      </c>
      <c r="B10" s="46" t="s">
        <v>67</v>
      </c>
      <c r="C10" s="102" t="str">
        <f t="shared" ref="C10:C13" si="0">VLOOKUP(B10,DS,2,0)</f>
        <v>Mai Út Hiền</v>
      </c>
      <c r="D10" s="135" t="str">
        <f t="shared" ref="D10:D13" si="1">VLOOKUP(B10,DS,3,0)</f>
        <v>Cơ Điện</v>
      </c>
      <c r="E10" s="103">
        <f t="shared" ref="E10:E13" si="2">VLOOKUP(B10,DS,4,0)</f>
        <v>3784000</v>
      </c>
      <c r="F10" s="108">
        <f>VLOOKUP(B10,'CC - 05'!$B$8:$AS$17,36,0)</f>
        <v>23</v>
      </c>
      <c r="G10" s="243">
        <f t="shared" ref="G10" si="3">ROUND(E10/$U$2*F10,0)</f>
        <v>3347385</v>
      </c>
      <c r="H10" s="108">
        <f>(VLOOKUP(B10,'CC - 05'!$B$8:$AS$17,37,0)+VLOOKUP(B10,'CC - 05'!$B$8:$AS$17,38,0))</f>
        <v>0</v>
      </c>
      <c r="I10" s="243">
        <f t="shared" ref="I10:I13" si="4">ROUND(E10/$U$2*H10,0)</f>
        <v>0</v>
      </c>
      <c r="J10" s="109">
        <f t="shared" ref="J10:J13" si="5">F10+H10</f>
        <v>23</v>
      </c>
      <c r="K10" s="47">
        <f t="shared" ref="K10:K14" si="6">G10+I10</f>
        <v>3347385</v>
      </c>
      <c r="L10" s="103">
        <f t="shared" ref="L10:L13" si="7">+F10*15000</f>
        <v>345000</v>
      </c>
      <c r="M10" s="49">
        <f t="shared" ref="M10:M13" si="8">K10+L10</f>
        <v>3692385</v>
      </c>
      <c r="N10" s="48">
        <f>IF(VLOOKUP(B10,DS,13,0)="x",E10*$N$5,0)</f>
        <v>302720</v>
      </c>
      <c r="O10" s="48">
        <f>IF(VLOOKUP(B10,DS,13,0)="x",E10*$O$5,0)</f>
        <v>56760</v>
      </c>
      <c r="P10" s="48">
        <f>IF(VLOOKUP(B10,DS,13,0)="x",E10*$P$5,0)</f>
        <v>37840</v>
      </c>
      <c r="Q10" s="47">
        <f t="shared" ref="Q10:Q13" si="9">M10-SUM(N10:P10)</f>
        <v>3295065</v>
      </c>
      <c r="R10" s="47">
        <f t="shared" ref="R10:R13" si="10">VLOOKUP(B10,DS,23,0)</f>
        <v>0</v>
      </c>
      <c r="S10" s="55">
        <f t="shared" ref="S10:S13" si="11">Q10-R10</f>
        <v>3295065</v>
      </c>
      <c r="T10" s="47"/>
      <c r="U10" s="123"/>
      <c r="V10" s="45"/>
      <c r="W10" s="34"/>
      <c r="X10" s="5"/>
      <c r="Y10" s="5"/>
      <c r="Z10" s="5"/>
      <c r="AA10" s="4"/>
      <c r="AB10" s="4"/>
      <c r="AC10" s="4"/>
      <c r="AD10" s="4"/>
      <c r="AE10" s="4"/>
    </row>
    <row r="11" spans="1:31" s="44" customFormat="1" ht="23.25" customHeight="1">
      <c r="A11" s="46">
        <v>2</v>
      </c>
      <c r="B11" s="46" t="s">
        <v>68</v>
      </c>
      <c r="C11" s="102" t="str">
        <f t="shared" si="0"/>
        <v>Nguyễn Thị Xuân Thảo</v>
      </c>
      <c r="D11" s="135" t="str">
        <f t="shared" si="1"/>
        <v>KCS</v>
      </c>
      <c r="E11" s="103">
        <f t="shared" si="2"/>
        <v>3539000</v>
      </c>
      <c r="F11" s="108">
        <f>VLOOKUP(B11,'CC - 05'!$B$8:$AS$17,36,0)</f>
        <v>23</v>
      </c>
      <c r="G11" s="243">
        <f t="shared" ref="G11:G14" si="12">ROUND(E11/$U$2*F11,0)</f>
        <v>3130654</v>
      </c>
      <c r="H11" s="108">
        <f>(VLOOKUP(B11,'CC - 05'!$B$8:$AS$17,37,0)+VLOOKUP(B11,'CC - 05'!$B$8:$AS$17,38,0))</f>
        <v>0</v>
      </c>
      <c r="I11" s="243">
        <f t="shared" si="4"/>
        <v>0</v>
      </c>
      <c r="J11" s="109">
        <f t="shared" si="5"/>
        <v>23</v>
      </c>
      <c r="K11" s="47">
        <f t="shared" si="6"/>
        <v>3130654</v>
      </c>
      <c r="L11" s="103">
        <f t="shared" si="7"/>
        <v>345000</v>
      </c>
      <c r="M11" s="49">
        <f t="shared" si="8"/>
        <v>3475654</v>
      </c>
      <c r="N11" s="48">
        <f>IF(VLOOKUP(B11,DS,13,0)="x",E11*$N$5,0)</f>
        <v>283120</v>
      </c>
      <c r="O11" s="48">
        <f>IF(VLOOKUP(B11,DS,13,0)="x",E11*$O$5,0)</f>
        <v>53085</v>
      </c>
      <c r="P11" s="48">
        <f>IF(VLOOKUP(B11,DS,13,0)="x",E11*$P$5,0)</f>
        <v>35390</v>
      </c>
      <c r="Q11" s="47">
        <f t="shared" si="9"/>
        <v>3104059</v>
      </c>
      <c r="R11" s="47">
        <f t="shared" si="10"/>
        <v>0</v>
      </c>
      <c r="S11" s="55">
        <f t="shared" si="11"/>
        <v>3104059</v>
      </c>
      <c r="T11" s="47"/>
      <c r="U11" s="123"/>
      <c r="V11" s="45"/>
      <c r="W11" s="34"/>
      <c r="X11" s="5"/>
      <c r="Y11" s="5"/>
      <c r="Z11" s="5"/>
      <c r="AA11" s="4"/>
      <c r="AB11" s="4"/>
      <c r="AC11" s="4"/>
      <c r="AD11" s="4"/>
      <c r="AE11" s="4"/>
    </row>
    <row r="12" spans="1:31" s="44" customFormat="1" ht="23.25" customHeight="1">
      <c r="A12" s="46">
        <v>3</v>
      </c>
      <c r="B12" s="46" t="s">
        <v>69</v>
      </c>
      <c r="C12" s="102" t="str">
        <f t="shared" si="0"/>
        <v>Võ Thị Út</v>
      </c>
      <c r="D12" s="135" t="str">
        <f t="shared" si="1"/>
        <v>KCS</v>
      </c>
      <c r="E12" s="103">
        <f t="shared" si="2"/>
        <v>3840000</v>
      </c>
      <c r="F12" s="108">
        <f>VLOOKUP(B12,'CC - 05'!$B$8:$AS$17,36,0)</f>
        <v>22</v>
      </c>
      <c r="G12" s="243">
        <f t="shared" si="12"/>
        <v>3249231</v>
      </c>
      <c r="H12" s="108">
        <f>(VLOOKUP(B12,'CC - 05'!$B$8:$AS$17,37,0)+VLOOKUP(B12,'CC - 05'!$B$8:$AS$17,38,0))</f>
        <v>0</v>
      </c>
      <c r="I12" s="243">
        <f t="shared" si="4"/>
        <v>0</v>
      </c>
      <c r="J12" s="109">
        <f t="shared" si="5"/>
        <v>22</v>
      </c>
      <c r="K12" s="47">
        <f>G12+I12-1</f>
        <v>3249230</v>
      </c>
      <c r="L12" s="103">
        <f t="shared" si="7"/>
        <v>330000</v>
      </c>
      <c r="M12" s="49">
        <f t="shared" si="8"/>
        <v>3579230</v>
      </c>
      <c r="N12" s="48">
        <f>IF(VLOOKUP(B12,DS,13,0)="x",E12*$N$5,0)</f>
        <v>307200</v>
      </c>
      <c r="O12" s="48">
        <f>IF(VLOOKUP(B12,DS,13,0)="x",E12*$O$5,0)</f>
        <v>57600</v>
      </c>
      <c r="P12" s="48">
        <f>IF(VLOOKUP(B12,DS,13,0)="x",E12*$P$5,0)</f>
        <v>38400</v>
      </c>
      <c r="Q12" s="47">
        <f t="shared" si="9"/>
        <v>3176030</v>
      </c>
      <c r="R12" s="47">
        <f t="shared" si="10"/>
        <v>0</v>
      </c>
      <c r="S12" s="55">
        <f t="shared" si="11"/>
        <v>3176030</v>
      </c>
      <c r="T12" s="47"/>
      <c r="U12" s="123"/>
      <c r="V12" s="45"/>
      <c r="W12" s="34"/>
      <c r="X12" s="5"/>
      <c r="Y12" s="5"/>
      <c r="Z12" s="5"/>
      <c r="AA12" s="4"/>
      <c r="AB12" s="4"/>
      <c r="AC12" s="4"/>
      <c r="AD12" s="4"/>
      <c r="AE12" s="4"/>
    </row>
    <row r="13" spans="1:31" s="44" customFormat="1" ht="23.25" customHeight="1">
      <c r="A13" s="46">
        <v>4</v>
      </c>
      <c r="B13" s="46" t="s">
        <v>70</v>
      </c>
      <c r="C13" s="102" t="str">
        <f t="shared" si="0"/>
        <v>Nguyễn Thị Thiết</v>
      </c>
      <c r="D13" s="135" t="str">
        <f t="shared" si="1"/>
        <v>KCS</v>
      </c>
      <c r="E13" s="103">
        <f t="shared" si="2"/>
        <v>3840000</v>
      </c>
      <c r="F13" s="108">
        <f>VLOOKUP(B13,'CC - 05'!$B$8:$AS$17,36,0)</f>
        <v>23</v>
      </c>
      <c r="G13" s="243">
        <f t="shared" si="12"/>
        <v>3396923</v>
      </c>
      <c r="H13" s="108">
        <f>(VLOOKUP(B13,'CC - 05'!$B$8:$AS$17,37,0)+VLOOKUP(B13,'CC - 05'!$B$8:$AS$17,38,0))</f>
        <v>0</v>
      </c>
      <c r="I13" s="243">
        <f t="shared" si="4"/>
        <v>0</v>
      </c>
      <c r="J13" s="109">
        <f t="shared" si="5"/>
        <v>23</v>
      </c>
      <c r="K13" s="47">
        <f t="shared" si="6"/>
        <v>3396923</v>
      </c>
      <c r="L13" s="103">
        <f t="shared" si="7"/>
        <v>345000</v>
      </c>
      <c r="M13" s="49">
        <f t="shared" si="8"/>
        <v>3741923</v>
      </c>
      <c r="N13" s="48">
        <f>IF(VLOOKUP(B13,DS,13,0)="x",E13*$N$5,0)</f>
        <v>307200</v>
      </c>
      <c r="O13" s="48">
        <f>IF(VLOOKUP(B13,DS,13,0)="x",E13*$O$5,0)</f>
        <v>57600</v>
      </c>
      <c r="P13" s="48">
        <f>IF(VLOOKUP(B13,DS,13,0)="x",E13*$P$5,0)</f>
        <v>38400</v>
      </c>
      <c r="Q13" s="47">
        <f t="shared" si="9"/>
        <v>3338723</v>
      </c>
      <c r="R13" s="47">
        <f t="shared" si="10"/>
        <v>0</v>
      </c>
      <c r="S13" s="55">
        <f t="shared" si="11"/>
        <v>3338723</v>
      </c>
      <c r="T13" s="47"/>
      <c r="U13" s="123"/>
      <c r="V13" s="45"/>
      <c r="W13" s="34"/>
      <c r="X13" s="5"/>
      <c r="Y13" s="5"/>
      <c r="Z13" s="5"/>
      <c r="AA13" s="4"/>
      <c r="AB13" s="4"/>
      <c r="AC13" s="4"/>
      <c r="AD13" s="4"/>
      <c r="AE13" s="4"/>
    </row>
    <row r="14" spans="1:31" s="44" customFormat="1" ht="23.25" customHeight="1">
      <c r="A14" s="46">
        <v>5</v>
      </c>
      <c r="B14" s="46" t="s">
        <v>71</v>
      </c>
      <c r="C14" s="102" t="str">
        <f t="shared" ref="C14" si="13">VLOOKUP(B14,DS,2,0)</f>
        <v>Nguyễn Trường Giang</v>
      </c>
      <c r="D14" s="135" t="str">
        <f t="shared" ref="D14" si="14">VLOOKUP(B14,DS,3,0)</f>
        <v>Cơ Điện</v>
      </c>
      <c r="E14" s="103">
        <f t="shared" ref="E14" si="15">VLOOKUP(B14,DS,4,0)</f>
        <v>3153000</v>
      </c>
      <c r="F14" s="108">
        <f>VLOOKUP(B14,'CC - 05'!$B$8:$AS$17,36,0)</f>
        <v>22</v>
      </c>
      <c r="G14" s="243">
        <f t="shared" si="12"/>
        <v>2667923</v>
      </c>
      <c r="H14" s="108">
        <f>(VLOOKUP(B14,'CC - 05'!$B$8:$AS$17,37,0)+VLOOKUP(B14,'CC - 05'!$B$8:$AS$17,38,0))</f>
        <v>0</v>
      </c>
      <c r="I14" s="243">
        <f t="shared" ref="I14" si="16">ROUND(E14/$U$2*H14,0)</f>
        <v>0</v>
      </c>
      <c r="J14" s="109">
        <f t="shared" ref="J14" si="17">F14+H14</f>
        <v>22</v>
      </c>
      <c r="K14" s="47">
        <f t="shared" si="6"/>
        <v>2667923</v>
      </c>
      <c r="L14" s="103">
        <f t="shared" ref="L14" si="18">+F14*15000</f>
        <v>330000</v>
      </c>
      <c r="M14" s="49">
        <f t="shared" ref="M14" si="19">K14+L14</f>
        <v>2997923</v>
      </c>
      <c r="N14" s="48">
        <f>IF(VLOOKUP(B14,DS,13,0)="x",E14*$N$5,0)</f>
        <v>252240</v>
      </c>
      <c r="O14" s="48">
        <f>IF(VLOOKUP(B14,DS,13,0)="x",E14*$O$5,0)</f>
        <v>47295</v>
      </c>
      <c r="P14" s="48">
        <f>IF(VLOOKUP(B14,DS,13,0)="x",E14*$P$5,0)</f>
        <v>31530</v>
      </c>
      <c r="Q14" s="47">
        <f t="shared" ref="Q14" si="20">M14-SUM(N14:P14)</f>
        <v>2666858</v>
      </c>
      <c r="R14" s="47">
        <f t="shared" ref="R14" si="21">VLOOKUP(B14,DS,23,0)</f>
        <v>0</v>
      </c>
      <c r="S14" s="55">
        <f t="shared" ref="S14" si="22">Q14-R14</f>
        <v>2666858</v>
      </c>
      <c r="T14" s="47"/>
      <c r="U14" s="123"/>
      <c r="V14" s="45"/>
      <c r="W14" s="34"/>
      <c r="X14" s="5"/>
      <c r="Y14" s="5"/>
      <c r="Z14" s="5"/>
      <c r="AA14" s="4"/>
      <c r="AB14" s="4"/>
      <c r="AC14" s="4"/>
      <c r="AD14" s="4"/>
      <c r="AE14" s="4"/>
    </row>
    <row r="15" spans="1:31" s="44" customFormat="1" ht="22.5" customHeight="1">
      <c r="A15" s="50"/>
      <c r="B15" s="50"/>
      <c r="C15" s="51"/>
      <c r="D15" s="3"/>
      <c r="E15" s="52"/>
      <c r="F15" s="52"/>
      <c r="G15" s="52"/>
      <c r="H15" s="52"/>
      <c r="I15" s="52"/>
      <c r="J15" s="53"/>
      <c r="K15" s="52"/>
      <c r="L15" s="52"/>
      <c r="M15" s="54"/>
      <c r="N15" s="52"/>
      <c r="O15" s="52"/>
      <c r="P15" s="52"/>
      <c r="Q15" s="52"/>
      <c r="R15" s="52"/>
      <c r="S15" s="52"/>
      <c r="T15" s="47"/>
      <c r="U15" s="123"/>
      <c r="V15" s="45"/>
      <c r="W15" s="45"/>
      <c r="X15" s="45"/>
      <c r="Y15" s="45"/>
      <c r="Z15" s="45"/>
    </row>
    <row r="16" spans="1:31" s="40" customFormat="1" ht="21" customHeight="1">
      <c r="A16" s="429" t="s">
        <v>26</v>
      </c>
      <c r="B16" s="429"/>
      <c r="C16" s="429"/>
      <c r="D16" s="429"/>
      <c r="E16" s="162">
        <f t="shared" ref="E16:S16" si="23">SUM(E10:E15)</f>
        <v>18156000</v>
      </c>
      <c r="F16" s="162">
        <f t="shared" si="23"/>
        <v>113</v>
      </c>
      <c r="G16" s="162">
        <f t="shared" si="23"/>
        <v>15792116</v>
      </c>
      <c r="H16" s="162">
        <f t="shared" si="23"/>
        <v>0</v>
      </c>
      <c r="I16" s="162">
        <f t="shared" si="23"/>
        <v>0</v>
      </c>
      <c r="J16" s="32">
        <f t="shared" si="23"/>
        <v>113</v>
      </c>
      <c r="K16" s="32">
        <f t="shared" si="23"/>
        <v>15792115</v>
      </c>
      <c r="L16" s="32">
        <f t="shared" si="23"/>
        <v>1695000</v>
      </c>
      <c r="M16" s="32">
        <f t="shared" si="23"/>
        <v>17487115</v>
      </c>
      <c r="N16" s="32">
        <f t="shared" si="23"/>
        <v>1452480</v>
      </c>
      <c r="O16" s="32">
        <f t="shared" si="23"/>
        <v>272340</v>
      </c>
      <c r="P16" s="32">
        <f t="shared" si="23"/>
        <v>181560</v>
      </c>
      <c r="Q16" s="32">
        <f t="shared" si="23"/>
        <v>15580735</v>
      </c>
      <c r="R16" s="32">
        <f t="shared" si="23"/>
        <v>0</v>
      </c>
      <c r="S16" s="32">
        <f t="shared" si="23"/>
        <v>15580735</v>
      </c>
      <c r="T16" s="32"/>
      <c r="U16" s="123"/>
      <c r="V16" s="41"/>
      <c r="W16" s="41"/>
      <c r="X16" s="41"/>
      <c r="Y16" s="41"/>
      <c r="Z16" s="41"/>
    </row>
    <row r="17" spans="1:26" ht="11.25" customHeight="1">
      <c r="A17" s="10"/>
      <c r="B17" s="10"/>
      <c r="C17" s="11"/>
      <c r="D17" s="136"/>
      <c r="E17" s="110"/>
      <c r="F17" s="11"/>
      <c r="G17" s="11"/>
      <c r="H17" s="11"/>
      <c r="I17" s="11"/>
      <c r="K17" s="11"/>
      <c r="L17" s="11"/>
      <c r="M17" s="121"/>
      <c r="N17" s="11"/>
      <c r="O17" s="11"/>
      <c r="P17" s="11"/>
      <c r="Q17" s="11"/>
      <c r="R17" s="11"/>
      <c r="S17" s="11"/>
      <c r="T17" s="11"/>
      <c r="U17" s="123"/>
    </row>
    <row r="18" spans="1:26" s="44" customFormat="1" ht="11.25" customHeight="1">
      <c r="A18" s="91"/>
      <c r="B18" s="91"/>
      <c r="C18" s="91"/>
      <c r="D18" s="155"/>
      <c r="E18" s="156"/>
      <c r="F18" s="91"/>
      <c r="G18" s="91"/>
      <c r="H18" s="91"/>
      <c r="I18" s="91"/>
      <c r="J18" s="157"/>
      <c r="K18" s="156"/>
      <c r="L18" s="91"/>
      <c r="M18" s="91"/>
      <c r="N18" s="91"/>
      <c r="O18" s="91"/>
      <c r="P18" s="91"/>
      <c r="Q18" s="91"/>
      <c r="R18" s="91"/>
      <c r="S18" s="127" t="str">
        <f>"Long An, ngày  "&amp;$V$2&amp;"   tháng   "&amp;TEXT($E$4,"mm")&amp;"   năm "&amp;TEXT($E$4,"yyyy")</f>
        <v>Long An, ngày  31   tháng   05   năm 2014</v>
      </c>
      <c r="T18" s="91"/>
      <c r="U18" s="158"/>
      <c r="V18" s="45"/>
      <c r="W18" s="45"/>
      <c r="X18" s="45"/>
      <c r="Y18" s="45"/>
      <c r="Z18" s="45"/>
    </row>
    <row r="19" spans="1:26" s="44" customFormat="1" ht="12.75">
      <c r="A19" s="35"/>
      <c r="B19" s="35"/>
      <c r="C19" s="35" t="s">
        <v>63</v>
      </c>
      <c r="D19" s="159"/>
      <c r="E19" s="92"/>
      <c r="F19" s="158"/>
      <c r="G19" s="92"/>
      <c r="H19" s="92"/>
      <c r="I19" s="92"/>
      <c r="J19" s="160"/>
      <c r="K19" s="45"/>
      <c r="L19" s="35"/>
      <c r="M19" s="288"/>
      <c r="N19" s="26"/>
      <c r="O19" s="26"/>
      <c r="P19" s="26"/>
      <c r="Q19" s="26"/>
      <c r="S19" s="26" t="s">
        <v>23</v>
      </c>
      <c r="T19" s="158"/>
      <c r="U19" s="158"/>
      <c r="V19" s="45"/>
      <c r="W19" s="45"/>
      <c r="X19" s="45"/>
      <c r="Y19" s="45"/>
      <c r="Z19" s="45"/>
    </row>
    <row r="20" spans="1:26" ht="12">
      <c r="A20" s="10"/>
      <c r="B20" s="10"/>
      <c r="C20" s="20"/>
      <c r="E20" s="17"/>
      <c r="F20" s="16"/>
      <c r="G20" s="17"/>
      <c r="H20" s="17"/>
      <c r="I20" s="17"/>
      <c r="K20" s="8"/>
      <c r="L20" s="20"/>
      <c r="M20" s="6"/>
      <c r="N20" s="15"/>
      <c r="O20" s="15"/>
      <c r="P20" s="15"/>
      <c r="Q20" s="15"/>
      <c r="S20" s="15"/>
      <c r="T20" s="16"/>
      <c r="U20" s="123"/>
    </row>
    <row r="21" spans="1:26" ht="12">
      <c r="C21" s="20"/>
      <c r="L21" s="20"/>
      <c r="M21" s="6"/>
      <c r="T21" s="20"/>
      <c r="U21" s="123"/>
    </row>
    <row r="22" spans="1:26" ht="12">
      <c r="A22" s="10"/>
      <c r="B22" s="10"/>
      <c r="C22" s="20"/>
      <c r="E22" s="39"/>
      <c r="F22" s="38"/>
      <c r="G22" s="39"/>
      <c r="H22" s="39"/>
      <c r="I22" s="39"/>
      <c r="J22" s="104"/>
      <c r="K22" s="10"/>
      <c r="L22" s="20"/>
      <c r="M22" s="10"/>
      <c r="N22" s="111"/>
      <c r="O22" s="10"/>
      <c r="P22" s="10"/>
      <c r="Q22" s="10"/>
      <c r="R22" s="10"/>
      <c r="S22" s="10"/>
      <c r="T22" s="38"/>
      <c r="U22" s="123"/>
    </row>
    <row r="23" spans="1:26" ht="12">
      <c r="A23" s="10"/>
      <c r="B23" s="10"/>
      <c r="C23" s="20"/>
      <c r="K23" s="8"/>
      <c r="L23" s="20"/>
      <c r="M23" s="6"/>
      <c r="T23" s="20"/>
      <c r="U23" s="123"/>
    </row>
    <row r="24" spans="1:26" ht="12">
      <c r="A24" s="106"/>
      <c r="B24" s="18"/>
      <c r="C24" s="12"/>
      <c r="E24" s="14"/>
      <c r="F24" s="13"/>
      <c r="G24" s="14"/>
      <c r="H24" s="14"/>
      <c r="I24" s="14"/>
      <c r="J24" s="107"/>
      <c r="K24" s="9"/>
      <c r="L24" s="12"/>
      <c r="M24" s="9"/>
      <c r="N24" s="13"/>
      <c r="O24" s="9"/>
      <c r="P24" s="9"/>
      <c r="Q24" s="12"/>
      <c r="R24" s="9"/>
      <c r="S24" s="13"/>
      <c r="T24" s="13"/>
      <c r="U24" s="123"/>
    </row>
    <row r="25" spans="1:26" ht="12">
      <c r="A25" s="10"/>
      <c r="B25" s="10"/>
      <c r="K25" s="8"/>
      <c r="L25" s="8"/>
      <c r="M25" s="6"/>
      <c r="U25" s="123"/>
    </row>
    <row r="26" spans="1:26" ht="12">
      <c r="A26" s="10"/>
      <c r="B26" s="10"/>
      <c r="K26" s="8"/>
      <c r="L26" s="8"/>
      <c r="M26" s="6"/>
      <c r="U26" s="123"/>
    </row>
    <row r="27" spans="1:26" ht="12">
      <c r="A27" s="10"/>
      <c r="B27" s="10"/>
      <c r="K27" s="7"/>
      <c r="L27" s="7"/>
      <c r="M27" s="6"/>
      <c r="U27" s="123"/>
    </row>
    <row r="28" spans="1:26" ht="12">
      <c r="M28" s="6"/>
      <c r="U28" s="123"/>
    </row>
    <row r="29" spans="1:26" ht="12">
      <c r="M29" s="6"/>
      <c r="U29" s="123"/>
    </row>
    <row r="30" spans="1:26" ht="12">
      <c r="M30" s="6"/>
      <c r="U30" s="123"/>
    </row>
    <row r="31" spans="1:26" ht="12">
      <c r="M31" s="6"/>
      <c r="U31" s="123"/>
    </row>
    <row r="32" spans="1:26" ht="12">
      <c r="M32" s="6"/>
      <c r="U32" s="123"/>
    </row>
    <row r="33" spans="13:21" ht="12">
      <c r="M33" s="6"/>
      <c r="U33" s="123"/>
    </row>
    <row r="34" spans="13:21" ht="12">
      <c r="M34" s="6"/>
      <c r="U34" s="123"/>
    </row>
    <row r="35" spans="13:21" ht="12">
      <c r="M35" s="6"/>
      <c r="U35" s="123"/>
    </row>
    <row r="36" spans="13:21" ht="12">
      <c r="M36" s="6"/>
      <c r="U36" s="123"/>
    </row>
    <row r="37" spans="13:21" ht="12">
      <c r="M37" s="6"/>
      <c r="U37" s="123"/>
    </row>
    <row r="38" spans="13:21" ht="12">
      <c r="M38" s="6"/>
      <c r="U38" s="123"/>
    </row>
    <row r="39" spans="13:21" ht="12">
      <c r="M39" s="6"/>
      <c r="U39" s="123"/>
    </row>
    <row r="40" spans="13:21" ht="12">
      <c r="M40" s="6"/>
      <c r="U40" s="123"/>
    </row>
    <row r="41" spans="13:21" ht="12">
      <c r="M41" s="6"/>
      <c r="U41" s="123"/>
    </row>
    <row r="42" spans="13:21" ht="12">
      <c r="M42" s="6"/>
      <c r="U42" s="123"/>
    </row>
    <row r="43" spans="13:21" ht="12">
      <c r="M43" s="6"/>
      <c r="U43" s="123"/>
    </row>
    <row r="44" spans="13:21" ht="12">
      <c r="M44" s="6"/>
      <c r="U44" s="123"/>
    </row>
    <row r="45" spans="13:21" ht="12">
      <c r="M45" s="6"/>
      <c r="U45" s="123"/>
    </row>
    <row r="46" spans="13:21" ht="12">
      <c r="M46" s="6"/>
      <c r="U46" s="123"/>
    </row>
    <row r="47" spans="13:21" ht="12">
      <c r="M47" s="6"/>
      <c r="U47" s="123"/>
    </row>
    <row r="48" spans="13:21" ht="12">
      <c r="M48" s="6"/>
      <c r="U48" s="123"/>
    </row>
    <row r="49" spans="1:31" ht="12">
      <c r="M49" s="6"/>
      <c r="U49" s="123"/>
    </row>
    <row r="50" spans="1:31" ht="12">
      <c r="M50" s="6"/>
      <c r="U50" s="123"/>
    </row>
    <row r="51" spans="1:31" ht="12">
      <c r="M51" s="6"/>
      <c r="U51" s="123"/>
    </row>
    <row r="52" spans="1:31" ht="12">
      <c r="M52" s="6"/>
      <c r="U52" s="123"/>
    </row>
    <row r="53" spans="1:31" ht="12">
      <c r="M53" s="6"/>
      <c r="U53" s="123"/>
    </row>
    <row r="54" spans="1:31" ht="12">
      <c r="M54" s="6"/>
      <c r="U54" s="123"/>
    </row>
    <row r="55" spans="1:31" ht="12">
      <c r="M55" s="6"/>
      <c r="U55" s="123"/>
    </row>
    <row r="56" spans="1:31" ht="12">
      <c r="M56" s="6"/>
      <c r="U56" s="123"/>
    </row>
    <row r="57" spans="1:31" ht="12">
      <c r="M57" s="6"/>
      <c r="U57" s="123"/>
    </row>
    <row r="58" spans="1:31" ht="12">
      <c r="M58" s="6"/>
      <c r="U58" s="123"/>
    </row>
    <row r="59" spans="1:31" s="197" customFormat="1" ht="29.25" customHeight="1">
      <c r="A59" s="161" t="str">
        <f>$A$1</f>
        <v>Công ty TNHH Hải sản An Lạc</v>
      </c>
      <c r="B59" s="293"/>
      <c r="C59" s="293"/>
      <c r="D59" s="430" t="str">
        <f>D1</f>
        <v>BẢNG THANH TOÁN LƯƠNG THÁNG 05 / 2014</v>
      </c>
      <c r="E59" s="430"/>
      <c r="F59" s="430"/>
      <c r="G59" s="430"/>
      <c r="H59" s="430"/>
      <c r="I59" s="430"/>
      <c r="J59" s="430"/>
      <c r="K59" s="430"/>
      <c r="L59" s="430"/>
      <c r="M59" s="430"/>
      <c r="N59" s="430"/>
      <c r="O59" s="430"/>
      <c r="P59" s="430"/>
      <c r="Q59" s="431"/>
      <c r="R59" s="432" t="s">
        <v>126</v>
      </c>
      <c r="S59" s="433"/>
      <c r="T59" s="434"/>
      <c r="U59" s="123"/>
      <c r="V59" s="8"/>
      <c r="W59" s="220"/>
      <c r="X59" s="220"/>
      <c r="Y59" s="221"/>
      <c r="Z59" s="221"/>
    </row>
    <row r="60" spans="1:31" s="197" customFormat="1" ht="15" customHeight="1">
      <c r="A60" s="161" t="str">
        <f>$A$2</f>
        <v>Địa chỉ: Lô A14, đường 4A, KCN Hải Sơn, Đức Hòa, Long An</v>
      </c>
      <c r="B60" s="293"/>
      <c r="C60" s="293"/>
      <c r="D60" s="293"/>
      <c r="E60" s="222"/>
      <c r="F60" s="293"/>
      <c r="G60" s="293"/>
      <c r="H60" s="293"/>
      <c r="I60" s="293"/>
      <c r="J60" s="223"/>
      <c r="K60" s="293"/>
      <c r="L60" s="293"/>
      <c r="M60" s="293"/>
      <c r="N60" s="293"/>
      <c r="O60" s="293"/>
      <c r="P60" s="293"/>
      <c r="Q60" s="293"/>
      <c r="R60" s="293"/>
      <c r="S60" s="293"/>
      <c r="T60" s="173"/>
      <c r="U60" s="123"/>
      <c r="V60" s="8"/>
      <c r="W60" s="220"/>
      <c r="X60" s="220"/>
      <c r="Y60" s="221"/>
      <c r="Z60" s="221"/>
    </row>
    <row r="61" spans="1:31" s="197" customFormat="1" ht="15" customHeight="1">
      <c r="A61" s="161" t="str">
        <f>$A$3</f>
        <v>Số điện thoại: 072.3850606 - Fax: 072.3850608</v>
      </c>
      <c r="B61" s="293"/>
      <c r="C61" s="293"/>
      <c r="D61" s="293"/>
      <c r="E61" s="222"/>
      <c r="F61" s="293"/>
      <c r="G61" s="293"/>
      <c r="H61" s="293"/>
      <c r="I61" s="293"/>
      <c r="J61" s="223"/>
      <c r="K61" s="293"/>
      <c r="L61" s="293"/>
      <c r="M61" s="293"/>
      <c r="N61" s="293"/>
      <c r="O61" s="293"/>
      <c r="P61" s="293"/>
      <c r="Q61" s="293"/>
      <c r="R61" s="293"/>
      <c r="S61" s="293"/>
      <c r="T61" s="173"/>
      <c r="U61" s="123"/>
      <c r="V61" s="8"/>
      <c r="W61" s="220"/>
      <c r="X61" s="220"/>
      <c r="Y61" s="221"/>
      <c r="Z61" s="221"/>
    </row>
    <row r="62" spans="1:31" s="197" customFormat="1" ht="15" customHeight="1">
      <c r="A62" s="161" t="str">
        <f>$A$4</f>
        <v>MST: 1100878093</v>
      </c>
      <c r="B62" s="293"/>
      <c r="C62" s="293"/>
      <c r="D62" s="293"/>
      <c r="E62" s="222"/>
      <c r="F62" s="293"/>
      <c r="G62" s="293"/>
      <c r="H62" s="293"/>
      <c r="I62" s="293"/>
      <c r="J62" s="223"/>
      <c r="K62" s="293"/>
      <c r="L62" s="224"/>
      <c r="M62" s="293"/>
      <c r="N62" s="293"/>
      <c r="O62" s="293"/>
      <c r="P62" s="293"/>
      <c r="Q62" s="225"/>
      <c r="R62" s="293"/>
      <c r="S62" s="293"/>
      <c r="T62" s="293"/>
      <c r="U62" s="123"/>
      <c r="V62" s="8"/>
      <c r="W62" s="220"/>
      <c r="X62" s="220"/>
      <c r="Y62" s="221"/>
      <c r="Z62" s="221"/>
    </row>
    <row r="63" spans="1:31" s="228" customFormat="1" ht="14.25" customHeight="1">
      <c r="A63" s="226"/>
      <c r="B63" s="20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123"/>
      <c r="V63" s="8"/>
      <c r="W63" s="227"/>
      <c r="X63" s="227"/>
      <c r="Y63" s="227"/>
      <c r="Z63" s="227"/>
    </row>
    <row r="64" spans="1:31" s="231" customFormat="1" ht="24" customHeight="1">
      <c r="A64" s="435" t="s">
        <v>20</v>
      </c>
      <c r="B64" s="435" t="s">
        <v>21</v>
      </c>
      <c r="C64" s="437" t="s">
        <v>1</v>
      </c>
      <c r="D64" s="437" t="s">
        <v>2</v>
      </c>
      <c r="E64" s="439" t="s">
        <v>58</v>
      </c>
      <c r="F64" s="440" t="s">
        <v>27</v>
      </c>
      <c r="G64" s="441"/>
      <c r="H64" s="441"/>
      <c r="I64" s="441"/>
      <c r="J64" s="441"/>
      <c r="K64" s="442"/>
      <c r="L64" s="408" t="s">
        <v>60</v>
      </c>
      <c r="M64" s="438" t="s">
        <v>5</v>
      </c>
      <c r="N64" s="437" t="s">
        <v>6</v>
      </c>
      <c r="O64" s="437"/>
      <c r="P64" s="437"/>
      <c r="Q64" s="438" t="s">
        <v>7</v>
      </c>
      <c r="R64" s="438" t="s">
        <v>8</v>
      </c>
      <c r="S64" s="438" t="s">
        <v>9</v>
      </c>
      <c r="T64" s="444" t="s">
        <v>10</v>
      </c>
      <c r="U64" s="123"/>
      <c r="V64" s="8"/>
      <c r="W64" s="230"/>
      <c r="X64" s="221"/>
      <c r="Y64" s="221"/>
      <c r="Z64" s="221"/>
      <c r="AA64" s="197"/>
      <c r="AB64" s="197"/>
      <c r="AC64" s="197"/>
      <c r="AD64" s="197"/>
      <c r="AE64" s="197"/>
    </row>
    <row r="65" spans="1:31" s="231" customFormat="1" ht="33.75" customHeight="1">
      <c r="A65" s="436"/>
      <c r="B65" s="436"/>
      <c r="C65" s="437"/>
      <c r="D65" s="437"/>
      <c r="E65" s="439"/>
      <c r="F65" s="440" t="s">
        <v>62</v>
      </c>
      <c r="G65" s="442"/>
      <c r="H65" s="440" t="s">
        <v>42</v>
      </c>
      <c r="I65" s="441"/>
      <c r="J65" s="448" t="s">
        <v>28</v>
      </c>
      <c r="K65" s="438" t="s">
        <v>4</v>
      </c>
      <c r="L65" s="409"/>
      <c r="M65" s="443"/>
      <c r="N65" s="450" t="s">
        <v>12</v>
      </c>
      <c r="O65" s="438" t="s">
        <v>13</v>
      </c>
      <c r="P65" s="438" t="s">
        <v>35</v>
      </c>
      <c r="Q65" s="443"/>
      <c r="R65" s="443"/>
      <c r="S65" s="443"/>
      <c r="T65" s="445"/>
      <c r="U65" s="204"/>
      <c r="V65" s="230"/>
      <c r="W65" s="230"/>
      <c r="X65" s="221"/>
      <c r="Y65" s="221"/>
      <c r="Z65" s="221"/>
      <c r="AA65" s="197"/>
      <c r="AB65" s="197"/>
      <c r="AC65" s="197"/>
      <c r="AD65" s="197"/>
      <c r="AE65" s="197"/>
    </row>
    <row r="66" spans="1:31" s="231" customFormat="1" ht="35.25" customHeight="1">
      <c r="A66" s="436"/>
      <c r="B66" s="436"/>
      <c r="C66" s="438"/>
      <c r="D66" s="438"/>
      <c r="E66" s="439"/>
      <c r="F66" s="291" t="s">
        <v>41</v>
      </c>
      <c r="G66" s="292" t="s">
        <v>19</v>
      </c>
      <c r="H66" s="291" t="s">
        <v>18</v>
      </c>
      <c r="I66" s="292" t="s">
        <v>19</v>
      </c>
      <c r="J66" s="449"/>
      <c r="K66" s="443"/>
      <c r="L66" s="419"/>
      <c r="M66" s="443"/>
      <c r="N66" s="451"/>
      <c r="O66" s="443"/>
      <c r="P66" s="443"/>
      <c r="Q66" s="443"/>
      <c r="R66" s="443"/>
      <c r="S66" s="443"/>
      <c r="T66" s="445"/>
      <c r="U66" s="204"/>
      <c r="V66" s="230"/>
      <c r="W66" s="230"/>
      <c r="X66" s="221"/>
      <c r="Y66" s="221"/>
      <c r="Z66" s="221"/>
      <c r="AA66" s="197"/>
      <c r="AB66" s="197"/>
      <c r="AC66" s="197"/>
      <c r="AD66" s="197"/>
      <c r="AE66" s="197"/>
    </row>
    <row r="67" spans="1:31" s="237" customFormat="1" ht="12.75" customHeight="1">
      <c r="A67" s="233">
        <v>1</v>
      </c>
      <c r="B67" s="233">
        <v>2</v>
      </c>
      <c r="C67" s="233">
        <v>3</v>
      </c>
      <c r="D67" s="233">
        <v>4</v>
      </c>
      <c r="E67" s="233">
        <v>5</v>
      </c>
      <c r="F67" s="233">
        <v>7</v>
      </c>
      <c r="G67" s="233">
        <v>8</v>
      </c>
      <c r="H67" s="233">
        <v>9</v>
      </c>
      <c r="I67" s="233">
        <v>10</v>
      </c>
      <c r="J67" s="233">
        <v>13</v>
      </c>
      <c r="K67" s="233">
        <v>14</v>
      </c>
      <c r="L67" s="233">
        <v>16</v>
      </c>
      <c r="M67" s="233">
        <v>20</v>
      </c>
      <c r="N67" s="233">
        <v>24</v>
      </c>
      <c r="O67" s="233">
        <v>25</v>
      </c>
      <c r="P67" s="233">
        <v>26</v>
      </c>
      <c r="Q67" s="233">
        <v>29</v>
      </c>
      <c r="R67" s="233">
        <v>30</v>
      </c>
      <c r="S67" s="233">
        <v>31</v>
      </c>
      <c r="T67" s="233">
        <v>32</v>
      </c>
      <c r="U67" s="204"/>
      <c r="V67" s="234"/>
      <c r="W67" s="234"/>
      <c r="X67" s="235"/>
      <c r="Y67" s="235"/>
      <c r="Z67" s="235"/>
      <c r="AA67" s="236"/>
      <c r="AB67" s="236"/>
      <c r="AC67" s="236"/>
      <c r="AD67" s="236"/>
      <c r="AE67" s="236"/>
    </row>
    <row r="68" spans="1:31" s="249" customFormat="1" ht="23.25" customHeight="1">
      <c r="A68" s="238">
        <v>1</v>
      </c>
      <c r="B68" s="238" t="s">
        <v>78</v>
      </c>
      <c r="C68" s="239" t="str">
        <f t="shared" ref="C68:C73" si="24">VLOOKUP(B68,DS,2,0)</f>
        <v>Nguyễn Thiện Duy</v>
      </c>
      <c r="D68" s="240" t="str">
        <f t="shared" ref="D68:D73" si="25">VLOOKUP(B68,DS,3,0)</f>
        <v>Giám đốc</v>
      </c>
      <c r="E68" s="241">
        <f t="shared" ref="E68:E73" si="26">VLOOKUP(B68,DS,4,0)</f>
        <v>9470000</v>
      </c>
      <c r="F68" s="242">
        <f>VLOOKUP(B68,'CC - 05'!B52:AS63,36,0)</f>
        <v>23</v>
      </c>
      <c r="G68" s="243">
        <f t="shared" ref="G68" si="27">ROUND(E68/$U$2*F68,0)</f>
        <v>8377308</v>
      </c>
      <c r="H68" s="242">
        <f>(VLOOKUP(B68,'CC - 05'!B52:AS63,37,0)+VLOOKUP(B68,'CC - 05'!B52:AS63,38,0))</f>
        <v>0</v>
      </c>
      <c r="I68" s="243">
        <f t="shared" ref="I68:I73" si="28">ROUND(E68/$U$2*H68,0)</f>
        <v>0</v>
      </c>
      <c r="J68" s="244">
        <f t="shared" ref="J68:J73" si="29">F68+H68</f>
        <v>23</v>
      </c>
      <c r="K68" s="243">
        <f>G68+I68</f>
        <v>8377308</v>
      </c>
      <c r="L68" s="103">
        <f t="shared" ref="L68:L73" si="30">+F68*15000</f>
        <v>345000</v>
      </c>
      <c r="M68" s="246">
        <f t="shared" ref="M68:M73" si="31">K68+SUM(L68:L68)</f>
        <v>8722308</v>
      </c>
      <c r="N68" s="48">
        <f t="shared" ref="N68:N73" si="32">IF(VLOOKUP(B68,DS,13,0)="x",E68*$N$5,0)</f>
        <v>757600</v>
      </c>
      <c r="O68" s="48">
        <f t="shared" ref="O68:O73" si="33">IF(VLOOKUP(B68,DS,13,0)="x",E68*$O$5,0)</f>
        <v>142050</v>
      </c>
      <c r="P68" s="48">
        <f t="shared" ref="P68:P73" si="34">IF(VLOOKUP(B68,DS,13,0)="x",E68*$P$5,0)</f>
        <v>94700</v>
      </c>
      <c r="Q68" s="243">
        <f t="shared" ref="Q68:Q73" si="35">M68-SUM(N68:P68)</f>
        <v>7727958</v>
      </c>
      <c r="R68" s="243">
        <f t="shared" ref="R68:R73" si="36">VLOOKUP(B68,DS,23,0)</f>
        <v>0</v>
      </c>
      <c r="S68" s="247">
        <f>Q68-R68</f>
        <v>7727958</v>
      </c>
      <c r="T68" s="243"/>
      <c r="U68" s="204"/>
      <c r="V68" s="248"/>
      <c r="W68" s="230"/>
      <c r="X68" s="221"/>
      <c r="Y68" s="221"/>
      <c r="Z68" s="221"/>
      <c r="AA68" s="197"/>
      <c r="AB68" s="197"/>
      <c r="AC68" s="197"/>
      <c r="AD68" s="197"/>
      <c r="AE68" s="197"/>
    </row>
    <row r="69" spans="1:31" s="249" customFormat="1" ht="23.25" customHeight="1">
      <c r="A69" s="238">
        <v>2</v>
      </c>
      <c r="B69" s="238" t="s">
        <v>80</v>
      </c>
      <c r="C69" s="239" t="str">
        <f t="shared" si="24"/>
        <v>Nguyễn Văn Sẽ</v>
      </c>
      <c r="D69" s="240" t="str">
        <f t="shared" si="25"/>
        <v>Kỹ Thuật</v>
      </c>
      <c r="E69" s="241">
        <f t="shared" si="26"/>
        <v>4760000</v>
      </c>
      <c r="F69" s="242">
        <f>VLOOKUP(B69,'CC - 05'!B53:AS64,36,0)</f>
        <v>23</v>
      </c>
      <c r="G69" s="243">
        <f t="shared" ref="G69:G73" si="37">ROUND(E69/$U$2*F69,0)</f>
        <v>4210769</v>
      </c>
      <c r="H69" s="242">
        <f>(VLOOKUP(B69,'CC - 05'!B53:AS64,37,0)+VLOOKUP(B69,'CC - 05'!B53:AS64,38,0))</f>
        <v>0</v>
      </c>
      <c r="I69" s="243">
        <f t="shared" si="28"/>
        <v>0</v>
      </c>
      <c r="J69" s="244">
        <f t="shared" si="29"/>
        <v>23</v>
      </c>
      <c r="K69" s="243">
        <f t="shared" ref="K69:K73" si="38">G69+I69</f>
        <v>4210769</v>
      </c>
      <c r="L69" s="103">
        <f t="shared" si="30"/>
        <v>345000</v>
      </c>
      <c r="M69" s="246">
        <f t="shared" si="31"/>
        <v>4555769</v>
      </c>
      <c r="N69" s="48">
        <f t="shared" si="32"/>
        <v>380800</v>
      </c>
      <c r="O69" s="48">
        <f t="shared" si="33"/>
        <v>71400</v>
      </c>
      <c r="P69" s="48">
        <f t="shared" si="34"/>
        <v>47600</v>
      </c>
      <c r="Q69" s="243">
        <f t="shared" si="35"/>
        <v>4055969</v>
      </c>
      <c r="R69" s="243">
        <f t="shared" si="36"/>
        <v>0</v>
      </c>
      <c r="S69" s="247">
        <f t="shared" ref="S69:S73" si="39">Q69-R69</f>
        <v>4055969</v>
      </c>
      <c r="T69" s="243"/>
      <c r="U69" s="204"/>
      <c r="V69" s="248"/>
      <c r="W69" s="230"/>
      <c r="X69" s="221"/>
      <c r="Y69" s="221"/>
      <c r="Z69" s="221"/>
      <c r="AA69" s="197"/>
      <c r="AB69" s="197"/>
      <c r="AC69" s="197"/>
      <c r="AD69" s="197"/>
      <c r="AE69" s="197"/>
    </row>
    <row r="70" spans="1:31" s="249" customFormat="1" ht="23.25" customHeight="1">
      <c r="A70" s="238">
        <v>3</v>
      </c>
      <c r="B70" s="238" t="s">
        <v>82</v>
      </c>
      <c r="C70" s="239" t="str">
        <f t="shared" si="24"/>
        <v>Võ Uyên Phương</v>
      </c>
      <c r="D70" s="240" t="str">
        <f t="shared" si="25"/>
        <v>LĐ- TL</v>
      </c>
      <c r="E70" s="241">
        <f t="shared" si="26"/>
        <v>4272000</v>
      </c>
      <c r="F70" s="242">
        <f>VLOOKUP(B70,'CC - 05'!B54:AS65,36,0)</f>
        <v>22</v>
      </c>
      <c r="G70" s="243">
        <f t="shared" si="37"/>
        <v>3614769</v>
      </c>
      <c r="H70" s="242">
        <f>(VLOOKUP(B70,'CC - 05'!B54:AS65,37,0)+VLOOKUP(B70,'CC - 05'!B54:AS65,38,0))</f>
        <v>0</v>
      </c>
      <c r="I70" s="243">
        <f t="shared" si="28"/>
        <v>0</v>
      </c>
      <c r="J70" s="244">
        <f t="shared" si="29"/>
        <v>22</v>
      </c>
      <c r="K70" s="243">
        <f t="shared" si="38"/>
        <v>3614769</v>
      </c>
      <c r="L70" s="103">
        <f t="shared" si="30"/>
        <v>330000</v>
      </c>
      <c r="M70" s="246">
        <f t="shared" si="31"/>
        <v>3944769</v>
      </c>
      <c r="N70" s="48">
        <f t="shared" si="32"/>
        <v>341760</v>
      </c>
      <c r="O70" s="48">
        <f t="shared" si="33"/>
        <v>64080</v>
      </c>
      <c r="P70" s="48">
        <f t="shared" si="34"/>
        <v>42720</v>
      </c>
      <c r="Q70" s="243">
        <f t="shared" si="35"/>
        <v>3496209</v>
      </c>
      <c r="R70" s="243">
        <f t="shared" si="36"/>
        <v>0</v>
      </c>
      <c r="S70" s="247">
        <f t="shared" si="39"/>
        <v>3496209</v>
      </c>
      <c r="T70" s="243"/>
      <c r="U70" s="204"/>
      <c r="V70" s="248"/>
      <c r="W70" s="230"/>
      <c r="X70" s="221"/>
      <c r="Y70" s="221"/>
      <c r="Z70" s="221"/>
      <c r="AA70" s="197"/>
      <c r="AB70" s="197"/>
      <c r="AC70" s="197"/>
      <c r="AD70" s="197"/>
      <c r="AE70" s="197"/>
    </row>
    <row r="71" spans="1:31" s="249" customFormat="1" ht="23.25" customHeight="1">
      <c r="A71" s="238">
        <v>4</v>
      </c>
      <c r="B71" s="238" t="s">
        <v>85</v>
      </c>
      <c r="C71" s="239" t="str">
        <f t="shared" si="24"/>
        <v>Lê Nguyễn Huy Cường</v>
      </c>
      <c r="D71" s="240" t="str">
        <f t="shared" si="25"/>
        <v>XNK</v>
      </c>
      <c r="E71" s="241">
        <f t="shared" si="26"/>
        <v>3784000</v>
      </c>
      <c r="F71" s="242">
        <f>VLOOKUP(B71,'CC - 05'!B55:AS66,36,0)</f>
        <v>23</v>
      </c>
      <c r="G71" s="243">
        <f t="shared" si="37"/>
        <v>3347385</v>
      </c>
      <c r="H71" s="242">
        <f>(VLOOKUP(B71,'CC - 05'!B55:AS66,37,0)+VLOOKUP(B71,'CC - 05'!B55:AS66,38,0))</f>
        <v>0</v>
      </c>
      <c r="I71" s="243">
        <f t="shared" si="28"/>
        <v>0</v>
      </c>
      <c r="J71" s="244">
        <f t="shared" si="29"/>
        <v>23</v>
      </c>
      <c r="K71" s="243">
        <f t="shared" si="38"/>
        <v>3347385</v>
      </c>
      <c r="L71" s="103">
        <f t="shared" si="30"/>
        <v>345000</v>
      </c>
      <c r="M71" s="246">
        <f t="shared" si="31"/>
        <v>3692385</v>
      </c>
      <c r="N71" s="48">
        <f t="shared" si="32"/>
        <v>302720</v>
      </c>
      <c r="O71" s="48">
        <f t="shared" si="33"/>
        <v>56760</v>
      </c>
      <c r="P71" s="48">
        <f t="shared" si="34"/>
        <v>37840</v>
      </c>
      <c r="Q71" s="243">
        <f t="shared" si="35"/>
        <v>3295065</v>
      </c>
      <c r="R71" s="243">
        <f t="shared" si="36"/>
        <v>0</v>
      </c>
      <c r="S71" s="247">
        <f t="shared" si="39"/>
        <v>3295065</v>
      </c>
      <c r="T71" s="243"/>
      <c r="U71" s="204"/>
      <c r="V71" s="248"/>
      <c r="W71" s="230"/>
      <c r="X71" s="221"/>
      <c r="Y71" s="221"/>
      <c r="Z71" s="221"/>
      <c r="AA71" s="197"/>
      <c r="AB71" s="197"/>
      <c r="AC71" s="197"/>
      <c r="AD71" s="197"/>
      <c r="AE71" s="197"/>
    </row>
    <row r="72" spans="1:31" s="249" customFormat="1" ht="23.25" customHeight="1">
      <c r="A72" s="238">
        <v>5</v>
      </c>
      <c r="B72" s="238" t="s">
        <v>88</v>
      </c>
      <c r="C72" s="239" t="str">
        <f t="shared" si="24"/>
        <v>Nguyễn Văn Bé Tư</v>
      </c>
      <c r="D72" s="240" t="str">
        <f t="shared" si="25"/>
        <v>Tài xế</v>
      </c>
      <c r="E72" s="241">
        <f t="shared" si="26"/>
        <v>3051000</v>
      </c>
      <c r="F72" s="242">
        <f>VLOOKUP(B72,'CC - 05'!B56:AS67,36,0)</f>
        <v>23</v>
      </c>
      <c r="G72" s="243">
        <f t="shared" si="37"/>
        <v>2698962</v>
      </c>
      <c r="H72" s="242">
        <f>(VLOOKUP(B72,'CC - 05'!B56:AS67,37,0)+VLOOKUP(B72,'CC - 05'!B56:AS67,38,0))</f>
        <v>0</v>
      </c>
      <c r="I72" s="243">
        <f t="shared" si="28"/>
        <v>0</v>
      </c>
      <c r="J72" s="244">
        <f t="shared" si="29"/>
        <v>23</v>
      </c>
      <c r="K72" s="243">
        <f>G72+I72-1</f>
        <v>2698961</v>
      </c>
      <c r="L72" s="103">
        <f t="shared" si="30"/>
        <v>345000</v>
      </c>
      <c r="M72" s="246">
        <f t="shared" si="31"/>
        <v>3043961</v>
      </c>
      <c r="N72" s="48">
        <f t="shared" si="32"/>
        <v>244080</v>
      </c>
      <c r="O72" s="48">
        <f t="shared" si="33"/>
        <v>45765</v>
      </c>
      <c r="P72" s="48">
        <f t="shared" si="34"/>
        <v>30510</v>
      </c>
      <c r="Q72" s="243">
        <f t="shared" si="35"/>
        <v>2723606</v>
      </c>
      <c r="R72" s="243">
        <f t="shared" si="36"/>
        <v>0</v>
      </c>
      <c r="S72" s="247">
        <f t="shared" si="39"/>
        <v>2723606</v>
      </c>
      <c r="T72" s="243"/>
      <c r="U72" s="204"/>
      <c r="V72" s="248"/>
      <c r="W72" s="230"/>
      <c r="X72" s="221"/>
      <c r="Y72" s="221"/>
      <c r="Z72" s="221"/>
      <c r="AA72" s="197"/>
      <c r="AB72" s="197"/>
      <c r="AC72" s="197"/>
      <c r="AD72" s="197"/>
      <c r="AE72" s="197"/>
    </row>
    <row r="73" spans="1:31" s="249" customFormat="1" ht="23.25" customHeight="1">
      <c r="A73" s="238">
        <v>6</v>
      </c>
      <c r="B73" s="238" t="s">
        <v>92</v>
      </c>
      <c r="C73" s="239" t="str">
        <f t="shared" si="24"/>
        <v>Hoàng Thị Ngọc</v>
      </c>
      <c r="D73" s="240" t="str">
        <f t="shared" si="25"/>
        <v>Kế toán</v>
      </c>
      <c r="E73" s="241">
        <f t="shared" si="26"/>
        <v>3153000</v>
      </c>
      <c r="F73" s="242">
        <f>VLOOKUP(B73,'CC - 05'!B57:AS68,36,0)</f>
        <v>22</v>
      </c>
      <c r="G73" s="243">
        <f t="shared" si="37"/>
        <v>2667923</v>
      </c>
      <c r="H73" s="242">
        <f>(VLOOKUP(B73,'CC - 05'!B57:AS68,37,0)+VLOOKUP(B73,'CC - 05'!B57:AS68,38,0))</f>
        <v>0</v>
      </c>
      <c r="I73" s="243">
        <f t="shared" si="28"/>
        <v>0</v>
      </c>
      <c r="J73" s="244">
        <f t="shared" si="29"/>
        <v>22</v>
      </c>
      <c r="K73" s="243">
        <f t="shared" si="38"/>
        <v>2667923</v>
      </c>
      <c r="L73" s="103">
        <f t="shared" si="30"/>
        <v>330000</v>
      </c>
      <c r="M73" s="246">
        <f t="shared" si="31"/>
        <v>2997923</v>
      </c>
      <c r="N73" s="48">
        <f t="shared" si="32"/>
        <v>252240</v>
      </c>
      <c r="O73" s="48">
        <f t="shared" si="33"/>
        <v>47295</v>
      </c>
      <c r="P73" s="48">
        <f t="shared" si="34"/>
        <v>31530</v>
      </c>
      <c r="Q73" s="243">
        <f t="shared" si="35"/>
        <v>2666858</v>
      </c>
      <c r="R73" s="243">
        <f t="shared" si="36"/>
        <v>0</v>
      </c>
      <c r="S73" s="247">
        <f t="shared" si="39"/>
        <v>2666858</v>
      </c>
      <c r="T73" s="243"/>
      <c r="U73" s="204"/>
      <c r="V73" s="248"/>
      <c r="W73" s="230"/>
      <c r="X73" s="221"/>
      <c r="Y73" s="221"/>
      <c r="Z73" s="221"/>
      <c r="AA73" s="197"/>
      <c r="AB73" s="197"/>
      <c r="AC73" s="197"/>
      <c r="AD73" s="197"/>
      <c r="AE73" s="197"/>
    </row>
    <row r="74" spans="1:31" s="249" customFormat="1" ht="22.5" customHeight="1">
      <c r="A74" s="250"/>
      <c r="B74" s="250"/>
      <c r="C74" s="251"/>
      <c r="D74" s="252"/>
      <c r="E74" s="253"/>
      <c r="F74" s="253"/>
      <c r="G74" s="253"/>
      <c r="H74" s="253"/>
      <c r="I74" s="253"/>
      <c r="J74" s="254"/>
      <c r="K74" s="253"/>
      <c r="L74" s="253"/>
      <c r="M74" s="255"/>
      <c r="N74" s="253"/>
      <c r="O74" s="253"/>
      <c r="P74" s="253"/>
      <c r="Q74" s="253"/>
      <c r="R74" s="253"/>
      <c r="S74" s="253"/>
      <c r="T74" s="243"/>
      <c r="U74" s="204"/>
      <c r="V74" s="248"/>
      <c r="W74" s="248"/>
      <c r="X74" s="248"/>
      <c r="Y74" s="248"/>
      <c r="Z74" s="248"/>
    </row>
    <row r="75" spans="1:31" s="259" customFormat="1" ht="21" customHeight="1">
      <c r="A75" s="446" t="s">
        <v>26</v>
      </c>
      <c r="B75" s="447"/>
      <c r="C75" s="447"/>
      <c r="D75" s="447"/>
      <c r="E75" s="256">
        <f t="shared" ref="E75:S75" si="40">SUM(E68:E74)</f>
        <v>28490000</v>
      </c>
      <c r="F75" s="256">
        <f t="shared" si="40"/>
        <v>136</v>
      </c>
      <c r="G75" s="256">
        <f t="shared" si="40"/>
        <v>24917116</v>
      </c>
      <c r="H75" s="256">
        <f t="shared" si="40"/>
        <v>0</v>
      </c>
      <c r="I75" s="256">
        <f t="shared" si="40"/>
        <v>0</v>
      </c>
      <c r="J75" s="256">
        <f t="shared" si="40"/>
        <v>136</v>
      </c>
      <c r="K75" s="257">
        <f t="shared" si="40"/>
        <v>24917115</v>
      </c>
      <c r="L75" s="257">
        <f t="shared" si="40"/>
        <v>2040000</v>
      </c>
      <c r="M75" s="257">
        <f t="shared" si="40"/>
        <v>26957115</v>
      </c>
      <c r="N75" s="257">
        <f t="shared" si="40"/>
        <v>2279200</v>
      </c>
      <c r="O75" s="257">
        <f t="shared" si="40"/>
        <v>427350</v>
      </c>
      <c r="P75" s="257">
        <f t="shared" si="40"/>
        <v>284900</v>
      </c>
      <c r="Q75" s="257">
        <f t="shared" si="40"/>
        <v>23965665</v>
      </c>
      <c r="R75" s="257">
        <f t="shared" si="40"/>
        <v>0</v>
      </c>
      <c r="S75" s="257">
        <f t="shared" si="40"/>
        <v>23965665</v>
      </c>
      <c r="T75" s="257"/>
      <c r="U75" s="204"/>
      <c r="V75" s="258"/>
      <c r="W75" s="258"/>
      <c r="X75" s="258"/>
      <c r="Y75" s="258"/>
      <c r="Z75" s="258"/>
    </row>
    <row r="76" spans="1:31" s="267" customFormat="1" ht="13.5" customHeight="1">
      <c r="A76" s="260"/>
      <c r="B76" s="260"/>
      <c r="C76" s="261"/>
      <c r="D76" s="262"/>
      <c r="E76" s="263"/>
      <c r="F76" s="261"/>
      <c r="G76" s="261"/>
      <c r="H76" s="261"/>
      <c r="I76" s="261"/>
      <c r="J76" s="264"/>
      <c r="K76" s="261"/>
      <c r="L76" s="261"/>
      <c r="M76" s="265"/>
      <c r="N76" s="261"/>
      <c r="O76" s="261"/>
      <c r="P76" s="261"/>
      <c r="Q76" s="261"/>
      <c r="R76" s="261"/>
      <c r="S76" s="261"/>
      <c r="T76" s="261"/>
      <c r="U76" s="204"/>
      <c r="V76" s="266"/>
      <c r="W76" s="266"/>
      <c r="X76" s="266"/>
      <c r="Y76" s="266"/>
      <c r="Z76" s="266"/>
    </row>
    <row r="77" spans="1:31" s="249" customFormat="1" ht="17.25" customHeight="1">
      <c r="A77" s="268"/>
      <c r="B77" s="268"/>
      <c r="C77" s="268"/>
      <c r="D77" s="269"/>
      <c r="E77" s="270"/>
      <c r="F77" s="268"/>
      <c r="G77" s="268"/>
      <c r="H77" s="268"/>
      <c r="I77" s="268"/>
      <c r="J77" s="271"/>
      <c r="K77" s="270"/>
      <c r="L77" s="268"/>
      <c r="M77" s="268"/>
      <c r="N77" s="268"/>
      <c r="O77" s="268"/>
      <c r="P77" s="268"/>
      <c r="Q77" s="268"/>
      <c r="R77" s="268"/>
      <c r="S77" s="272" t="str">
        <f>$S$18</f>
        <v>Long An, ngày  31   tháng   05   năm 2014</v>
      </c>
      <c r="T77" s="268"/>
      <c r="U77" s="273"/>
      <c r="V77" s="248"/>
      <c r="W77" s="248"/>
      <c r="X77" s="248"/>
      <c r="Y77" s="248"/>
      <c r="Z77" s="248"/>
    </row>
    <row r="78" spans="1:31" s="249" customFormat="1" ht="12.75">
      <c r="A78" s="274"/>
      <c r="B78" s="274"/>
      <c r="C78" s="273" t="s">
        <v>63</v>
      </c>
      <c r="D78" s="275"/>
      <c r="E78" s="224"/>
      <c r="F78" s="273"/>
      <c r="G78" s="224"/>
      <c r="H78" s="224"/>
      <c r="I78" s="224"/>
      <c r="J78" s="276"/>
      <c r="K78" s="248"/>
      <c r="L78" s="277"/>
      <c r="M78" s="290"/>
      <c r="N78" s="278"/>
      <c r="O78" s="278"/>
      <c r="P78" s="278"/>
      <c r="Q78" s="278"/>
      <c r="S78" s="278" t="s">
        <v>23</v>
      </c>
      <c r="T78" s="273"/>
      <c r="U78" s="273"/>
      <c r="V78" s="248"/>
      <c r="W78" s="248"/>
      <c r="X78" s="248"/>
      <c r="Y78" s="248"/>
      <c r="Z78" s="248"/>
    </row>
    <row r="79" spans="1:31" s="267" customFormat="1" ht="12">
      <c r="A79" s="260"/>
      <c r="B79" s="260"/>
      <c r="C79" s="279"/>
      <c r="D79" s="279"/>
      <c r="E79" s="280"/>
      <c r="F79" s="207"/>
      <c r="G79" s="280"/>
      <c r="H79" s="280"/>
      <c r="I79" s="280"/>
      <c r="J79" s="264"/>
      <c r="K79" s="266"/>
      <c r="L79" s="281"/>
      <c r="N79" s="282"/>
      <c r="O79" s="282"/>
      <c r="P79" s="282"/>
      <c r="Q79" s="282"/>
      <c r="S79" s="282"/>
      <c r="T79" s="207"/>
      <c r="U79" s="204"/>
      <c r="V79" s="266"/>
      <c r="W79" s="266"/>
      <c r="X79" s="266"/>
      <c r="Y79" s="266"/>
      <c r="Z79" s="266"/>
    </row>
    <row r="80" spans="1:31">
      <c r="M80" s="6"/>
    </row>
    <row r="81" spans="13:13">
      <c r="M81" s="6"/>
    </row>
    <row r="82" spans="13:13">
      <c r="M82" s="6"/>
    </row>
    <row r="83" spans="13:13">
      <c r="M83" s="6"/>
    </row>
    <row r="84" spans="13:13">
      <c r="M84" s="6"/>
    </row>
    <row r="85" spans="13:13">
      <c r="M85" s="6"/>
    </row>
    <row r="86" spans="13:13">
      <c r="M86" s="6"/>
    </row>
    <row r="87" spans="13:13">
      <c r="M87" s="6"/>
    </row>
    <row r="88" spans="13:13">
      <c r="M88" s="6"/>
    </row>
    <row r="89" spans="13:13">
      <c r="M89" s="6"/>
    </row>
    <row r="90" spans="13:13">
      <c r="M90" s="6"/>
    </row>
    <row r="91" spans="13:13">
      <c r="M91" s="6"/>
    </row>
    <row r="92" spans="13:13">
      <c r="M92" s="6"/>
    </row>
    <row r="93" spans="13:13">
      <c r="M93" s="6"/>
    </row>
    <row r="94" spans="13:13">
      <c r="M94" s="6"/>
    </row>
    <row r="95" spans="13:13">
      <c r="M95" s="6"/>
    </row>
    <row r="96" spans="13:13">
      <c r="M96" s="6"/>
    </row>
    <row r="97" spans="13:13">
      <c r="M97" s="6"/>
    </row>
    <row r="98" spans="13:13">
      <c r="M98" s="6"/>
    </row>
    <row r="99" spans="13:13">
      <c r="M99" s="6"/>
    </row>
    <row r="100" spans="13:13">
      <c r="M100" s="6"/>
    </row>
    <row r="101" spans="13:13">
      <c r="M101" s="6"/>
    </row>
    <row r="102" spans="13:13">
      <c r="M102" s="6"/>
    </row>
    <row r="103" spans="13:13">
      <c r="M103" s="6"/>
    </row>
    <row r="104" spans="13:13">
      <c r="M104" s="6"/>
    </row>
    <row r="105" spans="13:13">
      <c r="M105" s="6"/>
    </row>
    <row r="106" spans="13:13">
      <c r="M106" s="6"/>
    </row>
    <row r="107" spans="13:13">
      <c r="M107" s="6"/>
    </row>
    <row r="108" spans="13:13">
      <c r="M108" s="6"/>
    </row>
    <row r="109" spans="13:13">
      <c r="M109" s="6"/>
    </row>
    <row r="110" spans="13:13">
      <c r="M110" s="6"/>
    </row>
    <row r="111" spans="13:13">
      <c r="M111" s="6"/>
    </row>
    <row r="112" spans="13:13">
      <c r="M112" s="6"/>
    </row>
    <row r="113" spans="1:31">
      <c r="M113" s="6"/>
    </row>
    <row r="114" spans="1:31">
      <c r="M114" s="6"/>
    </row>
    <row r="115" spans="1:31">
      <c r="M115" s="6"/>
    </row>
    <row r="116" spans="1:31" s="4" customFormat="1" ht="41.25" customHeight="1">
      <c r="A116" s="161" t="str">
        <f>$A$1</f>
        <v>Công ty TNHH Hải sản An Lạc</v>
      </c>
      <c r="B116" s="289"/>
      <c r="C116" s="289"/>
      <c r="D116" s="424" t="str">
        <f>D1</f>
        <v>BẢNG THANH TOÁN LƯƠNG THÁNG 05 / 2014</v>
      </c>
      <c r="E116" s="424"/>
      <c r="F116" s="424"/>
      <c r="G116" s="424"/>
      <c r="H116" s="424"/>
      <c r="I116" s="424"/>
      <c r="J116" s="424"/>
      <c r="K116" s="424"/>
      <c r="L116" s="424"/>
      <c r="M116" s="424"/>
      <c r="N116" s="424"/>
      <c r="O116" s="424"/>
      <c r="P116" s="424"/>
      <c r="Q116" s="425"/>
      <c r="R116" s="426" t="s">
        <v>158</v>
      </c>
      <c r="S116" s="427"/>
      <c r="T116" s="428"/>
      <c r="U116" s="6"/>
      <c r="V116" s="8"/>
      <c r="W116" s="96"/>
      <c r="X116" s="96"/>
      <c r="Y116" s="5"/>
      <c r="Z116" s="5"/>
    </row>
    <row r="117" spans="1:31" s="4" customFormat="1" ht="15" customHeight="1">
      <c r="A117" s="161" t="str">
        <f>$A$2</f>
        <v>Địa chỉ: Lô A14, đường 4A, KCN Hải Sơn, Đức Hòa, Long An</v>
      </c>
      <c r="B117" s="289"/>
      <c r="C117" s="289"/>
      <c r="D117" s="289"/>
      <c r="E117" s="94"/>
      <c r="F117" s="289"/>
      <c r="G117" s="289"/>
      <c r="H117" s="289"/>
      <c r="I117" s="289"/>
      <c r="J117" s="95"/>
      <c r="K117" s="289"/>
      <c r="L117" s="289"/>
      <c r="M117" s="289"/>
      <c r="N117" s="289"/>
      <c r="O117" s="289"/>
      <c r="P117" s="289"/>
      <c r="Q117" s="289"/>
      <c r="R117" s="289"/>
      <c r="S117" s="289"/>
      <c r="T117" s="69"/>
      <c r="U117" s="6"/>
      <c r="V117" s="8"/>
      <c r="W117" s="96"/>
      <c r="X117" s="96"/>
      <c r="Y117" s="5"/>
      <c r="Z117" s="5"/>
    </row>
    <row r="118" spans="1:31" s="4" customFormat="1" ht="15" customHeight="1">
      <c r="A118" s="161" t="str">
        <f>$A$3</f>
        <v>Số điện thoại: 072.3850606 - Fax: 072.3850608</v>
      </c>
      <c r="B118" s="289"/>
      <c r="C118" s="289"/>
      <c r="D118" s="289"/>
      <c r="E118" s="94"/>
      <c r="F118" s="289"/>
      <c r="G118" s="289"/>
      <c r="H118" s="289"/>
      <c r="I118" s="289"/>
      <c r="J118" s="95"/>
      <c r="K118" s="289"/>
      <c r="L118" s="289"/>
      <c r="M118" s="289"/>
      <c r="N118" s="289"/>
      <c r="O118" s="289"/>
      <c r="P118" s="289"/>
      <c r="Q118" s="289"/>
      <c r="R118" s="289"/>
      <c r="S118" s="289"/>
      <c r="T118" s="69"/>
      <c r="U118" s="6"/>
      <c r="V118" s="8"/>
      <c r="W118" s="96"/>
      <c r="X118" s="96"/>
      <c r="Y118" s="5"/>
      <c r="Z118" s="5"/>
    </row>
    <row r="119" spans="1:31" s="4" customFormat="1" ht="15" customHeight="1">
      <c r="A119" s="161" t="str">
        <f>$A$4</f>
        <v>MST: 1100878093</v>
      </c>
      <c r="B119" s="289"/>
      <c r="C119" s="289"/>
      <c r="D119" s="289"/>
      <c r="E119" s="94"/>
      <c r="F119" s="289"/>
      <c r="G119" s="289"/>
      <c r="H119" s="289"/>
      <c r="I119" s="289"/>
      <c r="J119" s="95"/>
      <c r="K119" s="289"/>
      <c r="L119" s="92"/>
      <c r="M119" s="289"/>
      <c r="N119" s="289"/>
      <c r="O119" s="289"/>
      <c r="P119" s="289"/>
      <c r="Q119" s="14"/>
      <c r="R119" s="289"/>
      <c r="S119" s="289"/>
      <c r="T119" s="289"/>
      <c r="U119" s="6"/>
      <c r="V119" s="8"/>
      <c r="W119" s="96"/>
      <c r="X119" s="96"/>
      <c r="Y119" s="5"/>
      <c r="Z119" s="5"/>
    </row>
    <row r="120" spans="1:31" s="124" customFormat="1" ht="14.25" customHeight="1">
      <c r="A120" s="122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6"/>
      <c r="V120" s="8"/>
      <c r="W120" s="125"/>
      <c r="X120" s="125"/>
      <c r="Y120" s="125"/>
      <c r="Z120" s="125"/>
    </row>
    <row r="121" spans="1:31" s="33" customFormat="1" ht="24" customHeight="1">
      <c r="A121" s="421" t="s">
        <v>20</v>
      </c>
      <c r="B121" s="421" t="s">
        <v>21</v>
      </c>
      <c r="C121" s="420" t="s">
        <v>1</v>
      </c>
      <c r="D121" s="420" t="s">
        <v>2</v>
      </c>
      <c r="E121" s="423" t="s">
        <v>58</v>
      </c>
      <c r="F121" s="412" t="s">
        <v>27</v>
      </c>
      <c r="G121" s="414"/>
      <c r="H121" s="414"/>
      <c r="I121" s="414"/>
      <c r="J121" s="414"/>
      <c r="K121" s="413"/>
      <c r="L121" s="408" t="s">
        <v>60</v>
      </c>
      <c r="M121" s="408" t="s">
        <v>5</v>
      </c>
      <c r="N121" s="420" t="s">
        <v>6</v>
      </c>
      <c r="O121" s="420"/>
      <c r="P121" s="420"/>
      <c r="Q121" s="408" t="s">
        <v>7</v>
      </c>
      <c r="R121" s="408" t="s">
        <v>8</v>
      </c>
      <c r="S121" s="408" t="s">
        <v>9</v>
      </c>
      <c r="T121" s="410" t="s">
        <v>10</v>
      </c>
      <c r="U121" s="6"/>
      <c r="V121" s="8"/>
      <c r="W121" s="34"/>
      <c r="X121" s="5"/>
      <c r="Y121" s="5"/>
      <c r="Z121" s="5"/>
      <c r="AA121" s="4"/>
      <c r="AB121" s="4"/>
      <c r="AC121" s="4"/>
      <c r="AD121" s="4"/>
      <c r="AE121" s="4"/>
    </row>
    <row r="122" spans="1:31" s="33" customFormat="1" ht="33.75" customHeight="1">
      <c r="A122" s="422"/>
      <c r="B122" s="422"/>
      <c r="C122" s="420"/>
      <c r="D122" s="420"/>
      <c r="E122" s="423"/>
      <c r="F122" s="412" t="s">
        <v>62</v>
      </c>
      <c r="G122" s="413"/>
      <c r="H122" s="412" t="s">
        <v>42</v>
      </c>
      <c r="I122" s="414"/>
      <c r="J122" s="415" t="s">
        <v>28</v>
      </c>
      <c r="K122" s="408" t="s">
        <v>4</v>
      </c>
      <c r="L122" s="409"/>
      <c r="M122" s="409"/>
      <c r="N122" s="417" t="s">
        <v>12</v>
      </c>
      <c r="O122" s="408" t="s">
        <v>13</v>
      </c>
      <c r="P122" s="408" t="s">
        <v>35</v>
      </c>
      <c r="Q122" s="409"/>
      <c r="R122" s="409"/>
      <c r="S122" s="409"/>
      <c r="T122" s="411"/>
      <c r="U122" s="123"/>
      <c r="V122" s="34"/>
      <c r="W122" s="34"/>
      <c r="X122" s="5"/>
      <c r="Y122" s="5"/>
      <c r="Z122" s="5"/>
      <c r="AA122" s="4"/>
      <c r="AB122" s="4"/>
      <c r="AC122" s="4"/>
      <c r="AD122" s="4"/>
      <c r="AE122" s="4"/>
    </row>
    <row r="123" spans="1:31" s="33" customFormat="1" ht="35.25" customHeight="1">
      <c r="A123" s="422"/>
      <c r="B123" s="422"/>
      <c r="C123" s="408"/>
      <c r="D123" s="408"/>
      <c r="E123" s="423"/>
      <c r="F123" s="285" t="s">
        <v>41</v>
      </c>
      <c r="G123" s="284" t="s">
        <v>19</v>
      </c>
      <c r="H123" s="285" t="s">
        <v>18</v>
      </c>
      <c r="I123" s="292" t="s">
        <v>19</v>
      </c>
      <c r="J123" s="416"/>
      <c r="K123" s="409"/>
      <c r="L123" s="419"/>
      <c r="M123" s="409"/>
      <c r="N123" s="418"/>
      <c r="O123" s="409"/>
      <c r="P123" s="409"/>
      <c r="Q123" s="409"/>
      <c r="R123" s="409"/>
      <c r="S123" s="409"/>
      <c r="T123" s="411"/>
      <c r="U123" s="123"/>
      <c r="V123" s="34"/>
      <c r="W123" s="34"/>
      <c r="X123" s="5"/>
      <c r="Y123" s="5"/>
      <c r="Z123" s="5"/>
      <c r="AA123" s="4"/>
      <c r="AB123" s="4"/>
      <c r="AC123" s="4"/>
      <c r="AD123" s="4"/>
      <c r="AE123" s="4"/>
    </row>
    <row r="124" spans="1:31" s="98" customFormat="1" ht="12.75" customHeight="1">
      <c r="A124" s="97">
        <v>1</v>
      </c>
      <c r="B124" s="97">
        <v>2</v>
      </c>
      <c r="C124" s="97">
        <v>3</v>
      </c>
      <c r="D124" s="97">
        <v>4</v>
      </c>
      <c r="E124" s="97">
        <v>5</v>
      </c>
      <c r="F124" s="97">
        <v>7</v>
      </c>
      <c r="G124" s="97">
        <v>8</v>
      </c>
      <c r="H124" s="97">
        <v>9</v>
      </c>
      <c r="I124" s="97">
        <v>10</v>
      </c>
      <c r="J124" s="97">
        <v>13</v>
      </c>
      <c r="K124" s="97">
        <v>14</v>
      </c>
      <c r="L124" s="97">
        <v>16</v>
      </c>
      <c r="M124" s="97">
        <v>20</v>
      </c>
      <c r="N124" s="97">
        <v>24</v>
      </c>
      <c r="O124" s="97">
        <v>25</v>
      </c>
      <c r="P124" s="97">
        <v>26</v>
      </c>
      <c r="Q124" s="97">
        <v>29</v>
      </c>
      <c r="R124" s="97">
        <v>30</v>
      </c>
      <c r="S124" s="97">
        <v>31</v>
      </c>
      <c r="T124" s="97">
        <v>32</v>
      </c>
      <c r="U124" s="123"/>
      <c r="V124" s="99"/>
      <c r="W124" s="99"/>
      <c r="X124" s="100"/>
      <c r="Y124" s="100"/>
      <c r="Z124" s="100"/>
      <c r="AA124" s="101"/>
      <c r="AB124" s="101"/>
      <c r="AC124" s="101"/>
      <c r="AD124" s="101"/>
      <c r="AE124" s="101"/>
    </row>
    <row r="125" spans="1:31" s="44" customFormat="1" ht="23.25" customHeight="1">
      <c r="A125" s="46">
        <f>ROW()-124</f>
        <v>1</v>
      </c>
      <c r="B125" s="163" t="s">
        <v>97</v>
      </c>
      <c r="C125" s="102" t="str">
        <f t="shared" ref="C125:C159" si="41">VLOOKUP(B125,DS,2,0)</f>
        <v xml:space="preserve"> Lâm Thị Mộng Kiều </v>
      </c>
      <c r="D125" s="135" t="str">
        <f t="shared" ref="D125:D159" si="42">VLOOKUP(B125,DS,3,0)</f>
        <v>Công nhân</v>
      </c>
      <c r="E125" s="103">
        <f t="shared" ref="E125:E159" si="43">VLOOKUP(B125,DS,4,0)</f>
        <v>2568000</v>
      </c>
      <c r="F125" s="108">
        <f>VLOOKUP(B125,'CC - 05'!$B$93:$AS$170,36,0)</f>
        <v>23</v>
      </c>
      <c r="G125" s="243">
        <f t="shared" ref="G125" si="44">ROUND(E125/$U$2*F125,0)</f>
        <v>2271692</v>
      </c>
      <c r="H125" s="108">
        <f>(VLOOKUP(B125,'CC - 05'!$B$93:$AS$170,37,0)+VLOOKUP(B125,'CC - 05'!$B$93:$AS$170,38,0))</f>
        <v>0</v>
      </c>
      <c r="I125" s="243">
        <f t="shared" ref="I125:I159" si="45">ROUND(E125/$U$2*H125,0)</f>
        <v>0</v>
      </c>
      <c r="J125" s="109">
        <f>F125+H125</f>
        <v>23</v>
      </c>
      <c r="K125" s="47">
        <f>G125+I125</f>
        <v>2271692</v>
      </c>
      <c r="L125" s="103">
        <f t="shared" ref="L125:L159" si="46">+F125*15000</f>
        <v>345000</v>
      </c>
      <c r="M125" s="49">
        <f t="shared" ref="M125:M159" si="47">K125+L125</f>
        <v>2616692</v>
      </c>
      <c r="N125" s="48">
        <f t="shared" ref="N125:N163" si="48">IF(VLOOKUP(B125,DS,13,0)="x",E125*$N$5,0)</f>
        <v>205440</v>
      </c>
      <c r="O125" s="48">
        <f t="shared" ref="O125:O163" si="49">IF(VLOOKUP(B125,DS,13,0)="x",E125*$O$5,0)</f>
        <v>38520</v>
      </c>
      <c r="P125" s="48">
        <f t="shared" ref="P125:P163" si="50">IF(VLOOKUP(B125,DS,13,0)="x",E125*$P$5,0)</f>
        <v>25680</v>
      </c>
      <c r="Q125" s="47">
        <f t="shared" ref="Q125:Q164" si="51">M125-SUM(N125:P125)</f>
        <v>2347052</v>
      </c>
      <c r="R125" s="47">
        <f t="shared" ref="R125:R159" si="52">VLOOKUP(B125,DS,23,0)</f>
        <v>0</v>
      </c>
      <c r="S125" s="55">
        <f>Q125-R125</f>
        <v>2347052</v>
      </c>
      <c r="T125" s="47"/>
      <c r="U125" s="123"/>
      <c r="V125" s="45"/>
      <c r="W125" s="34"/>
      <c r="X125" s="5"/>
      <c r="Y125" s="5"/>
      <c r="Z125" s="5"/>
      <c r="AA125" s="4"/>
      <c r="AB125" s="4"/>
      <c r="AC125" s="4"/>
      <c r="AD125" s="4"/>
      <c r="AE125" s="4"/>
    </row>
    <row r="126" spans="1:31" s="44" customFormat="1" ht="23.25" customHeight="1">
      <c r="A126" s="46">
        <f t="shared" ref="A126:A163" si="53">ROW()-124</f>
        <v>2</v>
      </c>
      <c r="B126" s="163" t="s">
        <v>98</v>
      </c>
      <c r="C126" s="102" t="str">
        <f t="shared" si="41"/>
        <v>Huỳnh Thị Hường</v>
      </c>
      <c r="D126" s="135" t="str">
        <f t="shared" si="42"/>
        <v>Công nhân</v>
      </c>
      <c r="E126" s="103">
        <f t="shared" si="43"/>
        <v>2568000</v>
      </c>
      <c r="F126" s="108">
        <f>VLOOKUP(B126,'CC - 05'!$B$93:$AS$170,36,0)</f>
        <v>21</v>
      </c>
      <c r="G126" s="243">
        <f t="shared" ref="G126:G163" si="54">ROUND(E126/$U$2*F126,0)</f>
        <v>2074154</v>
      </c>
      <c r="H126" s="108">
        <f>(VLOOKUP(B126,'CC - 05'!$B$93:$AS$170,37,0)+VLOOKUP(B126,'CC - 05'!$B$93:$AS$170,38,0))</f>
        <v>0</v>
      </c>
      <c r="I126" s="243">
        <f t="shared" si="45"/>
        <v>0</v>
      </c>
      <c r="J126" s="109">
        <f t="shared" ref="J126:J159" si="55">F126+H126</f>
        <v>21</v>
      </c>
      <c r="K126" s="47">
        <f t="shared" ref="K126:K159" si="56">G126+I126</f>
        <v>2074154</v>
      </c>
      <c r="L126" s="103">
        <f t="shared" si="46"/>
        <v>315000</v>
      </c>
      <c r="M126" s="49">
        <f t="shared" si="47"/>
        <v>2389154</v>
      </c>
      <c r="N126" s="48">
        <f t="shared" si="48"/>
        <v>205440</v>
      </c>
      <c r="O126" s="48">
        <f t="shared" si="49"/>
        <v>38520</v>
      </c>
      <c r="P126" s="48">
        <f t="shared" si="50"/>
        <v>25680</v>
      </c>
      <c r="Q126" s="47">
        <f t="shared" si="51"/>
        <v>2119514</v>
      </c>
      <c r="R126" s="47">
        <f t="shared" si="52"/>
        <v>0</v>
      </c>
      <c r="S126" s="55">
        <f t="shared" ref="S126:S159" si="57">Q126-R126</f>
        <v>2119514</v>
      </c>
      <c r="T126" s="47"/>
      <c r="U126" s="123"/>
      <c r="V126" s="45"/>
      <c r="W126" s="34"/>
      <c r="X126" s="5"/>
      <c r="Y126" s="5"/>
      <c r="Z126" s="5"/>
      <c r="AA126" s="4"/>
      <c r="AB126" s="4"/>
      <c r="AC126" s="4"/>
      <c r="AD126" s="4"/>
      <c r="AE126" s="4"/>
    </row>
    <row r="127" spans="1:31" s="44" customFormat="1" ht="23.25" customHeight="1">
      <c r="A127" s="46">
        <f t="shared" si="53"/>
        <v>3</v>
      </c>
      <c r="B127" s="163" t="s">
        <v>99</v>
      </c>
      <c r="C127" s="102" t="str">
        <f t="shared" si="41"/>
        <v>Nguyễn Thị Rong</v>
      </c>
      <c r="D127" s="135" t="str">
        <f t="shared" si="42"/>
        <v>Công nhân</v>
      </c>
      <c r="E127" s="103">
        <f t="shared" si="43"/>
        <v>2568000</v>
      </c>
      <c r="F127" s="108">
        <f>VLOOKUP(B127,'CC - 05'!$B$93:$AS$170,36,0)</f>
        <v>23</v>
      </c>
      <c r="G127" s="243">
        <f t="shared" si="54"/>
        <v>2271692</v>
      </c>
      <c r="H127" s="108">
        <f>(VLOOKUP(B127,'CC - 05'!$B$93:$AS$170,37,0)+VLOOKUP(B127,'CC - 05'!$B$93:$AS$170,38,0))</f>
        <v>0</v>
      </c>
      <c r="I127" s="243">
        <f t="shared" si="45"/>
        <v>0</v>
      </c>
      <c r="J127" s="109">
        <f t="shared" si="55"/>
        <v>23</v>
      </c>
      <c r="K127" s="47">
        <f t="shared" si="56"/>
        <v>2271692</v>
      </c>
      <c r="L127" s="103">
        <f t="shared" si="46"/>
        <v>345000</v>
      </c>
      <c r="M127" s="49">
        <f t="shared" si="47"/>
        <v>2616692</v>
      </c>
      <c r="N127" s="48">
        <f t="shared" si="48"/>
        <v>205440</v>
      </c>
      <c r="O127" s="48">
        <f t="shared" si="49"/>
        <v>38520</v>
      </c>
      <c r="P127" s="48">
        <f t="shared" si="50"/>
        <v>25680</v>
      </c>
      <c r="Q127" s="47">
        <f t="shared" si="51"/>
        <v>2347052</v>
      </c>
      <c r="R127" s="47">
        <f t="shared" si="52"/>
        <v>0</v>
      </c>
      <c r="S127" s="55">
        <f t="shared" si="57"/>
        <v>2347052</v>
      </c>
      <c r="T127" s="47"/>
      <c r="U127" s="123"/>
      <c r="V127" s="45"/>
      <c r="W127" s="34"/>
      <c r="X127" s="5"/>
      <c r="Y127" s="5"/>
      <c r="Z127" s="5"/>
      <c r="AA127" s="4"/>
      <c r="AB127" s="4"/>
      <c r="AC127" s="4"/>
      <c r="AD127" s="4"/>
      <c r="AE127" s="4"/>
    </row>
    <row r="128" spans="1:31" s="44" customFormat="1" ht="23.25" customHeight="1">
      <c r="A128" s="46">
        <f t="shared" si="53"/>
        <v>4</v>
      </c>
      <c r="B128" s="163" t="s">
        <v>100</v>
      </c>
      <c r="C128" s="102" t="str">
        <f t="shared" si="41"/>
        <v>Sơn Thị Nil</v>
      </c>
      <c r="D128" s="135" t="str">
        <f t="shared" si="42"/>
        <v>Công nhân</v>
      </c>
      <c r="E128" s="103">
        <f t="shared" si="43"/>
        <v>2568000</v>
      </c>
      <c r="F128" s="108">
        <f>VLOOKUP(B128,'CC - 05'!$B$93:$AS$170,36,0)</f>
        <v>19</v>
      </c>
      <c r="G128" s="243">
        <f t="shared" si="54"/>
        <v>1876615</v>
      </c>
      <c r="H128" s="108">
        <f>(VLOOKUP(B128,'CC - 05'!$B$93:$AS$170,37,0)+VLOOKUP(B128,'CC - 05'!$B$93:$AS$170,38,0))</f>
        <v>0</v>
      </c>
      <c r="I128" s="243">
        <f t="shared" si="45"/>
        <v>0</v>
      </c>
      <c r="J128" s="109">
        <f t="shared" si="55"/>
        <v>19</v>
      </c>
      <c r="K128" s="47">
        <f t="shared" si="56"/>
        <v>1876615</v>
      </c>
      <c r="L128" s="103">
        <f t="shared" si="46"/>
        <v>285000</v>
      </c>
      <c r="M128" s="49">
        <f t="shared" si="47"/>
        <v>2161615</v>
      </c>
      <c r="N128" s="48">
        <f t="shared" si="48"/>
        <v>205440</v>
      </c>
      <c r="O128" s="48">
        <f t="shared" si="49"/>
        <v>38520</v>
      </c>
      <c r="P128" s="48">
        <f t="shared" si="50"/>
        <v>25680</v>
      </c>
      <c r="Q128" s="47">
        <f t="shared" si="51"/>
        <v>1891975</v>
      </c>
      <c r="R128" s="47">
        <f t="shared" si="52"/>
        <v>0</v>
      </c>
      <c r="S128" s="55">
        <f t="shared" si="57"/>
        <v>1891975</v>
      </c>
      <c r="T128" s="47"/>
      <c r="U128" s="123"/>
      <c r="V128" s="45"/>
      <c r="W128" s="34"/>
      <c r="X128" s="5"/>
      <c r="Y128" s="5"/>
      <c r="Z128" s="5"/>
      <c r="AA128" s="4"/>
      <c r="AB128" s="4"/>
      <c r="AC128" s="4"/>
      <c r="AD128" s="4"/>
      <c r="AE128" s="4"/>
    </row>
    <row r="129" spans="1:31" s="44" customFormat="1" ht="23.25" customHeight="1">
      <c r="A129" s="46">
        <f t="shared" si="53"/>
        <v>5</v>
      </c>
      <c r="B129" s="163" t="s">
        <v>101</v>
      </c>
      <c r="C129" s="102" t="str">
        <f t="shared" si="41"/>
        <v>Huỳnh Thị Bé Tha</v>
      </c>
      <c r="D129" s="135" t="str">
        <f t="shared" si="42"/>
        <v>Công nhân</v>
      </c>
      <c r="E129" s="103">
        <f t="shared" si="43"/>
        <v>2568000</v>
      </c>
      <c r="F129" s="108">
        <f>VLOOKUP(B129,'CC - 05'!$B$93:$AS$170,36,0)</f>
        <v>23</v>
      </c>
      <c r="G129" s="243">
        <f t="shared" si="54"/>
        <v>2271692</v>
      </c>
      <c r="H129" s="108">
        <f>(VLOOKUP(B129,'CC - 05'!$B$93:$AS$170,37,0)+VLOOKUP(B129,'CC - 05'!$B$93:$AS$170,38,0))</f>
        <v>0</v>
      </c>
      <c r="I129" s="243">
        <f t="shared" si="45"/>
        <v>0</v>
      </c>
      <c r="J129" s="109">
        <f t="shared" si="55"/>
        <v>23</v>
      </c>
      <c r="K129" s="47">
        <f t="shared" si="56"/>
        <v>2271692</v>
      </c>
      <c r="L129" s="103">
        <f t="shared" si="46"/>
        <v>345000</v>
      </c>
      <c r="M129" s="49">
        <f t="shared" si="47"/>
        <v>2616692</v>
      </c>
      <c r="N129" s="48">
        <f t="shared" si="48"/>
        <v>205440</v>
      </c>
      <c r="O129" s="48">
        <f t="shared" si="49"/>
        <v>38520</v>
      </c>
      <c r="P129" s="48">
        <f t="shared" si="50"/>
        <v>25680</v>
      </c>
      <c r="Q129" s="47">
        <f t="shared" si="51"/>
        <v>2347052</v>
      </c>
      <c r="R129" s="47">
        <f t="shared" si="52"/>
        <v>0</v>
      </c>
      <c r="S129" s="55">
        <f t="shared" si="57"/>
        <v>2347052</v>
      </c>
      <c r="T129" s="47"/>
      <c r="U129" s="123"/>
      <c r="V129" s="45"/>
      <c r="W129" s="34"/>
      <c r="X129" s="5"/>
      <c r="Y129" s="5"/>
      <c r="Z129" s="5"/>
      <c r="AA129" s="4"/>
      <c r="AB129" s="4"/>
      <c r="AC129" s="4"/>
      <c r="AD129" s="4"/>
      <c r="AE129" s="4"/>
    </row>
    <row r="130" spans="1:31" s="44" customFormat="1" ht="23.25" customHeight="1">
      <c r="A130" s="46">
        <f t="shared" si="53"/>
        <v>6</v>
      </c>
      <c r="B130" s="163" t="s">
        <v>102</v>
      </c>
      <c r="C130" s="102" t="str">
        <f t="shared" si="41"/>
        <v>Huỳnh Thị Bé Thi</v>
      </c>
      <c r="D130" s="135" t="str">
        <f t="shared" si="42"/>
        <v>Công nhân</v>
      </c>
      <c r="E130" s="103">
        <f t="shared" si="43"/>
        <v>2568000</v>
      </c>
      <c r="F130" s="108">
        <f>VLOOKUP(B130,'CC - 05'!$B$93:$AS$170,36,0)</f>
        <v>21</v>
      </c>
      <c r="G130" s="243">
        <f t="shared" si="54"/>
        <v>2074154</v>
      </c>
      <c r="H130" s="108">
        <f>(VLOOKUP(B130,'CC - 05'!$B$93:$AS$170,37,0)+VLOOKUP(B130,'CC - 05'!$B$93:$AS$170,38,0))</f>
        <v>0</v>
      </c>
      <c r="I130" s="243">
        <f t="shared" si="45"/>
        <v>0</v>
      </c>
      <c r="J130" s="109">
        <f t="shared" si="55"/>
        <v>21</v>
      </c>
      <c r="K130" s="47">
        <f t="shared" si="56"/>
        <v>2074154</v>
      </c>
      <c r="L130" s="103">
        <f t="shared" si="46"/>
        <v>315000</v>
      </c>
      <c r="M130" s="49">
        <f t="shared" si="47"/>
        <v>2389154</v>
      </c>
      <c r="N130" s="48">
        <f t="shared" si="48"/>
        <v>205440</v>
      </c>
      <c r="O130" s="48">
        <f t="shared" si="49"/>
        <v>38520</v>
      </c>
      <c r="P130" s="48">
        <f t="shared" si="50"/>
        <v>25680</v>
      </c>
      <c r="Q130" s="47">
        <f t="shared" si="51"/>
        <v>2119514</v>
      </c>
      <c r="R130" s="47">
        <f t="shared" si="52"/>
        <v>0</v>
      </c>
      <c r="S130" s="55">
        <f t="shared" si="57"/>
        <v>2119514</v>
      </c>
      <c r="T130" s="47"/>
      <c r="U130" s="123"/>
      <c r="V130" s="45"/>
      <c r="W130" s="34"/>
      <c r="X130" s="5"/>
      <c r="Y130" s="5"/>
      <c r="Z130" s="5"/>
      <c r="AA130" s="4"/>
      <c r="AB130" s="4"/>
      <c r="AC130" s="4"/>
      <c r="AD130" s="4"/>
      <c r="AE130" s="4"/>
    </row>
    <row r="131" spans="1:31" s="44" customFormat="1" ht="23.25" customHeight="1">
      <c r="A131" s="46">
        <f t="shared" si="53"/>
        <v>7</v>
      </c>
      <c r="B131" s="163" t="s">
        <v>103</v>
      </c>
      <c r="C131" s="102" t="str">
        <f t="shared" si="41"/>
        <v>Nguyễn Thị Kim Hồng</v>
      </c>
      <c r="D131" s="135" t="str">
        <f t="shared" si="42"/>
        <v>Công nhân</v>
      </c>
      <c r="E131" s="103">
        <f t="shared" si="43"/>
        <v>2568000</v>
      </c>
      <c r="F131" s="108">
        <f>VLOOKUP(B131,'CC - 05'!$B$93:$AS$170,36,0)</f>
        <v>21</v>
      </c>
      <c r="G131" s="243">
        <f t="shared" si="54"/>
        <v>2074154</v>
      </c>
      <c r="H131" s="108">
        <f>(VLOOKUP(B131,'CC - 05'!$B$93:$AS$170,37,0)+VLOOKUP(B131,'CC - 05'!$B$93:$AS$170,38,0))</f>
        <v>0</v>
      </c>
      <c r="I131" s="243">
        <f t="shared" si="45"/>
        <v>0</v>
      </c>
      <c r="J131" s="109">
        <f t="shared" si="55"/>
        <v>21</v>
      </c>
      <c r="K131" s="47">
        <f t="shared" si="56"/>
        <v>2074154</v>
      </c>
      <c r="L131" s="103">
        <f t="shared" si="46"/>
        <v>315000</v>
      </c>
      <c r="M131" s="49">
        <f t="shared" si="47"/>
        <v>2389154</v>
      </c>
      <c r="N131" s="48">
        <f t="shared" si="48"/>
        <v>205440</v>
      </c>
      <c r="O131" s="48">
        <f t="shared" si="49"/>
        <v>38520</v>
      </c>
      <c r="P131" s="48">
        <f t="shared" si="50"/>
        <v>25680</v>
      </c>
      <c r="Q131" s="47">
        <f t="shared" si="51"/>
        <v>2119514</v>
      </c>
      <c r="R131" s="47">
        <f t="shared" si="52"/>
        <v>0</v>
      </c>
      <c r="S131" s="55">
        <f t="shared" si="57"/>
        <v>2119514</v>
      </c>
      <c r="T131" s="47"/>
      <c r="U131" s="123"/>
      <c r="V131" s="45"/>
      <c r="W131" s="34"/>
      <c r="X131" s="5"/>
      <c r="Y131" s="5"/>
      <c r="Z131" s="5"/>
      <c r="AA131" s="4"/>
      <c r="AB131" s="4"/>
      <c r="AC131" s="4"/>
      <c r="AD131" s="4"/>
      <c r="AE131" s="4"/>
    </row>
    <row r="132" spans="1:31" s="44" customFormat="1" ht="23.25" customHeight="1">
      <c r="A132" s="46">
        <f t="shared" si="53"/>
        <v>8</v>
      </c>
      <c r="B132" s="163" t="s">
        <v>104</v>
      </c>
      <c r="C132" s="102" t="str">
        <f t="shared" si="41"/>
        <v>Nguyễn Thị Lựu</v>
      </c>
      <c r="D132" s="135" t="str">
        <f t="shared" si="42"/>
        <v>Công nhân</v>
      </c>
      <c r="E132" s="103">
        <f t="shared" si="43"/>
        <v>2568000</v>
      </c>
      <c r="F132" s="108">
        <f>VLOOKUP(B132,'CC - 05'!$B$93:$AS$170,36,0)</f>
        <v>21</v>
      </c>
      <c r="G132" s="243">
        <f t="shared" si="54"/>
        <v>2074154</v>
      </c>
      <c r="H132" s="108">
        <f>(VLOOKUP(B132,'CC - 05'!$B$93:$AS$170,37,0)+VLOOKUP(B132,'CC - 05'!$B$93:$AS$170,38,0))</f>
        <v>0</v>
      </c>
      <c r="I132" s="243">
        <f t="shared" si="45"/>
        <v>0</v>
      </c>
      <c r="J132" s="109">
        <f t="shared" si="55"/>
        <v>21</v>
      </c>
      <c r="K132" s="47">
        <f t="shared" si="56"/>
        <v>2074154</v>
      </c>
      <c r="L132" s="103">
        <f t="shared" si="46"/>
        <v>315000</v>
      </c>
      <c r="M132" s="49">
        <f t="shared" si="47"/>
        <v>2389154</v>
      </c>
      <c r="N132" s="48">
        <f t="shared" si="48"/>
        <v>205440</v>
      </c>
      <c r="O132" s="48">
        <f t="shared" si="49"/>
        <v>38520</v>
      </c>
      <c r="P132" s="48">
        <f t="shared" si="50"/>
        <v>25680</v>
      </c>
      <c r="Q132" s="47">
        <f t="shared" si="51"/>
        <v>2119514</v>
      </c>
      <c r="R132" s="47">
        <f t="shared" si="52"/>
        <v>0</v>
      </c>
      <c r="S132" s="55">
        <f t="shared" si="57"/>
        <v>2119514</v>
      </c>
      <c r="T132" s="47"/>
      <c r="U132" s="123"/>
      <c r="V132" s="45"/>
      <c r="W132" s="34"/>
      <c r="X132" s="5"/>
      <c r="Y132" s="5"/>
      <c r="Z132" s="5"/>
      <c r="AA132" s="4"/>
      <c r="AB132" s="4"/>
      <c r="AC132" s="4"/>
      <c r="AD132" s="4"/>
      <c r="AE132" s="4"/>
    </row>
    <row r="133" spans="1:31" s="44" customFormat="1" ht="23.25" customHeight="1">
      <c r="A133" s="46">
        <f t="shared" si="53"/>
        <v>9</v>
      </c>
      <c r="B133" s="163" t="s">
        <v>105</v>
      </c>
      <c r="C133" s="102" t="str">
        <f t="shared" si="41"/>
        <v>Lý Thị Được</v>
      </c>
      <c r="D133" s="135" t="str">
        <f t="shared" si="42"/>
        <v>Công nhân</v>
      </c>
      <c r="E133" s="103">
        <f t="shared" si="43"/>
        <v>2568000</v>
      </c>
      <c r="F133" s="108">
        <f>VLOOKUP(B133,'CC - 05'!$B$93:$AS$170,36,0)</f>
        <v>22</v>
      </c>
      <c r="G133" s="243">
        <f t="shared" si="54"/>
        <v>2172923</v>
      </c>
      <c r="H133" s="108">
        <f>(VLOOKUP(B133,'CC - 05'!$B$93:$AS$170,37,0)+VLOOKUP(B133,'CC - 05'!$B$93:$AS$170,38,0))</f>
        <v>0</v>
      </c>
      <c r="I133" s="243">
        <f t="shared" si="45"/>
        <v>0</v>
      </c>
      <c r="J133" s="109">
        <f t="shared" si="55"/>
        <v>22</v>
      </c>
      <c r="K133" s="47">
        <f t="shared" si="56"/>
        <v>2172923</v>
      </c>
      <c r="L133" s="103">
        <f t="shared" si="46"/>
        <v>330000</v>
      </c>
      <c r="M133" s="49">
        <f t="shared" si="47"/>
        <v>2502923</v>
      </c>
      <c r="N133" s="48">
        <f t="shared" si="48"/>
        <v>205440</v>
      </c>
      <c r="O133" s="48">
        <f t="shared" si="49"/>
        <v>38520</v>
      </c>
      <c r="P133" s="48">
        <f t="shared" si="50"/>
        <v>25680</v>
      </c>
      <c r="Q133" s="47">
        <f t="shared" si="51"/>
        <v>2233283</v>
      </c>
      <c r="R133" s="47">
        <f t="shared" si="52"/>
        <v>0</v>
      </c>
      <c r="S133" s="55">
        <f t="shared" si="57"/>
        <v>2233283</v>
      </c>
      <c r="T133" s="47"/>
      <c r="U133" s="123"/>
      <c r="V133" s="45"/>
      <c r="W133" s="34"/>
      <c r="X133" s="5"/>
      <c r="Y133" s="5"/>
      <c r="Z133" s="5"/>
      <c r="AA133" s="4"/>
      <c r="AB133" s="4"/>
      <c r="AC133" s="4"/>
      <c r="AD133" s="4"/>
      <c r="AE133" s="4"/>
    </row>
    <row r="134" spans="1:31" s="44" customFormat="1" ht="23.25" customHeight="1">
      <c r="A134" s="46">
        <f t="shared" si="53"/>
        <v>10</v>
      </c>
      <c r="B134" s="163" t="s">
        <v>106</v>
      </c>
      <c r="C134" s="102" t="str">
        <f t="shared" si="41"/>
        <v>Lý La Quan</v>
      </c>
      <c r="D134" s="135" t="str">
        <f t="shared" si="42"/>
        <v>Công nhân</v>
      </c>
      <c r="E134" s="103">
        <f t="shared" si="43"/>
        <v>2568000</v>
      </c>
      <c r="F134" s="108">
        <f>VLOOKUP(B134,'CC - 05'!$B$93:$AS$170,36,0)</f>
        <v>21</v>
      </c>
      <c r="G134" s="243">
        <f t="shared" si="54"/>
        <v>2074154</v>
      </c>
      <c r="H134" s="108">
        <f>(VLOOKUP(B134,'CC - 05'!$B$93:$AS$170,37,0)+VLOOKUP(B134,'CC - 05'!$B$93:$AS$170,38,0))</f>
        <v>0</v>
      </c>
      <c r="I134" s="243">
        <f t="shared" si="45"/>
        <v>0</v>
      </c>
      <c r="J134" s="109">
        <f t="shared" si="55"/>
        <v>21</v>
      </c>
      <c r="K134" s="47">
        <f t="shared" si="56"/>
        <v>2074154</v>
      </c>
      <c r="L134" s="103">
        <f t="shared" si="46"/>
        <v>315000</v>
      </c>
      <c r="M134" s="49">
        <f t="shared" si="47"/>
        <v>2389154</v>
      </c>
      <c r="N134" s="48">
        <f t="shared" si="48"/>
        <v>205440</v>
      </c>
      <c r="O134" s="48">
        <f t="shared" si="49"/>
        <v>38520</v>
      </c>
      <c r="P134" s="48">
        <f t="shared" si="50"/>
        <v>25680</v>
      </c>
      <c r="Q134" s="47">
        <f t="shared" si="51"/>
        <v>2119514</v>
      </c>
      <c r="R134" s="47">
        <f t="shared" si="52"/>
        <v>0</v>
      </c>
      <c r="S134" s="55">
        <f t="shared" si="57"/>
        <v>2119514</v>
      </c>
      <c r="T134" s="47"/>
      <c r="U134" s="123"/>
      <c r="V134" s="45"/>
      <c r="W134" s="34"/>
      <c r="X134" s="5"/>
      <c r="Y134" s="5"/>
      <c r="Z134" s="5"/>
      <c r="AA134" s="4"/>
      <c r="AB134" s="4"/>
      <c r="AC134" s="4"/>
      <c r="AD134" s="4"/>
      <c r="AE134" s="4"/>
    </row>
    <row r="135" spans="1:31" s="44" customFormat="1" ht="23.25" customHeight="1">
      <c r="A135" s="46">
        <f t="shared" si="53"/>
        <v>11</v>
      </c>
      <c r="B135" s="163" t="s">
        <v>107</v>
      </c>
      <c r="C135" s="102" t="str">
        <f t="shared" si="41"/>
        <v>Trà Thị Soi</v>
      </c>
      <c r="D135" s="135" t="str">
        <f t="shared" si="42"/>
        <v>Công nhân</v>
      </c>
      <c r="E135" s="103">
        <f t="shared" si="43"/>
        <v>2568000</v>
      </c>
      <c r="F135" s="108">
        <f>VLOOKUP(B135,'CC - 05'!$B$93:$AS$170,36,0)</f>
        <v>20</v>
      </c>
      <c r="G135" s="243">
        <f t="shared" si="54"/>
        <v>1975385</v>
      </c>
      <c r="H135" s="108">
        <f>(VLOOKUP(B135,'CC - 05'!$B$93:$AS$170,37,0)+VLOOKUP(B135,'CC - 05'!$B$93:$AS$170,38,0))</f>
        <v>0</v>
      </c>
      <c r="I135" s="243">
        <f t="shared" si="45"/>
        <v>0</v>
      </c>
      <c r="J135" s="109">
        <f t="shared" si="55"/>
        <v>20</v>
      </c>
      <c r="K135" s="47">
        <f t="shared" si="56"/>
        <v>1975385</v>
      </c>
      <c r="L135" s="103">
        <f t="shared" si="46"/>
        <v>300000</v>
      </c>
      <c r="M135" s="49">
        <f t="shared" si="47"/>
        <v>2275385</v>
      </c>
      <c r="N135" s="48">
        <f t="shared" si="48"/>
        <v>205440</v>
      </c>
      <c r="O135" s="48">
        <f t="shared" si="49"/>
        <v>38520</v>
      </c>
      <c r="P135" s="48">
        <f t="shared" si="50"/>
        <v>25680</v>
      </c>
      <c r="Q135" s="47">
        <f t="shared" si="51"/>
        <v>2005745</v>
      </c>
      <c r="R135" s="47">
        <f t="shared" si="52"/>
        <v>0</v>
      </c>
      <c r="S135" s="55">
        <f t="shared" si="57"/>
        <v>2005745</v>
      </c>
      <c r="T135" s="47"/>
      <c r="U135" s="123"/>
      <c r="V135" s="45"/>
      <c r="W135" s="34"/>
      <c r="X135" s="5"/>
      <c r="Y135" s="5"/>
      <c r="Z135" s="5"/>
      <c r="AA135" s="4"/>
      <c r="AB135" s="4"/>
      <c r="AC135" s="4"/>
      <c r="AD135" s="4"/>
      <c r="AE135" s="4"/>
    </row>
    <row r="136" spans="1:31" s="44" customFormat="1" ht="23.25" customHeight="1">
      <c r="A136" s="46">
        <f t="shared" si="53"/>
        <v>12</v>
      </c>
      <c r="B136" s="163" t="s">
        <v>108</v>
      </c>
      <c r="C136" s="102" t="str">
        <f t="shared" si="41"/>
        <v>Nguyễn Thị Diễm Hương</v>
      </c>
      <c r="D136" s="135" t="str">
        <f t="shared" si="42"/>
        <v>Công nhân</v>
      </c>
      <c r="E136" s="103">
        <f t="shared" si="43"/>
        <v>2568000</v>
      </c>
      <c r="F136" s="108">
        <f>VLOOKUP(B136,'CC - 05'!$B$93:$AS$170,36,0)</f>
        <v>21</v>
      </c>
      <c r="G136" s="243">
        <f t="shared" si="54"/>
        <v>2074154</v>
      </c>
      <c r="H136" s="108">
        <f>(VLOOKUP(B136,'CC - 05'!$B$93:$AS$170,37,0)+VLOOKUP(B136,'CC - 05'!$B$93:$AS$170,38,0))</f>
        <v>0</v>
      </c>
      <c r="I136" s="243">
        <f t="shared" si="45"/>
        <v>0</v>
      </c>
      <c r="J136" s="109">
        <f t="shared" si="55"/>
        <v>21</v>
      </c>
      <c r="K136" s="47">
        <f t="shared" si="56"/>
        <v>2074154</v>
      </c>
      <c r="L136" s="103">
        <f t="shared" si="46"/>
        <v>315000</v>
      </c>
      <c r="M136" s="49">
        <f t="shared" si="47"/>
        <v>2389154</v>
      </c>
      <c r="N136" s="48">
        <f t="shared" si="48"/>
        <v>205440</v>
      </c>
      <c r="O136" s="48">
        <f t="shared" si="49"/>
        <v>38520</v>
      </c>
      <c r="P136" s="48">
        <f t="shared" si="50"/>
        <v>25680</v>
      </c>
      <c r="Q136" s="47">
        <f t="shared" si="51"/>
        <v>2119514</v>
      </c>
      <c r="R136" s="47">
        <f t="shared" si="52"/>
        <v>0</v>
      </c>
      <c r="S136" s="55">
        <f t="shared" si="57"/>
        <v>2119514</v>
      </c>
      <c r="T136" s="47"/>
      <c r="U136" s="123"/>
      <c r="V136" s="45"/>
      <c r="W136" s="34"/>
      <c r="X136" s="5"/>
      <c r="Y136" s="5"/>
      <c r="Z136" s="5"/>
      <c r="AA136" s="4"/>
      <c r="AB136" s="4"/>
      <c r="AC136" s="4"/>
      <c r="AD136" s="4"/>
      <c r="AE136" s="4"/>
    </row>
    <row r="137" spans="1:31" s="44" customFormat="1" ht="23.25" customHeight="1">
      <c r="A137" s="46">
        <f t="shared" si="53"/>
        <v>13</v>
      </c>
      <c r="B137" s="163" t="s">
        <v>109</v>
      </c>
      <c r="C137" s="102" t="str">
        <f t="shared" si="41"/>
        <v>Sơn Thị Muỗi Tron</v>
      </c>
      <c r="D137" s="135" t="str">
        <f t="shared" si="42"/>
        <v>Công nhân</v>
      </c>
      <c r="E137" s="103">
        <f t="shared" si="43"/>
        <v>2568000</v>
      </c>
      <c r="F137" s="108">
        <f>VLOOKUP(B137,'CC - 05'!$B$93:$AS$170,36,0)</f>
        <v>19</v>
      </c>
      <c r="G137" s="243">
        <f t="shared" si="54"/>
        <v>1876615</v>
      </c>
      <c r="H137" s="108">
        <f>(VLOOKUP(B137,'CC - 05'!$B$93:$AS$170,37,0)+VLOOKUP(B137,'CC - 05'!$B$93:$AS$170,38,0))</f>
        <v>0</v>
      </c>
      <c r="I137" s="243">
        <f t="shared" si="45"/>
        <v>0</v>
      </c>
      <c r="J137" s="109">
        <f t="shared" si="55"/>
        <v>19</v>
      </c>
      <c r="K137" s="47">
        <f t="shared" si="56"/>
        <v>1876615</v>
      </c>
      <c r="L137" s="103">
        <f t="shared" si="46"/>
        <v>285000</v>
      </c>
      <c r="M137" s="49">
        <f t="shared" si="47"/>
        <v>2161615</v>
      </c>
      <c r="N137" s="48">
        <f t="shared" si="48"/>
        <v>205440</v>
      </c>
      <c r="O137" s="48">
        <f t="shared" si="49"/>
        <v>38520</v>
      </c>
      <c r="P137" s="48">
        <f t="shared" si="50"/>
        <v>25680</v>
      </c>
      <c r="Q137" s="47">
        <f t="shared" si="51"/>
        <v>1891975</v>
      </c>
      <c r="R137" s="47">
        <f t="shared" si="52"/>
        <v>0</v>
      </c>
      <c r="S137" s="55">
        <f t="shared" si="57"/>
        <v>1891975</v>
      </c>
      <c r="T137" s="47"/>
      <c r="U137" s="123"/>
      <c r="V137" s="45"/>
      <c r="W137" s="34"/>
      <c r="X137" s="5"/>
      <c r="Y137" s="5"/>
      <c r="Z137" s="5"/>
      <c r="AA137" s="4"/>
      <c r="AB137" s="4"/>
      <c r="AC137" s="4"/>
      <c r="AD137" s="4"/>
      <c r="AE137" s="4"/>
    </row>
    <row r="138" spans="1:31" s="44" customFormat="1" ht="23.25" customHeight="1">
      <c r="A138" s="46">
        <f t="shared" si="53"/>
        <v>14</v>
      </c>
      <c r="B138" s="163" t="s">
        <v>110</v>
      </c>
      <c r="C138" s="102" t="str">
        <f t="shared" si="41"/>
        <v>Sơn Thị Thương</v>
      </c>
      <c r="D138" s="135" t="str">
        <f t="shared" si="42"/>
        <v>Công nhân</v>
      </c>
      <c r="E138" s="103">
        <f t="shared" si="43"/>
        <v>2568000</v>
      </c>
      <c r="F138" s="108">
        <f>VLOOKUP(B138,'CC - 05'!$B$93:$AS$170,36,0)</f>
        <v>21</v>
      </c>
      <c r="G138" s="243">
        <f t="shared" si="54"/>
        <v>2074154</v>
      </c>
      <c r="H138" s="108">
        <f>(VLOOKUP(B138,'CC - 05'!$B$93:$AS$170,37,0)+VLOOKUP(B138,'CC - 05'!$B$93:$AS$170,38,0))</f>
        <v>0</v>
      </c>
      <c r="I138" s="243">
        <f t="shared" si="45"/>
        <v>0</v>
      </c>
      <c r="J138" s="109">
        <f t="shared" si="55"/>
        <v>21</v>
      </c>
      <c r="K138" s="47">
        <f t="shared" si="56"/>
        <v>2074154</v>
      </c>
      <c r="L138" s="103">
        <f t="shared" si="46"/>
        <v>315000</v>
      </c>
      <c r="M138" s="49">
        <f t="shared" si="47"/>
        <v>2389154</v>
      </c>
      <c r="N138" s="48">
        <f t="shared" si="48"/>
        <v>205440</v>
      </c>
      <c r="O138" s="48">
        <f t="shared" si="49"/>
        <v>38520</v>
      </c>
      <c r="P138" s="48">
        <f t="shared" si="50"/>
        <v>25680</v>
      </c>
      <c r="Q138" s="47">
        <f t="shared" si="51"/>
        <v>2119514</v>
      </c>
      <c r="R138" s="47">
        <f t="shared" si="52"/>
        <v>0</v>
      </c>
      <c r="S138" s="55">
        <f t="shared" si="57"/>
        <v>2119514</v>
      </c>
      <c r="T138" s="47"/>
      <c r="U138" s="123"/>
      <c r="V138" s="45"/>
      <c r="W138" s="34"/>
      <c r="X138" s="5"/>
      <c r="Y138" s="5"/>
      <c r="Z138" s="5"/>
      <c r="AA138" s="4"/>
      <c r="AB138" s="4"/>
      <c r="AC138" s="4"/>
      <c r="AD138" s="4"/>
      <c r="AE138" s="4"/>
    </row>
    <row r="139" spans="1:31" s="44" customFormat="1" ht="23.25" customHeight="1">
      <c r="A139" s="46">
        <f t="shared" si="53"/>
        <v>15</v>
      </c>
      <c r="B139" s="163" t="s">
        <v>111</v>
      </c>
      <c r="C139" s="102" t="str">
        <f t="shared" si="41"/>
        <v>Thạch Thị Som Ươne</v>
      </c>
      <c r="D139" s="135" t="str">
        <f t="shared" si="42"/>
        <v>Công nhân</v>
      </c>
      <c r="E139" s="103">
        <f t="shared" si="43"/>
        <v>2568000</v>
      </c>
      <c r="F139" s="108">
        <f>VLOOKUP(B139,'CC - 05'!$B$93:$AS$170,36,0)</f>
        <v>23</v>
      </c>
      <c r="G139" s="243">
        <f t="shared" si="54"/>
        <v>2271692</v>
      </c>
      <c r="H139" s="108">
        <f>(VLOOKUP(B139,'CC - 05'!$B$93:$AS$170,37,0)+VLOOKUP(B139,'CC - 05'!$B$93:$AS$170,38,0))</f>
        <v>0</v>
      </c>
      <c r="I139" s="243">
        <f t="shared" si="45"/>
        <v>0</v>
      </c>
      <c r="J139" s="109">
        <f t="shared" si="55"/>
        <v>23</v>
      </c>
      <c r="K139" s="47">
        <f t="shared" si="56"/>
        <v>2271692</v>
      </c>
      <c r="L139" s="103">
        <f t="shared" si="46"/>
        <v>345000</v>
      </c>
      <c r="M139" s="49">
        <f t="shared" si="47"/>
        <v>2616692</v>
      </c>
      <c r="N139" s="48">
        <f t="shared" si="48"/>
        <v>205440</v>
      </c>
      <c r="O139" s="48">
        <f t="shared" si="49"/>
        <v>38520</v>
      </c>
      <c r="P139" s="48">
        <f t="shared" si="50"/>
        <v>25680</v>
      </c>
      <c r="Q139" s="47">
        <f t="shared" si="51"/>
        <v>2347052</v>
      </c>
      <c r="R139" s="47">
        <f t="shared" si="52"/>
        <v>0</v>
      </c>
      <c r="S139" s="55">
        <f t="shared" si="57"/>
        <v>2347052</v>
      </c>
      <c r="T139" s="47"/>
      <c r="U139" s="123"/>
      <c r="V139" s="45"/>
      <c r="W139" s="34"/>
      <c r="X139" s="5"/>
      <c r="Y139" s="5"/>
      <c r="Z139" s="5"/>
      <c r="AA139" s="4"/>
      <c r="AB139" s="4"/>
      <c r="AC139" s="4"/>
      <c r="AD139" s="4"/>
      <c r="AE139" s="4"/>
    </row>
    <row r="140" spans="1:31" s="44" customFormat="1" ht="23.25" customHeight="1">
      <c r="A140" s="46">
        <f t="shared" si="53"/>
        <v>16</v>
      </c>
      <c r="B140" s="163" t="s">
        <v>112</v>
      </c>
      <c r="C140" s="102" t="str">
        <f t="shared" si="41"/>
        <v>Huỳnh Thị Như</v>
      </c>
      <c r="D140" s="135" t="str">
        <f t="shared" si="42"/>
        <v>Công nhân</v>
      </c>
      <c r="E140" s="103">
        <f t="shared" si="43"/>
        <v>2568000</v>
      </c>
      <c r="F140" s="108">
        <f>VLOOKUP(B140,'CC - 05'!$B$93:$AS$170,36,0)</f>
        <v>21.3125</v>
      </c>
      <c r="G140" s="243">
        <f t="shared" si="54"/>
        <v>2105019</v>
      </c>
      <c r="H140" s="108">
        <f>(VLOOKUP(B140,'CC - 05'!$B$93:$AS$170,37,0)+VLOOKUP(B140,'CC - 05'!$B$93:$AS$170,38,0))</f>
        <v>0</v>
      </c>
      <c r="I140" s="243">
        <f t="shared" si="45"/>
        <v>0</v>
      </c>
      <c r="J140" s="109">
        <f t="shared" si="55"/>
        <v>21.3125</v>
      </c>
      <c r="K140" s="47">
        <f>G140+I140-2435</f>
        <v>2102584</v>
      </c>
      <c r="L140" s="103">
        <f t="shared" si="46"/>
        <v>319687.5</v>
      </c>
      <c r="M140" s="49">
        <f t="shared" si="47"/>
        <v>2422271.5</v>
      </c>
      <c r="N140" s="48">
        <f t="shared" si="48"/>
        <v>205440</v>
      </c>
      <c r="O140" s="48">
        <f t="shared" si="49"/>
        <v>38520</v>
      </c>
      <c r="P140" s="48">
        <f t="shared" si="50"/>
        <v>25680</v>
      </c>
      <c r="Q140" s="47">
        <f t="shared" si="51"/>
        <v>2152631.5</v>
      </c>
      <c r="R140" s="47">
        <f t="shared" si="52"/>
        <v>0</v>
      </c>
      <c r="S140" s="55">
        <f t="shared" si="57"/>
        <v>2152631.5</v>
      </c>
      <c r="T140" s="47"/>
      <c r="U140" s="123"/>
      <c r="V140" s="45"/>
      <c r="W140" s="34"/>
      <c r="X140" s="5"/>
      <c r="Y140" s="5"/>
      <c r="Z140" s="5"/>
      <c r="AA140" s="4"/>
      <c r="AB140" s="4"/>
      <c r="AC140" s="4"/>
      <c r="AD140" s="4"/>
      <c r="AE140" s="4"/>
    </row>
    <row r="141" spans="1:31" s="44" customFormat="1" ht="23.25" customHeight="1">
      <c r="A141" s="46">
        <f t="shared" si="53"/>
        <v>17</v>
      </c>
      <c r="B141" s="163" t="s">
        <v>113</v>
      </c>
      <c r="C141" s="102" t="str">
        <f t="shared" si="41"/>
        <v>Sơn Thị Chành Ny</v>
      </c>
      <c r="D141" s="135" t="str">
        <f t="shared" si="42"/>
        <v>Công nhân</v>
      </c>
      <c r="E141" s="103">
        <f t="shared" si="43"/>
        <v>2568000</v>
      </c>
      <c r="F141" s="108">
        <f>VLOOKUP(B141,'CC - 05'!$B$93:$AS$170,36,0)</f>
        <v>21</v>
      </c>
      <c r="G141" s="243">
        <f t="shared" si="54"/>
        <v>2074154</v>
      </c>
      <c r="H141" s="108">
        <f>(VLOOKUP(B141,'CC - 05'!$B$93:$AS$170,37,0)+VLOOKUP(B141,'CC - 05'!$B$93:$AS$170,38,0))</f>
        <v>0</v>
      </c>
      <c r="I141" s="243">
        <f t="shared" si="45"/>
        <v>0</v>
      </c>
      <c r="J141" s="109">
        <f t="shared" si="55"/>
        <v>21</v>
      </c>
      <c r="K141" s="47">
        <f t="shared" si="56"/>
        <v>2074154</v>
      </c>
      <c r="L141" s="103">
        <f t="shared" si="46"/>
        <v>315000</v>
      </c>
      <c r="M141" s="49">
        <f t="shared" si="47"/>
        <v>2389154</v>
      </c>
      <c r="N141" s="48">
        <f t="shared" si="48"/>
        <v>205440</v>
      </c>
      <c r="O141" s="48">
        <f t="shared" si="49"/>
        <v>38520</v>
      </c>
      <c r="P141" s="48">
        <f t="shared" si="50"/>
        <v>25680</v>
      </c>
      <c r="Q141" s="47">
        <f t="shared" si="51"/>
        <v>2119514</v>
      </c>
      <c r="R141" s="47">
        <f t="shared" si="52"/>
        <v>0</v>
      </c>
      <c r="S141" s="55">
        <f t="shared" si="57"/>
        <v>2119514</v>
      </c>
      <c r="T141" s="47"/>
      <c r="U141" s="123"/>
      <c r="V141" s="45"/>
      <c r="W141" s="34"/>
      <c r="X141" s="5"/>
      <c r="Y141" s="5"/>
      <c r="Z141" s="5"/>
      <c r="AA141" s="4"/>
      <c r="AB141" s="4"/>
      <c r="AC141" s="4"/>
      <c r="AD141" s="4"/>
      <c r="AE141" s="4"/>
    </row>
    <row r="142" spans="1:31" s="44" customFormat="1" ht="23.25" customHeight="1">
      <c r="A142" s="46">
        <f t="shared" si="53"/>
        <v>18</v>
      </c>
      <c r="B142" s="163" t="s">
        <v>114</v>
      </c>
      <c r="C142" s="102" t="str">
        <f t="shared" si="41"/>
        <v>Sơn Thị Chành Đa</v>
      </c>
      <c r="D142" s="135" t="str">
        <f t="shared" si="42"/>
        <v>Công nhân</v>
      </c>
      <c r="E142" s="103">
        <f t="shared" si="43"/>
        <v>2568000</v>
      </c>
      <c r="F142" s="108">
        <f>VLOOKUP(B142,'CC - 05'!$B$93:$AS$170,36,0)</f>
        <v>18</v>
      </c>
      <c r="G142" s="243">
        <f t="shared" si="54"/>
        <v>1777846</v>
      </c>
      <c r="H142" s="108">
        <f>(VLOOKUP(B142,'CC - 05'!$B$93:$AS$170,37,0)+VLOOKUP(B142,'CC - 05'!$B$93:$AS$170,38,0))</f>
        <v>0</v>
      </c>
      <c r="I142" s="243">
        <f t="shared" si="45"/>
        <v>0</v>
      </c>
      <c r="J142" s="109">
        <f t="shared" si="55"/>
        <v>18</v>
      </c>
      <c r="K142" s="47">
        <f t="shared" si="56"/>
        <v>1777846</v>
      </c>
      <c r="L142" s="103">
        <f t="shared" si="46"/>
        <v>270000</v>
      </c>
      <c r="M142" s="49">
        <f t="shared" si="47"/>
        <v>2047846</v>
      </c>
      <c r="N142" s="48">
        <f t="shared" si="48"/>
        <v>205440</v>
      </c>
      <c r="O142" s="48">
        <f t="shared" si="49"/>
        <v>38520</v>
      </c>
      <c r="P142" s="48">
        <f t="shared" si="50"/>
        <v>25680</v>
      </c>
      <c r="Q142" s="47">
        <f t="shared" si="51"/>
        <v>1778206</v>
      </c>
      <c r="R142" s="47">
        <f t="shared" si="52"/>
        <v>0</v>
      </c>
      <c r="S142" s="55">
        <f t="shared" si="57"/>
        <v>1778206</v>
      </c>
      <c r="T142" s="47"/>
      <c r="U142" s="123"/>
      <c r="V142" s="45"/>
      <c r="W142" s="34"/>
      <c r="X142" s="5"/>
      <c r="Y142" s="5"/>
      <c r="Z142" s="5"/>
      <c r="AA142" s="4"/>
      <c r="AB142" s="4"/>
      <c r="AC142" s="4"/>
      <c r="AD142" s="4"/>
      <c r="AE142" s="4"/>
    </row>
    <row r="143" spans="1:31" s="44" customFormat="1" ht="23.25" customHeight="1">
      <c r="A143" s="46">
        <f t="shared" si="53"/>
        <v>19</v>
      </c>
      <c r="B143" s="163" t="s">
        <v>115</v>
      </c>
      <c r="C143" s="102" t="str">
        <f t="shared" si="41"/>
        <v>Trần Thị Bích Phượng</v>
      </c>
      <c r="D143" s="135" t="str">
        <f t="shared" si="42"/>
        <v>Công nhân</v>
      </c>
      <c r="E143" s="103">
        <f t="shared" si="43"/>
        <v>2568000</v>
      </c>
      <c r="F143" s="108">
        <f>VLOOKUP(B143,'CC - 05'!$B$93:$AS$170,36,0)</f>
        <v>19</v>
      </c>
      <c r="G143" s="243">
        <f t="shared" si="54"/>
        <v>1876615</v>
      </c>
      <c r="H143" s="108">
        <f>(VLOOKUP(B143,'CC - 05'!$B$93:$AS$170,37,0)+VLOOKUP(B143,'CC - 05'!$B$93:$AS$170,38,0))</f>
        <v>0</v>
      </c>
      <c r="I143" s="243">
        <f t="shared" si="45"/>
        <v>0</v>
      </c>
      <c r="J143" s="109">
        <f t="shared" si="55"/>
        <v>19</v>
      </c>
      <c r="K143" s="47">
        <f t="shared" si="56"/>
        <v>1876615</v>
      </c>
      <c r="L143" s="103">
        <f t="shared" si="46"/>
        <v>285000</v>
      </c>
      <c r="M143" s="49">
        <f t="shared" si="47"/>
        <v>2161615</v>
      </c>
      <c r="N143" s="48">
        <f t="shared" si="48"/>
        <v>205440</v>
      </c>
      <c r="O143" s="48">
        <f t="shared" si="49"/>
        <v>38520</v>
      </c>
      <c r="P143" s="48">
        <f t="shared" si="50"/>
        <v>25680</v>
      </c>
      <c r="Q143" s="47">
        <f t="shared" si="51"/>
        <v>1891975</v>
      </c>
      <c r="R143" s="47">
        <f t="shared" si="52"/>
        <v>0</v>
      </c>
      <c r="S143" s="55">
        <f t="shared" si="57"/>
        <v>1891975</v>
      </c>
      <c r="T143" s="47"/>
      <c r="U143" s="123"/>
      <c r="V143" s="45"/>
      <c r="W143" s="34"/>
      <c r="X143" s="5"/>
      <c r="Y143" s="5"/>
      <c r="Z143" s="5"/>
      <c r="AA143" s="4"/>
      <c r="AB143" s="4"/>
      <c r="AC143" s="4"/>
      <c r="AD143" s="4"/>
      <c r="AE143" s="4"/>
    </row>
    <row r="144" spans="1:31" s="44" customFormat="1" ht="23.25" customHeight="1">
      <c r="A144" s="46">
        <f t="shared" si="53"/>
        <v>20</v>
      </c>
      <c r="B144" s="163" t="s">
        <v>116</v>
      </c>
      <c r="C144" s="102" t="str">
        <f t="shared" si="41"/>
        <v>Sơn Thị Trường Sa</v>
      </c>
      <c r="D144" s="135" t="str">
        <f t="shared" si="42"/>
        <v>Công nhân</v>
      </c>
      <c r="E144" s="103">
        <f t="shared" si="43"/>
        <v>2568000</v>
      </c>
      <c r="F144" s="108">
        <f>VLOOKUP(B144,'CC - 05'!$B$93:$AS$170,36,0)</f>
        <v>22</v>
      </c>
      <c r="G144" s="243">
        <f t="shared" si="54"/>
        <v>2172923</v>
      </c>
      <c r="H144" s="108">
        <f>(VLOOKUP(B144,'CC - 05'!$B$93:$AS$170,37,0)+VLOOKUP(B144,'CC - 05'!$B$93:$AS$170,38,0))</f>
        <v>0</v>
      </c>
      <c r="I144" s="243">
        <f t="shared" si="45"/>
        <v>0</v>
      </c>
      <c r="J144" s="109">
        <f t="shared" si="55"/>
        <v>22</v>
      </c>
      <c r="K144" s="47">
        <f t="shared" si="56"/>
        <v>2172923</v>
      </c>
      <c r="L144" s="103">
        <f t="shared" si="46"/>
        <v>330000</v>
      </c>
      <c r="M144" s="49">
        <f t="shared" si="47"/>
        <v>2502923</v>
      </c>
      <c r="N144" s="48">
        <f t="shared" si="48"/>
        <v>205440</v>
      </c>
      <c r="O144" s="48">
        <f t="shared" si="49"/>
        <v>38520</v>
      </c>
      <c r="P144" s="48">
        <f t="shared" si="50"/>
        <v>25680</v>
      </c>
      <c r="Q144" s="47">
        <f t="shared" si="51"/>
        <v>2233283</v>
      </c>
      <c r="R144" s="47">
        <f t="shared" si="52"/>
        <v>0</v>
      </c>
      <c r="S144" s="55">
        <f t="shared" si="57"/>
        <v>2233283</v>
      </c>
      <c r="T144" s="47"/>
      <c r="U144" s="123"/>
      <c r="V144" s="45"/>
      <c r="W144" s="34"/>
      <c r="X144" s="5"/>
      <c r="Y144" s="5"/>
      <c r="Z144" s="5"/>
      <c r="AA144" s="4"/>
      <c r="AB144" s="4"/>
      <c r="AC144" s="4"/>
      <c r="AD144" s="4"/>
      <c r="AE144" s="4"/>
    </row>
    <row r="145" spans="1:31" s="44" customFormat="1" ht="23.25" customHeight="1">
      <c r="A145" s="46">
        <f t="shared" si="53"/>
        <v>21</v>
      </c>
      <c r="B145" s="163" t="s">
        <v>117</v>
      </c>
      <c r="C145" s="102" t="str">
        <f t="shared" si="41"/>
        <v>Lâm Thị Sà Mít</v>
      </c>
      <c r="D145" s="135" t="str">
        <f t="shared" si="42"/>
        <v>Công nhân</v>
      </c>
      <c r="E145" s="103">
        <f t="shared" si="43"/>
        <v>2568000</v>
      </c>
      <c r="F145" s="108">
        <f>VLOOKUP(B145,'CC - 05'!$B$93:$AS$170,36,0)</f>
        <v>21</v>
      </c>
      <c r="G145" s="243">
        <f t="shared" si="54"/>
        <v>2074154</v>
      </c>
      <c r="H145" s="108">
        <f>(VLOOKUP(B145,'CC - 05'!$B$93:$AS$170,37,0)+VLOOKUP(B145,'CC - 05'!$B$93:$AS$170,38,0))</f>
        <v>0</v>
      </c>
      <c r="I145" s="243">
        <f t="shared" si="45"/>
        <v>0</v>
      </c>
      <c r="J145" s="109">
        <f t="shared" si="55"/>
        <v>21</v>
      </c>
      <c r="K145" s="47">
        <f t="shared" si="56"/>
        <v>2074154</v>
      </c>
      <c r="L145" s="103">
        <f t="shared" si="46"/>
        <v>315000</v>
      </c>
      <c r="M145" s="49">
        <f t="shared" si="47"/>
        <v>2389154</v>
      </c>
      <c r="N145" s="48">
        <f t="shared" si="48"/>
        <v>205440</v>
      </c>
      <c r="O145" s="48">
        <f t="shared" si="49"/>
        <v>38520</v>
      </c>
      <c r="P145" s="48">
        <f t="shared" si="50"/>
        <v>25680</v>
      </c>
      <c r="Q145" s="47">
        <f t="shared" si="51"/>
        <v>2119514</v>
      </c>
      <c r="R145" s="47">
        <f t="shared" si="52"/>
        <v>0</v>
      </c>
      <c r="S145" s="55">
        <f t="shared" si="57"/>
        <v>2119514</v>
      </c>
      <c r="T145" s="47"/>
      <c r="U145" s="123"/>
      <c r="V145" s="45"/>
      <c r="W145" s="34"/>
      <c r="X145" s="5"/>
      <c r="Y145" s="5"/>
      <c r="Z145" s="5"/>
      <c r="AA145" s="4"/>
      <c r="AB145" s="4"/>
      <c r="AC145" s="4"/>
      <c r="AD145" s="4"/>
      <c r="AE145" s="4"/>
    </row>
    <row r="146" spans="1:31" s="44" customFormat="1" ht="23.25" customHeight="1">
      <c r="A146" s="46">
        <f t="shared" si="53"/>
        <v>22</v>
      </c>
      <c r="B146" s="163" t="s">
        <v>118</v>
      </c>
      <c r="C146" s="102" t="str">
        <f t="shared" si="41"/>
        <v>Nguyễn Văn Phi</v>
      </c>
      <c r="D146" s="135" t="str">
        <f t="shared" si="42"/>
        <v>Công nhân</v>
      </c>
      <c r="E146" s="103">
        <f t="shared" si="43"/>
        <v>2568000</v>
      </c>
      <c r="F146" s="108">
        <f>VLOOKUP(B146,'CC - 05'!$B$93:$AS$170,36,0)</f>
        <v>23</v>
      </c>
      <c r="G146" s="243">
        <f t="shared" si="54"/>
        <v>2271692</v>
      </c>
      <c r="H146" s="108">
        <f>(VLOOKUP(B146,'CC - 05'!$B$93:$AS$170,37,0)+VLOOKUP(B146,'CC - 05'!$B$93:$AS$170,38,0))</f>
        <v>0</v>
      </c>
      <c r="I146" s="243">
        <f t="shared" si="45"/>
        <v>0</v>
      </c>
      <c r="J146" s="109">
        <f t="shared" si="55"/>
        <v>23</v>
      </c>
      <c r="K146" s="47">
        <f t="shared" si="56"/>
        <v>2271692</v>
      </c>
      <c r="L146" s="103">
        <f t="shared" si="46"/>
        <v>345000</v>
      </c>
      <c r="M146" s="49">
        <f t="shared" si="47"/>
        <v>2616692</v>
      </c>
      <c r="N146" s="48">
        <f t="shared" si="48"/>
        <v>205440</v>
      </c>
      <c r="O146" s="48">
        <f t="shared" si="49"/>
        <v>38520</v>
      </c>
      <c r="P146" s="48">
        <f t="shared" si="50"/>
        <v>25680</v>
      </c>
      <c r="Q146" s="47">
        <f t="shared" si="51"/>
        <v>2347052</v>
      </c>
      <c r="R146" s="47">
        <f t="shared" si="52"/>
        <v>0</v>
      </c>
      <c r="S146" s="55">
        <f t="shared" si="57"/>
        <v>2347052</v>
      </c>
      <c r="T146" s="47"/>
      <c r="U146" s="123"/>
      <c r="V146" s="45"/>
      <c r="W146" s="34"/>
      <c r="X146" s="5"/>
      <c r="Y146" s="5"/>
      <c r="Z146" s="5"/>
      <c r="AA146" s="4"/>
      <c r="AB146" s="4"/>
      <c r="AC146" s="4"/>
      <c r="AD146" s="4"/>
      <c r="AE146" s="4"/>
    </row>
    <row r="147" spans="1:31" s="44" customFormat="1" ht="23.25" customHeight="1">
      <c r="A147" s="46">
        <f t="shared" si="53"/>
        <v>23</v>
      </c>
      <c r="B147" s="163" t="s">
        <v>119</v>
      </c>
      <c r="C147" s="102" t="str">
        <f t="shared" si="41"/>
        <v>Trần Thị Toan</v>
      </c>
      <c r="D147" s="135" t="str">
        <f t="shared" si="42"/>
        <v>Công nhân</v>
      </c>
      <c r="E147" s="103">
        <f t="shared" si="43"/>
        <v>2568000</v>
      </c>
      <c r="F147" s="108">
        <f>VLOOKUP(B147,'CC - 05'!$B$93:$AS$170,36,0)</f>
        <v>21</v>
      </c>
      <c r="G147" s="243">
        <f t="shared" si="54"/>
        <v>2074154</v>
      </c>
      <c r="H147" s="108">
        <f>(VLOOKUP(B147,'CC - 05'!$B$93:$AS$170,37,0)+VLOOKUP(B147,'CC - 05'!$B$93:$AS$170,38,0))</f>
        <v>0</v>
      </c>
      <c r="I147" s="243">
        <f t="shared" si="45"/>
        <v>0</v>
      </c>
      <c r="J147" s="109">
        <f t="shared" si="55"/>
        <v>21</v>
      </c>
      <c r="K147" s="47">
        <f t="shared" si="56"/>
        <v>2074154</v>
      </c>
      <c r="L147" s="103">
        <f t="shared" si="46"/>
        <v>315000</v>
      </c>
      <c r="M147" s="49">
        <f t="shared" si="47"/>
        <v>2389154</v>
      </c>
      <c r="N147" s="48">
        <f t="shared" si="48"/>
        <v>205440</v>
      </c>
      <c r="O147" s="48">
        <f t="shared" si="49"/>
        <v>38520</v>
      </c>
      <c r="P147" s="48">
        <f t="shared" si="50"/>
        <v>25680</v>
      </c>
      <c r="Q147" s="47">
        <f t="shared" si="51"/>
        <v>2119514</v>
      </c>
      <c r="R147" s="47">
        <f t="shared" si="52"/>
        <v>0</v>
      </c>
      <c r="S147" s="55">
        <f t="shared" si="57"/>
        <v>2119514</v>
      </c>
      <c r="T147" s="47"/>
      <c r="U147" s="123"/>
      <c r="V147" s="45"/>
      <c r="W147" s="34"/>
      <c r="X147" s="5"/>
      <c r="Y147" s="5"/>
      <c r="Z147" s="5"/>
      <c r="AA147" s="4"/>
      <c r="AB147" s="4"/>
      <c r="AC147" s="4"/>
      <c r="AD147" s="4"/>
      <c r="AE147" s="4"/>
    </row>
    <row r="148" spans="1:31" s="44" customFormat="1" ht="23.25" customHeight="1">
      <c r="A148" s="46">
        <f t="shared" si="53"/>
        <v>24</v>
      </c>
      <c r="B148" s="163" t="s">
        <v>120</v>
      </c>
      <c r="C148" s="102" t="str">
        <f t="shared" si="41"/>
        <v>Nguyễn Hữu Nhơn</v>
      </c>
      <c r="D148" s="135" t="str">
        <f t="shared" si="42"/>
        <v>Công nhân</v>
      </c>
      <c r="E148" s="103">
        <f t="shared" si="43"/>
        <v>2568000</v>
      </c>
      <c r="F148" s="108">
        <f>VLOOKUP(B148,'CC - 05'!$B$93:$AS$170,36,0)</f>
        <v>23</v>
      </c>
      <c r="G148" s="243">
        <f t="shared" si="54"/>
        <v>2271692</v>
      </c>
      <c r="H148" s="108">
        <f>(VLOOKUP(B148,'CC - 05'!$B$93:$AS$170,37,0)+VLOOKUP(B148,'CC - 05'!$B$93:$AS$170,38,0))</f>
        <v>0</v>
      </c>
      <c r="I148" s="243">
        <f t="shared" si="45"/>
        <v>0</v>
      </c>
      <c r="J148" s="109">
        <f t="shared" si="55"/>
        <v>23</v>
      </c>
      <c r="K148" s="47">
        <f t="shared" si="56"/>
        <v>2271692</v>
      </c>
      <c r="L148" s="103">
        <f t="shared" si="46"/>
        <v>345000</v>
      </c>
      <c r="M148" s="49">
        <f t="shared" si="47"/>
        <v>2616692</v>
      </c>
      <c r="N148" s="48">
        <f t="shared" si="48"/>
        <v>205440</v>
      </c>
      <c r="O148" s="48">
        <f t="shared" si="49"/>
        <v>38520</v>
      </c>
      <c r="P148" s="48">
        <f t="shared" si="50"/>
        <v>25680</v>
      </c>
      <c r="Q148" s="47">
        <f t="shared" si="51"/>
        <v>2347052</v>
      </c>
      <c r="R148" s="47">
        <f t="shared" si="52"/>
        <v>0</v>
      </c>
      <c r="S148" s="55">
        <f t="shared" si="57"/>
        <v>2347052</v>
      </c>
      <c r="T148" s="47"/>
      <c r="U148" s="123"/>
      <c r="V148" s="45"/>
      <c r="W148" s="34"/>
      <c r="X148" s="5"/>
      <c r="Y148" s="5"/>
      <c r="Z148" s="5"/>
      <c r="AA148" s="4"/>
      <c r="AB148" s="4"/>
      <c r="AC148" s="4"/>
      <c r="AD148" s="4"/>
      <c r="AE148" s="4"/>
    </row>
    <row r="149" spans="1:31" s="44" customFormat="1" ht="23.25" customHeight="1">
      <c r="A149" s="46">
        <f t="shared" si="53"/>
        <v>25</v>
      </c>
      <c r="B149" s="163" t="s">
        <v>121</v>
      </c>
      <c r="C149" s="102" t="str">
        <f t="shared" si="41"/>
        <v>Huỳnh Minh Hiếu</v>
      </c>
      <c r="D149" s="135" t="str">
        <f t="shared" si="42"/>
        <v>Công nhân</v>
      </c>
      <c r="E149" s="103">
        <f t="shared" si="43"/>
        <v>2568000</v>
      </c>
      <c r="F149" s="108">
        <f>VLOOKUP(B149,'CC - 05'!$B$93:$AS$170,36,0)</f>
        <v>22</v>
      </c>
      <c r="G149" s="243">
        <f t="shared" si="54"/>
        <v>2172923</v>
      </c>
      <c r="H149" s="108">
        <f>(VLOOKUP(B149,'CC - 05'!$B$93:$AS$170,37,0)+VLOOKUP(B149,'CC - 05'!$B$93:$AS$170,38,0))</f>
        <v>0</v>
      </c>
      <c r="I149" s="243">
        <f t="shared" si="45"/>
        <v>0</v>
      </c>
      <c r="J149" s="109">
        <f t="shared" si="55"/>
        <v>22</v>
      </c>
      <c r="K149" s="47">
        <f t="shared" si="56"/>
        <v>2172923</v>
      </c>
      <c r="L149" s="103">
        <f t="shared" si="46"/>
        <v>330000</v>
      </c>
      <c r="M149" s="49">
        <f t="shared" si="47"/>
        <v>2502923</v>
      </c>
      <c r="N149" s="48">
        <f t="shared" si="48"/>
        <v>205440</v>
      </c>
      <c r="O149" s="48">
        <f t="shared" si="49"/>
        <v>38520</v>
      </c>
      <c r="P149" s="48">
        <f t="shared" si="50"/>
        <v>25680</v>
      </c>
      <c r="Q149" s="47">
        <f t="shared" si="51"/>
        <v>2233283</v>
      </c>
      <c r="R149" s="47">
        <f t="shared" si="52"/>
        <v>0</v>
      </c>
      <c r="S149" s="55">
        <f t="shared" si="57"/>
        <v>2233283</v>
      </c>
      <c r="T149" s="47"/>
      <c r="U149" s="123"/>
      <c r="V149" s="45"/>
      <c r="W149" s="34"/>
      <c r="X149" s="5"/>
      <c r="Y149" s="5"/>
      <c r="Z149" s="5"/>
      <c r="AA149" s="4"/>
      <c r="AB149" s="4"/>
      <c r="AC149" s="4"/>
      <c r="AD149" s="4"/>
      <c r="AE149" s="4"/>
    </row>
    <row r="150" spans="1:31" s="44" customFormat="1" ht="23.25" customHeight="1">
      <c r="A150" s="46">
        <f t="shared" si="53"/>
        <v>26</v>
      </c>
      <c r="B150" s="163" t="s">
        <v>122</v>
      </c>
      <c r="C150" s="102" t="str">
        <f t="shared" si="41"/>
        <v>Lý Thị Sà Kha</v>
      </c>
      <c r="D150" s="135" t="str">
        <f t="shared" si="42"/>
        <v>Công nhân</v>
      </c>
      <c r="E150" s="103">
        <f t="shared" si="43"/>
        <v>2568000</v>
      </c>
      <c r="F150" s="108">
        <f>VLOOKUP(B150,'CC - 05'!$B$93:$AS$170,36,0)</f>
        <v>20</v>
      </c>
      <c r="G150" s="243">
        <f t="shared" si="54"/>
        <v>1975385</v>
      </c>
      <c r="H150" s="108">
        <f>(VLOOKUP(B150,'CC - 05'!$B$93:$AS$170,37,0)+VLOOKUP(B150,'CC - 05'!$B$93:$AS$170,38,0))</f>
        <v>0</v>
      </c>
      <c r="I150" s="243">
        <f t="shared" si="45"/>
        <v>0</v>
      </c>
      <c r="J150" s="109">
        <f t="shared" si="55"/>
        <v>20</v>
      </c>
      <c r="K150" s="47">
        <f t="shared" si="56"/>
        <v>1975385</v>
      </c>
      <c r="L150" s="103">
        <f t="shared" si="46"/>
        <v>300000</v>
      </c>
      <c r="M150" s="49">
        <f t="shared" si="47"/>
        <v>2275385</v>
      </c>
      <c r="N150" s="48">
        <f t="shared" si="48"/>
        <v>205440</v>
      </c>
      <c r="O150" s="48">
        <f t="shared" si="49"/>
        <v>38520</v>
      </c>
      <c r="P150" s="48">
        <f t="shared" si="50"/>
        <v>25680</v>
      </c>
      <c r="Q150" s="47">
        <f t="shared" si="51"/>
        <v>2005745</v>
      </c>
      <c r="R150" s="47">
        <f t="shared" si="52"/>
        <v>0</v>
      </c>
      <c r="S150" s="55">
        <f t="shared" si="57"/>
        <v>2005745</v>
      </c>
      <c r="T150" s="47"/>
      <c r="U150" s="123"/>
      <c r="V150" s="45"/>
      <c r="W150" s="34"/>
      <c r="X150" s="5"/>
      <c r="Y150" s="5"/>
      <c r="Z150" s="5"/>
      <c r="AA150" s="4"/>
      <c r="AB150" s="4"/>
      <c r="AC150" s="4"/>
      <c r="AD150" s="4"/>
      <c r="AE150" s="4"/>
    </row>
    <row r="151" spans="1:31" s="44" customFormat="1" ht="23.25" customHeight="1">
      <c r="A151" s="46">
        <f t="shared" si="53"/>
        <v>27</v>
      </c>
      <c r="B151" s="163" t="s">
        <v>123</v>
      </c>
      <c r="C151" s="102" t="str">
        <f t="shared" si="41"/>
        <v>Sơn Thị Si Minh</v>
      </c>
      <c r="D151" s="135" t="str">
        <f t="shared" si="42"/>
        <v>Công nhân</v>
      </c>
      <c r="E151" s="103">
        <f t="shared" si="43"/>
        <v>3153000</v>
      </c>
      <c r="F151" s="108">
        <f>VLOOKUP(B151,'CC - 05'!$B$93:$AS$170,36,0)</f>
        <v>22</v>
      </c>
      <c r="G151" s="243">
        <f t="shared" si="54"/>
        <v>2667923</v>
      </c>
      <c r="H151" s="108">
        <f>(VLOOKUP(B151,'CC - 05'!$B$93:$AS$170,37,0)+VLOOKUP(B151,'CC - 05'!$B$93:$AS$170,38,0))</f>
        <v>0</v>
      </c>
      <c r="I151" s="243">
        <f t="shared" si="45"/>
        <v>0</v>
      </c>
      <c r="J151" s="109">
        <f t="shared" si="55"/>
        <v>22</v>
      </c>
      <c r="K151" s="47">
        <f t="shared" si="56"/>
        <v>2667923</v>
      </c>
      <c r="L151" s="103">
        <f t="shared" si="46"/>
        <v>330000</v>
      </c>
      <c r="M151" s="49">
        <f t="shared" si="47"/>
        <v>2997923</v>
      </c>
      <c r="N151" s="48">
        <f t="shared" si="48"/>
        <v>252240</v>
      </c>
      <c r="O151" s="48">
        <f t="shared" si="49"/>
        <v>47295</v>
      </c>
      <c r="P151" s="48">
        <f t="shared" si="50"/>
        <v>31530</v>
      </c>
      <c r="Q151" s="47">
        <f t="shared" si="51"/>
        <v>2666858</v>
      </c>
      <c r="R151" s="47">
        <f t="shared" si="52"/>
        <v>0</v>
      </c>
      <c r="S151" s="55">
        <f t="shared" si="57"/>
        <v>2666858</v>
      </c>
      <c r="T151" s="47"/>
      <c r="U151" s="123"/>
      <c r="V151" s="45"/>
      <c r="W151" s="34"/>
      <c r="X151" s="5"/>
      <c r="Y151" s="5"/>
      <c r="Z151" s="5"/>
      <c r="AA151" s="4"/>
      <c r="AB151" s="4"/>
      <c r="AC151" s="4"/>
      <c r="AD151" s="4"/>
      <c r="AE151" s="4"/>
    </row>
    <row r="152" spans="1:31" s="44" customFormat="1" ht="23.25" customHeight="1">
      <c r="A152" s="46">
        <f t="shared" si="53"/>
        <v>28</v>
      </c>
      <c r="B152" s="163" t="s">
        <v>127</v>
      </c>
      <c r="C152" s="102" t="str">
        <f t="shared" ref="C152:C156" si="58">VLOOKUP(B152,DS,2,0)</f>
        <v>Nguyễn Văn Bé Hai</v>
      </c>
      <c r="D152" s="135" t="str">
        <f t="shared" ref="D152:D156" si="59">VLOOKUP(B152,DS,3,0)</f>
        <v>Công nhân</v>
      </c>
      <c r="E152" s="103">
        <f t="shared" ref="E152:E156" si="60">VLOOKUP(B152,DS,4,0)</f>
        <v>2825000</v>
      </c>
      <c r="F152" s="108">
        <f>VLOOKUP(B152,'CC - 05'!$B$93:$AS$170,36,0)</f>
        <v>23</v>
      </c>
      <c r="G152" s="243">
        <f t="shared" si="54"/>
        <v>2499038</v>
      </c>
      <c r="H152" s="108">
        <f>(VLOOKUP(B152,'CC - 05'!$B$93:$AS$170,37,0)+VLOOKUP(B152,'CC - 05'!$B$93:$AS$170,38,0))</f>
        <v>0</v>
      </c>
      <c r="I152" s="243">
        <f t="shared" ref="I152:I156" si="61">ROUND(E152/$U$2*H152,0)</f>
        <v>0</v>
      </c>
      <c r="J152" s="109">
        <f t="shared" ref="J152:J156" si="62">F152+H152</f>
        <v>23</v>
      </c>
      <c r="K152" s="47">
        <f t="shared" ref="K152:K156" si="63">G152+I152</f>
        <v>2499038</v>
      </c>
      <c r="L152" s="103">
        <f t="shared" ref="L152:L156" si="64">+F152*15000</f>
        <v>345000</v>
      </c>
      <c r="M152" s="49">
        <f t="shared" ref="M152:M156" si="65">K152+L152</f>
        <v>2844038</v>
      </c>
      <c r="N152" s="48">
        <f t="shared" si="48"/>
        <v>226000</v>
      </c>
      <c r="O152" s="48">
        <f t="shared" si="49"/>
        <v>42375</v>
      </c>
      <c r="P152" s="48">
        <f t="shared" si="50"/>
        <v>28250</v>
      </c>
      <c r="Q152" s="47">
        <f t="shared" ref="Q152:Q156" si="66">M152-SUM(N152:P152)</f>
        <v>2547413</v>
      </c>
      <c r="R152" s="47">
        <f t="shared" ref="R152:R156" si="67">VLOOKUP(B152,DS,23,0)</f>
        <v>0</v>
      </c>
      <c r="S152" s="55">
        <f t="shared" ref="S152:S156" si="68">Q152-R152</f>
        <v>2547413</v>
      </c>
      <c r="T152" s="47"/>
      <c r="U152" s="123"/>
      <c r="V152" s="45"/>
      <c r="W152" s="34"/>
      <c r="X152" s="5"/>
      <c r="Y152" s="5"/>
      <c r="Z152" s="5"/>
      <c r="AA152" s="4"/>
      <c r="AB152" s="4"/>
      <c r="AC152" s="4"/>
      <c r="AD152" s="4"/>
      <c r="AE152" s="4"/>
    </row>
    <row r="153" spans="1:31" s="44" customFormat="1" ht="23.25" customHeight="1">
      <c r="A153" s="46">
        <f t="shared" si="53"/>
        <v>29</v>
      </c>
      <c r="B153" s="163" t="s">
        <v>128</v>
      </c>
      <c r="C153" s="102" t="str">
        <f t="shared" si="58"/>
        <v>Thạch Tiền</v>
      </c>
      <c r="D153" s="135" t="str">
        <f t="shared" si="59"/>
        <v>Công nhân</v>
      </c>
      <c r="E153" s="103">
        <f t="shared" si="60"/>
        <v>2568000</v>
      </c>
      <c r="F153" s="108">
        <f>VLOOKUP(B153,'CC - 05'!$B$93:$AS$170,36,0)</f>
        <v>23</v>
      </c>
      <c r="G153" s="243">
        <f t="shared" si="54"/>
        <v>2271692</v>
      </c>
      <c r="H153" s="108">
        <f>(VLOOKUP(B153,'CC - 05'!$B$93:$AS$170,37,0)+VLOOKUP(B153,'CC - 05'!$B$93:$AS$170,38,0))</f>
        <v>0</v>
      </c>
      <c r="I153" s="243">
        <f t="shared" si="61"/>
        <v>0</v>
      </c>
      <c r="J153" s="109">
        <f t="shared" si="62"/>
        <v>23</v>
      </c>
      <c r="K153" s="47">
        <f t="shared" si="63"/>
        <v>2271692</v>
      </c>
      <c r="L153" s="103">
        <f t="shared" si="64"/>
        <v>345000</v>
      </c>
      <c r="M153" s="49">
        <f t="shared" si="65"/>
        <v>2616692</v>
      </c>
      <c r="N153" s="48">
        <f t="shared" si="48"/>
        <v>205440</v>
      </c>
      <c r="O153" s="48">
        <f t="shared" si="49"/>
        <v>38520</v>
      </c>
      <c r="P153" s="48">
        <f t="shared" si="50"/>
        <v>25680</v>
      </c>
      <c r="Q153" s="47">
        <f t="shared" si="66"/>
        <v>2347052</v>
      </c>
      <c r="R153" s="47">
        <f t="shared" si="67"/>
        <v>0</v>
      </c>
      <c r="S153" s="55">
        <f t="shared" si="68"/>
        <v>2347052</v>
      </c>
      <c r="T153" s="47"/>
      <c r="U153" s="123"/>
      <c r="V153" s="45"/>
      <c r="W153" s="34"/>
      <c r="X153" s="5"/>
      <c r="Y153" s="5"/>
      <c r="Z153" s="5"/>
      <c r="AA153" s="4"/>
      <c r="AB153" s="4"/>
      <c r="AC153" s="4"/>
      <c r="AD153" s="4"/>
      <c r="AE153" s="4"/>
    </row>
    <row r="154" spans="1:31" s="44" customFormat="1" ht="23.25" customHeight="1">
      <c r="A154" s="46">
        <f t="shared" si="53"/>
        <v>30</v>
      </c>
      <c r="B154" s="163" t="s">
        <v>129</v>
      </c>
      <c r="C154" s="102" t="str">
        <f t="shared" si="58"/>
        <v>Hứa Hậu</v>
      </c>
      <c r="D154" s="135" t="str">
        <f t="shared" si="59"/>
        <v>Công nhân</v>
      </c>
      <c r="E154" s="103">
        <f t="shared" si="60"/>
        <v>2568000</v>
      </c>
      <c r="F154" s="108">
        <f>VLOOKUP(B154,'CC - 05'!$B$93:$AS$170,36,0)</f>
        <v>21</v>
      </c>
      <c r="G154" s="243">
        <f t="shared" si="54"/>
        <v>2074154</v>
      </c>
      <c r="H154" s="108">
        <f>(VLOOKUP(B154,'CC - 05'!$B$93:$AS$170,37,0)+VLOOKUP(B154,'CC - 05'!$B$93:$AS$170,38,0))</f>
        <v>0</v>
      </c>
      <c r="I154" s="243">
        <f t="shared" si="61"/>
        <v>0</v>
      </c>
      <c r="J154" s="109">
        <f t="shared" si="62"/>
        <v>21</v>
      </c>
      <c r="K154" s="47">
        <f t="shared" si="63"/>
        <v>2074154</v>
      </c>
      <c r="L154" s="103">
        <f t="shared" si="64"/>
        <v>315000</v>
      </c>
      <c r="M154" s="49">
        <f t="shared" si="65"/>
        <v>2389154</v>
      </c>
      <c r="N154" s="48">
        <f t="shared" si="48"/>
        <v>205440</v>
      </c>
      <c r="O154" s="48">
        <f t="shared" si="49"/>
        <v>38520</v>
      </c>
      <c r="P154" s="48">
        <f t="shared" si="50"/>
        <v>25680</v>
      </c>
      <c r="Q154" s="47">
        <f t="shared" si="66"/>
        <v>2119514</v>
      </c>
      <c r="R154" s="47">
        <f t="shared" si="67"/>
        <v>0</v>
      </c>
      <c r="S154" s="55">
        <f t="shared" si="68"/>
        <v>2119514</v>
      </c>
      <c r="T154" s="47"/>
      <c r="U154" s="123"/>
      <c r="V154" s="45"/>
      <c r="W154" s="34"/>
      <c r="X154" s="5"/>
      <c r="Y154" s="5"/>
      <c r="Z154" s="5"/>
      <c r="AA154" s="4"/>
      <c r="AB154" s="4"/>
      <c r="AC154" s="4"/>
      <c r="AD154" s="4"/>
      <c r="AE154" s="4"/>
    </row>
    <row r="155" spans="1:31" s="44" customFormat="1" ht="23.25" customHeight="1">
      <c r="A155" s="46">
        <f t="shared" si="53"/>
        <v>31</v>
      </c>
      <c r="B155" s="163" t="s">
        <v>130</v>
      </c>
      <c r="C155" s="102" t="str">
        <f t="shared" si="58"/>
        <v>Sơn Phép</v>
      </c>
      <c r="D155" s="135" t="str">
        <f t="shared" si="59"/>
        <v>Công nhân</v>
      </c>
      <c r="E155" s="103">
        <f t="shared" si="60"/>
        <v>2568000</v>
      </c>
      <c r="F155" s="108">
        <f>VLOOKUP(B155,'CC - 05'!$B$93:$AS$170,36,0)</f>
        <v>23</v>
      </c>
      <c r="G155" s="243">
        <f t="shared" si="54"/>
        <v>2271692</v>
      </c>
      <c r="H155" s="108">
        <f>(VLOOKUP(B155,'CC - 05'!$B$93:$AS$170,37,0)+VLOOKUP(B155,'CC - 05'!$B$93:$AS$170,38,0))</f>
        <v>0</v>
      </c>
      <c r="I155" s="243">
        <f t="shared" si="61"/>
        <v>0</v>
      </c>
      <c r="J155" s="109">
        <f t="shared" si="62"/>
        <v>23</v>
      </c>
      <c r="K155" s="47">
        <f t="shared" si="63"/>
        <v>2271692</v>
      </c>
      <c r="L155" s="103">
        <f t="shared" si="64"/>
        <v>345000</v>
      </c>
      <c r="M155" s="49">
        <f t="shared" si="65"/>
        <v>2616692</v>
      </c>
      <c r="N155" s="48">
        <f t="shared" si="48"/>
        <v>205440</v>
      </c>
      <c r="O155" s="48">
        <f t="shared" si="49"/>
        <v>38520</v>
      </c>
      <c r="P155" s="48">
        <f t="shared" si="50"/>
        <v>25680</v>
      </c>
      <c r="Q155" s="47">
        <f t="shared" si="66"/>
        <v>2347052</v>
      </c>
      <c r="R155" s="47">
        <f t="shared" si="67"/>
        <v>0</v>
      </c>
      <c r="S155" s="55">
        <f t="shared" si="68"/>
        <v>2347052</v>
      </c>
      <c r="T155" s="47"/>
      <c r="U155" s="123"/>
      <c r="V155" s="45"/>
      <c r="W155" s="34"/>
      <c r="X155" s="5"/>
      <c r="Y155" s="5"/>
      <c r="Z155" s="5"/>
      <c r="AA155" s="4"/>
      <c r="AB155" s="4"/>
      <c r="AC155" s="4"/>
      <c r="AD155" s="4"/>
      <c r="AE155" s="4"/>
    </row>
    <row r="156" spans="1:31" s="44" customFormat="1" ht="23.25" customHeight="1">
      <c r="A156" s="46">
        <f t="shared" si="53"/>
        <v>32</v>
      </c>
      <c r="B156" s="163" t="s">
        <v>131</v>
      </c>
      <c r="C156" s="102" t="str">
        <f t="shared" si="58"/>
        <v>Lý La Qui</v>
      </c>
      <c r="D156" s="135" t="str">
        <f t="shared" si="59"/>
        <v>Công nhân</v>
      </c>
      <c r="E156" s="103">
        <f t="shared" si="60"/>
        <v>2568000</v>
      </c>
      <c r="F156" s="108">
        <f>VLOOKUP(B156,'CC - 05'!$B$93:$AS$170,36,0)</f>
        <v>23</v>
      </c>
      <c r="G156" s="243">
        <f t="shared" si="54"/>
        <v>2271692</v>
      </c>
      <c r="H156" s="108">
        <f>(VLOOKUP(B156,'CC - 05'!$B$93:$AS$170,37,0)+VLOOKUP(B156,'CC - 05'!$B$93:$AS$170,38,0))</f>
        <v>0</v>
      </c>
      <c r="I156" s="243">
        <f t="shared" si="61"/>
        <v>0</v>
      </c>
      <c r="J156" s="109">
        <f t="shared" si="62"/>
        <v>23</v>
      </c>
      <c r="K156" s="47">
        <f t="shared" si="63"/>
        <v>2271692</v>
      </c>
      <c r="L156" s="103">
        <f t="shared" si="64"/>
        <v>345000</v>
      </c>
      <c r="M156" s="49">
        <f t="shared" si="65"/>
        <v>2616692</v>
      </c>
      <c r="N156" s="48">
        <f t="shared" si="48"/>
        <v>205440</v>
      </c>
      <c r="O156" s="48">
        <f t="shared" si="49"/>
        <v>38520</v>
      </c>
      <c r="P156" s="48">
        <f t="shared" si="50"/>
        <v>25680</v>
      </c>
      <c r="Q156" s="47">
        <f t="shared" si="66"/>
        <v>2347052</v>
      </c>
      <c r="R156" s="47">
        <f t="shared" si="67"/>
        <v>0</v>
      </c>
      <c r="S156" s="55">
        <f t="shared" si="68"/>
        <v>2347052</v>
      </c>
      <c r="T156" s="47"/>
      <c r="U156" s="123"/>
      <c r="V156" s="45"/>
      <c r="W156" s="34"/>
      <c r="X156" s="5"/>
      <c r="Y156" s="5"/>
      <c r="Z156" s="5"/>
      <c r="AA156" s="4"/>
      <c r="AB156" s="4"/>
      <c r="AC156" s="4"/>
      <c r="AD156" s="4"/>
      <c r="AE156" s="4"/>
    </row>
    <row r="157" spans="1:31" s="44" customFormat="1" ht="23.25" customHeight="1">
      <c r="A157" s="46">
        <f t="shared" si="53"/>
        <v>33</v>
      </c>
      <c r="B157" s="163" t="s">
        <v>132</v>
      </c>
      <c r="C157" s="102" t="str">
        <f t="shared" si="41"/>
        <v>Nguyễn Văn Tâm</v>
      </c>
      <c r="D157" s="135" t="str">
        <f t="shared" si="42"/>
        <v>Công nhân</v>
      </c>
      <c r="E157" s="103">
        <f t="shared" si="43"/>
        <v>2568000</v>
      </c>
      <c r="F157" s="108">
        <f>VLOOKUP(B157,'CC - 05'!$B$93:$AS$170,36,0)</f>
        <v>22</v>
      </c>
      <c r="G157" s="243">
        <f t="shared" si="54"/>
        <v>2172923</v>
      </c>
      <c r="H157" s="108">
        <f>(VLOOKUP(B157,'CC - 05'!$B$93:$AS$170,37,0)+VLOOKUP(B157,'CC - 05'!$B$93:$AS$170,38,0))</f>
        <v>0</v>
      </c>
      <c r="I157" s="243">
        <f t="shared" si="45"/>
        <v>0</v>
      </c>
      <c r="J157" s="109">
        <f t="shared" si="55"/>
        <v>22</v>
      </c>
      <c r="K157" s="47">
        <f t="shared" si="56"/>
        <v>2172923</v>
      </c>
      <c r="L157" s="103">
        <f t="shared" si="46"/>
        <v>330000</v>
      </c>
      <c r="M157" s="49">
        <f t="shared" si="47"/>
        <v>2502923</v>
      </c>
      <c r="N157" s="48">
        <f t="shared" si="48"/>
        <v>205440</v>
      </c>
      <c r="O157" s="48">
        <f t="shared" si="49"/>
        <v>38520</v>
      </c>
      <c r="P157" s="48">
        <f t="shared" si="50"/>
        <v>25680</v>
      </c>
      <c r="Q157" s="47">
        <f t="shared" si="51"/>
        <v>2233283</v>
      </c>
      <c r="R157" s="47">
        <f t="shared" si="52"/>
        <v>0</v>
      </c>
      <c r="S157" s="55">
        <f t="shared" si="57"/>
        <v>2233283</v>
      </c>
      <c r="T157" s="47"/>
      <c r="U157" s="123"/>
      <c r="V157" s="45"/>
      <c r="W157" s="34"/>
      <c r="X157" s="5"/>
      <c r="Y157" s="5"/>
      <c r="Z157" s="5"/>
      <c r="AA157" s="4"/>
      <c r="AB157" s="4"/>
      <c r="AC157" s="4"/>
      <c r="AD157" s="4"/>
      <c r="AE157" s="4"/>
    </row>
    <row r="158" spans="1:31" s="44" customFormat="1" ht="23.25" customHeight="1">
      <c r="A158" s="46">
        <f t="shared" si="53"/>
        <v>34</v>
      </c>
      <c r="B158" s="163" t="s">
        <v>133</v>
      </c>
      <c r="C158" s="102" t="str">
        <f t="shared" si="41"/>
        <v>Sơn Lét</v>
      </c>
      <c r="D158" s="135" t="str">
        <f t="shared" si="42"/>
        <v>Công nhân</v>
      </c>
      <c r="E158" s="103">
        <f t="shared" si="43"/>
        <v>2568000</v>
      </c>
      <c r="F158" s="108">
        <f>VLOOKUP(B158,'CC - 05'!$B$93:$AS$170,36,0)</f>
        <v>23</v>
      </c>
      <c r="G158" s="243">
        <f t="shared" si="54"/>
        <v>2271692</v>
      </c>
      <c r="H158" s="108">
        <f>(VLOOKUP(B158,'CC - 05'!$B$93:$AS$170,37,0)+VLOOKUP(B158,'CC - 05'!$B$93:$AS$170,38,0))</f>
        <v>0</v>
      </c>
      <c r="I158" s="243">
        <f t="shared" si="45"/>
        <v>0</v>
      </c>
      <c r="J158" s="109">
        <f t="shared" si="55"/>
        <v>23</v>
      </c>
      <c r="K158" s="47">
        <f t="shared" si="56"/>
        <v>2271692</v>
      </c>
      <c r="L158" s="103">
        <f t="shared" si="46"/>
        <v>345000</v>
      </c>
      <c r="M158" s="49">
        <f t="shared" si="47"/>
        <v>2616692</v>
      </c>
      <c r="N158" s="48">
        <f t="shared" si="48"/>
        <v>205440</v>
      </c>
      <c r="O158" s="48">
        <f t="shared" si="49"/>
        <v>38520</v>
      </c>
      <c r="P158" s="48">
        <f t="shared" si="50"/>
        <v>25680</v>
      </c>
      <c r="Q158" s="47">
        <f t="shared" si="51"/>
        <v>2347052</v>
      </c>
      <c r="R158" s="47">
        <f t="shared" si="52"/>
        <v>0</v>
      </c>
      <c r="S158" s="55">
        <f t="shared" si="57"/>
        <v>2347052</v>
      </c>
      <c r="T158" s="47"/>
      <c r="U158" s="123"/>
      <c r="V158" s="45"/>
      <c r="W158" s="34"/>
      <c r="X158" s="5"/>
      <c r="Y158" s="5"/>
      <c r="Z158" s="5"/>
      <c r="AA158" s="4"/>
      <c r="AB158" s="4"/>
      <c r="AC158" s="4"/>
      <c r="AD158" s="4"/>
      <c r="AE158" s="4"/>
    </row>
    <row r="159" spans="1:31" s="44" customFormat="1" ht="23.25" customHeight="1">
      <c r="A159" s="46">
        <f t="shared" si="53"/>
        <v>35</v>
      </c>
      <c r="B159" s="163" t="s">
        <v>134</v>
      </c>
      <c r="C159" s="102" t="str">
        <f t="shared" si="41"/>
        <v>Trần Nhiên</v>
      </c>
      <c r="D159" s="135" t="str">
        <f t="shared" si="42"/>
        <v>Công nhân</v>
      </c>
      <c r="E159" s="103">
        <f t="shared" si="43"/>
        <v>2568000</v>
      </c>
      <c r="F159" s="108">
        <f>VLOOKUP(B159,'CC - 05'!$B$93:$AS$170,36,0)</f>
        <v>22</v>
      </c>
      <c r="G159" s="243">
        <f t="shared" si="54"/>
        <v>2172923</v>
      </c>
      <c r="H159" s="108">
        <f>(VLOOKUP(B159,'CC - 05'!$B$93:$AS$170,37,0)+VLOOKUP(B159,'CC - 05'!$B$93:$AS$170,38,0))</f>
        <v>0</v>
      </c>
      <c r="I159" s="243">
        <f t="shared" si="45"/>
        <v>0</v>
      </c>
      <c r="J159" s="109">
        <f t="shared" si="55"/>
        <v>22</v>
      </c>
      <c r="K159" s="47">
        <f t="shared" si="56"/>
        <v>2172923</v>
      </c>
      <c r="L159" s="103">
        <f t="shared" si="46"/>
        <v>330000</v>
      </c>
      <c r="M159" s="49">
        <f t="shared" si="47"/>
        <v>2502923</v>
      </c>
      <c r="N159" s="48">
        <f t="shared" si="48"/>
        <v>205440</v>
      </c>
      <c r="O159" s="48">
        <f t="shared" si="49"/>
        <v>38520</v>
      </c>
      <c r="P159" s="48">
        <f t="shared" si="50"/>
        <v>25680</v>
      </c>
      <c r="Q159" s="47">
        <f t="shared" si="51"/>
        <v>2233283</v>
      </c>
      <c r="R159" s="47">
        <f t="shared" si="52"/>
        <v>0</v>
      </c>
      <c r="S159" s="55">
        <f t="shared" si="57"/>
        <v>2233283</v>
      </c>
      <c r="T159" s="47"/>
      <c r="U159" s="123"/>
      <c r="V159" s="45"/>
      <c r="W159" s="34"/>
      <c r="X159" s="5"/>
      <c r="Y159" s="5"/>
      <c r="Z159" s="5"/>
      <c r="AA159" s="4"/>
      <c r="AB159" s="4"/>
      <c r="AC159" s="4"/>
      <c r="AD159" s="4"/>
      <c r="AE159" s="4"/>
    </row>
    <row r="160" spans="1:31" s="44" customFormat="1" ht="23.25" customHeight="1">
      <c r="A160" s="46">
        <f t="shared" si="53"/>
        <v>36</v>
      </c>
      <c r="B160" s="163" t="s">
        <v>135</v>
      </c>
      <c r="C160" s="102" t="str">
        <f t="shared" ref="C160:C163" si="69">VLOOKUP(B160,DS,2,0)</f>
        <v>Thạch Giang</v>
      </c>
      <c r="D160" s="135" t="str">
        <f t="shared" ref="D160:D163" si="70">VLOOKUP(B160,DS,3,0)</f>
        <v>Công nhân</v>
      </c>
      <c r="E160" s="103">
        <f t="shared" ref="E160:E163" si="71">VLOOKUP(B160,DS,4,0)</f>
        <v>2568000</v>
      </c>
      <c r="F160" s="108">
        <f>VLOOKUP(B160,'CC - 05'!$B$93:$AS$170,36,0)</f>
        <v>22</v>
      </c>
      <c r="G160" s="243">
        <f t="shared" si="54"/>
        <v>2172923</v>
      </c>
      <c r="H160" s="108">
        <f>(VLOOKUP(B160,'CC - 05'!$B$93:$AS$170,37,0)+VLOOKUP(B160,'CC - 05'!$B$93:$AS$170,38,0))</f>
        <v>0</v>
      </c>
      <c r="I160" s="243">
        <f t="shared" ref="I160:I163" si="72">ROUND(E160/$U$2*H160,0)</f>
        <v>0</v>
      </c>
      <c r="J160" s="109">
        <f t="shared" ref="J160:J163" si="73">F160+H160</f>
        <v>22</v>
      </c>
      <c r="K160" s="47">
        <f t="shared" ref="K160:K163" si="74">G160+I160</f>
        <v>2172923</v>
      </c>
      <c r="L160" s="103">
        <f t="shared" ref="L160:L163" si="75">+F160*15000</f>
        <v>330000</v>
      </c>
      <c r="M160" s="49">
        <f t="shared" ref="M160:M163" si="76">K160+L160</f>
        <v>2502923</v>
      </c>
      <c r="N160" s="48">
        <f t="shared" si="48"/>
        <v>205440</v>
      </c>
      <c r="O160" s="48">
        <f t="shared" si="49"/>
        <v>38520</v>
      </c>
      <c r="P160" s="48">
        <f t="shared" si="50"/>
        <v>25680</v>
      </c>
      <c r="Q160" s="47">
        <f t="shared" ref="Q160:Q163" si="77">M160-SUM(N160:P160)</f>
        <v>2233283</v>
      </c>
      <c r="R160" s="47">
        <f t="shared" ref="R160:R163" si="78">VLOOKUP(B160,DS,23,0)</f>
        <v>0</v>
      </c>
      <c r="S160" s="55">
        <f t="shared" ref="S160:S163" si="79">Q160-R160</f>
        <v>2233283</v>
      </c>
      <c r="T160" s="47"/>
      <c r="U160" s="123"/>
      <c r="V160" s="45"/>
      <c r="W160" s="34"/>
      <c r="X160" s="5"/>
      <c r="Y160" s="5"/>
      <c r="Z160" s="5"/>
      <c r="AA160" s="4"/>
      <c r="AB160" s="4"/>
      <c r="AC160" s="4"/>
      <c r="AD160" s="4"/>
      <c r="AE160" s="4"/>
    </row>
    <row r="161" spans="1:31" s="44" customFormat="1" ht="23.25" customHeight="1">
      <c r="A161" s="46">
        <f t="shared" si="53"/>
        <v>37</v>
      </c>
      <c r="B161" s="163" t="s">
        <v>136</v>
      </c>
      <c r="C161" s="102" t="str">
        <f t="shared" si="69"/>
        <v>Thạch Quyền</v>
      </c>
      <c r="D161" s="135" t="str">
        <f t="shared" si="70"/>
        <v>Công nhân</v>
      </c>
      <c r="E161" s="103">
        <f t="shared" si="71"/>
        <v>2568000</v>
      </c>
      <c r="F161" s="108">
        <f>VLOOKUP(B161,'CC - 05'!$B$93:$AS$170,36,0)</f>
        <v>23</v>
      </c>
      <c r="G161" s="243">
        <f t="shared" si="54"/>
        <v>2271692</v>
      </c>
      <c r="H161" s="108">
        <f>(VLOOKUP(B161,'CC - 05'!$B$93:$AS$170,37,0)+VLOOKUP(B161,'CC - 05'!$B$93:$AS$170,38,0))</f>
        <v>0</v>
      </c>
      <c r="I161" s="243">
        <f t="shared" si="72"/>
        <v>0</v>
      </c>
      <c r="J161" s="109">
        <f t="shared" si="73"/>
        <v>23</v>
      </c>
      <c r="K161" s="47">
        <f t="shared" si="74"/>
        <v>2271692</v>
      </c>
      <c r="L161" s="103">
        <f t="shared" si="75"/>
        <v>345000</v>
      </c>
      <c r="M161" s="49">
        <f t="shared" si="76"/>
        <v>2616692</v>
      </c>
      <c r="N161" s="48">
        <f t="shared" si="48"/>
        <v>205440</v>
      </c>
      <c r="O161" s="48">
        <f t="shared" si="49"/>
        <v>38520</v>
      </c>
      <c r="P161" s="48">
        <f t="shared" si="50"/>
        <v>25680</v>
      </c>
      <c r="Q161" s="47">
        <f t="shared" si="77"/>
        <v>2347052</v>
      </c>
      <c r="R161" s="47">
        <f t="shared" si="78"/>
        <v>0</v>
      </c>
      <c r="S161" s="55">
        <f t="shared" si="79"/>
        <v>2347052</v>
      </c>
      <c r="T161" s="47"/>
      <c r="U161" s="123"/>
      <c r="V161" s="45"/>
      <c r="W161" s="34"/>
      <c r="X161" s="5"/>
      <c r="Y161" s="5"/>
      <c r="Z161" s="5"/>
      <c r="AA161" s="4"/>
      <c r="AB161" s="4"/>
      <c r="AC161" s="4"/>
      <c r="AD161" s="4"/>
      <c r="AE161" s="4"/>
    </row>
    <row r="162" spans="1:31" s="44" customFormat="1" ht="23.25" customHeight="1">
      <c r="A162" s="46">
        <f t="shared" si="53"/>
        <v>38</v>
      </c>
      <c r="B162" s="163" t="s">
        <v>137</v>
      </c>
      <c r="C162" s="102" t="str">
        <f t="shared" si="69"/>
        <v>Lâm Lin</v>
      </c>
      <c r="D162" s="135" t="str">
        <f t="shared" si="70"/>
        <v>Công nhân</v>
      </c>
      <c r="E162" s="103">
        <f t="shared" si="71"/>
        <v>2568000</v>
      </c>
      <c r="F162" s="108">
        <f>VLOOKUP(B162,'CC - 05'!$B$93:$AS$170,36,0)</f>
        <v>23</v>
      </c>
      <c r="G162" s="243">
        <f t="shared" si="54"/>
        <v>2271692</v>
      </c>
      <c r="H162" s="108">
        <f>(VLOOKUP(B162,'CC - 05'!$B$93:$AS$170,37,0)+VLOOKUP(B162,'CC - 05'!$B$93:$AS$170,38,0))</f>
        <v>0</v>
      </c>
      <c r="I162" s="243">
        <f t="shared" si="72"/>
        <v>0</v>
      </c>
      <c r="J162" s="109">
        <f t="shared" si="73"/>
        <v>23</v>
      </c>
      <c r="K162" s="47">
        <f t="shared" si="74"/>
        <v>2271692</v>
      </c>
      <c r="L162" s="103">
        <f t="shared" si="75"/>
        <v>345000</v>
      </c>
      <c r="M162" s="49">
        <f t="shared" si="76"/>
        <v>2616692</v>
      </c>
      <c r="N162" s="48">
        <f t="shared" si="48"/>
        <v>205440</v>
      </c>
      <c r="O162" s="48">
        <f t="shared" si="49"/>
        <v>38520</v>
      </c>
      <c r="P162" s="48">
        <f t="shared" si="50"/>
        <v>25680</v>
      </c>
      <c r="Q162" s="47">
        <f t="shared" si="77"/>
        <v>2347052</v>
      </c>
      <c r="R162" s="47">
        <f t="shared" si="78"/>
        <v>0</v>
      </c>
      <c r="S162" s="55">
        <f t="shared" si="79"/>
        <v>2347052</v>
      </c>
      <c r="T162" s="47"/>
      <c r="U162" s="123"/>
      <c r="V162" s="45"/>
      <c r="W162" s="34"/>
      <c r="X162" s="5"/>
      <c r="Y162" s="5"/>
      <c r="Z162" s="5"/>
      <c r="AA162" s="4"/>
      <c r="AB162" s="4"/>
      <c r="AC162" s="4"/>
      <c r="AD162" s="4"/>
      <c r="AE162" s="4"/>
    </row>
    <row r="163" spans="1:31" s="44" customFormat="1" ht="23.25" customHeight="1">
      <c r="A163" s="46">
        <f t="shared" si="53"/>
        <v>39</v>
      </c>
      <c r="B163" s="163" t="s">
        <v>186</v>
      </c>
      <c r="C163" s="102" t="str">
        <f t="shared" si="69"/>
        <v>Lâm Chanh Đa Ra</v>
      </c>
      <c r="D163" s="135" t="str">
        <f t="shared" si="70"/>
        <v>Công nhân</v>
      </c>
      <c r="E163" s="103">
        <f t="shared" si="71"/>
        <v>2568000</v>
      </c>
      <c r="F163" s="108">
        <f>VLOOKUP(B163,'CC - 05'!$B$93:$AS$170,36,0)</f>
        <v>22</v>
      </c>
      <c r="G163" s="243">
        <f t="shared" si="54"/>
        <v>2172923</v>
      </c>
      <c r="H163" s="108">
        <f>(VLOOKUP(B163,'CC - 05'!$B$93:$AS$170,37,0)+VLOOKUP(B163,'CC - 05'!$B$93:$AS$170,38,0))</f>
        <v>0</v>
      </c>
      <c r="I163" s="243">
        <f t="shared" si="72"/>
        <v>0</v>
      </c>
      <c r="J163" s="109">
        <f t="shared" si="73"/>
        <v>22</v>
      </c>
      <c r="K163" s="47">
        <f t="shared" si="74"/>
        <v>2172923</v>
      </c>
      <c r="L163" s="103">
        <f t="shared" si="75"/>
        <v>330000</v>
      </c>
      <c r="M163" s="49">
        <f t="shared" si="76"/>
        <v>2502923</v>
      </c>
      <c r="N163" s="48">
        <f t="shared" si="48"/>
        <v>205440</v>
      </c>
      <c r="O163" s="48">
        <f t="shared" si="49"/>
        <v>38520</v>
      </c>
      <c r="P163" s="48">
        <f t="shared" si="50"/>
        <v>25680</v>
      </c>
      <c r="Q163" s="47">
        <f t="shared" si="77"/>
        <v>2233283</v>
      </c>
      <c r="R163" s="47">
        <f t="shared" si="78"/>
        <v>0</v>
      </c>
      <c r="S163" s="55">
        <f t="shared" si="79"/>
        <v>2233283</v>
      </c>
      <c r="T163" s="47"/>
      <c r="U163" s="123"/>
      <c r="V163" s="45"/>
      <c r="W163" s="34"/>
      <c r="X163" s="5"/>
      <c r="Y163" s="5"/>
      <c r="Z163" s="5"/>
      <c r="AA163" s="4"/>
      <c r="AB163" s="4"/>
      <c r="AC163" s="4"/>
      <c r="AD163" s="4"/>
      <c r="AE163" s="4"/>
    </row>
    <row r="164" spans="1:31" s="44" customFormat="1" ht="21" customHeight="1">
      <c r="A164" s="46"/>
      <c r="B164" s="302"/>
      <c r="C164" s="51"/>
      <c r="D164" s="3"/>
      <c r="E164" s="52"/>
      <c r="F164" s="52"/>
      <c r="G164" s="52"/>
      <c r="H164" s="52"/>
      <c r="I164" s="52"/>
      <c r="J164" s="53"/>
      <c r="K164" s="52"/>
      <c r="L164" s="52"/>
      <c r="M164" s="54"/>
      <c r="N164" s="52"/>
      <c r="O164" s="52"/>
      <c r="P164" s="52"/>
      <c r="Q164" s="47">
        <f t="shared" si="51"/>
        <v>0</v>
      </c>
      <c r="R164" s="47"/>
      <c r="S164" s="55">
        <f>Q164-R164</f>
        <v>0</v>
      </c>
      <c r="T164" s="47"/>
      <c r="U164" s="123"/>
      <c r="V164" s="45"/>
      <c r="W164" s="45"/>
      <c r="X164" s="45"/>
      <c r="Y164" s="45"/>
      <c r="Z164" s="45"/>
    </row>
    <row r="165" spans="1:31" s="40" customFormat="1" ht="21" customHeight="1">
      <c r="A165" s="406" t="s">
        <v>26</v>
      </c>
      <c r="B165" s="407"/>
      <c r="C165" s="407"/>
      <c r="D165" s="407"/>
      <c r="E165" s="32">
        <f t="shared" ref="E165:S165" si="80">SUM(E125:E164)</f>
        <v>100994000</v>
      </c>
      <c r="F165" s="32">
        <f t="shared" si="80"/>
        <v>842.3125</v>
      </c>
      <c r="G165" s="32">
        <f t="shared" si="80"/>
        <v>83916900</v>
      </c>
      <c r="H165" s="32">
        <f t="shared" si="80"/>
        <v>0</v>
      </c>
      <c r="I165" s="32">
        <f t="shared" si="80"/>
        <v>0</v>
      </c>
      <c r="J165" s="32">
        <f t="shared" si="80"/>
        <v>842.3125</v>
      </c>
      <c r="K165" s="32">
        <f t="shared" si="80"/>
        <v>83914465</v>
      </c>
      <c r="L165" s="32">
        <f t="shared" si="80"/>
        <v>12634687.5</v>
      </c>
      <c r="M165" s="32">
        <f t="shared" si="80"/>
        <v>96549152.5</v>
      </c>
      <c r="N165" s="32">
        <f t="shared" si="80"/>
        <v>8079520</v>
      </c>
      <c r="O165" s="32">
        <f t="shared" si="80"/>
        <v>1514910</v>
      </c>
      <c r="P165" s="32">
        <f t="shared" si="80"/>
        <v>1009940</v>
      </c>
      <c r="Q165" s="32">
        <f t="shared" si="80"/>
        <v>85944782.5</v>
      </c>
      <c r="R165" s="32">
        <f t="shared" si="80"/>
        <v>0</v>
      </c>
      <c r="S165" s="32">
        <f t="shared" si="80"/>
        <v>85944782.5</v>
      </c>
      <c r="T165" s="32"/>
      <c r="U165" s="123"/>
      <c r="V165" s="41"/>
      <c r="W165" s="41"/>
      <c r="X165" s="41"/>
      <c r="Y165" s="41"/>
      <c r="Z165" s="41"/>
    </row>
    <row r="166" spans="1:31" ht="11.25" customHeight="1">
      <c r="A166" s="10"/>
      <c r="B166" s="38"/>
      <c r="C166" s="11"/>
      <c r="D166" s="136"/>
      <c r="E166" s="110"/>
      <c r="F166" s="11"/>
      <c r="G166" s="11"/>
      <c r="H166" s="11"/>
      <c r="I166" s="11"/>
      <c r="K166" s="11"/>
      <c r="L166" s="11"/>
      <c r="M166" s="121"/>
      <c r="N166" s="11"/>
      <c r="O166" s="11"/>
      <c r="P166" s="11"/>
      <c r="Q166" s="11"/>
      <c r="R166" s="11"/>
      <c r="S166" s="11"/>
      <c r="T166" s="11"/>
      <c r="U166" s="123"/>
    </row>
    <row r="167" spans="1:31" s="44" customFormat="1" ht="11.25" customHeight="1">
      <c r="A167" s="91"/>
      <c r="B167" s="155"/>
      <c r="C167" s="91"/>
      <c r="D167" s="155"/>
      <c r="E167" s="156"/>
      <c r="F167" s="91"/>
      <c r="G167" s="91"/>
      <c r="H167" s="91"/>
      <c r="I167" s="91"/>
      <c r="J167" s="157"/>
      <c r="K167" s="156"/>
      <c r="L167" s="91"/>
      <c r="M167" s="91"/>
      <c r="N167" s="91"/>
      <c r="O167" s="91"/>
      <c r="P167" s="91"/>
      <c r="Q167" s="91"/>
      <c r="R167" s="91"/>
      <c r="S167" s="127" t="str">
        <f>$S$18</f>
        <v>Long An, ngày  31   tháng   05   năm 2014</v>
      </c>
      <c r="T167" s="91"/>
      <c r="U167" s="158"/>
      <c r="V167" s="45"/>
      <c r="W167" s="45"/>
      <c r="X167" s="45"/>
      <c r="Y167" s="45"/>
      <c r="Z167" s="45"/>
    </row>
    <row r="168" spans="1:31" s="44" customFormat="1" ht="14.25" customHeight="1">
      <c r="A168" s="35"/>
      <c r="B168" s="158"/>
      <c r="C168" s="35" t="s">
        <v>63</v>
      </c>
      <c r="D168" s="159"/>
      <c r="E168" s="92"/>
      <c r="F168" s="158"/>
      <c r="G168" s="92"/>
      <c r="H168" s="92"/>
      <c r="I168" s="92"/>
      <c r="J168" s="160"/>
      <c r="K168" s="45"/>
      <c r="L168" s="303"/>
      <c r="M168" s="288"/>
      <c r="N168" s="26"/>
      <c r="O168" s="26"/>
      <c r="P168" s="26"/>
      <c r="Q168" s="26"/>
      <c r="S168" s="26" t="s">
        <v>23</v>
      </c>
      <c r="T168" s="158"/>
      <c r="U168" s="158"/>
      <c r="V168" s="45"/>
      <c r="W168" s="45"/>
      <c r="X168" s="45"/>
      <c r="Y168" s="45"/>
      <c r="Z168" s="45"/>
    </row>
    <row r="169" spans="1:31" ht="12">
      <c r="A169" s="10"/>
      <c r="B169" s="38"/>
      <c r="C169" s="20"/>
      <c r="E169" s="17"/>
      <c r="F169" s="16"/>
      <c r="G169" s="17"/>
      <c r="H169" s="17"/>
      <c r="I169" s="17"/>
      <c r="K169" s="8"/>
      <c r="L169" s="20"/>
      <c r="M169" s="6"/>
      <c r="N169" s="15"/>
      <c r="O169" s="15"/>
      <c r="P169" s="15"/>
      <c r="Q169" s="15"/>
      <c r="S169" s="15"/>
      <c r="T169" s="16"/>
      <c r="U169" s="123"/>
    </row>
    <row r="170" spans="1:31">
      <c r="M170" s="6"/>
    </row>
    <row r="171" spans="1:31">
      <c r="M171" s="6"/>
    </row>
    <row r="172" spans="1:31">
      <c r="M172" s="6"/>
    </row>
    <row r="173" spans="1:31">
      <c r="M173" s="6"/>
    </row>
    <row r="174" spans="1:31">
      <c r="M174" s="6"/>
    </row>
    <row r="175" spans="1:31">
      <c r="M175" s="6"/>
    </row>
    <row r="176" spans="1:31">
      <c r="M176" s="6"/>
    </row>
    <row r="177" spans="13:13">
      <c r="M177" s="6"/>
    </row>
    <row r="178" spans="13:13">
      <c r="M178" s="6"/>
    </row>
    <row r="179" spans="13:13">
      <c r="M179" s="6"/>
    </row>
    <row r="180" spans="13:13">
      <c r="M180" s="6"/>
    </row>
    <row r="181" spans="13:13">
      <c r="M181" s="6"/>
    </row>
    <row r="182" spans="13:13">
      <c r="M182" s="6"/>
    </row>
    <row r="183" spans="13:13">
      <c r="M183" s="6"/>
    </row>
    <row r="184" spans="13:13">
      <c r="M184" s="6"/>
    </row>
    <row r="185" spans="13:13">
      <c r="M185" s="6"/>
    </row>
    <row r="186" spans="13:13">
      <c r="M186" s="6"/>
    </row>
    <row r="187" spans="13:13">
      <c r="M187" s="6"/>
    </row>
    <row r="188" spans="13:13">
      <c r="M188" s="6"/>
    </row>
    <row r="189" spans="13:13">
      <c r="M189" s="6"/>
    </row>
    <row r="190" spans="13:13">
      <c r="M190" s="6"/>
    </row>
    <row r="191" spans="13:13">
      <c r="M191" s="6"/>
    </row>
    <row r="192" spans="13:13">
      <c r="M192" s="6"/>
    </row>
    <row r="193" spans="13:13">
      <c r="M193" s="6"/>
    </row>
    <row r="194" spans="13:13">
      <c r="M194" s="6"/>
    </row>
    <row r="195" spans="13:13">
      <c r="M195" s="6"/>
    </row>
    <row r="196" spans="13:13">
      <c r="M196" s="6"/>
    </row>
    <row r="197" spans="13:13">
      <c r="M197" s="6"/>
    </row>
    <row r="198" spans="13:13">
      <c r="M198" s="6"/>
    </row>
    <row r="199" spans="13:13">
      <c r="M199" s="6"/>
    </row>
    <row r="200" spans="13:13">
      <c r="M200" s="6"/>
    </row>
    <row r="201" spans="13:13">
      <c r="M201" s="6"/>
    </row>
    <row r="202" spans="13:13">
      <c r="M202" s="6"/>
    </row>
    <row r="203" spans="13:13">
      <c r="M203" s="6"/>
    </row>
    <row r="204" spans="13:13">
      <c r="M204" s="6"/>
    </row>
    <row r="205" spans="13:13">
      <c r="M205" s="6"/>
    </row>
    <row r="206" spans="13:13">
      <c r="M206" s="6"/>
    </row>
    <row r="207" spans="13:13">
      <c r="M207" s="6"/>
    </row>
    <row r="208" spans="13:13">
      <c r="M208" s="6"/>
    </row>
    <row r="209" spans="13:13">
      <c r="M209" s="6"/>
    </row>
    <row r="210" spans="13:13">
      <c r="M210" s="6"/>
    </row>
    <row r="211" spans="13:13">
      <c r="M211" s="6"/>
    </row>
    <row r="212" spans="13:13">
      <c r="M212" s="6"/>
    </row>
    <row r="213" spans="13:13">
      <c r="M213" s="6"/>
    </row>
    <row r="214" spans="13:13">
      <c r="M214" s="6"/>
    </row>
    <row r="215" spans="13:13">
      <c r="M215" s="6"/>
    </row>
    <row r="216" spans="13:13">
      <c r="M216" s="6"/>
    </row>
    <row r="217" spans="13:13">
      <c r="M217" s="6"/>
    </row>
    <row r="218" spans="13:13">
      <c r="M218" s="6"/>
    </row>
    <row r="219" spans="13:13">
      <c r="M219" s="6"/>
    </row>
    <row r="220" spans="13:13">
      <c r="M220" s="6"/>
    </row>
    <row r="221" spans="13:13">
      <c r="M221" s="6"/>
    </row>
    <row r="222" spans="13:13">
      <c r="M222" s="6"/>
    </row>
    <row r="223" spans="13:13">
      <c r="M223" s="6"/>
    </row>
    <row r="224" spans="13:13">
      <c r="M224" s="6"/>
    </row>
    <row r="225" spans="13:13">
      <c r="M225" s="6"/>
    </row>
    <row r="226" spans="13:13">
      <c r="M226" s="6"/>
    </row>
    <row r="227" spans="13:13">
      <c r="M227" s="6"/>
    </row>
    <row r="228" spans="13:13">
      <c r="M228" s="6"/>
    </row>
    <row r="229" spans="13:13">
      <c r="M229" s="6"/>
    </row>
    <row r="230" spans="13:13">
      <c r="M230" s="6"/>
    </row>
    <row r="231" spans="13:13">
      <c r="M231" s="6"/>
    </row>
    <row r="232" spans="13:13">
      <c r="M232" s="6"/>
    </row>
    <row r="233" spans="13:13">
      <c r="M233" s="6"/>
    </row>
    <row r="234" spans="13:13">
      <c r="M234" s="6"/>
    </row>
    <row r="235" spans="13:13">
      <c r="M235" s="6"/>
    </row>
    <row r="236" spans="13:13">
      <c r="M236" s="6"/>
    </row>
    <row r="237" spans="13:13">
      <c r="M237" s="6"/>
    </row>
    <row r="238" spans="13:13">
      <c r="M238" s="6"/>
    </row>
    <row r="239" spans="13:13">
      <c r="M239" s="6"/>
    </row>
    <row r="240" spans="13:13">
      <c r="M240" s="6"/>
    </row>
    <row r="241" spans="13:13">
      <c r="M241" s="6"/>
    </row>
    <row r="242" spans="13:13">
      <c r="M242" s="6"/>
    </row>
    <row r="243" spans="13:13">
      <c r="M243" s="6"/>
    </row>
    <row r="244" spans="13:13">
      <c r="M244" s="6"/>
    </row>
    <row r="245" spans="13:13">
      <c r="M245" s="6"/>
    </row>
    <row r="246" spans="13:13">
      <c r="M246" s="6"/>
    </row>
    <row r="247" spans="13:13">
      <c r="M247" s="6"/>
    </row>
    <row r="248" spans="13:13">
      <c r="M248" s="6"/>
    </row>
    <row r="249" spans="13:13">
      <c r="M249" s="6"/>
    </row>
    <row r="250" spans="13:13">
      <c r="M250" s="6"/>
    </row>
    <row r="251" spans="13:13">
      <c r="M251" s="6"/>
    </row>
    <row r="252" spans="13:13">
      <c r="M252" s="6"/>
    </row>
    <row r="253" spans="13:13">
      <c r="M253" s="6"/>
    </row>
    <row r="254" spans="13:13">
      <c r="M254" s="6"/>
    </row>
    <row r="255" spans="13:13">
      <c r="M255" s="6"/>
    </row>
    <row r="256" spans="13:13">
      <c r="M256" s="6"/>
    </row>
    <row r="257" spans="13:13">
      <c r="M257" s="6"/>
    </row>
    <row r="258" spans="13:13">
      <c r="M258" s="6"/>
    </row>
    <row r="259" spans="13:13">
      <c r="M259" s="6"/>
    </row>
    <row r="260" spans="13:13">
      <c r="M260" s="6"/>
    </row>
    <row r="261" spans="13:13">
      <c r="M261" s="6"/>
    </row>
    <row r="262" spans="13:13">
      <c r="M262" s="6"/>
    </row>
    <row r="263" spans="13:13">
      <c r="M263" s="6"/>
    </row>
    <row r="264" spans="13:13">
      <c r="M264" s="6"/>
    </row>
    <row r="265" spans="13:13">
      <c r="M265" s="6"/>
    </row>
    <row r="266" spans="13:13">
      <c r="M266" s="6"/>
    </row>
    <row r="267" spans="13:13">
      <c r="M267" s="6"/>
    </row>
    <row r="268" spans="13:13">
      <c r="M268" s="6"/>
    </row>
    <row r="269" spans="13:13">
      <c r="M269" s="6"/>
    </row>
    <row r="270" spans="13:13">
      <c r="M270" s="6"/>
    </row>
    <row r="271" spans="13:13">
      <c r="M271" s="6"/>
    </row>
    <row r="272" spans="13:13">
      <c r="M272" s="6"/>
    </row>
    <row r="273" spans="13:13">
      <c r="M273" s="6"/>
    </row>
    <row r="274" spans="13:13">
      <c r="M274" s="6"/>
    </row>
    <row r="275" spans="13:13">
      <c r="M275" s="6"/>
    </row>
    <row r="276" spans="13:13">
      <c r="M276" s="6"/>
    </row>
    <row r="277" spans="13:13">
      <c r="M277" s="6"/>
    </row>
    <row r="278" spans="13:13">
      <c r="M278" s="6"/>
    </row>
    <row r="279" spans="13:13">
      <c r="M279" s="6"/>
    </row>
    <row r="280" spans="13:13">
      <c r="M280" s="6"/>
    </row>
    <row r="281" spans="13:13">
      <c r="M281" s="6"/>
    </row>
    <row r="282" spans="13:13">
      <c r="M282" s="6"/>
    </row>
    <row r="283" spans="13:13">
      <c r="M283" s="6"/>
    </row>
    <row r="284" spans="13:13">
      <c r="M284" s="6"/>
    </row>
    <row r="285" spans="13:13">
      <c r="M285" s="6"/>
    </row>
    <row r="286" spans="13:13">
      <c r="M286" s="6"/>
    </row>
    <row r="287" spans="13:13">
      <c r="M287" s="6"/>
    </row>
    <row r="288" spans="13:13">
      <c r="M288" s="6"/>
    </row>
    <row r="289" spans="13:13">
      <c r="M289" s="6"/>
    </row>
    <row r="290" spans="13:13">
      <c r="M290" s="6"/>
    </row>
    <row r="291" spans="13:13">
      <c r="M291" s="6"/>
    </row>
    <row r="292" spans="13:13">
      <c r="M292" s="6"/>
    </row>
  </sheetData>
  <protectedRanges>
    <protectedRange password="CC78" sqref="V15:IK16 A23 L15 C6:D8 B19:C19 V6:W9 A15:A20 B15:B18 B20 J15:J16 A22:B22 V23:IK23 Q6:T8 V25:IK55 L16:T16 E23:K23 E6:I7 AF6:IK14 D16:I16 A80:A115 N6:P7 L6 F80:IK109 L66 L19 J7:K8 L8 L64 M23:T23 A25:A58 N15:S15 W56:IK58 V56:V64 F110:T115 W110:IK115 U110:V121 A170:IK65558 C25:T58 C80:E115 W10:W14 B23:B115 A10:B14 Q10:S14 K10:K16" name="Range1"/>
    <protectedRange password="CC78" sqref="F8:G8" name="Range1_4"/>
    <protectedRange password="CC78" sqref="V19:IK20 S19:T20 N19:Q20 E19:I20" name="Range1_1_1"/>
    <protectedRange password="CC78" sqref="Q24 C24 N24 V24:IK24 L24 T24 E24:I24" name="Range1_3_1"/>
    <protectedRange password="CC78" sqref="U1 V4:V5 W1:IK5 Q5:T5 N2:S4 T4:U4 U5:U64 B2:M5 B1:C1 X6:AE14" name="Range1_2"/>
    <protectedRange password="CC78" sqref="V10:V14" name="Range1_1"/>
    <protectedRange password="CC78" sqref="S24" name="Range1_3_1_1"/>
    <protectedRange password="CC78" sqref="A1:A4" name="Range1_2_1_1"/>
    <protectedRange password="CC78" sqref="V1:V3" name="Range1_2_1"/>
    <protectedRange password="CC78" sqref="H8:I8" name="Range1_4_1"/>
    <protectedRange password="CC78" sqref="U2:U3" name="Range1_2_2_1"/>
    <protectedRange password="CC78" sqref="V74:IK75 L74 C64:D66 B78:C78 V65:W67 A74:A79 B74:B77 B79 N64:P65 Q64:T66 L75:T75 E64:I65 Q68:S73 D75:J75 J74 W68:W73 J65:K66 L78 N74:S74 W64 A68:B73 AF64:IK73 K68:K75" name="Range1_3"/>
    <protectedRange password="CC78" sqref="F66:G66" name="Range1_4_2"/>
    <protectedRange password="CC78" sqref="V78:IK79 N78:Q79 S78:T79 E78:I79" name="Range1_1_1_1"/>
    <protectedRange password="CC78" sqref="R60:S62 W59:IK63 N63:T63 N59:Q62 T62 B59:M63 X64:AE73 U65:U79" name="Range1_2_2"/>
    <protectedRange password="CC78" sqref="V68:V73" name="Range1_1_2"/>
    <protectedRange password="CC78" sqref="A59:A62 A116:A119" name="Range1_2_1_1_1"/>
    <protectedRange password="CC78" sqref="H66:I66" name="Range1_4_1_1"/>
    <protectedRange password="CC78" sqref="V164:IK165 L164 C121:D123 B168:C168 V122:W124 B169 J164:J165 Q121:T123 N121:P122 E121:I122 W125:W163 D165:I165 J122:K123 L168 L165:T165 N164:P164 W121 AF121:IK163 A125:B125 Q125:S164 K125:K165 A126:A169 B126:B167" name="Range1_5"/>
    <protectedRange password="CC78" sqref="F123:G123" name="Range1_4_3"/>
    <protectedRange password="CC78" sqref="V168:IK169 N168:Q169 S168:T169 E168:I169" name="Range1_1_1_2"/>
    <protectedRange password="CC78" sqref="R117:S119 Q116:Q119 W116:IK120 Q120:T120 T119 B116:P120 X121:AE163 U122:U169" name="Range1_2_3"/>
    <protectedRange password="CC78" sqref="V125:V163" name="Range1_1_3"/>
    <protectedRange password="CC78" sqref="H123:I123" name="Range1_4_1_2"/>
    <protectedRange password="CC78" sqref="L123 L121" name="Range1_3_2"/>
    <protectedRange password="CC78" sqref="D1:Q1" name="Range1_2_4"/>
    <protectedRange password="CC78" sqref="N5:P5" name="Range1_2_5"/>
  </protectedRanges>
  <autoFilter ref="A8:AE10"/>
  <mergeCells count="69">
    <mergeCell ref="A6:A8"/>
    <mergeCell ref="B6:B8"/>
    <mergeCell ref="C6:C8"/>
    <mergeCell ref="D6:D8"/>
    <mergeCell ref="E6:E8"/>
    <mergeCell ref="S6:S8"/>
    <mergeCell ref="T6:T8"/>
    <mergeCell ref="P7:P8"/>
    <mergeCell ref="D1:Q1"/>
    <mergeCell ref="R1:T1"/>
    <mergeCell ref="F6:K6"/>
    <mergeCell ref="L6:L8"/>
    <mergeCell ref="O7:O8"/>
    <mergeCell ref="M6:M8"/>
    <mergeCell ref="N6:P6"/>
    <mergeCell ref="Q6:Q8"/>
    <mergeCell ref="R6:R8"/>
    <mergeCell ref="F7:G7"/>
    <mergeCell ref="H7:I7"/>
    <mergeCell ref="J7:J8"/>
    <mergeCell ref="K7:K8"/>
    <mergeCell ref="N7:N8"/>
    <mergeCell ref="A16:D16"/>
    <mergeCell ref="D59:Q59"/>
    <mergeCell ref="R59:T59"/>
    <mergeCell ref="A64:A66"/>
    <mergeCell ref="B64:B66"/>
    <mergeCell ref="C64:C66"/>
    <mergeCell ref="D64:D66"/>
    <mergeCell ref="E64:E66"/>
    <mergeCell ref="F64:K64"/>
    <mergeCell ref="T64:T66"/>
    <mergeCell ref="F65:G65"/>
    <mergeCell ref="H65:I65"/>
    <mergeCell ref="J65:J66"/>
    <mergeCell ref="K65:K66"/>
    <mergeCell ref="N65:N66"/>
    <mergeCell ref="Q64:Q66"/>
    <mergeCell ref="R64:R66"/>
    <mergeCell ref="S64:S66"/>
    <mergeCell ref="A75:D75"/>
    <mergeCell ref="D116:Q116"/>
    <mergeCell ref="R116:T116"/>
    <mergeCell ref="O65:O66"/>
    <mergeCell ref="P65:P66"/>
    <mergeCell ref="L64:L66"/>
    <mergeCell ref="M64:M66"/>
    <mergeCell ref="N64:P64"/>
    <mergeCell ref="A121:A123"/>
    <mergeCell ref="B121:B123"/>
    <mergeCell ref="C121:C123"/>
    <mergeCell ref="D121:D123"/>
    <mergeCell ref="E121:E123"/>
    <mergeCell ref="F121:K121"/>
    <mergeCell ref="A165:D165"/>
    <mergeCell ref="T121:T123"/>
    <mergeCell ref="F122:G122"/>
    <mergeCell ref="H122:I122"/>
    <mergeCell ref="J122:J123"/>
    <mergeCell ref="K122:K123"/>
    <mergeCell ref="N122:N123"/>
    <mergeCell ref="O122:O123"/>
    <mergeCell ref="P122:P123"/>
    <mergeCell ref="L121:L123"/>
    <mergeCell ref="M121:M123"/>
    <mergeCell ref="N121:P121"/>
    <mergeCell ref="Q121:Q123"/>
    <mergeCell ref="R121:R123"/>
    <mergeCell ref="S121:S123"/>
  </mergeCells>
  <printOptions horizontalCentered="1"/>
  <pageMargins left="0" right="0.24" top="0.2" bottom="0.32" header="0.2" footer="0.2"/>
  <pageSetup paperSize="9" scale="65" fitToHeight="0" orientation="landscape" horizontalDpi="300" verticalDpi="300" r:id="rId1"/>
  <headerFooter alignWithMargins="0">
    <oddFooter>&amp;C&amp;P/&amp;N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C00000"/>
  </sheetPr>
  <dimension ref="A1:CM187"/>
  <sheetViews>
    <sheetView zoomScaleNormal="115" workbookViewId="0">
      <pane xSplit="3" ySplit="6" topLeftCell="D158" activePane="bottomRight" state="frozen"/>
      <selection activeCell="E5" sqref="E5:E8"/>
      <selection pane="topRight" activeCell="E5" sqref="E5:E8"/>
      <selection pane="bottomLeft" activeCell="E5" sqref="E5:E8"/>
      <selection pane="bottomRight" activeCell="AN93" sqref="AN93:AN170"/>
    </sheetView>
  </sheetViews>
  <sheetFormatPr defaultColWidth="3.7109375" defaultRowHeight="15" customHeight="1"/>
  <cols>
    <col min="1" max="1" width="3.7109375" style="2" customWidth="1"/>
    <col min="2" max="2" width="7.7109375" style="2" bestFit="1" customWidth="1"/>
    <col min="3" max="3" width="17.28515625" style="2" customWidth="1"/>
    <col min="4" max="4" width="6.85546875" style="309" customWidth="1"/>
    <col min="5" max="5" width="7.140625" style="2" customWidth="1"/>
    <col min="6" max="33" width="3.42578125" style="143" customWidth="1"/>
    <col min="34" max="35" width="3.42578125" style="144" customWidth="1"/>
    <col min="36" max="36" width="3.42578125" style="144" hidden="1" customWidth="1"/>
    <col min="37" max="38" width="4.42578125" style="2" customWidth="1"/>
    <col min="39" max="39" width="5.5703125" style="119" customWidth="1"/>
    <col min="40" max="40" width="6.140625" style="2" customWidth="1"/>
    <col min="41" max="44" width="5" style="2" customWidth="1"/>
    <col min="45" max="45" width="15.7109375" style="2" customWidth="1"/>
    <col min="46" max="46" width="9.85546875" style="2" customWidth="1"/>
    <col min="47" max="47" width="3.7109375" style="2" customWidth="1"/>
    <col min="48" max="48" width="8.5703125" style="2" customWidth="1"/>
    <col min="49" max="16384" width="3.7109375" style="2"/>
  </cols>
  <sheetData>
    <row r="1" spans="1:91" ht="20.25">
      <c r="A1" s="161" t="str">
        <f>TH!A1</f>
        <v>Công ty TNHH Hải sản An Lạc</v>
      </c>
      <c r="B1" s="64"/>
      <c r="C1" s="64"/>
      <c r="D1" s="68"/>
      <c r="E1" s="64"/>
      <c r="F1" s="68"/>
      <c r="G1" s="68"/>
      <c r="H1" s="68"/>
      <c r="I1" s="68"/>
      <c r="J1" s="68"/>
      <c r="K1" s="139"/>
      <c r="L1" s="139"/>
      <c r="M1" s="139"/>
      <c r="N1" s="139"/>
      <c r="O1" s="139"/>
      <c r="P1" s="139"/>
      <c r="Q1" s="139"/>
      <c r="R1" s="139"/>
      <c r="S1" s="66" t="str">
        <f>CONCATENATE("BẢNG CHẤM CÔNG THÁNG ",TEXT($E$4,"mm")," NĂM ",TEXT($E$4,"yyyy"))</f>
        <v>BẢNG CHẤM CÔNG THÁNG 06 NĂM 2014</v>
      </c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65"/>
      <c r="AL1" s="65"/>
      <c r="AM1" s="395" t="s">
        <v>66</v>
      </c>
      <c r="AN1" s="396"/>
      <c r="AO1" s="396"/>
      <c r="AP1" s="396"/>
      <c r="AQ1" s="396"/>
      <c r="AR1" s="396"/>
      <c r="AS1" s="397"/>
      <c r="AT1" s="67"/>
    </row>
    <row r="2" spans="1:91" ht="20.25">
      <c r="A2" s="161" t="str">
        <f>TH!A2</f>
        <v>Địa chỉ: Lô A14, đường 4A, KCN Hải Sơn, Đức Hòa, Long An</v>
      </c>
      <c r="B2" s="68"/>
      <c r="C2" s="68"/>
      <c r="D2" s="68"/>
      <c r="E2" s="68"/>
      <c r="F2" s="68"/>
      <c r="G2" s="68"/>
      <c r="H2" s="68"/>
      <c r="I2" s="68"/>
      <c r="J2" s="68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65"/>
      <c r="AL2" s="65"/>
      <c r="AM2" s="114"/>
      <c r="AN2" s="69"/>
      <c r="AO2" s="69"/>
      <c r="AP2" s="69"/>
      <c r="AQ2" s="69"/>
      <c r="AR2" s="69"/>
      <c r="AS2" s="113"/>
      <c r="AT2" s="113"/>
    </row>
    <row r="3" spans="1:91" ht="21" customHeight="1">
      <c r="A3" s="161" t="str">
        <f>TH!A3</f>
        <v>MST: 1100878093</v>
      </c>
      <c r="B3" s="70"/>
      <c r="C3" s="70"/>
      <c r="D3" s="71"/>
      <c r="E3" s="71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65"/>
      <c r="AL3" s="65"/>
      <c r="AM3" s="114"/>
      <c r="AN3" s="67"/>
      <c r="AO3" s="67"/>
      <c r="AP3" s="67"/>
      <c r="AQ3" s="67"/>
      <c r="AR3" s="67"/>
      <c r="AS3" s="72"/>
      <c r="AT3" s="72"/>
    </row>
    <row r="4" spans="1:91" ht="14.25" customHeight="1">
      <c r="A4" s="73"/>
      <c r="B4" s="73"/>
      <c r="C4" s="326">
        <f>MONTH($E$4)</f>
        <v>6</v>
      </c>
      <c r="D4" s="74"/>
      <c r="E4" s="75">
        <v>41791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7"/>
      <c r="AI4" s="77"/>
      <c r="AJ4" s="77"/>
      <c r="AK4" s="73"/>
      <c r="AL4" s="73"/>
      <c r="AM4" s="115"/>
      <c r="AN4" s="73"/>
      <c r="AO4" s="73"/>
      <c r="AP4" s="73"/>
      <c r="AQ4" s="73"/>
      <c r="AR4" s="73"/>
      <c r="AS4" s="73"/>
      <c r="AT4" s="120"/>
    </row>
    <row r="5" spans="1:91" s="78" customFormat="1" ht="18.75" customHeight="1">
      <c r="A5" s="390" t="s">
        <v>29</v>
      </c>
      <c r="B5" s="390" t="s">
        <v>3</v>
      </c>
      <c r="C5" s="390" t="s">
        <v>1</v>
      </c>
      <c r="D5" s="386" t="s">
        <v>30</v>
      </c>
      <c r="E5" s="390" t="s">
        <v>31</v>
      </c>
      <c r="F5" s="137">
        <f>+E4</f>
        <v>41791</v>
      </c>
      <c r="G5" s="137">
        <f t="shared" ref="G5:AI5" si="0">F5+1</f>
        <v>41792</v>
      </c>
      <c r="H5" s="137">
        <f t="shared" si="0"/>
        <v>41793</v>
      </c>
      <c r="I5" s="137">
        <f t="shared" si="0"/>
        <v>41794</v>
      </c>
      <c r="J5" s="137">
        <f t="shared" si="0"/>
        <v>41795</v>
      </c>
      <c r="K5" s="137">
        <f t="shared" si="0"/>
        <v>41796</v>
      </c>
      <c r="L5" s="137">
        <f t="shared" si="0"/>
        <v>41797</v>
      </c>
      <c r="M5" s="137">
        <f t="shared" si="0"/>
        <v>41798</v>
      </c>
      <c r="N5" s="137">
        <f t="shared" si="0"/>
        <v>41799</v>
      </c>
      <c r="O5" s="137">
        <f t="shared" si="0"/>
        <v>41800</v>
      </c>
      <c r="P5" s="137">
        <f t="shared" si="0"/>
        <v>41801</v>
      </c>
      <c r="Q5" s="137">
        <f t="shared" si="0"/>
        <v>41802</v>
      </c>
      <c r="R5" s="137">
        <f t="shared" si="0"/>
        <v>41803</v>
      </c>
      <c r="S5" s="137">
        <f t="shared" si="0"/>
        <v>41804</v>
      </c>
      <c r="T5" s="137">
        <f t="shared" si="0"/>
        <v>41805</v>
      </c>
      <c r="U5" s="137">
        <f t="shared" si="0"/>
        <v>41806</v>
      </c>
      <c r="V5" s="137">
        <f t="shared" si="0"/>
        <v>41807</v>
      </c>
      <c r="W5" s="137">
        <f t="shared" si="0"/>
        <v>41808</v>
      </c>
      <c r="X5" s="137">
        <f t="shared" si="0"/>
        <v>41809</v>
      </c>
      <c r="Y5" s="137">
        <f t="shared" si="0"/>
        <v>41810</v>
      </c>
      <c r="Z5" s="137">
        <f t="shared" si="0"/>
        <v>41811</v>
      </c>
      <c r="AA5" s="137">
        <f t="shared" si="0"/>
        <v>41812</v>
      </c>
      <c r="AB5" s="137">
        <f t="shared" si="0"/>
        <v>41813</v>
      </c>
      <c r="AC5" s="137">
        <f t="shared" si="0"/>
        <v>41814</v>
      </c>
      <c r="AD5" s="137">
        <f t="shared" si="0"/>
        <v>41815</v>
      </c>
      <c r="AE5" s="137">
        <f t="shared" si="0"/>
        <v>41816</v>
      </c>
      <c r="AF5" s="137">
        <f t="shared" si="0"/>
        <v>41817</v>
      </c>
      <c r="AG5" s="137">
        <f t="shared" si="0"/>
        <v>41818</v>
      </c>
      <c r="AH5" s="137">
        <f>AG5+1</f>
        <v>41819</v>
      </c>
      <c r="AI5" s="137">
        <f t="shared" si="0"/>
        <v>41820</v>
      </c>
      <c r="AJ5" s="137"/>
      <c r="AK5" s="392" t="s">
        <v>15</v>
      </c>
      <c r="AL5" s="393"/>
      <c r="AM5" s="394"/>
      <c r="AN5" s="384" t="s">
        <v>47</v>
      </c>
      <c r="AO5" s="384" t="s">
        <v>43</v>
      </c>
      <c r="AP5" s="384" t="s">
        <v>44</v>
      </c>
      <c r="AQ5" s="384" t="s">
        <v>45</v>
      </c>
      <c r="AR5" s="384" t="s">
        <v>46</v>
      </c>
      <c r="AS5" s="386" t="s">
        <v>0</v>
      </c>
      <c r="AT5" s="379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spans="1:91" s="78" customFormat="1" ht="51.75" customHeight="1">
      <c r="A6" s="387"/>
      <c r="B6" s="387"/>
      <c r="C6" s="387"/>
      <c r="D6" s="387"/>
      <c r="E6" s="391"/>
      <c r="F6" s="138" t="str">
        <f>CHOOSE(WEEKDAY(F5),"C.Nhật","T.Hai","T.Ba","T.Tư","T.Năm","T.Sáu","T.Bảy")</f>
        <v>C.Nhật</v>
      </c>
      <c r="G6" s="138" t="str">
        <f t="shared" ref="G6:AI6" si="1">CHOOSE(WEEKDAY(G5),"C.Nhật","T.Hai","T.Ba","T.Tư","T.Năm","T.Sáu","T.Bảy")</f>
        <v>T.Hai</v>
      </c>
      <c r="H6" s="138" t="str">
        <f t="shared" si="1"/>
        <v>T.Ba</v>
      </c>
      <c r="I6" s="138" t="str">
        <f t="shared" si="1"/>
        <v>T.Tư</v>
      </c>
      <c r="J6" s="138" t="str">
        <f t="shared" si="1"/>
        <v>T.Năm</v>
      </c>
      <c r="K6" s="138" t="str">
        <f t="shared" si="1"/>
        <v>T.Sáu</v>
      </c>
      <c r="L6" s="138" t="str">
        <f t="shared" si="1"/>
        <v>T.Bảy</v>
      </c>
      <c r="M6" s="138" t="str">
        <f t="shared" si="1"/>
        <v>C.Nhật</v>
      </c>
      <c r="N6" s="138" t="str">
        <f t="shared" si="1"/>
        <v>T.Hai</v>
      </c>
      <c r="O6" s="138" t="str">
        <f t="shared" si="1"/>
        <v>T.Ba</v>
      </c>
      <c r="P6" s="138" t="str">
        <f t="shared" si="1"/>
        <v>T.Tư</v>
      </c>
      <c r="Q6" s="138" t="str">
        <f t="shared" si="1"/>
        <v>T.Năm</v>
      </c>
      <c r="R6" s="138" t="str">
        <f t="shared" si="1"/>
        <v>T.Sáu</v>
      </c>
      <c r="S6" s="138" t="str">
        <f t="shared" si="1"/>
        <v>T.Bảy</v>
      </c>
      <c r="T6" s="138" t="str">
        <f t="shared" si="1"/>
        <v>C.Nhật</v>
      </c>
      <c r="U6" s="138" t="str">
        <f t="shared" si="1"/>
        <v>T.Hai</v>
      </c>
      <c r="V6" s="138" t="str">
        <f t="shared" si="1"/>
        <v>T.Ba</v>
      </c>
      <c r="W6" s="138" t="str">
        <f t="shared" si="1"/>
        <v>T.Tư</v>
      </c>
      <c r="X6" s="138" t="str">
        <f t="shared" si="1"/>
        <v>T.Năm</v>
      </c>
      <c r="Y6" s="138" t="str">
        <f t="shared" si="1"/>
        <v>T.Sáu</v>
      </c>
      <c r="Z6" s="138" t="str">
        <f t="shared" si="1"/>
        <v>T.Bảy</v>
      </c>
      <c r="AA6" s="138" t="str">
        <f t="shared" si="1"/>
        <v>C.Nhật</v>
      </c>
      <c r="AB6" s="138" t="str">
        <f t="shared" si="1"/>
        <v>T.Hai</v>
      </c>
      <c r="AC6" s="138" t="str">
        <f t="shared" si="1"/>
        <v>T.Ba</v>
      </c>
      <c r="AD6" s="138" t="str">
        <f t="shared" si="1"/>
        <v>T.Tư</v>
      </c>
      <c r="AE6" s="138" t="str">
        <f t="shared" si="1"/>
        <v>T.Năm</v>
      </c>
      <c r="AF6" s="138" t="str">
        <f t="shared" si="1"/>
        <v>T.Sáu</v>
      </c>
      <c r="AG6" s="138" t="str">
        <f t="shared" si="1"/>
        <v>T.Bảy</v>
      </c>
      <c r="AH6" s="138" t="str">
        <f t="shared" si="1"/>
        <v>C.Nhật</v>
      </c>
      <c r="AI6" s="138" t="str">
        <f t="shared" si="1"/>
        <v>T.Hai</v>
      </c>
      <c r="AJ6" s="138"/>
      <c r="AK6" s="112" t="s">
        <v>16</v>
      </c>
      <c r="AL6" s="112" t="s">
        <v>32</v>
      </c>
      <c r="AM6" s="116" t="s">
        <v>17</v>
      </c>
      <c r="AN6" s="385"/>
      <c r="AO6" s="385"/>
      <c r="AP6" s="385"/>
      <c r="AQ6" s="385"/>
      <c r="AR6" s="385"/>
      <c r="AS6" s="387"/>
      <c r="AT6" s="379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spans="1:91" s="78" customFormat="1" ht="12.75" customHeight="1">
      <c r="A7" s="151">
        <v>1</v>
      </c>
      <c r="B7" s="151">
        <v>2</v>
      </c>
      <c r="C7" s="151">
        <v>3</v>
      </c>
      <c r="D7" s="151">
        <v>4</v>
      </c>
      <c r="E7" s="151">
        <v>5</v>
      </c>
      <c r="F7" s="151">
        <v>6</v>
      </c>
      <c r="G7" s="151">
        <v>7</v>
      </c>
      <c r="H7" s="151">
        <v>8</v>
      </c>
      <c r="I7" s="151">
        <v>9</v>
      </c>
      <c r="J7" s="151">
        <v>10</v>
      </c>
      <c r="K7" s="151">
        <v>11</v>
      </c>
      <c r="L7" s="151">
        <v>12</v>
      </c>
      <c r="M7" s="151">
        <v>13</v>
      </c>
      <c r="N7" s="151">
        <v>14</v>
      </c>
      <c r="O7" s="151">
        <v>15</v>
      </c>
      <c r="P7" s="151">
        <v>16</v>
      </c>
      <c r="Q7" s="151">
        <v>17</v>
      </c>
      <c r="R7" s="151">
        <v>18</v>
      </c>
      <c r="S7" s="151">
        <v>19</v>
      </c>
      <c r="T7" s="151">
        <v>20</v>
      </c>
      <c r="U7" s="151">
        <v>21</v>
      </c>
      <c r="V7" s="151">
        <v>22</v>
      </c>
      <c r="W7" s="151">
        <v>23</v>
      </c>
      <c r="X7" s="151">
        <v>24</v>
      </c>
      <c r="Y7" s="151">
        <v>25</v>
      </c>
      <c r="Z7" s="151">
        <v>26</v>
      </c>
      <c r="AA7" s="151">
        <v>27</v>
      </c>
      <c r="AB7" s="151">
        <v>28</v>
      </c>
      <c r="AC7" s="151">
        <v>29</v>
      </c>
      <c r="AD7" s="151">
        <v>30</v>
      </c>
      <c r="AE7" s="151">
        <v>31</v>
      </c>
      <c r="AF7" s="151">
        <v>32</v>
      </c>
      <c r="AG7" s="151">
        <v>33</v>
      </c>
      <c r="AH7" s="151">
        <v>34</v>
      </c>
      <c r="AI7" s="151">
        <v>35</v>
      </c>
      <c r="AJ7" s="151"/>
      <c r="AK7" s="151">
        <v>37</v>
      </c>
      <c r="AL7" s="151">
        <v>38</v>
      </c>
      <c r="AM7" s="151">
        <v>39</v>
      </c>
      <c r="AN7" s="151">
        <v>40</v>
      </c>
      <c r="AO7" s="151">
        <v>41</v>
      </c>
      <c r="AP7" s="151">
        <v>42</v>
      </c>
      <c r="AQ7" s="151">
        <v>43</v>
      </c>
      <c r="AR7" s="151">
        <v>44</v>
      </c>
      <c r="AS7" s="151">
        <v>45</v>
      </c>
      <c r="AT7" s="297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spans="1:91" s="78" customFormat="1" ht="18" customHeight="1">
      <c r="A8" s="370">
        <v>1</v>
      </c>
      <c r="B8" s="370" t="s">
        <v>67</v>
      </c>
      <c r="C8" s="358" t="str">
        <f>VLOOKUP(B8,DS,2,0)</f>
        <v>Mai Út Hiền</v>
      </c>
      <c r="D8" s="360" t="str">
        <f>VLOOKUP(B8,DS,3,0)</f>
        <v>Cơ Điện</v>
      </c>
      <c r="E8" s="79" t="s">
        <v>33</v>
      </c>
      <c r="F8" s="193"/>
      <c r="G8" s="193">
        <v>8</v>
      </c>
      <c r="H8" s="193">
        <v>8</v>
      </c>
      <c r="I8" s="193">
        <v>8</v>
      </c>
      <c r="J8" s="193">
        <v>8</v>
      </c>
      <c r="K8" s="193">
        <v>8</v>
      </c>
      <c r="L8" s="193">
        <v>8</v>
      </c>
      <c r="M8" s="193"/>
      <c r="N8" s="193">
        <v>8</v>
      </c>
      <c r="O8" s="193">
        <v>8</v>
      </c>
      <c r="P8" s="193">
        <v>8</v>
      </c>
      <c r="Q8" s="193" t="s">
        <v>199</v>
      </c>
      <c r="R8" s="193">
        <v>8</v>
      </c>
      <c r="S8" s="193">
        <v>8</v>
      </c>
      <c r="T8" s="193"/>
      <c r="U8" s="193">
        <v>8</v>
      </c>
      <c r="V8" s="193">
        <v>8</v>
      </c>
      <c r="W8" s="193">
        <v>8</v>
      </c>
      <c r="X8" s="193">
        <v>8</v>
      </c>
      <c r="Y8" s="193">
        <v>8</v>
      </c>
      <c r="Z8" s="193">
        <v>8</v>
      </c>
      <c r="AA8" s="193"/>
      <c r="AB8" s="193">
        <v>8</v>
      </c>
      <c r="AC8" s="193">
        <v>8</v>
      </c>
      <c r="AD8" s="193">
        <v>8</v>
      </c>
      <c r="AE8" s="193">
        <v>8</v>
      </c>
      <c r="AF8" s="193">
        <v>8</v>
      </c>
      <c r="AG8" s="193">
        <v>8</v>
      </c>
      <c r="AH8" s="193"/>
      <c r="AI8" s="193">
        <v>8</v>
      </c>
      <c r="AJ8" s="193"/>
      <c r="AK8" s="362">
        <f>((SUM(F8:AJ8))/8)-(SUMIF($F$6:$AJ$6,"C.Nhật",F8:AJ8)/8)</f>
        <v>24</v>
      </c>
      <c r="AL8" s="362">
        <f>SUM(F9:AJ9)/8*1.5</f>
        <v>0</v>
      </c>
      <c r="AM8" s="364">
        <f>SUMIF($F$6:$AJ$6,"C.Nhật",$F8:$AJ9)/8*2</f>
        <v>0</v>
      </c>
      <c r="AN8" s="366">
        <f t="shared" ref="AN8:AN16" si="2">SUM(AK8:AM9)</f>
        <v>24</v>
      </c>
      <c r="AO8" s="368">
        <v>0</v>
      </c>
      <c r="AP8" s="366"/>
      <c r="AQ8" s="366"/>
      <c r="AR8" s="366"/>
      <c r="AS8" s="380"/>
      <c r="AT8" s="297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spans="1:91" s="78" customFormat="1" ht="18" customHeight="1">
      <c r="A9" s="371"/>
      <c r="B9" s="371"/>
      <c r="C9" s="359"/>
      <c r="D9" s="361"/>
      <c r="E9" s="81" t="s">
        <v>32</v>
      </c>
      <c r="F9" s="194"/>
      <c r="G9" s="194"/>
      <c r="H9" s="194"/>
      <c r="I9" s="194"/>
      <c r="J9" s="194"/>
      <c r="K9" s="194"/>
      <c r="L9" s="194"/>
      <c r="M9" s="194"/>
      <c r="N9" s="194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4"/>
      <c r="Z9" s="194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363"/>
      <c r="AL9" s="363"/>
      <c r="AM9" s="365"/>
      <c r="AN9" s="367"/>
      <c r="AO9" s="369"/>
      <c r="AP9" s="367"/>
      <c r="AQ9" s="367"/>
      <c r="AR9" s="367"/>
      <c r="AS9" s="381"/>
      <c r="AT9" s="297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spans="1:91" s="78" customFormat="1" ht="18" customHeight="1">
      <c r="A10" s="370">
        <f>A8+1</f>
        <v>2</v>
      </c>
      <c r="B10" s="370" t="s">
        <v>68</v>
      </c>
      <c r="C10" s="358" t="str">
        <f>VLOOKUP(B10,DS,2,0)</f>
        <v>Nguyễn Thị Xuân Thảo</v>
      </c>
      <c r="D10" s="360" t="str">
        <f>VLOOKUP(B10,DS,3,0)</f>
        <v>KCS</v>
      </c>
      <c r="E10" s="79" t="s">
        <v>33</v>
      </c>
      <c r="F10" s="193"/>
      <c r="G10" s="193">
        <v>8</v>
      </c>
      <c r="H10" s="193">
        <v>8</v>
      </c>
      <c r="I10" s="193">
        <v>8</v>
      </c>
      <c r="J10" s="193">
        <v>8</v>
      </c>
      <c r="K10" s="193">
        <v>8</v>
      </c>
      <c r="L10" s="193">
        <v>8</v>
      </c>
      <c r="M10" s="193"/>
      <c r="N10" s="193">
        <v>8</v>
      </c>
      <c r="O10" s="193">
        <v>8</v>
      </c>
      <c r="P10" s="193">
        <v>8</v>
      </c>
      <c r="Q10" s="193">
        <v>8</v>
      </c>
      <c r="R10" s="193">
        <v>8</v>
      </c>
      <c r="S10" s="193">
        <v>8</v>
      </c>
      <c r="T10" s="193"/>
      <c r="U10" s="193">
        <v>8</v>
      </c>
      <c r="V10" s="193">
        <v>8</v>
      </c>
      <c r="W10" s="193">
        <v>8</v>
      </c>
      <c r="X10" s="193">
        <v>8</v>
      </c>
      <c r="Y10" s="193">
        <v>8</v>
      </c>
      <c r="Z10" s="193">
        <v>8</v>
      </c>
      <c r="AA10" s="193"/>
      <c r="AB10" s="193">
        <v>8</v>
      </c>
      <c r="AC10" s="193">
        <v>8</v>
      </c>
      <c r="AD10" s="193">
        <v>8</v>
      </c>
      <c r="AE10" s="193">
        <v>8</v>
      </c>
      <c r="AF10" s="193">
        <v>8</v>
      </c>
      <c r="AG10" s="193">
        <v>8</v>
      </c>
      <c r="AH10" s="193"/>
      <c r="AI10" s="193">
        <v>8</v>
      </c>
      <c r="AJ10" s="193"/>
      <c r="AK10" s="362">
        <f t="shared" ref="AK10" si="3">((SUM(F10:AJ10))/8)-(SUMIF($F$6:$AJ$6,"C.Nhật",F10:AJ10)/8)</f>
        <v>25</v>
      </c>
      <c r="AL10" s="362">
        <f t="shared" ref="AL10" si="4">SUM(F11:AJ11)/8*1.5</f>
        <v>0</v>
      </c>
      <c r="AM10" s="364">
        <f t="shared" ref="AM10" si="5">SUMIF($F$6:$AJ$6,"C.Nhật",$F10:$AJ11)/8*2</f>
        <v>0</v>
      </c>
      <c r="AN10" s="366">
        <f t="shared" si="2"/>
        <v>25</v>
      </c>
      <c r="AO10" s="368">
        <v>0</v>
      </c>
      <c r="AP10" s="366"/>
      <c r="AQ10" s="366"/>
      <c r="AR10" s="366"/>
      <c r="AS10" s="380"/>
      <c r="AT10" s="297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spans="1:91" s="78" customFormat="1" ht="18" customHeight="1">
      <c r="A11" s="371"/>
      <c r="B11" s="371"/>
      <c r="C11" s="359"/>
      <c r="D11" s="361"/>
      <c r="E11" s="81" t="s">
        <v>32</v>
      </c>
      <c r="F11" s="194"/>
      <c r="G11" s="194"/>
      <c r="H11" s="194"/>
      <c r="I11" s="194"/>
      <c r="J11" s="194"/>
      <c r="K11" s="194"/>
      <c r="L11" s="194"/>
      <c r="M11" s="194"/>
      <c r="N11" s="194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363"/>
      <c r="AL11" s="363"/>
      <c r="AM11" s="365"/>
      <c r="AN11" s="367"/>
      <c r="AO11" s="369"/>
      <c r="AP11" s="367"/>
      <c r="AQ11" s="367"/>
      <c r="AR11" s="367"/>
      <c r="AS11" s="381"/>
      <c r="AT11" s="297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spans="1:91" s="78" customFormat="1" ht="18" customHeight="1">
      <c r="A12" s="370">
        <f t="shared" ref="A12" si="6">A10+1</f>
        <v>3</v>
      </c>
      <c r="B12" s="370" t="s">
        <v>69</v>
      </c>
      <c r="C12" s="358" t="str">
        <f>VLOOKUP(B12,DS,2,0)</f>
        <v>Võ Thị Út</v>
      </c>
      <c r="D12" s="360" t="str">
        <f>VLOOKUP(B12,DS,3,0)</f>
        <v>KCS</v>
      </c>
      <c r="E12" s="79" t="s">
        <v>33</v>
      </c>
      <c r="F12" s="193"/>
      <c r="G12" s="193">
        <v>8</v>
      </c>
      <c r="H12" s="193">
        <v>8</v>
      </c>
      <c r="I12" s="193">
        <v>8</v>
      </c>
      <c r="J12" s="193">
        <v>8</v>
      </c>
      <c r="K12" s="193">
        <v>8</v>
      </c>
      <c r="L12" s="193">
        <v>8</v>
      </c>
      <c r="M12" s="193"/>
      <c r="N12" s="193">
        <v>8</v>
      </c>
      <c r="O12" s="193">
        <v>8</v>
      </c>
      <c r="P12" s="193">
        <v>8</v>
      </c>
      <c r="Q12" s="193">
        <v>8</v>
      </c>
      <c r="R12" s="193">
        <v>8</v>
      </c>
      <c r="S12" s="193">
        <v>8</v>
      </c>
      <c r="T12" s="193"/>
      <c r="U12" s="193">
        <v>8</v>
      </c>
      <c r="V12" s="193">
        <v>8</v>
      </c>
      <c r="W12" s="193">
        <v>8</v>
      </c>
      <c r="X12" s="193">
        <v>8</v>
      </c>
      <c r="Y12" s="193">
        <v>8</v>
      </c>
      <c r="Z12" s="193">
        <v>8</v>
      </c>
      <c r="AA12" s="193"/>
      <c r="AB12" s="193">
        <v>8</v>
      </c>
      <c r="AC12" s="193">
        <v>8</v>
      </c>
      <c r="AD12" s="193">
        <v>8</v>
      </c>
      <c r="AE12" s="193">
        <v>8</v>
      </c>
      <c r="AF12" s="193">
        <v>8</v>
      </c>
      <c r="AG12" s="193">
        <v>8</v>
      </c>
      <c r="AH12" s="193"/>
      <c r="AI12" s="193">
        <v>8</v>
      </c>
      <c r="AJ12" s="80"/>
      <c r="AK12" s="362">
        <f t="shared" ref="AK12" si="7">((SUM(F12:AJ12))/8)-(SUMIF($F$6:$AJ$6,"C.Nhật",F12:AJ12)/8)</f>
        <v>25</v>
      </c>
      <c r="AL12" s="362">
        <f t="shared" ref="AL12" si="8">SUM(F13:AJ13)/8*1.5</f>
        <v>0</v>
      </c>
      <c r="AM12" s="364">
        <f t="shared" ref="AM12" si="9">SUMIF($F$6:$AJ$6,"C.Nhật",$F12:$AJ13)/8*2</f>
        <v>0</v>
      </c>
      <c r="AN12" s="366">
        <f t="shared" si="2"/>
        <v>25</v>
      </c>
      <c r="AO12" s="368">
        <v>0</v>
      </c>
      <c r="AP12" s="366"/>
      <c r="AQ12" s="366"/>
      <c r="AR12" s="366"/>
      <c r="AS12" s="380"/>
      <c r="AT12" s="297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spans="1:91" s="78" customFormat="1" ht="18" customHeight="1">
      <c r="A13" s="371"/>
      <c r="B13" s="371"/>
      <c r="C13" s="359"/>
      <c r="D13" s="361"/>
      <c r="E13" s="81" t="s">
        <v>32</v>
      </c>
      <c r="F13" s="194"/>
      <c r="G13" s="194"/>
      <c r="H13" s="194"/>
      <c r="I13" s="194"/>
      <c r="J13" s="194"/>
      <c r="K13" s="194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82"/>
      <c r="AK13" s="363"/>
      <c r="AL13" s="363"/>
      <c r="AM13" s="365"/>
      <c r="AN13" s="367"/>
      <c r="AO13" s="369"/>
      <c r="AP13" s="367"/>
      <c r="AQ13" s="367"/>
      <c r="AR13" s="367"/>
      <c r="AS13" s="381"/>
      <c r="AT13" s="297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spans="1:91" s="78" customFormat="1" ht="18" customHeight="1">
      <c r="A14" s="370">
        <f t="shared" ref="A14" si="10">A12+1</f>
        <v>4</v>
      </c>
      <c r="B14" s="370" t="s">
        <v>70</v>
      </c>
      <c r="C14" s="358" t="str">
        <f>VLOOKUP(B14,DS,2,0)</f>
        <v>Nguyễn Thị Thiết</v>
      </c>
      <c r="D14" s="360" t="str">
        <f>VLOOKUP(B14,DS,3,0)</f>
        <v>KCS</v>
      </c>
      <c r="E14" s="79" t="s">
        <v>33</v>
      </c>
      <c r="F14" s="193"/>
      <c r="G14" s="193">
        <v>8</v>
      </c>
      <c r="H14" s="193">
        <v>8</v>
      </c>
      <c r="I14" s="193">
        <v>8</v>
      </c>
      <c r="J14" s="193">
        <v>8</v>
      </c>
      <c r="K14" s="193">
        <v>8</v>
      </c>
      <c r="L14" s="193">
        <v>8</v>
      </c>
      <c r="M14" s="193"/>
      <c r="N14" s="193">
        <v>8</v>
      </c>
      <c r="O14" s="193">
        <v>8</v>
      </c>
      <c r="P14" s="193">
        <v>8</v>
      </c>
      <c r="Q14" s="193">
        <v>8</v>
      </c>
      <c r="R14" s="193">
        <v>8</v>
      </c>
      <c r="S14" s="193">
        <v>8</v>
      </c>
      <c r="T14" s="193"/>
      <c r="U14" s="193">
        <v>8</v>
      </c>
      <c r="V14" s="193">
        <v>8</v>
      </c>
      <c r="W14" s="193">
        <v>8</v>
      </c>
      <c r="X14" s="193">
        <v>8</v>
      </c>
      <c r="Y14" s="193">
        <v>8</v>
      </c>
      <c r="Z14" s="193">
        <v>8</v>
      </c>
      <c r="AA14" s="193"/>
      <c r="AB14" s="193">
        <v>8</v>
      </c>
      <c r="AC14" s="193">
        <v>8</v>
      </c>
      <c r="AD14" s="193">
        <v>8</v>
      </c>
      <c r="AE14" s="193">
        <v>8</v>
      </c>
      <c r="AF14" s="193">
        <v>8</v>
      </c>
      <c r="AG14" s="193">
        <v>8</v>
      </c>
      <c r="AH14" s="193"/>
      <c r="AI14" s="193">
        <v>8</v>
      </c>
      <c r="AJ14" s="80"/>
      <c r="AK14" s="362">
        <f t="shared" ref="AK14" si="11">((SUM(F14:AJ14))/8)-(SUMIF($F$6:$AJ$6,"C.Nhật",F14:AJ14)/8)</f>
        <v>25</v>
      </c>
      <c r="AL14" s="362">
        <f t="shared" ref="AL14" si="12">SUM(F15:AJ15)/8*1.5</f>
        <v>0</v>
      </c>
      <c r="AM14" s="364">
        <f t="shared" ref="AM14" si="13">SUMIF($F$6:$AJ$6,"C.Nhật",$F14:$AJ15)/8*2</f>
        <v>0</v>
      </c>
      <c r="AN14" s="366">
        <f t="shared" si="2"/>
        <v>25</v>
      </c>
      <c r="AO14" s="368">
        <v>0</v>
      </c>
      <c r="AP14" s="366"/>
      <c r="AQ14" s="366"/>
      <c r="AR14" s="366"/>
      <c r="AS14" s="380"/>
      <c r="AT14" s="32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spans="1:91" s="78" customFormat="1" ht="18" customHeight="1">
      <c r="A15" s="371"/>
      <c r="B15" s="371"/>
      <c r="C15" s="359"/>
      <c r="D15" s="361"/>
      <c r="E15" s="81" t="s">
        <v>32</v>
      </c>
      <c r="F15" s="194"/>
      <c r="G15" s="194"/>
      <c r="H15" s="194"/>
      <c r="I15" s="194"/>
      <c r="J15" s="194"/>
      <c r="K15" s="194"/>
      <c r="L15" s="194"/>
      <c r="M15" s="194"/>
      <c r="N15" s="194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4"/>
      <c r="AI15" s="194"/>
      <c r="AJ15" s="82"/>
      <c r="AK15" s="363"/>
      <c r="AL15" s="363"/>
      <c r="AM15" s="365"/>
      <c r="AN15" s="367"/>
      <c r="AO15" s="369"/>
      <c r="AP15" s="367"/>
      <c r="AQ15" s="367"/>
      <c r="AR15" s="367"/>
      <c r="AS15" s="381"/>
      <c r="AT15" s="32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spans="1:91" s="78" customFormat="1" ht="18" customHeight="1">
      <c r="A16" s="370">
        <f t="shared" ref="A16" si="14">A14+1</f>
        <v>5</v>
      </c>
      <c r="B16" s="370" t="s">
        <v>71</v>
      </c>
      <c r="C16" s="358" t="str">
        <f>VLOOKUP(B16,DS,2,0)</f>
        <v>Nguyễn Trường Giang</v>
      </c>
      <c r="D16" s="360" t="str">
        <f>VLOOKUP(B16,DS,3,0)</f>
        <v>Cơ Điện</v>
      </c>
      <c r="E16" s="79" t="s">
        <v>33</v>
      </c>
      <c r="F16" s="193"/>
      <c r="G16" s="193">
        <v>8</v>
      </c>
      <c r="H16" s="193">
        <v>8</v>
      </c>
      <c r="I16" s="193">
        <v>8</v>
      </c>
      <c r="J16" s="193">
        <v>8</v>
      </c>
      <c r="K16" s="193">
        <v>8</v>
      </c>
      <c r="L16" s="193">
        <v>8</v>
      </c>
      <c r="M16" s="193"/>
      <c r="N16" s="193">
        <v>8</v>
      </c>
      <c r="O16" s="193">
        <v>8</v>
      </c>
      <c r="P16" s="193">
        <v>8</v>
      </c>
      <c r="Q16" s="193">
        <v>8</v>
      </c>
      <c r="R16" s="193">
        <v>8</v>
      </c>
      <c r="S16" s="193">
        <v>8</v>
      </c>
      <c r="T16" s="193"/>
      <c r="U16" s="193">
        <v>8</v>
      </c>
      <c r="V16" s="193">
        <v>8</v>
      </c>
      <c r="W16" s="193">
        <v>8</v>
      </c>
      <c r="X16" s="193">
        <v>8</v>
      </c>
      <c r="Y16" s="193">
        <v>8</v>
      </c>
      <c r="Z16" s="193">
        <v>8</v>
      </c>
      <c r="AA16" s="193"/>
      <c r="AB16" s="193">
        <v>8</v>
      </c>
      <c r="AC16" s="193">
        <v>8</v>
      </c>
      <c r="AD16" s="193">
        <v>8</v>
      </c>
      <c r="AE16" s="193">
        <v>8</v>
      </c>
      <c r="AF16" s="193">
        <v>8</v>
      </c>
      <c r="AG16" s="193"/>
      <c r="AH16" s="193"/>
      <c r="AI16" s="193">
        <v>8</v>
      </c>
      <c r="AJ16" s="80"/>
      <c r="AK16" s="362">
        <f t="shared" ref="AK16" si="15">((SUM(F16:AJ16))/8)-(SUMIF($F$6:$AJ$6,"C.Nhật",F16:AJ16)/8)</f>
        <v>24</v>
      </c>
      <c r="AL16" s="362">
        <f t="shared" ref="AL16" si="16">SUM(F17:AJ17)/8*1.5</f>
        <v>0</v>
      </c>
      <c r="AM16" s="364">
        <f t="shared" ref="AM16" si="17">SUMIF($F$6:$AJ$6,"C.Nhật",$F16:$AJ17)/8*2</f>
        <v>0</v>
      </c>
      <c r="AN16" s="366">
        <f t="shared" si="2"/>
        <v>24</v>
      </c>
      <c r="AO16" s="368">
        <v>0</v>
      </c>
      <c r="AP16" s="366"/>
      <c r="AQ16" s="366"/>
      <c r="AR16" s="366"/>
      <c r="AS16" s="380"/>
      <c r="AT16" s="297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</row>
    <row r="17" spans="1:91" s="78" customFormat="1" ht="18" customHeight="1">
      <c r="A17" s="371"/>
      <c r="B17" s="371"/>
      <c r="C17" s="359"/>
      <c r="D17" s="361"/>
      <c r="E17" s="81" t="s">
        <v>32</v>
      </c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4"/>
      <c r="Z17" s="194"/>
      <c r="AA17" s="194"/>
      <c r="AB17" s="194"/>
      <c r="AC17" s="194"/>
      <c r="AD17" s="194"/>
      <c r="AE17" s="194"/>
      <c r="AF17" s="194"/>
      <c r="AG17" s="194"/>
      <c r="AH17" s="194"/>
      <c r="AI17" s="194"/>
      <c r="AJ17" s="82"/>
      <c r="AK17" s="363"/>
      <c r="AL17" s="363"/>
      <c r="AM17" s="365"/>
      <c r="AN17" s="367"/>
      <c r="AO17" s="369"/>
      <c r="AP17" s="367"/>
      <c r="AQ17" s="367"/>
      <c r="AR17" s="367"/>
      <c r="AS17" s="381"/>
      <c r="AT17" s="297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</row>
    <row r="18" spans="1:91" s="83" customFormat="1" ht="12.75">
      <c r="A18" s="19"/>
      <c r="B18" s="84"/>
      <c r="C18" s="4"/>
      <c r="D18" s="132"/>
      <c r="E18" s="4"/>
      <c r="F18" s="88"/>
      <c r="G18" s="88"/>
      <c r="H18" s="85"/>
      <c r="I18" s="85"/>
      <c r="J18" s="140"/>
      <c r="K18" s="88"/>
      <c r="L18" s="85"/>
      <c r="M18" s="88"/>
      <c r="N18" s="88"/>
      <c r="O18" s="88"/>
      <c r="P18" s="88"/>
      <c r="Q18" s="85"/>
      <c r="R18" s="88"/>
      <c r="S18" s="88"/>
      <c r="T18" s="140"/>
      <c r="U18" s="88"/>
      <c r="V18" s="88"/>
      <c r="W18" s="88"/>
      <c r="X18" s="84"/>
      <c r="Y18" s="88"/>
      <c r="Z18" s="88"/>
      <c r="AA18" s="88"/>
      <c r="AB18" s="88"/>
      <c r="AC18" s="88"/>
      <c r="AD18" s="85"/>
      <c r="AE18" s="88"/>
      <c r="AF18" s="88"/>
      <c r="AG18" s="88"/>
      <c r="AH18" s="88"/>
      <c r="AI18" s="88"/>
      <c r="AJ18" s="88"/>
      <c r="AK18" s="4"/>
      <c r="AL18" s="4"/>
      <c r="AM18" s="117"/>
      <c r="AN18" s="87"/>
      <c r="AO18" s="87"/>
      <c r="AP18" s="87"/>
      <c r="AQ18" s="87"/>
      <c r="AR18" s="87"/>
      <c r="AS18" s="4"/>
      <c r="AT18" s="123"/>
    </row>
    <row r="19" spans="1:91" s="83" customFormat="1" ht="12.75">
      <c r="A19" s="19"/>
      <c r="B19" s="84"/>
      <c r="C19" s="19" t="s">
        <v>14</v>
      </c>
      <c r="D19" s="132"/>
      <c r="E19" s="4"/>
      <c r="F19" s="88"/>
      <c r="G19" s="88"/>
      <c r="H19" s="85"/>
      <c r="I19" s="85"/>
      <c r="J19" s="140"/>
      <c r="K19" s="88"/>
      <c r="L19" s="85"/>
      <c r="M19" s="88"/>
      <c r="N19" s="88"/>
      <c r="O19" s="88"/>
      <c r="P19" s="88"/>
      <c r="Q19" s="85"/>
      <c r="R19" s="88"/>
      <c r="S19" s="88"/>
      <c r="T19" s="140"/>
      <c r="U19" s="88"/>
      <c r="V19" s="88"/>
      <c r="W19" s="88"/>
      <c r="X19" s="84"/>
      <c r="Y19" s="88"/>
      <c r="Z19" s="88"/>
      <c r="AA19" s="88"/>
      <c r="AB19" s="88"/>
      <c r="AC19" s="88"/>
      <c r="AD19" s="85"/>
      <c r="AE19" s="88"/>
      <c r="AF19" s="88"/>
      <c r="AG19" s="88"/>
      <c r="AH19" s="88"/>
      <c r="AI19" s="88"/>
      <c r="AJ19" s="88"/>
      <c r="AK19" s="4"/>
      <c r="AL19" s="4"/>
      <c r="AM19" s="117"/>
      <c r="AN19" s="87"/>
      <c r="AO19" s="87"/>
      <c r="AP19" s="87"/>
      <c r="AQ19" s="87"/>
      <c r="AR19" s="87"/>
      <c r="AS19" s="4"/>
      <c r="AT19" s="123"/>
    </row>
    <row r="20" spans="1:91" s="83" customFormat="1" ht="12.75">
      <c r="A20" s="16"/>
      <c r="B20" s="16"/>
      <c r="C20" s="4"/>
      <c r="D20" s="132"/>
      <c r="E20" s="4"/>
      <c r="F20" s="88"/>
      <c r="G20" s="88"/>
      <c r="H20" s="141"/>
      <c r="I20" s="141"/>
      <c r="J20" s="141"/>
      <c r="K20" s="88"/>
      <c r="L20" s="141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141"/>
      <c r="AE20" s="88"/>
      <c r="AF20" s="88"/>
      <c r="AG20" s="88"/>
      <c r="AH20" s="88"/>
      <c r="AI20" s="88"/>
      <c r="AJ20" s="88"/>
      <c r="AK20" s="4"/>
      <c r="AL20" s="4"/>
      <c r="AM20" s="117"/>
      <c r="AN20" s="89"/>
      <c r="AO20" s="89"/>
      <c r="AP20" s="89"/>
      <c r="AQ20" s="89"/>
      <c r="AR20" s="89"/>
      <c r="AS20" s="4"/>
      <c r="AT20" s="123"/>
    </row>
    <row r="21" spans="1:91" s="86" customFormat="1" ht="15" customHeight="1">
      <c r="A21" s="16"/>
      <c r="B21" s="16"/>
      <c r="C21" s="4"/>
      <c r="D21" s="132"/>
      <c r="E21" s="4"/>
      <c r="F21" s="88"/>
      <c r="G21" s="88"/>
      <c r="H21" s="141"/>
      <c r="I21" s="141"/>
      <c r="J21" s="141"/>
      <c r="K21" s="88"/>
      <c r="L21" s="141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141"/>
      <c r="AE21" s="88"/>
      <c r="AF21" s="88"/>
      <c r="AG21" s="88"/>
      <c r="AH21" s="88"/>
      <c r="AI21" s="88"/>
      <c r="AJ21" s="88"/>
      <c r="AK21" s="4"/>
      <c r="AL21" s="4"/>
      <c r="AM21" s="117"/>
      <c r="AN21" s="89"/>
      <c r="AO21" s="89"/>
      <c r="AP21" s="89"/>
      <c r="AQ21" s="89"/>
      <c r="AR21" s="89"/>
      <c r="AS21" s="4"/>
      <c r="AT21" s="4"/>
    </row>
    <row r="22" spans="1:91" s="86" customFormat="1" ht="11.25">
      <c r="A22" s="16"/>
      <c r="B22" s="16"/>
      <c r="C22" s="4"/>
      <c r="D22" s="132"/>
      <c r="E22" s="4"/>
      <c r="F22" s="88"/>
      <c r="G22" s="88"/>
      <c r="H22" s="141"/>
      <c r="I22" s="141"/>
      <c r="J22" s="141"/>
      <c r="K22" s="88"/>
      <c r="L22" s="141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141"/>
      <c r="AE22" s="88"/>
      <c r="AF22" s="88"/>
      <c r="AG22" s="88"/>
      <c r="AH22" s="88"/>
      <c r="AI22" s="88"/>
      <c r="AJ22" s="88"/>
      <c r="AK22" s="4"/>
      <c r="AL22" s="4"/>
      <c r="AM22" s="117"/>
      <c r="AN22" s="89"/>
      <c r="AO22" s="89"/>
      <c r="AP22" s="89"/>
      <c r="AQ22" s="89"/>
      <c r="AR22" s="89"/>
      <c r="AS22" s="4"/>
      <c r="AT22" s="4"/>
    </row>
    <row r="23" spans="1:91" s="86" customFormat="1" ht="11.25">
      <c r="A23" s="16"/>
      <c r="B23" s="16"/>
      <c r="C23" s="4"/>
      <c r="D23" s="132"/>
      <c r="E23" s="4"/>
      <c r="F23" s="88"/>
      <c r="G23" s="88"/>
      <c r="H23" s="141"/>
      <c r="I23" s="141"/>
      <c r="J23" s="141"/>
      <c r="K23" s="88"/>
      <c r="L23" s="141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141"/>
      <c r="AE23" s="88"/>
      <c r="AF23" s="88"/>
      <c r="AG23" s="88"/>
      <c r="AH23" s="88"/>
      <c r="AI23" s="88"/>
      <c r="AJ23" s="88"/>
      <c r="AK23" s="4"/>
      <c r="AL23" s="4"/>
      <c r="AM23" s="117"/>
      <c r="AN23" s="89"/>
      <c r="AO23" s="89"/>
      <c r="AP23" s="89"/>
      <c r="AQ23" s="89"/>
      <c r="AR23" s="89"/>
      <c r="AS23" s="4"/>
      <c r="AT23" s="4"/>
    </row>
    <row r="24" spans="1:91" s="86" customFormat="1" ht="11.25">
      <c r="A24" s="13"/>
      <c r="B24" s="13"/>
      <c r="C24" s="19"/>
      <c r="D24" s="133"/>
      <c r="E24" s="90"/>
      <c r="F24" s="140"/>
      <c r="G24" s="142"/>
      <c r="H24" s="85"/>
      <c r="I24" s="85"/>
      <c r="J24" s="85"/>
      <c r="K24" s="142"/>
      <c r="L24" s="85"/>
      <c r="M24" s="142"/>
      <c r="N24" s="142"/>
      <c r="O24" s="142"/>
      <c r="P24" s="142"/>
      <c r="Q24" s="85"/>
      <c r="R24" s="140"/>
      <c r="S24" s="142"/>
      <c r="T24" s="142"/>
      <c r="U24" s="85"/>
      <c r="V24" s="142"/>
      <c r="W24" s="142"/>
      <c r="X24" s="85"/>
      <c r="Y24" s="142"/>
      <c r="Z24" s="142"/>
      <c r="AA24" s="142"/>
      <c r="AB24" s="142"/>
      <c r="AC24" s="142"/>
      <c r="AD24" s="85"/>
      <c r="AE24" s="142"/>
      <c r="AF24" s="142"/>
      <c r="AG24" s="142"/>
      <c r="AH24" s="142"/>
      <c r="AI24" s="142"/>
      <c r="AJ24" s="142"/>
      <c r="AK24" s="90"/>
      <c r="AM24" s="118"/>
      <c r="AN24" s="13"/>
      <c r="AO24" s="13"/>
      <c r="AP24" s="13"/>
      <c r="AQ24" s="13"/>
      <c r="AR24" s="13"/>
      <c r="AS24" s="19"/>
      <c r="AT24" s="4"/>
    </row>
    <row r="25" spans="1:91" s="86" customFormat="1" ht="12.75">
      <c r="A25" s="2"/>
      <c r="B25" s="2" t="s">
        <v>0</v>
      </c>
      <c r="C25" s="2"/>
      <c r="D25" s="309"/>
      <c r="E25" s="2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  <c r="AD25" s="143"/>
      <c r="AE25" s="143"/>
      <c r="AF25" s="143"/>
      <c r="AG25" s="143"/>
      <c r="AH25" s="144"/>
      <c r="AI25" s="144"/>
      <c r="AJ25" s="144"/>
      <c r="AK25" s="2"/>
      <c r="AL25" s="2"/>
      <c r="AM25" s="119"/>
      <c r="AN25" s="2"/>
      <c r="AO25" s="2"/>
      <c r="AP25" s="2"/>
      <c r="AQ25" s="2"/>
      <c r="AR25" s="2"/>
      <c r="AS25" s="2"/>
      <c r="AT25" s="4"/>
    </row>
    <row r="26" spans="1:91" s="86" customFormat="1" ht="12.75">
      <c r="A26" s="2"/>
      <c r="B26" s="2"/>
      <c r="C26" s="2" t="s">
        <v>48</v>
      </c>
      <c r="D26" s="309"/>
      <c r="E26" s="2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143"/>
      <c r="AG26" s="143"/>
      <c r="AH26" s="144"/>
      <c r="AI26" s="144"/>
      <c r="AJ26" s="144"/>
      <c r="AK26" s="2"/>
      <c r="AL26" s="2"/>
      <c r="AM26" s="119"/>
      <c r="AN26" s="2"/>
      <c r="AO26" s="2"/>
      <c r="AP26" s="2"/>
      <c r="AQ26" s="2"/>
      <c r="AR26" s="2"/>
      <c r="AS26" s="2"/>
      <c r="AT26" s="19"/>
    </row>
    <row r="27" spans="1:91" ht="15" customHeight="1">
      <c r="C27" s="2" t="s">
        <v>49</v>
      </c>
    </row>
    <row r="28" spans="1:91" ht="15" customHeight="1">
      <c r="C28" s="2" t="s">
        <v>50</v>
      </c>
    </row>
    <row r="29" spans="1:91" ht="15" customHeight="1">
      <c r="C29" s="2" t="s">
        <v>51</v>
      </c>
    </row>
    <row r="30" spans="1:91" ht="15" customHeight="1">
      <c r="C30" s="2" t="s">
        <v>52</v>
      </c>
    </row>
    <row r="31" spans="1:91" ht="15" customHeight="1">
      <c r="C31" s="2" t="s">
        <v>53</v>
      </c>
    </row>
    <row r="32" spans="1:91" ht="15" customHeight="1">
      <c r="C32" s="2" t="s">
        <v>54</v>
      </c>
    </row>
    <row r="33" spans="1:46" ht="15" customHeight="1">
      <c r="C33" s="2" t="s">
        <v>55</v>
      </c>
    </row>
    <row r="34" spans="1:46" ht="15" customHeight="1">
      <c r="C34" s="2" t="s">
        <v>56</v>
      </c>
    </row>
    <row r="45" spans="1:46" s="171" customFormat="1" ht="20.25">
      <c r="A45" s="161" t="str">
        <f>$A$1</f>
        <v>Công ty TNHH Hải sản An Lạc</v>
      </c>
      <c r="B45" s="165"/>
      <c r="C45" s="165"/>
      <c r="D45" s="166"/>
      <c r="E45" s="165"/>
      <c r="F45" s="166"/>
      <c r="G45" s="166"/>
      <c r="H45" s="166"/>
      <c r="I45" s="166"/>
      <c r="J45" s="166"/>
      <c r="K45" s="167"/>
      <c r="L45" s="167"/>
      <c r="M45" s="167"/>
      <c r="N45" s="167"/>
      <c r="O45" s="167"/>
      <c r="P45" s="167"/>
      <c r="Q45" s="167"/>
      <c r="R45" s="167"/>
      <c r="S45" s="168" t="str">
        <f>S1</f>
        <v>BẢNG CHẤM CÔNG THÁNG 06 NĂM 2014</v>
      </c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7"/>
      <c r="AI45" s="167"/>
      <c r="AJ45" s="167"/>
      <c r="AK45" s="169"/>
      <c r="AL45" s="169"/>
      <c r="AM45" s="374" t="s">
        <v>126</v>
      </c>
      <c r="AN45" s="375"/>
      <c r="AO45" s="375"/>
      <c r="AP45" s="375"/>
      <c r="AQ45" s="375"/>
      <c r="AR45" s="375"/>
      <c r="AS45" s="376"/>
      <c r="AT45" s="170"/>
    </row>
    <row r="46" spans="1:46" s="171" customFormat="1" ht="20.25">
      <c r="A46" s="161" t="str">
        <f>$A$2</f>
        <v>Địa chỉ: Lô A14, đường 4A, KCN Hải Sơn, Đức Hòa, Long An</v>
      </c>
      <c r="B46" s="166"/>
      <c r="C46" s="166"/>
      <c r="D46" s="166"/>
      <c r="E46" s="166"/>
      <c r="F46" s="166"/>
      <c r="G46" s="166"/>
      <c r="H46" s="166"/>
      <c r="I46" s="166"/>
      <c r="J46" s="166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7"/>
      <c r="AD46" s="167"/>
      <c r="AE46" s="167"/>
      <c r="AF46" s="167"/>
      <c r="AG46" s="167"/>
      <c r="AH46" s="167"/>
      <c r="AI46" s="167"/>
      <c r="AJ46" s="167"/>
      <c r="AK46" s="169"/>
      <c r="AL46" s="169"/>
      <c r="AM46" s="172"/>
      <c r="AN46" s="173"/>
      <c r="AO46" s="173"/>
      <c r="AP46" s="173"/>
      <c r="AQ46" s="173"/>
      <c r="AR46" s="173"/>
      <c r="AS46" s="174"/>
      <c r="AT46" s="174"/>
    </row>
    <row r="47" spans="1:46" s="171" customFormat="1" ht="21" customHeight="1">
      <c r="A47" s="161" t="str">
        <f>$A$3</f>
        <v>MST: 1100878093</v>
      </c>
      <c r="B47" s="175"/>
      <c r="C47" s="175"/>
      <c r="D47" s="176"/>
      <c r="E47" s="176"/>
      <c r="F47" s="167"/>
      <c r="G47" s="167"/>
      <c r="H47" s="167"/>
      <c r="I47" s="167"/>
      <c r="J47" s="167"/>
      <c r="K47" s="167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  <c r="AD47" s="167"/>
      <c r="AE47" s="167"/>
      <c r="AF47" s="167"/>
      <c r="AG47" s="167"/>
      <c r="AH47" s="167"/>
      <c r="AI47" s="167"/>
      <c r="AJ47" s="167"/>
      <c r="AK47" s="169"/>
      <c r="AL47" s="169"/>
      <c r="AM47" s="172"/>
      <c r="AN47" s="170"/>
      <c r="AO47" s="170"/>
      <c r="AP47" s="170"/>
      <c r="AQ47" s="170"/>
      <c r="AR47" s="170"/>
      <c r="AS47" s="177"/>
      <c r="AT47" s="177"/>
    </row>
    <row r="48" spans="1:46" s="171" customFormat="1" ht="14.25" customHeight="1">
      <c r="A48" s="178"/>
      <c r="B48" s="178"/>
      <c r="C48" s="179"/>
      <c r="D48" s="180"/>
      <c r="E48" s="181">
        <f>$E$4</f>
        <v>41791</v>
      </c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3"/>
      <c r="AI48" s="183"/>
      <c r="AJ48" s="183"/>
      <c r="AK48" s="178"/>
      <c r="AL48" s="178"/>
      <c r="AM48" s="184"/>
      <c r="AN48" s="178"/>
      <c r="AO48" s="178"/>
      <c r="AP48" s="178"/>
      <c r="AQ48" s="178"/>
      <c r="AR48" s="178"/>
      <c r="AS48" s="178"/>
      <c r="AT48" s="185"/>
    </row>
    <row r="49" spans="1:91" s="187" customFormat="1" ht="18.75" customHeight="1">
      <c r="A49" s="377" t="s">
        <v>29</v>
      </c>
      <c r="B49" s="377" t="s">
        <v>3</v>
      </c>
      <c r="C49" s="377" t="s">
        <v>1</v>
      </c>
      <c r="D49" s="398" t="s">
        <v>30</v>
      </c>
      <c r="E49" s="377" t="s">
        <v>31</v>
      </c>
      <c r="F49" s="186">
        <f>+E48</f>
        <v>41791</v>
      </c>
      <c r="G49" s="186">
        <f t="shared" ref="G49:AI49" si="18">F49+1</f>
        <v>41792</v>
      </c>
      <c r="H49" s="186">
        <f t="shared" si="18"/>
        <v>41793</v>
      </c>
      <c r="I49" s="186">
        <f t="shared" si="18"/>
        <v>41794</v>
      </c>
      <c r="J49" s="186">
        <f t="shared" si="18"/>
        <v>41795</v>
      </c>
      <c r="K49" s="186">
        <f t="shared" si="18"/>
        <v>41796</v>
      </c>
      <c r="L49" s="186">
        <f t="shared" si="18"/>
        <v>41797</v>
      </c>
      <c r="M49" s="186">
        <f t="shared" si="18"/>
        <v>41798</v>
      </c>
      <c r="N49" s="186">
        <f t="shared" si="18"/>
        <v>41799</v>
      </c>
      <c r="O49" s="186">
        <f t="shared" si="18"/>
        <v>41800</v>
      </c>
      <c r="P49" s="186">
        <f t="shared" si="18"/>
        <v>41801</v>
      </c>
      <c r="Q49" s="186">
        <f t="shared" si="18"/>
        <v>41802</v>
      </c>
      <c r="R49" s="186">
        <f t="shared" si="18"/>
        <v>41803</v>
      </c>
      <c r="S49" s="186">
        <f t="shared" si="18"/>
        <v>41804</v>
      </c>
      <c r="T49" s="186">
        <f t="shared" si="18"/>
        <v>41805</v>
      </c>
      <c r="U49" s="186">
        <f t="shared" si="18"/>
        <v>41806</v>
      </c>
      <c r="V49" s="186">
        <f t="shared" si="18"/>
        <v>41807</v>
      </c>
      <c r="W49" s="186">
        <f t="shared" si="18"/>
        <v>41808</v>
      </c>
      <c r="X49" s="186">
        <f t="shared" si="18"/>
        <v>41809</v>
      </c>
      <c r="Y49" s="186">
        <f t="shared" si="18"/>
        <v>41810</v>
      </c>
      <c r="Z49" s="186">
        <f t="shared" si="18"/>
        <v>41811</v>
      </c>
      <c r="AA49" s="186">
        <f t="shared" si="18"/>
        <v>41812</v>
      </c>
      <c r="AB49" s="186">
        <f t="shared" si="18"/>
        <v>41813</v>
      </c>
      <c r="AC49" s="186">
        <f t="shared" si="18"/>
        <v>41814</v>
      </c>
      <c r="AD49" s="186">
        <f t="shared" si="18"/>
        <v>41815</v>
      </c>
      <c r="AE49" s="186">
        <f t="shared" si="18"/>
        <v>41816</v>
      </c>
      <c r="AF49" s="186">
        <f t="shared" si="18"/>
        <v>41817</v>
      </c>
      <c r="AG49" s="186">
        <f t="shared" si="18"/>
        <v>41818</v>
      </c>
      <c r="AH49" s="186">
        <f>AG49+1</f>
        <v>41819</v>
      </c>
      <c r="AI49" s="186">
        <f t="shared" si="18"/>
        <v>41820</v>
      </c>
      <c r="AJ49" s="186"/>
      <c r="AK49" s="400" t="s">
        <v>15</v>
      </c>
      <c r="AL49" s="401"/>
      <c r="AM49" s="402"/>
      <c r="AN49" s="403" t="s">
        <v>47</v>
      </c>
      <c r="AO49" s="403" t="s">
        <v>43</v>
      </c>
      <c r="AP49" s="403" t="s">
        <v>44</v>
      </c>
      <c r="AQ49" s="403" t="s">
        <v>45</v>
      </c>
      <c r="AR49" s="403" t="s">
        <v>46</v>
      </c>
      <c r="AS49" s="398" t="s">
        <v>0</v>
      </c>
      <c r="AT49" s="405"/>
      <c r="AV49" s="171"/>
      <c r="AW49" s="171"/>
      <c r="AX49" s="171"/>
      <c r="AY49" s="171"/>
      <c r="AZ49" s="171"/>
      <c r="BA49" s="171"/>
      <c r="BB49" s="171"/>
      <c r="BC49" s="171"/>
      <c r="BD49" s="171"/>
      <c r="BE49" s="171"/>
      <c r="BF49" s="171"/>
      <c r="BG49" s="171"/>
      <c r="BH49" s="171"/>
      <c r="BI49" s="171"/>
      <c r="BJ49" s="171"/>
      <c r="BK49" s="171"/>
      <c r="BL49" s="171"/>
      <c r="BM49" s="171"/>
      <c r="BN49" s="171"/>
      <c r="BO49" s="171"/>
      <c r="BP49" s="171"/>
      <c r="BQ49" s="171"/>
      <c r="BR49" s="171"/>
      <c r="BS49" s="171"/>
      <c r="BT49" s="171"/>
      <c r="BU49" s="171"/>
      <c r="BV49" s="171"/>
      <c r="BW49" s="171"/>
      <c r="BX49" s="171"/>
      <c r="BY49" s="171"/>
      <c r="BZ49" s="171"/>
      <c r="CA49" s="171"/>
      <c r="CB49" s="171"/>
      <c r="CC49" s="171"/>
      <c r="CD49" s="171"/>
      <c r="CE49" s="171"/>
      <c r="CF49" s="171"/>
      <c r="CG49" s="171"/>
      <c r="CH49" s="171"/>
      <c r="CI49" s="171"/>
      <c r="CJ49" s="171"/>
      <c r="CK49" s="171"/>
      <c r="CL49" s="171"/>
      <c r="CM49" s="171"/>
    </row>
    <row r="50" spans="1:91" s="187" customFormat="1" ht="57.75" customHeight="1">
      <c r="A50" s="378"/>
      <c r="B50" s="378"/>
      <c r="C50" s="378"/>
      <c r="D50" s="378"/>
      <c r="E50" s="399"/>
      <c r="F50" s="188" t="str">
        <f>CHOOSE(WEEKDAY(F49),"C.Nhật","T.Hai","T.Ba","T.Tư","T.Năm","T.Sáu","T.Bảy")</f>
        <v>C.Nhật</v>
      </c>
      <c r="G50" s="188" t="str">
        <f t="shared" ref="G50:AI50" si="19">CHOOSE(WEEKDAY(G49),"C.Nhật","T.Hai","T.Ba","T.Tư","T.Năm","T.Sáu","T.Bảy")</f>
        <v>T.Hai</v>
      </c>
      <c r="H50" s="188" t="str">
        <f t="shared" si="19"/>
        <v>T.Ba</v>
      </c>
      <c r="I50" s="188" t="str">
        <f t="shared" si="19"/>
        <v>T.Tư</v>
      </c>
      <c r="J50" s="188" t="str">
        <f t="shared" si="19"/>
        <v>T.Năm</v>
      </c>
      <c r="K50" s="188" t="str">
        <f t="shared" si="19"/>
        <v>T.Sáu</v>
      </c>
      <c r="L50" s="188" t="str">
        <f t="shared" si="19"/>
        <v>T.Bảy</v>
      </c>
      <c r="M50" s="188" t="str">
        <f t="shared" si="19"/>
        <v>C.Nhật</v>
      </c>
      <c r="N50" s="188" t="str">
        <f t="shared" si="19"/>
        <v>T.Hai</v>
      </c>
      <c r="O50" s="188" t="str">
        <f t="shared" si="19"/>
        <v>T.Ba</v>
      </c>
      <c r="P50" s="188" t="str">
        <f t="shared" si="19"/>
        <v>T.Tư</v>
      </c>
      <c r="Q50" s="188" t="str">
        <f t="shared" si="19"/>
        <v>T.Năm</v>
      </c>
      <c r="R50" s="188" t="str">
        <f t="shared" si="19"/>
        <v>T.Sáu</v>
      </c>
      <c r="S50" s="188" t="str">
        <f t="shared" si="19"/>
        <v>T.Bảy</v>
      </c>
      <c r="T50" s="188" t="str">
        <f t="shared" si="19"/>
        <v>C.Nhật</v>
      </c>
      <c r="U50" s="188" t="str">
        <f t="shared" si="19"/>
        <v>T.Hai</v>
      </c>
      <c r="V50" s="188" t="str">
        <f t="shared" si="19"/>
        <v>T.Ba</v>
      </c>
      <c r="W50" s="188" t="str">
        <f t="shared" si="19"/>
        <v>T.Tư</v>
      </c>
      <c r="X50" s="188" t="str">
        <f t="shared" si="19"/>
        <v>T.Năm</v>
      </c>
      <c r="Y50" s="188" t="str">
        <f t="shared" si="19"/>
        <v>T.Sáu</v>
      </c>
      <c r="Z50" s="188" t="str">
        <f t="shared" si="19"/>
        <v>T.Bảy</v>
      </c>
      <c r="AA50" s="188" t="str">
        <f t="shared" si="19"/>
        <v>C.Nhật</v>
      </c>
      <c r="AB50" s="188" t="str">
        <f t="shared" si="19"/>
        <v>T.Hai</v>
      </c>
      <c r="AC50" s="188" t="str">
        <f t="shared" si="19"/>
        <v>T.Ba</v>
      </c>
      <c r="AD50" s="188" t="str">
        <f t="shared" si="19"/>
        <v>T.Tư</v>
      </c>
      <c r="AE50" s="188" t="str">
        <f t="shared" si="19"/>
        <v>T.Năm</v>
      </c>
      <c r="AF50" s="188" t="str">
        <f t="shared" si="19"/>
        <v>T.Sáu</v>
      </c>
      <c r="AG50" s="188" t="str">
        <f t="shared" si="19"/>
        <v>T.Bảy</v>
      </c>
      <c r="AH50" s="188" t="str">
        <f t="shared" si="19"/>
        <v>C.Nhật</v>
      </c>
      <c r="AI50" s="188" t="str">
        <f t="shared" si="19"/>
        <v>T.Hai</v>
      </c>
      <c r="AJ50" s="188"/>
      <c r="AK50" s="189" t="s">
        <v>16</v>
      </c>
      <c r="AL50" s="189" t="s">
        <v>32</v>
      </c>
      <c r="AM50" s="190" t="s">
        <v>17</v>
      </c>
      <c r="AN50" s="404"/>
      <c r="AO50" s="404"/>
      <c r="AP50" s="404"/>
      <c r="AQ50" s="404"/>
      <c r="AR50" s="404"/>
      <c r="AS50" s="378"/>
      <c r="AT50" s="405"/>
      <c r="AV50" s="171"/>
      <c r="AW50" s="171"/>
      <c r="AX50" s="171"/>
      <c r="AY50" s="171"/>
      <c r="AZ50" s="171"/>
      <c r="BA50" s="171"/>
      <c r="BB50" s="171"/>
      <c r="BC50" s="171"/>
      <c r="BD50" s="171"/>
      <c r="BE50" s="171"/>
      <c r="BF50" s="171"/>
      <c r="BG50" s="171"/>
      <c r="BH50" s="171"/>
      <c r="BI50" s="171"/>
      <c r="BJ50" s="171"/>
      <c r="BK50" s="171"/>
      <c r="BL50" s="171"/>
      <c r="BM50" s="171"/>
      <c r="BN50" s="171"/>
      <c r="BO50" s="171"/>
      <c r="BP50" s="171"/>
      <c r="BQ50" s="171"/>
      <c r="BR50" s="171"/>
      <c r="BS50" s="171"/>
      <c r="BT50" s="171"/>
      <c r="BU50" s="171"/>
      <c r="BV50" s="171"/>
      <c r="BW50" s="171"/>
      <c r="BX50" s="171"/>
      <c r="BY50" s="171"/>
      <c r="BZ50" s="171"/>
      <c r="CA50" s="171"/>
      <c r="CB50" s="171"/>
      <c r="CC50" s="171"/>
      <c r="CD50" s="171"/>
      <c r="CE50" s="171"/>
      <c r="CF50" s="171"/>
      <c r="CG50" s="171"/>
      <c r="CH50" s="171"/>
      <c r="CI50" s="171"/>
      <c r="CJ50" s="171"/>
      <c r="CK50" s="171"/>
      <c r="CL50" s="171"/>
      <c r="CM50" s="171"/>
    </row>
    <row r="51" spans="1:91" s="187" customFormat="1" ht="12.75" customHeight="1">
      <c r="A51" s="191">
        <v>1</v>
      </c>
      <c r="B51" s="191">
        <v>2</v>
      </c>
      <c r="C51" s="191">
        <v>3</v>
      </c>
      <c r="D51" s="191">
        <v>4</v>
      </c>
      <c r="E51" s="191">
        <v>5</v>
      </c>
      <c r="F51" s="191">
        <v>6</v>
      </c>
      <c r="G51" s="191">
        <v>7</v>
      </c>
      <c r="H51" s="191">
        <v>8</v>
      </c>
      <c r="I51" s="191">
        <v>9</v>
      </c>
      <c r="J51" s="191">
        <v>10</v>
      </c>
      <c r="K51" s="191">
        <v>11</v>
      </c>
      <c r="L51" s="191">
        <v>12</v>
      </c>
      <c r="M51" s="191">
        <v>13</v>
      </c>
      <c r="N51" s="191">
        <v>14</v>
      </c>
      <c r="O51" s="191">
        <v>15</v>
      </c>
      <c r="P51" s="191">
        <v>16</v>
      </c>
      <c r="Q51" s="191">
        <v>17</v>
      </c>
      <c r="R51" s="191">
        <v>18</v>
      </c>
      <c r="S51" s="191">
        <v>19</v>
      </c>
      <c r="T51" s="191">
        <v>20</v>
      </c>
      <c r="U51" s="191">
        <v>21</v>
      </c>
      <c r="V51" s="191">
        <v>22</v>
      </c>
      <c r="W51" s="191">
        <v>23</v>
      </c>
      <c r="X51" s="191">
        <v>24</v>
      </c>
      <c r="Y51" s="191">
        <v>25</v>
      </c>
      <c r="Z51" s="191">
        <v>26</v>
      </c>
      <c r="AA51" s="191">
        <v>27</v>
      </c>
      <c r="AB51" s="191">
        <v>28</v>
      </c>
      <c r="AC51" s="191">
        <v>29</v>
      </c>
      <c r="AD51" s="191">
        <v>30</v>
      </c>
      <c r="AE51" s="191">
        <v>31</v>
      </c>
      <c r="AF51" s="191">
        <v>32</v>
      </c>
      <c r="AG51" s="191">
        <v>33</v>
      </c>
      <c r="AH51" s="191">
        <v>34</v>
      </c>
      <c r="AI51" s="191">
        <v>35</v>
      </c>
      <c r="AJ51" s="191"/>
      <c r="AK51" s="191">
        <v>37</v>
      </c>
      <c r="AL51" s="191">
        <v>38</v>
      </c>
      <c r="AM51" s="191">
        <v>39</v>
      </c>
      <c r="AN51" s="191">
        <v>40</v>
      </c>
      <c r="AO51" s="191">
        <v>41</v>
      </c>
      <c r="AP51" s="191">
        <v>42</v>
      </c>
      <c r="AQ51" s="191">
        <v>43</v>
      </c>
      <c r="AR51" s="191">
        <v>44</v>
      </c>
      <c r="AS51" s="191">
        <v>45</v>
      </c>
      <c r="AT51" s="296"/>
      <c r="AV51" s="171"/>
      <c r="AW51" s="171"/>
      <c r="AX51" s="171"/>
      <c r="AY51" s="171"/>
      <c r="AZ51" s="171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1"/>
      <c r="BN51" s="171"/>
      <c r="BO51" s="171"/>
      <c r="BP51" s="171"/>
      <c r="BQ51" s="171"/>
      <c r="BR51" s="171"/>
      <c r="BS51" s="171"/>
      <c r="BT51" s="171"/>
      <c r="BU51" s="171"/>
      <c r="BV51" s="171"/>
      <c r="BW51" s="171"/>
      <c r="BX51" s="171"/>
      <c r="BY51" s="171"/>
      <c r="BZ51" s="171"/>
      <c r="CA51" s="171"/>
      <c r="CB51" s="171"/>
      <c r="CC51" s="171"/>
      <c r="CD51" s="171"/>
      <c r="CE51" s="171"/>
      <c r="CF51" s="171"/>
      <c r="CG51" s="171"/>
      <c r="CH51" s="171"/>
      <c r="CI51" s="171"/>
      <c r="CJ51" s="171"/>
      <c r="CK51" s="171"/>
      <c r="CL51" s="171"/>
      <c r="CM51" s="171"/>
    </row>
    <row r="52" spans="1:91" s="187" customFormat="1" ht="18" customHeight="1">
      <c r="A52" s="372">
        <v>1</v>
      </c>
      <c r="B52" s="372" t="s">
        <v>78</v>
      </c>
      <c r="C52" s="358" t="str">
        <f>VLOOKUP(B52,DS,2,0)</f>
        <v>Nguyễn Thiện Duy</v>
      </c>
      <c r="D52" s="360" t="str">
        <f>VLOOKUP(B52,DS,3,0)</f>
        <v>Giám đốc</v>
      </c>
      <c r="E52" s="79" t="s">
        <v>33</v>
      </c>
      <c r="F52" s="193"/>
      <c r="G52" s="193"/>
      <c r="H52" s="193">
        <v>8</v>
      </c>
      <c r="I52" s="193">
        <v>8</v>
      </c>
      <c r="J52" s="193">
        <v>8</v>
      </c>
      <c r="K52" s="193">
        <v>8</v>
      </c>
      <c r="L52" s="193">
        <v>8</v>
      </c>
      <c r="M52" s="193"/>
      <c r="N52" s="193">
        <v>8</v>
      </c>
      <c r="O52" s="193">
        <v>8</v>
      </c>
      <c r="P52" s="193">
        <v>8</v>
      </c>
      <c r="Q52" s="193">
        <v>8</v>
      </c>
      <c r="R52" s="193">
        <v>8</v>
      </c>
      <c r="S52" s="193">
        <v>8</v>
      </c>
      <c r="T52" s="193"/>
      <c r="U52" s="193">
        <v>8</v>
      </c>
      <c r="V52" s="193">
        <v>8</v>
      </c>
      <c r="W52" s="193">
        <v>8</v>
      </c>
      <c r="X52" s="193">
        <v>8</v>
      </c>
      <c r="Y52" s="193">
        <v>8</v>
      </c>
      <c r="Z52" s="193">
        <v>8</v>
      </c>
      <c r="AA52" s="193"/>
      <c r="AB52" s="193"/>
      <c r="AC52" s="193">
        <v>8</v>
      </c>
      <c r="AD52" s="193">
        <v>8</v>
      </c>
      <c r="AE52" s="193">
        <v>8</v>
      </c>
      <c r="AF52" s="193">
        <v>8</v>
      </c>
      <c r="AG52" s="193">
        <v>8</v>
      </c>
      <c r="AH52" s="193"/>
      <c r="AI52" s="193">
        <v>8</v>
      </c>
      <c r="AJ52" s="193"/>
      <c r="AK52" s="362">
        <f>((SUM(F52:AJ52))/8)-(SUMIF($F$6:$AJ$6,"C.Nhật",F52:AJ52)/8)</f>
        <v>23</v>
      </c>
      <c r="AL52" s="362">
        <f>SUM(F53:AJ53)/8*1.5</f>
        <v>0</v>
      </c>
      <c r="AM52" s="364">
        <f>SUMIF($F$6:$AJ$6,"C.Nhật",$F52:$AJ53)/8*2</f>
        <v>0</v>
      </c>
      <c r="AN52" s="366">
        <f t="shared" ref="AN52:AN62" si="20">SUM(AK52:AM53)</f>
        <v>23</v>
      </c>
      <c r="AO52" s="388">
        <v>0</v>
      </c>
      <c r="AP52" s="382"/>
      <c r="AQ52" s="382"/>
      <c r="AR52" s="382"/>
      <c r="AS52" s="380"/>
      <c r="AT52" s="296"/>
      <c r="AV52" s="171"/>
      <c r="AW52" s="171"/>
      <c r="AX52" s="171"/>
      <c r="AY52" s="171"/>
      <c r="AZ52" s="171"/>
      <c r="BA52" s="171"/>
      <c r="BB52" s="171"/>
      <c r="BC52" s="171"/>
      <c r="BD52" s="171"/>
      <c r="BE52" s="171"/>
      <c r="BF52" s="171"/>
      <c r="BG52" s="171"/>
      <c r="BH52" s="171"/>
      <c r="BI52" s="171"/>
      <c r="BJ52" s="171"/>
      <c r="BK52" s="171"/>
      <c r="BL52" s="171"/>
      <c r="BM52" s="171"/>
      <c r="BN52" s="171"/>
      <c r="BO52" s="171"/>
      <c r="BP52" s="171"/>
      <c r="BQ52" s="171"/>
      <c r="BR52" s="171"/>
      <c r="BS52" s="171"/>
      <c r="BT52" s="171"/>
      <c r="BU52" s="171"/>
      <c r="BV52" s="171"/>
      <c r="BW52" s="171"/>
      <c r="BX52" s="171"/>
      <c r="BY52" s="171"/>
      <c r="BZ52" s="171"/>
      <c r="CA52" s="171"/>
      <c r="CB52" s="171"/>
      <c r="CC52" s="171"/>
      <c r="CD52" s="171"/>
      <c r="CE52" s="171"/>
      <c r="CF52" s="171"/>
      <c r="CG52" s="171"/>
      <c r="CH52" s="171"/>
      <c r="CI52" s="171"/>
      <c r="CJ52" s="171"/>
      <c r="CK52" s="171"/>
      <c r="CL52" s="171"/>
      <c r="CM52" s="171"/>
    </row>
    <row r="53" spans="1:91" s="187" customFormat="1" ht="18" customHeight="1">
      <c r="A53" s="373"/>
      <c r="B53" s="373"/>
      <c r="C53" s="359"/>
      <c r="D53" s="361"/>
      <c r="E53" s="81" t="s">
        <v>32</v>
      </c>
      <c r="F53" s="194"/>
      <c r="G53" s="194"/>
      <c r="H53" s="194"/>
      <c r="I53" s="194"/>
      <c r="J53" s="194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363"/>
      <c r="AL53" s="363"/>
      <c r="AM53" s="365"/>
      <c r="AN53" s="367"/>
      <c r="AO53" s="389"/>
      <c r="AP53" s="383"/>
      <c r="AQ53" s="383"/>
      <c r="AR53" s="383"/>
      <c r="AS53" s="381"/>
      <c r="AT53" s="296"/>
      <c r="AV53" s="171"/>
      <c r="AW53" s="171"/>
      <c r="AX53" s="171"/>
      <c r="AY53" s="171"/>
      <c r="AZ53" s="171"/>
      <c r="BA53" s="171"/>
      <c r="BB53" s="171"/>
      <c r="BC53" s="171"/>
      <c r="BD53" s="171"/>
      <c r="BE53" s="171"/>
      <c r="BF53" s="171"/>
      <c r="BG53" s="171"/>
      <c r="BH53" s="171"/>
      <c r="BI53" s="171"/>
      <c r="BJ53" s="171"/>
      <c r="BK53" s="171"/>
      <c r="BL53" s="171"/>
      <c r="BM53" s="171"/>
      <c r="BN53" s="171"/>
      <c r="BO53" s="171"/>
      <c r="BP53" s="171"/>
      <c r="BQ53" s="171"/>
      <c r="BR53" s="171"/>
      <c r="BS53" s="171"/>
      <c r="BT53" s="171"/>
      <c r="BU53" s="171"/>
      <c r="BV53" s="171"/>
      <c r="BW53" s="171"/>
      <c r="BX53" s="171"/>
      <c r="BY53" s="171"/>
      <c r="BZ53" s="171"/>
      <c r="CA53" s="171"/>
      <c r="CB53" s="171"/>
      <c r="CC53" s="171"/>
      <c r="CD53" s="171"/>
      <c r="CE53" s="171"/>
      <c r="CF53" s="171"/>
      <c r="CG53" s="171"/>
      <c r="CH53" s="171"/>
      <c r="CI53" s="171"/>
      <c r="CJ53" s="171"/>
      <c r="CK53" s="171"/>
      <c r="CL53" s="171"/>
      <c r="CM53" s="171"/>
    </row>
    <row r="54" spans="1:91" s="187" customFormat="1" ht="18" customHeight="1">
      <c r="A54" s="372">
        <f>A52+1</f>
        <v>2</v>
      </c>
      <c r="B54" s="372" t="s">
        <v>80</v>
      </c>
      <c r="C54" s="358" t="str">
        <f>VLOOKUP(B54,DS,2,0)</f>
        <v>Nguyễn Văn Sẽ</v>
      </c>
      <c r="D54" s="360" t="str">
        <f>VLOOKUP(B54,DS,3,0)</f>
        <v>Kỹ Thuật</v>
      </c>
      <c r="E54" s="79" t="s">
        <v>33</v>
      </c>
      <c r="F54" s="193"/>
      <c r="G54" s="193">
        <v>8</v>
      </c>
      <c r="H54" s="193">
        <v>8</v>
      </c>
      <c r="I54" s="193">
        <v>8</v>
      </c>
      <c r="J54" s="193">
        <v>8</v>
      </c>
      <c r="K54" s="193">
        <v>8</v>
      </c>
      <c r="L54" s="193"/>
      <c r="M54" s="193"/>
      <c r="N54" s="193">
        <v>8</v>
      </c>
      <c r="O54" s="193">
        <v>8</v>
      </c>
      <c r="P54" s="193">
        <v>8</v>
      </c>
      <c r="Q54" s="193">
        <v>8</v>
      </c>
      <c r="R54" s="193">
        <v>8</v>
      </c>
      <c r="S54" s="193">
        <v>8</v>
      </c>
      <c r="T54" s="193"/>
      <c r="U54" s="193"/>
      <c r="V54" s="193">
        <v>8</v>
      </c>
      <c r="W54" s="193">
        <v>8</v>
      </c>
      <c r="X54" s="193">
        <v>8</v>
      </c>
      <c r="Y54" s="193">
        <v>8</v>
      </c>
      <c r="Z54" s="193">
        <v>8</v>
      </c>
      <c r="AA54" s="193"/>
      <c r="AB54" s="193">
        <v>8</v>
      </c>
      <c r="AC54" s="193">
        <v>8</v>
      </c>
      <c r="AD54" s="193">
        <v>8</v>
      </c>
      <c r="AE54" s="193">
        <v>8</v>
      </c>
      <c r="AF54" s="193">
        <v>8</v>
      </c>
      <c r="AG54" s="193">
        <v>8</v>
      </c>
      <c r="AH54" s="193"/>
      <c r="AI54" s="193">
        <v>8</v>
      </c>
      <c r="AJ54" s="193"/>
      <c r="AK54" s="362">
        <f t="shared" ref="AK54" si="21">((SUM(F54:AJ54))/8)-(SUMIF($F$6:$AJ$6,"C.Nhật",F54:AJ54)/8)</f>
        <v>23</v>
      </c>
      <c r="AL54" s="362">
        <f t="shared" ref="AL54" si="22">SUM(F55:AJ55)/8*1.5</f>
        <v>0</v>
      </c>
      <c r="AM54" s="364">
        <f t="shared" ref="AM54" si="23">SUMIF($F$6:$AJ$6,"C.Nhật",$F54:$AJ55)/8*2</f>
        <v>0</v>
      </c>
      <c r="AN54" s="366">
        <f t="shared" si="20"/>
        <v>23</v>
      </c>
      <c r="AO54" s="388">
        <v>0</v>
      </c>
      <c r="AP54" s="382"/>
      <c r="AQ54" s="382"/>
      <c r="AR54" s="382"/>
      <c r="AS54" s="380"/>
      <c r="AT54" s="296"/>
      <c r="AV54" s="171"/>
      <c r="AW54" s="171"/>
      <c r="AX54" s="171"/>
      <c r="AY54" s="171"/>
      <c r="AZ54" s="171"/>
      <c r="BA54" s="171"/>
      <c r="BB54" s="171"/>
      <c r="BC54" s="171"/>
      <c r="BD54" s="171"/>
      <c r="BE54" s="171"/>
      <c r="BF54" s="171"/>
      <c r="BG54" s="171"/>
      <c r="BH54" s="171"/>
      <c r="BI54" s="171"/>
      <c r="BJ54" s="171"/>
      <c r="BK54" s="171"/>
      <c r="BL54" s="171"/>
      <c r="BM54" s="171"/>
      <c r="BN54" s="171"/>
      <c r="BO54" s="171"/>
      <c r="BP54" s="171"/>
      <c r="BQ54" s="171"/>
      <c r="BR54" s="171"/>
      <c r="BS54" s="171"/>
      <c r="BT54" s="171"/>
      <c r="BU54" s="171"/>
      <c r="BV54" s="171"/>
      <c r="BW54" s="171"/>
      <c r="BX54" s="171"/>
      <c r="BY54" s="171"/>
      <c r="BZ54" s="171"/>
      <c r="CA54" s="171"/>
      <c r="CB54" s="171"/>
      <c r="CC54" s="171"/>
      <c r="CD54" s="171"/>
      <c r="CE54" s="171"/>
      <c r="CF54" s="171"/>
      <c r="CG54" s="171"/>
      <c r="CH54" s="171"/>
      <c r="CI54" s="171"/>
      <c r="CJ54" s="171"/>
      <c r="CK54" s="171"/>
      <c r="CL54" s="171"/>
      <c r="CM54" s="171"/>
    </row>
    <row r="55" spans="1:91" s="187" customFormat="1" ht="18" customHeight="1">
      <c r="A55" s="373"/>
      <c r="B55" s="373"/>
      <c r="C55" s="359"/>
      <c r="D55" s="361"/>
      <c r="E55" s="81" t="s">
        <v>32</v>
      </c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363"/>
      <c r="AL55" s="363"/>
      <c r="AM55" s="365"/>
      <c r="AN55" s="367"/>
      <c r="AO55" s="389"/>
      <c r="AP55" s="383"/>
      <c r="AQ55" s="383"/>
      <c r="AR55" s="383"/>
      <c r="AS55" s="381"/>
      <c r="AT55" s="296"/>
      <c r="AV55" s="171"/>
      <c r="AW55" s="171"/>
      <c r="AX55" s="171"/>
      <c r="AY55" s="171"/>
      <c r="AZ55" s="171"/>
      <c r="BA55" s="171"/>
      <c r="BB55" s="171"/>
      <c r="BC55" s="171"/>
      <c r="BD55" s="171"/>
      <c r="BE55" s="171"/>
      <c r="BF55" s="171"/>
      <c r="BG55" s="171"/>
      <c r="BH55" s="171"/>
      <c r="BI55" s="171"/>
      <c r="BJ55" s="171"/>
      <c r="BK55" s="171"/>
      <c r="BL55" s="171"/>
      <c r="BM55" s="171"/>
      <c r="BN55" s="171"/>
      <c r="BO55" s="171"/>
      <c r="BP55" s="171"/>
      <c r="BQ55" s="171"/>
      <c r="BR55" s="171"/>
      <c r="BS55" s="171"/>
      <c r="BT55" s="171"/>
      <c r="BU55" s="171"/>
      <c r="BV55" s="171"/>
      <c r="BW55" s="171"/>
      <c r="BX55" s="171"/>
      <c r="BY55" s="171"/>
      <c r="BZ55" s="171"/>
      <c r="CA55" s="171"/>
      <c r="CB55" s="171"/>
      <c r="CC55" s="171"/>
      <c r="CD55" s="171"/>
      <c r="CE55" s="171"/>
      <c r="CF55" s="171"/>
      <c r="CG55" s="171"/>
      <c r="CH55" s="171"/>
      <c r="CI55" s="171"/>
      <c r="CJ55" s="171"/>
      <c r="CK55" s="171"/>
      <c r="CL55" s="171"/>
      <c r="CM55" s="171"/>
    </row>
    <row r="56" spans="1:91" s="187" customFormat="1" ht="18" customHeight="1">
      <c r="A56" s="372">
        <f>A54+1</f>
        <v>3</v>
      </c>
      <c r="B56" s="372" t="s">
        <v>82</v>
      </c>
      <c r="C56" s="358" t="str">
        <f>VLOOKUP(B56,DS,2,0)</f>
        <v>Võ Uyên Phương</v>
      </c>
      <c r="D56" s="360" t="str">
        <f>VLOOKUP(B56,DS,3,0)</f>
        <v>LĐ- TL</v>
      </c>
      <c r="E56" s="79" t="s">
        <v>33</v>
      </c>
      <c r="F56" s="193"/>
      <c r="G56" s="193">
        <v>8</v>
      </c>
      <c r="H56" s="193">
        <v>8</v>
      </c>
      <c r="I56" s="193">
        <v>8</v>
      </c>
      <c r="J56" s="193">
        <v>8</v>
      </c>
      <c r="K56" s="193">
        <v>8</v>
      </c>
      <c r="L56" s="193">
        <v>8</v>
      </c>
      <c r="M56" s="193"/>
      <c r="N56" s="193">
        <v>8</v>
      </c>
      <c r="O56" s="193">
        <v>8</v>
      </c>
      <c r="P56" s="193">
        <v>8</v>
      </c>
      <c r="Q56" s="193">
        <v>8</v>
      </c>
      <c r="R56" s="193">
        <v>8</v>
      </c>
      <c r="S56" s="193">
        <v>8</v>
      </c>
      <c r="T56" s="193"/>
      <c r="U56" s="193">
        <v>8</v>
      </c>
      <c r="V56" s="193">
        <v>8</v>
      </c>
      <c r="W56" s="193">
        <v>8</v>
      </c>
      <c r="X56" s="193">
        <v>8</v>
      </c>
      <c r="Y56" s="193">
        <v>8</v>
      </c>
      <c r="Z56" s="193"/>
      <c r="AA56" s="193"/>
      <c r="AB56" s="193">
        <v>8</v>
      </c>
      <c r="AC56" s="193">
        <v>8</v>
      </c>
      <c r="AD56" s="193">
        <v>8</v>
      </c>
      <c r="AE56" s="193">
        <v>8</v>
      </c>
      <c r="AF56" s="193">
        <v>8</v>
      </c>
      <c r="AG56" s="193"/>
      <c r="AH56" s="193"/>
      <c r="AI56" s="193">
        <v>8</v>
      </c>
      <c r="AJ56" s="193"/>
      <c r="AK56" s="362">
        <f t="shared" ref="AK56" si="24">((SUM(F56:AJ56))/8)-(SUMIF($F$6:$AJ$6,"C.Nhật",F56:AJ56)/8)</f>
        <v>23</v>
      </c>
      <c r="AL56" s="362">
        <f t="shared" ref="AL56" si="25">SUM(F57:AJ57)/8*1.5</f>
        <v>0</v>
      </c>
      <c r="AM56" s="364">
        <f t="shared" ref="AM56" si="26">SUMIF($F$6:$AJ$6,"C.Nhật",$F56:$AJ57)/8*2</f>
        <v>0</v>
      </c>
      <c r="AN56" s="366">
        <f t="shared" si="20"/>
        <v>23</v>
      </c>
      <c r="AO56" s="388">
        <v>0</v>
      </c>
      <c r="AP56" s="382"/>
      <c r="AQ56" s="382"/>
      <c r="AR56" s="382"/>
      <c r="AS56" s="380"/>
      <c r="AT56" s="296"/>
      <c r="AV56" s="171"/>
      <c r="AW56" s="171"/>
      <c r="AX56" s="171"/>
      <c r="AY56" s="171"/>
      <c r="AZ56" s="171"/>
      <c r="BA56" s="171"/>
      <c r="BB56" s="171"/>
      <c r="BC56" s="171"/>
      <c r="BD56" s="171"/>
      <c r="BE56" s="171"/>
      <c r="BF56" s="171"/>
      <c r="BG56" s="171"/>
      <c r="BH56" s="171"/>
      <c r="BI56" s="171"/>
      <c r="BJ56" s="171"/>
      <c r="BK56" s="171"/>
      <c r="BL56" s="171"/>
      <c r="BM56" s="171"/>
      <c r="BN56" s="171"/>
      <c r="BO56" s="171"/>
      <c r="BP56" s="171"/>
      <c r="BQ56" s="171"/>
      <c r="BR56" s="171"/>
      <c r="BS56" s="171"/>
      <c r="BT56" s="171"/>
      <c r="BU56" s="171"/>
      <c r="BV56" s="171"/>
      <c r="BW56" s="171"/>
      <c r="BX56" s="171"/>
      <c r="BY56" s="171"/>
      <c r="BZ56" s="171"/>
      <c r="CA56" s="171"/>
      <c r="CB56" s="171"/>
      <c r="CC56" s="171"/>
      <c r="CD56" s="171"/>
      <c r="CE56" s="171"/>
      <c r="CF56" s="171"/>
      <c r="CG56" s="171"/>
      <c r="CH56" s="171"/>
      <c r="CI56" s="171"/>
      <c r="CJ56" s="171"/>
      <c r="CK56" s="171"/>
      <c r="CL56" s="171"/>
      <c r="CM56" s="171"/>
    </row>
    <row r="57" spans="1:91" s="187" customFormat="1" ht="18" customHeight="1">
      <c r="A57" s="373"/>
      <c r="B57" s="373"/>
      <c r="C57" s="359"/>
      <c r="D57" s="361"/>
      <c r="E57" s="81" t="s">
        <v>32</v>
      </c>
      <c r="F57" s="194"/>
      <c r="G57" s="194"/>
      <c r="H57" s="194"/>
      <c r="I57" s="194"/>
      <c r="J57" s="194"/>
      <c r="K57" s="194"/>
      <c r="L57" s="194"/>
      <c r="M57" s="194"/>
      <c r="N57" s="194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4"/>
      <c r="Z57" s="194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363"/>
      <c r="AL57" s="363"/>
      <c r="AM57" s="365"/>
      <c r="AN57" s="367"/>
      <c r="AO57" s="389"/>
      <c r="AP57" s="383"/>
      <c r="AQ57" s="383"/>
      <c r="AR57" s="383"/>
      <c r="AS57" s="381"/>
      <c r="AT57" s="296"/>
      <c r="AV57" s="171"/>
      <c r="AW57" s="171"/>
      <c r="AX57" s="171"/>
      <c r="AY57" s="171"/>
      <c r="AZ57" s="171"/>
      <c r="BA57" s="171"/>
      <c r="BB57" s="171"/>
      <c r="BC57" s="171"/>
      <c r="BD57" s="171"/>
      <c r="BE57" s="171"/>
      <c r="BF57" s="171"/>
      <c r="BG57" s="171"/>
      <c r="BH57" s="171"/>
      <c r="BI57" s="171"/>
      <c r="BJ57" s="171"/>
      <c r="BK57" s="171"/>
      <c r="BL57" s="171"/>
      <c r="BM57" s="171"/>
      <c r="BN57" s="171"/>
      <c r="BO57" s="171"/>
      <c r="BP57" s="171"/>
      <c r="BQ57" s="171"/>
      <c r="BR57" s="171"/>
      <c r="BS57" s="171"/>
      <c r="BT57" s="171"/>
      <c r="BU57" s="171"/>
      <c r="BV57" s="171"/>
      <c r="BW57" s="171"/>
      <c r="BX57" s="171"/>
      <c r="BY57" s="171"/>
      <c r="BZ57" s="171"/>
      <c r="CA57" s="171"/>
      <c r="CB57" s="171"/>
      <c r="CC57" s="171"/>
      <c r="CD57" s="171"/>
      <c r="CE57" s="171"/>
      <c r="CF57" s="171"/>
      <c r="CG57" s="171"/>
      <c r="CH57" s="171"/>
      <c r="CI57" s="171"/>
      <c r="CJ57" s="171"/>
      <c r="CK57" s="171"/>
      <c r="CL57" s="171"/>
      <c r="CM57" s="171"/>
    </row>
    <row r="58" spans="1:91" s="187" customFormat="1" ht="18" customHeight="1">
      <c r="A58" s="372">
        <f>A56+1</f>
        <v>4</v>
      </c>
      <c r="B58" s="372" t="s">
        <v>85</v>
      </c>
      <c r="C58" s="358" t="str">
        <f>VLOOKUP(B58,DS,2,0)</f>
        <v>Lê Nguyễn Huy Cường</v>
      </c>
      <c r="D58" s="360" t="str">
        <f>VLOOKUP(B58,DS,3,0)</f>
        <v>XNK</v>
      </c>
      <c r="E58" s="79" t="s">
        <v>33</v>
      </c>
      <c r="F58" s="193"/>
      <c r="G58" s="193">
        <v>8</v>
      </c>
      <c r="H58" s="193">
        <v>8</v>
      </c>
      <c r="I58" s="193">
        <v>8</v>
      </c>
      <c r="J58" s="193">
        <v>8</v>
      </c>
      <c r="K58" s="193">
        <v>8</v>
      </c>
      <c r="L58" s="193">
        <v>8</v>
      </c>
      <c r="M58" s="193"/>
      <c r="N58" s="193">
        <v>8</v>
      </c>
      <c r="O58" s="193">
        <v>8</v>
      </c>
      <c r="P58" s="193">
        <v>8</v>
      </c>
      <c r="Q58" s="193">
        <v>8</v>
      </c>
      <c r="R58" s="193">
        <v>8</v>
      </c>
      <c r="S58" s="193">
        <v>8</v>
      </c>
      <c r="T58" s="193"/>
      <c r="U58" s="193">
        <v>8</v>
      </c>
      <c r="V58" s="193">
        <v>8</v>
      </c>
      <c r="W58" s="193">
        <v>8</v>
      </c>
      <c r="X58" s="193">
        <v>8</v>
      </c>
      <c r="Y58" s="193">
        <v>8</v>
      </c>
      <c r="Z58" s="193">
        <v>8</v>
      </c>
      <c r="AA58" s="193"/>
      <c r="AB58" s="193">
        <v>8</v>
      </c>
      <c r="AC58" s="193">
        <v>8</v>
      </c>
      <c r="AD58" s="193">
        <v>8</v>
      </c>
      <c r="AE58" s="193">
        <v>8</v>
      </c>
      <c r="AF58" s="193">
        <v>8</v>
      </c>
      <c r="AG58" s="193">
        <v>8</v>
      </c>
      <c r="AH58" s="193"/>
      <c r="AI58" s="193">
        <v>8</v>
      </c>
      <c r="AJ58" s="193"/>
      <c r="AK58" s="362">
        <f t="shared" ref="AK58" si="27">((SUM(F58:AJ58))/8)-(SUMIF($F$6:$AJ$6,"C.Nhật",F58:AJ58)/8)</f>
        <v>25</v>
      </c>
      <c r="AL58" s="362">
        <f t="shared" ref="AL58" si="28">SUM(F59:AJ59)/8*1.5</f>
        <v>0</v>
      </c>
      <c r="AM58" s="364">
        <f t="shared" ref="AM58" si="29">SUMIF($F$6:$AJ$6,"C.Nhật",$F58:$AJ59)/8*2</f>
        <v>0</v>
      </c>
      <c r="AN58" s="366">
        <f t="shared" si="20"/>
        <v>25</v>
      </c>
      <c r="AO58" s="388">
        <v>0</v>
      </c>
      <c r="AP58" s="382"/>
      <c r="AQ58" s="382"/>
      <c r="AR58" s="382"/>
      <c r="AS58" s="380"/>
      <c r="AT58" s="296"/>
      <c r="AV58" s="171"/>
      <c r="AW58" s="171"/>
      <c r="AX58" s="171"/>
      <c r="AY58" s="171"/>
      <c r="AZ58" s="171"/>
      <c r="BA58" s="171"/>
      <c r="BB58" s="171"/>
      <c r="BC58" s="171"/>
      <c r="BD58" s="171"/>
      <c r="BE58" s="171"/>
      <c r="BF58" s="171"/>
      <c r="BG58" s="171"/>
      <c r="BH58" s="171"/>
      <c r="BI58" s="171"/>
      <c r="BJ58" s="171"/>
      <c r="BK58" s="171"/>
      <c r="BL58" s="171"/>
      <c r="BM58" s="171"/>
      <c r="BN58" s="171"/>
      <c r="BO58" s="171"/>
      <c r="BP58" s="171"/>
      <c r="BQ58" s="171"/>
      <c r="BR58" s="171"/>
      <c r="BS58" s="171"/>
      <c r="BT58" s="171"/>
      <c r="BU58" s="171"/>
      <c r="BV58" s="171"/>
      <c r="BW58" s="171"/>
      <c r="BX58" s="171"/>
      <c r="BY58" s="171"/>
      <c r="BZ58" s="171"/>
      <c r="CA58" s="171"/>
      <c r="CB58" s="171"/>
      <c r="CC58" s="171"/>
      <c r="CD58" s="171"/>
      <c r="CE58" s="171"/>
      <c r="CF58" s="171"/>
      <c r="CG58" s="171"/>
      <c r="CH58" s="171"/>
      <c r="CI58" s="171"/>
      <c r="CJ58" s="171"/>
      <c r="CK58" s="171"/>
      <c r="CL58" s="171"/>
      <c r="CM58" s="171"/>
    </row>
    <row r="59" spans="1:91" s="187" customFormat="1" ht="18" customHeight="1">
      <c r="A59" s="373"/>
      <c r="B59" s="373"/>
      <c r="C59" s="359"/>
      <c r="D59" s="361"/>
      <c r="E59" s="81" t="s">
        <v>32</v>
      </c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4"/>
      <c r="Z59" s="194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363"/>
      <c r="AL59" s="363"/>
      <c r="AM59" s="365"/>
      <c r="AN59" s="367"/>
      <c r="AO59" s="389"/>
      <c r="AP59" s="383"/>
      <c r="AQ59" s="383"/>
      <c r="AR59" s="383"/>
      <c r="AS59" s="381"/>
      <c r="AT59" s="296"/>
      <c r="AV59" s="171"/>
      <c r="AW59" s="171"/>
      <c r="AX59" s="171"/>
      <c r="AY59" s="171"/>
      <c r="AZ59" s="171"/>
      <c r="BA59" s="171"/>
      <c r="BB59" s="171"/>
      <c r="BC59" s="171"/>
      <c r="BD59" s="171"/>
      <c r="BE59" s="171"/>
      <c r="BF59" s="171"/>
      <c r="BG59" s="171"/>
      <c r="BH59" s="171"/>
      <c r="BI59" s="171"/>
      <c r="BJ59" s="171"/>
      <c r="BK59" s="171"/>
      <c r="BL59" s="171"/>
      <c r="BM59" s="171"/>
      <c r="BN59" s="171"/>
      <c r="BO59" s="171"/>
      <c r="BP59" s="171"/>
      <c r="BQ59" s="171"/>
      <c r="BR59" s="171"/>
      <c r="BS59" s="171"/>
      <c r="BT59" s="171"/>
      <c r="BU59" s="171"/>
      <c r="BV59" s="171"/>
      <c r="BW59" s="171"/>
      <c r="BX59" s="171"/>
      <c r="BY59" s="171"/>
      <c r="BZ59" s="171"/>
      <c r="CA59" s="171"/>
      <c r="CB59" s="171"/>
      <c r="CC59" s="171"/>
      <c r="CD59" s="171"/>
      <c r="CE59" s="171"/>
      <c r="CF59" s="171"/>
      <c r="CG59" s="171"/>
      <c r="CH59" s="171"/>
      <c r="CI59" s="171"/>
      <c r="CJ59" s="171"/>
      <c r="CK59" s="171"/>
      <c r="CL59" s="171"/>
      <c r="CM59" s="171"/>
    </row>
    <row r="60" spans="1:91" s="187" customFormat="1" ht="18" customHeight="1">
      <c r="A60" s="372">
        <f>A58+1</f>
        <v>5</v>
      </c>
      <c r="B60" s="372" t="s">
        <v>88</v>
      </c>
      <c r="C60" s="358" t="str">
        <f>VLOOKUP(B60,DS,2,0)</f>
        <v>Nguyễn Văn Bé Tư</v>
      </c>
      <c r="D60" s="360" t="str">
        <f>VLOOKUP(B60,DS,3,0)</f>
        <v>Tài xế</v>
      </c>
      <c r="E60" s="79" t="s">
        <v>33</v>
      </c>
      <c r="F60" s="193"/>
      <c r="G60" s="193">
        <v>8</v>
      </c>
      <c r="H60" s="193">
        <v>8</v>
      </c>
      <c r="I60" s="193">
        <v>8</v>
      </c>
      <c r="J60" s="193">
        <v>8</v>
      </c>
      <c r="K60" s="193">
        <v>8</v>
      </c>
      <c r="L60" s="193">
        <v>8</v>
      </c>
      <c r="M60" s="193"/>
      <c r="N60" s="193">
        <v>8</v>
      </c>
      <c r="O60" s="193">
        <v>8</v>
      </c>
      <c r="P60" s="193">
        <v>8</v>
      </c>
      <c r="Q60" s="193">
        <v>8</v>
      </c>
      <c r="R60" s="193">
        <v>8</v>
      </c>
      <c r="S60" s="193">
        <v>4.5</v>
      </c>
      <c r="T60" s="193"/>
      <c r="U60" s="193">
        <v>8</v>
      </c>
      <c r="V60" s="193">
        <v>8</v>
      </c>
      <c r="W60" s="193">
        <v>8</v>
      </c>
      <c r="X60" s="193">
        <v>8</v>
      </c>
      <c r="Y60" s="193">
        <v>8</v>
      </c>
      <c r="Z60" s="193">
        <v>8</v>
      </c>
      <c r="AA60" s="193"/>
      <c r="AB60" s="193">
        <v>8</v>
      </c>
      <c r="AC60" s="193">
        <v>8</v>
      </c>
      <c r="AD60" s="193">
        <v>8</v>
      </c>
      <c r="AE60" s="193">
        <v>8</v>
      </c>
      <c r="AF60" s="193">
        <v>8</v>
      </c>
      <c r="AG60" s="193">
        <v>8</v>
      </c>
      <c r="AH60" s="193"/>
      <c r="AI60" s="193">
        <v>8</v>
      </c>
      <c r="AJ60" s="193"/>
      <c r="AK60" s="362">
        <f t="shared" ref="AK60" si="30">((SUM(F60:AJ60))/8)-(SUMIF($F$6:$AJ$6,"C.Nhật",F60:AJ60)/8)</f>
        <v>24.5625</v>
      </c>
      <c r="AL60" s="362">
        <f t="shared" ref="AL60" si="31">SUM(F61:AJ61)/8*1.5</f>
        <v>0</v>
      </c>
      <c r="AM60" s="364">
        <f t="shared" ref="AM60" si="32">SUMIF($F$6:$AJ$6,"C.Nhật",$F60:$AJ61)/8*2</f>
        <v>0</v>
      </c>
      <c r="AN60" s="366">
        <f t="shared" si="20"/>
        <v>24.5625</v>
      </c>
      <c r="AO60" s="388">
        <v>0</v>
      </c>
      <c r="AP60" s="382"/>
      <c r="AQ60" s="382"/>
      <c r="AR60" s="382"/>
      <c r="AS60" s="380"/>
      <c r="AT60" s="296"/>
      <c r="AV60" s="171"/>
      <c r="AW60" s="171"/>
      <c r="AX60" s="171"/>
      <c r="AY60" s="171"/>
      <c r="AZ60" s="171"/>
      <c r="BA60" s="171"/>
      <c r="BB60" s="171"/>
      <c r="BC60" s="171"/>
      <c r="BD60" s="171"/>
      <c r="BE60" s="171"/>
      <c r="BF60" s="171"/>
      <c r="BG60" s="171"/>
      <c r="BH60" s="171"/>
      <c r="BI60" s="171"/>
      <c r="BJ60" s="171"/>
      <c r="BK60" s="171"/>
      <c r="BL60" s="171"/>
      <c r="BM60" s="171"/>
      <c r="BN60" s="171"/>
      <c r="BO60" s="171"/>
      <c r="BP60" s="171"/>
      <c r="BQ60" s="171"/>
      <c r="BR60" s="171"/>
      <c r="BS60" s="171"/>
      <c r="BT60" s="171"/>
      <c r="BU60" s="171"/>
      <c r="BV60" s="171"/>
      <c r="BW60" s="171"/>
      <c r="BX60" s="171"/>
      <c r="BY60" s="171"/>
      <c r="BZ60" s="171"/>
      <c r="CA60" s="171"/>
      <c r="CB60" s="171"/>
      <c r="CC60" s="171"/>
      <c r="CD60" s="171"/>
      <c r="CE60" s="171"/>
      <c r="CF60" s="171"/>
      <c r="CG60" s="171"/>
      <c r="CH60" s="171"/>
      <c r="CI60" s="171"/>
      <c r="CJ60" s="171"/>
      <c r="CK60" s="171"/>
      <c r="CL60" s="171"/>
      <c r="CM60" s="171"/>
    </row>
    <row r="61" spans="1:91" s="187" customFormat="1" ht="18" customHeight="1">
      <c r="A61" s="373"/>
      <c r="B61" s="373"/>
      <c r="C61" s="359"/>
      <c r="D61" s="361"/>
      <c r="E61" s="81" t="s">
        <v>32</v>
      </c>
      <c r="F61" s="194"/>
      <c r="G61" s="194"/>
      <c r="H61" s="194"/>
      <c r="I61" s="194"/>
      <c r="J61" s="194"/>
      <c r="K61" s="194"/>
      <c r="L61" s="194"/>
      <c r="M61" s="194"/>
      <c r="N61" s="194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363"/>
      <c r="AL61" s="363"/>
      <c r="AM61" s="365"/>
      <c r="AN61" s="367"/>
      <c r="AO61" s="389"/>
      <c r="AP61" s="383"/>
      <c r="AQ61" s="383"/>
      <c r="AR61" s="383"/>
      <c r="AS61" s="381"/>
      <c r="AT61" s="296"/>
      <c r="AV61" s="171"/>
      <c r="AW61" s="171"/>
      <c r="AX61" s="171"/>
      <c r="AY61" s="171"/>
      <c r="AZ61" s="171"/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1"/>
      <c r="BQ61" s="171"/>
      <c r="BR61" s="171"/>
      <c r="BS61" s="171"/>
      <c r="BT61" s="171"/>
      <c r="BU61" s="171"/>
      <c r="BV61" s="171"/>
      <c r="BW61" s="171"/>
      <c r="BX61" s="171"/>
      <c r="BY61" s="171"/>
      <c r="BZ61" s="171"/>
      <c r="CA61" s="171"/>
      <c r="CB61" s="171"/>
      <c r="CC61" s="171"/>
      <c r="CD61" s="171"/>
      <c r="CE61" s="171"/>
      <c r="CF61" s="171"/>
      <c r="CG61" s="171"/>
      <c r="CH61" s="171"/>
      <c r="CI61" s="171"/>
      <c r="CJ61" s="171"/>
      <c r="CK61" s="171"/>
      <c r="CL61" s="171"/>
      <c r="CM61" s="171"/>
    </row>
    <row r="62" spans="1:91" s="187" customFormat="1" ht="18" customHeight="1">
      <c r="A62" s="372">
        <f>A60+1</f>
        <v>6</v>
      </c>
      <c r="B62" s="372" t="s">
        <v>92</v>
      </c>
      <c r="C62" s="358" t="str">
        <f>VLOOKUP(B62,DS,2,0)</f>
        <v>Hoàng Thị Ngọc</v>
      </c>
      <c r="D62" s="360" t="str">
        <f>VLOOKUP(B62,DS,3,0)</f>
        <v>Kế toán</v>
      </c>
      <c r="E62" s="79" t="s">
        <v>33</v>
      </c>
      <c r="F62" s="193"/>
      <c r="G62" s="193">
        <v>8</v>
      </c>
      <c r="H62" s="193">
        <v>8</v>
      </c>
      <c r="I62" s="193">
        <v>8</v>
      </c>
      <c r="J62" s="193">
        <v>8</v>
      </c>
      <c r="K62" s="193">
        <v>8</v>
      </c>
      <c r="L62" s="193"/>
      <c r="M62" s="193"/>
      <c r="N62" s="193">
        <v>8</v>
      </c>
      <c r="O62" s="193">
        <v>8</v>
      </c>
      <c r="P62" s="193">
        <v>8</v>
      </c>
      <c r="Q62" s="193">
        <v>8</v>
      </c>
      <c r="R62" s="193">
        <v>8</v>
      </c>
      <c r="S62" s="193">
        <v>8</v>
      </c>
      <c r="T62" s="193"/>
      <c r="U62" s="193">
        <v>8</v>
      </c>
      <c r="V62" s="193">
        <v>8</v>
      </c>
      <c r="W62" s="193">
        <v>8</v>
      </c>
      <c r="X62" s="193">
        <v>8</v>
      </c>
      <c r="Y62" s="193">
        <v>8</v>
      </c>
      <c r="Z62" s="193">
        <v>8</v>
      </c>
      <c r="AA62" s="193"/>
      <c r="AB62" s="193">
        <v>8</v>
      </c>
      <c r="AC62" s="193">
        <v>8</v>
      </c>
      <c r="AD62" s="193">
        <v>8</v>
      </c>
      <c r="AE62" s="193">
        <v>8</v>
      </c>
      <c r="AF62" s="193">
        <v>8</v>
      </c>
      <c r="AG62" s="193">
        <v>8</v>
      </c>
      <c r="AH62" s="193"/>
      <c r="AI62" s="193">
        <v>8</v>
      </c>
      <c r="AJ62" s="193"/>
      <c r="AK62" s="362">
        <f t="shared" ref="AK62" si="33">((SUM(F62:AJ62))/8)-(SUMIF($F$6:$AJ$6,"C.Nhật",F62:AJ62)/8)</f>
        <v>24</v>
      </c>
      <c r="AL62" s="362">
        <f t="shared" ref="AL62" si="34">SUM(F63:AJ63)/8*1.5</f>
        <v>0</v>
      </c>
      <c r="AM62" s="364">
        <f t="shared" ref="AM62" si="35">SUMIF($F$6:$AJ$6,"C.Nhật",$F62:$AJ63)/8*2</f>
        <v>0</v>
      </c>
      <c r="AN62" s="366">
        <f t="shared" si="20"/>
        <v>24</v>
      </c>
      <c r="AO62" s="388">
        <v>0</v>
      </c>
      <c r="AP62" s="382"/>
      <c r="AQ62" s="382"/>
      <c r="AR62" s="382"/>
      <c r="AS62" s="380"/>
      <c r="AT62" s="296"/>
      <c r="AV62" s="171"/>
      <c r="AW62" s="171"/>
      <c r="AX62" s="171"/>
      <c r="AY62" s="171"/>
      <c r="AZ62" s="171"/>
      <c r="BA62" s="171"/>
      <c r="BB62" s="171"/>
      <c r="BC62" s="171"/>
      <c r="BD62" s="171"/>
      <c r="BE62" s="171"/>
      <c r="BF62" s="171"/>
      <c r="BG62" s="171"/>
      <c r="BH62" s="171"/>
      <c r="BI62" s="171"/>
      <c r="BJ62" s="171"/>
      <c r="BK62" s="171"/>
      <c r="BL62" s="171"/>
      <c r="BM62" s="171"/>
      <c r="BN62" s="171"/>
      <c r="BO62" s="171"/>
      <c r="BP62" s="171"/>
      <c r="BQ62" s="171"/>
      <c r="BR62" s="171"/>
      <c r="BS62" s="171"/>
      <c r="BT62" s="171"/>
      <c r="BU62" s="171"/>
      <c r="BV62" s="171"/>
      <c r="BW62" s="171"/>
      <c r="BX62" s="171"/>
      <c r="BY62" s="171"/>
      <c r="BZ62" s="171"/>
      <c r="CA62" s="171"/>
      <c r="CB62" s="171"/>
      <c r="CC62" s="171"/>
      <c r="CD62" s="171"/>
      <c r="CE62" s="171"/>
      <c r="CF62" s="171"/>
      <c r="CG62" s="171"/>
      <c r="CH62" s="171"/>
      <c r="CI62" s="171"/>
      <c r="CJ62" s="171"/>
      <c r="CK62" s="171"/>
      <c r="CL62" s="171"/>
      <c r="CM62" s="171"/>
    </row>
    <row r="63" spans="1:91" s="187" customFormat="1" ht="18" customHeight="1">
      <c r="A63" s="373"/>
      <c r="B63" s="373"/>
      <c r="C63" s="359"/>
      <c r="D63" s="361"/>
      <c r="E63" s="81" t="s">
        <v>32</v>
      </c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4"/>
      <c r="Z63" s="194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363"/>
      <c r="AL63" s="363"/>
      <c r="AM63" s="365"/>
      <c r="AN63" s="367"/>
      <c r="AO63" s="389"/>
      <c r="AP63" s="383"/>
      <c r="AQ63" s="383"/>
      <c r="AR63" s="383"/>
      <c r="AS63" s="381"/>
      <c r="AT63" s="296"/>
      <c r="AV63" s="171"/>
      <c r="AW63" s="171"/>
      <c r="AX63" s="171"/>
      <c r="AY63" s="171"/>
      <c r="AZ63" s="171"/>
      <c r="BA63" s="171"/>
      <c r="BB63" s="171"/>
      <c r="BC63" s="171"/>
      <c r="BD63" s="171"/>
      <c r="BE63" s="171"/>
      <c r="BF63" s="171"/>
      <c r="BG63" s="171"/>
      <c r="BH63" s="171"/>
      <c r="BI63" s="171"/>
      <c r="BJ63" s="171"/>
      <c r="BK63" s="171"/>
      <c r="BL63" s="171"/>
      <c r="BM63" s="171"/>
      <c r="BN63" s="171"/>
      <c r="BO63" s="171"/>
      <c r="BP63" s="171"/>
      <c r="BQ63" s="171"/>
      <c r="BR63" s="171"/>
      <c r="BS63" s="171"/>
      <c r="BT63" s="171"/>
      <c r="BU63" s="171"/>
      <c r="BV63" s="171"/>
      <c r="BW63" s="171"/>
      <c r="BX63" s="171"/>
      <c r="BY63" s="171"/>
      <c r="BZ63" s="171"/>
      <c r="CA63" s="171"/>
      <c r="CB63" s="171"/>
      <c r="CC63" s="171"/>
      <c r="CD63" s="171"/>
      <c r="CE63" s="171"/>
      <c r="CF63" s="171"/>
      <c r="CG63" s="171"/>
      <c r="CH63" s="171"/>
      <c r="CI63" s="171"/>
      <c r="CJ63" s="171"/>
      <c r="CK63" s="171"/>
      <c r="CL63" s="171"/>
      <c r="CM63" s="171"/>
    </row>
    <row r="64" spans="1:91" s="205" customFormat="1" ht="12.75">
      <c r="A64" s="195"/>
      <c r="B64" s="196"/>
      <c r="C64" s="197"/>
      <c r="D64" s="198"/>
      <c r="E64" s="197"/>
      <c r="F64" s="199"/>
      <c r="G64" s="199"/>
      <c r="H64" s="200"/>
      <c r="I64" s="200"/>
      <c r="J64" s="201"/>
      <c r="K64" s="199"/>
      <c r="L64" s="200"/>
      <c r="M64" s="199"/>
      <c r="N64" s="199"/>
      <c r="O64" s="199"/>
      <c r="P64" s="199"/>
      <c r="Q64" s="200"/>
      <c r="R64" s="199"/>
      <c r="S64" s="199"/>
      <c r="T64" s="201"/>
      <c r="U64" s="199"/>
      <c r="V64" s="199"/>
      <c r="W64" s="199"/>
      <c r="X64" s="196"/>
      <c r="Y64" s="199"/>
      <c r="Z64" s="199"/>
      <c r="AA64" s="199"/>
      <c r="AB64" s="199"/>
      <c r="AC64" s="199"/>
      <c r="AD64" s="200"/>
      <c r="AE64" s="199"/>
      <c r="AF64" s="199"/>
      <c r="AG64" s="199"/>
      <c r="AH64" s="199"/>
      <c r="AI64" s="199"/>
      <c r="AJ64" s="199"/>
      <c r="AK64" s="197"/>
      <c r="AL64" s="197"/>
      <c r="AM64" s="202"/>
      <c r="AN64" s="203"/>
      <c r="AO64" s="203"/>
      <c r="AP64" s="203"/>
      <c r="AQ64" s="203"/>
      <c r="AR64" s="203"/>
      <c r="AS64" s="197"/>
      <c r="AT64" s="204"/>
    </row>
    <row r="65" spans="1:46" s="205" customFormat="1" ht="12.75">
      <c r="A65" s="195"/>
      <c r="B65" s="196"/>
      <c r="C65" s="206" t="s">
        <v>14</v>
      </c>
      <c r="D65" s="198"/>
      <c r="E65" s="197"/>
      <c r="F65" s="199"/>
      <c r="G65" s="199"/>
      <c r="H65" s="200"/>
      <c r="I65" s="200"/>
      <c r="J65" s="201"/>
      <c r="K65" s="199"/>
      <c r="L65" s="200"/>
      <c r="M65" s="199"/>
      <c r="N65" s="199"/>
      <c r="O65" s="199"/>
      <c r="P65" s="199"/>
      <c r="Q65" s="200"/>
      <c r="R65" s="199"/>
      <c r="S65" s="199"/>
      <c r="T65" s="201"/>
      <c r="U65" s="199"/>
      <c r="V65" s="199"/>
      <c r="W65" s="199"/>
      <c r="X65" s="196"/>
      <c r="Y65" s="199"/>
      <c r="Z65" s="199"/>
      <c r="AA65" s="199"/>
      <c r="AB65" s="199"/>
      <c r="AC65" s="199"/>
      <c r="AD65" s="200"/>
      <c r="AE65" s="199"/>
      <c r="AF65" s="199"/>
      <c r="AG65" s="199"/>
      <c r="AH65" s="199"/>
      <c r="AI65" s="199"/>
      <c r="AJ65" s="199"/>
      <c r="AK65" s="197"/>
      <c r="AL65" s="197"/>
      <c r="AM65" s="202"/>
      <c r="AN65" s="203"/>
      <c r="AO65" s="203"/>
      <c r="AP65" s="203"/>
      <c r="AQ65" s="203"/>
      <c r="AR65" s="203"/>
      <c r="AS65" s="197"/>
      <c r="AT65" s="204"/>
    </row>
    <row r="66" spans="1:46" s="205" customFormat="1" ht="12.75">
      <c r="A66" s="207"/>
      <c r="B66" s="207"/>
      <c r="C66" s="197"/>
      <c r="D66" s="198"/>
      <c r="E66" s="197"/>
      <c r="F66" s="199"/>
      <c r="G66" s="199"/>
      <c r="H66" s="208"/>
      <c r="I66" s="208"/>
      <c r="J66" s="208"/>
      <c r="K66" s="199"/>
      <c r="L66" s="208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208"/>
      <c r="AE66" s="199"/>
      <c r="AF66" s="199"/>
      <c r="AG66" s="199"/>
      <c r="AH66" s="199"/>
      <c r="AI66" s="199"/>
      <c r="AJ66" s="199"/>
      <c r="AK66" s="197"/>
      <c r="AL66" s="197"/>
      <c r="AM66" s="202"/>
      <c r="AN66" s="209"/>
      <c r="AO66" s="209"/>
      <c r="AP66" s="209"/>
      <c r="AQ66" s="209"/>
      <c r="AR66" s="209"/>
      <c r="AS66" s="197"/>
      <c r="AT66" s="204"/>
    </row>
    <row r="67" spans="1:46" s="210" customFormat="1" ht="15" customHeight="1">
      <c r="A67" s="207"/>
      <c r="B67" s="207"/>
      <c r="C67" s="197"/>
      <c r="D67" s="198"/>
      <c r="E67" s="197"/>
      <c r="F67" s="199"/>
      <c r="G67" s="199"/>
      <c r="H67" s="208"/>
      <c r="I67" s="208"/>
      <c r="J67" s="208"/>
      <c r="K67" s="199"/>
      <c r="L67" s="208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208"/>
      <c r="AE67" s="199"/>
      <c r="AF67" s="199"/>
      <c r="AG67" s="199"/>
      <c r="AH67" s="199"/>
      <c r="AI67" s="199"/>
      <c r="AJ67" s="199"/>
      <c r="AK67" s="197"/>
      <c r="AL67" s="197"/>
      <c r="AM67" s="202"/>
      <c r="AN67" s="209"/>
      <c r="AO67" s="209"/>
      <c r="AP67" s="209"/>
      <c r="AQ67" s="209"/>
      <c r="AR67" s="209"/>
      <c r="AS67" s="197"/>
      <c r="AT67" s="197"/>
    </row>
    <row r="68" spans="1:46" s="210" customFormat="1" ht="11.25">
      <c r="A68" s="207"/>
      <c r="B68" s="207"/>
      <c r="C68" s="197"/>
      <c r="D68" s="198"/>
      <c r="E68" s="197"/>
      <c r="F68" s="199"/>
      <c r="G68" s="199"/>
      <c r="H68" s="208"/>
      <c r="I68" s="208"/>
      <c r="J68" s="208"/>
      <c r="K68" s="199"/>
      <c r="L68" s="208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208"/>
      <c r="AE68" s="199"/>
      <c r="AF68" s="199"/>
      <c r="AG68" s="199"/>
      <c r="AH68" s="199"/>
      <c r="AI68" s="199"/>
      <c r="AJ68" s="199"/>
      <c r="AK68" s="197"/>
      <c r="AL68" s="197"/>
      <c r="AM68" s="202"/>
      <c r="AN68" s="209"/>
      <c r="AO68" s="209"/>
      <c r="AP68" s="209"/>
      <c r="AQ68" s="209"/>
      <c r="AR68" s="209"/>
      <c r="AS68" s="197"/>
      <c r="AT68" s="197"/>
    </row>
    <row r="69" spans="1:46" s="210" customFormat="1" ht="11.25">
      <c r="A69" s="207"/>
      <c r="B69" s="207"/>
      <c r="C69" s="197"/>
      <c r="D69" s="198"/>
      <c r="E69" s="197"/>
      <c r="F69" s="199"/>
      <c r="G69" s="199"/>
      <c r="H69" s="208"/>
      <c r="I69" s="208"/>
      <c r="J69" s="208"/>
      <c r="K69" s="199"/>
      <c r="L69" s="208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208"/>
      <c r="AE69" s="199"/>
      <c r="AF69" s="199"/>
      <c r="AG69" s="199"/>
      <c r="AH69" s="199"/>
      <c r="AI69" s="199"/>
      <c r="AJ69" s="199"/>
      <c r="AK69" s="197"/>
      <c r="AL69" s="197"/>
      <c r="AM69" s="202"/>
      <c r="AN69" s="209"/>
      <c r="AO69" s="209"/>
      <c r="AP69" s="209"/>
      <c r="AQ69" s="209"/>
      <c r="AR69" s="209"/>
      <c r="AS69" s="197"/>
      <c r="AT69" s="197"/>
    </row>
    <row r="70" spans="1:46" s="210" customFormat="1" ht="11.25">
      <c r="A70" s="206"/>
      <c r="B70" s="206"/>
      <c r="C70" s="195"/>
      <c r="D70" s="211"/>
      <c r="E70" s="212"/>
      <c r="F70" s="201"/>
      <c r="G70" s="213"/>
      <c r="H70" s="200"/>
      <c r="I70" s="200"/>
      <c r="J70" s="200"/>
      <c r="K70" s="213"/>
      <c r="L70" s="200"/>
      <c r="M70" s="213"/>
      <c r="N70" s="213"/>
      <c r="O70" s="213"/>
      <c r="P70" s="213"/>
      <c r="Q70" s="200"/>
      <c r="R70" s="201"/>
      <c r="S70" s="213"/>
      <c r="T70" s="213"/>
      <c r="U70" s="200"/>
      <c r="V70" s="213"/>
      <c r="W70" s="213"/>
      <c r="X70" s="200"/>
      <c r="Y70" s="213"/>
      <c r="Z70" s="213"/>
      <c r="AA70" s="213"/>
      <c r="AB70" s="213"/>
      <c r="AC70" s="213"/>
      <c r="AD70" s="200"/>
      <c r="AE70" s="213"/>
      <c r="AF70" s="213"/>
      <c r="AG70" s="213"/>
      <c r="AH70" s="213"/>
      <c r="AI70" s="213"/>
      <c r="AJ70" s="213"/>
      <c r="AK70" s="212"/>
      <c r="AM70" s="214"/>
      <c r="AN70" s="206"/>
      <c r="AO70" s="206"/>
      <c r="AP70" s="206"/>
      <c r="AQ70" s="206"/>
      <c r="AR70" s="206"/>
      <c r="AS70" s="195"/>
      <c r="AT70" s="197"/>
    </row>
    <row r="71" spans="1:46" s="210" customFormat="1" ht="12.75">
      <c r="A71" s="171"/>
      <c r="B71" s="171" t="s">
        <v>0</v>
      </c>
      <c r="C71" s="171"/>
      <c r="D71" s="215"/>
      <c r="E71" s="171"/>
      <c r="F71" s="216"/>
      <c r="G71" s="216"/>
      <c r="H71" s="216"/>
      <c r="I71" s="216"/>
      <c r="J71" s="216"/>
      <c r="K71" s="216"/>
      <c r="L71" s="216"/>
      <c r="M71" s="216"/>
      <c r="N71" s="216"/>
      <c r="O71" s="216"/>
      <c r="P71" s="216"/>
      <c r="Q71" s="216"/>
      <c r="R71" s="216"/>
      <c r="S71" s="216"/>
      <c r="T71" s="216"/>
      <c r="U71" s="216"/>
      <c r="V71" s="216"/>
      <c r="W71" s="216"/>
      <c r="X71" s="216"/>
      <c r="Y71" s="216"/>
      <c r="Z71" s="216"/>
      <c r="AA71" s="216"/>
      <c r="AB71" s="216"/>
      <c r="AC71" s="216"/>
      <c r="AD71" s="216"/>
      <c r="AE71" s="216"/>
      <c r="AF71" s="216"/>
      <c r="AG71" s="216"/>
      <c r="AH71" s="217"/>
      <c r="AI71" s="217"/>
      <c r="AJ71" s="217"/>
      <c r="AK71" s="171"/>
      <c r="AL71" s="171"/>
      <c r="AM71" s="218"/>
      <c r="AN71" s="171"/>
      <c r="AO71" s="171"/>
      <c r="AP71" s="171"/>
      <c r="AQ71" s="171"/>
      <c r="AR71" s="171"/>
      <c r="AS71" s="171"/>
      <c r="AT71" s="197"/>
    </row>
    <row r="72" spans="1:46" s="210" customFormat="1" ht="12.75">
      <c r="A72" s="171"/>
      <c r="B72" s="171"/>
      <c r="C72" s="171" t="s">
        <v>48</v>
      </c>
      <c r="D72" s="215"/>
      <c r="E72" s="171"/>
      <c r="F72" s="216"/>
      <c r="G72" s="216"/>
      <c r="H72" s="216"/>
      <c r="I72" s="216"/>
      <c r="J72" s="216"/>
      <c r="K72" s="216"/>
      <c r="L72" s="216"/>
      <c r="M72" s="216"/>
      <c r="N72" s="216"/>
      <c r="O72" s="216"/>
      <c r="P72" s="216"/>
      <c r="Q72" s="216"/>
      <c r="R72" s="216"/>
      <c r="S72" s="216"/>
      <c r="T72" s="216"/>
      <c r="U72" s="216"/>
      <c r="V72" s="216"/>
      <c r="W72" s="216"/>
      <c r="X72" s="216"/>
      <c r="Y72" s="216"/>
      <c r="Z72" s="216"/>
      <c r="AA72" s="216"/>
      <c r="AB72" s="216"/>
      <c r="AC72" s="216"/>
      <c r="AD72" s="216"/>
      <c r="AE72" s="216"/>
      <c r="AF72" s="216"/>
      <c r="AG72" s="216"/>
      <c r="AH72" s="217"/>
      <c r="AI72" s="217"/>
      <c r="AJ72" s="217"/>
      <c r="AK72" s="171"/>
      <c r="AL72" s="171"/>
      <c r="AM72" s="218"/>
      <c r="AN72" s="171"/>
      <c r="AO72" s="171"/>
      <c r="AP72" s="171"/>
      <c r="AQ72" s="171"/>
      <c r="AR72" s="171"/>
      <c r="AS72" s="171"/>
      <c r="AT72" s="195"/>
    </row>
    <row r="73" spans="1:46" s="171" customFormat="1" ht="15" customHeight="1">
      <c r="C73" s="171" t="s">
        <v>49</v>
      </c>
      <c r="D73" s="215"/>
      <c r="F73" s="216"/>
      <c r="G73" s="216"/>
      <c r="H73" s="216"/>
      <c r="I73" s="216"/>
      <c r="J73" s="216"/>
      <c r="K73" s="216"/>
      <c r="L73" s="216"/>
      <c r="M73" s="216"/>
      <c r="N73" s="216"/>
      <c r="O73" s="216"/>
      <c r="P73" s="216"/>
      <c r="Q73" s="216"/>
      <c r="R73" s="216"/>
      <c r="S73" s="216"/>
      <c r="T73" s="216"/>
      <c r="U73" s="216"/>
      <c r="V73" s="216"/>
      <c r="W73" s="216"/>
      <c r="X73" s="216"/>
      <c r="Y73" s="216"/>
      <c r="Z73" s="216"/>
      <c r="AA73" s="216"/>
      <c r="AB73" s="216"/>
      <c r="AC73" s="216"/>
      <c r="AD73" s="216"/>
      <c r="AE73" s="216"/>
      <c r="AF73" s="216"/>
      <c r="AG73" s="216"/>
      <c r="AH73" s="217"/>
      <c r="AI73" s="217"/>
      <c r="AJ73" s="217"/>
      <c r="AM73" s="218"/>
    </row>
    <row r="74" spans="1:46" s="171" customFormat="1" ht="15" customHeight="1">
      <c r="C74" s="171" t="s">
        <v>50</v>
      </c>
      <c r="D74" s="215"/>
      <c r="F74" s="216"/>
      <c r="G74" s="216"/>
      <c r="H74" s="216"/>
      <c r="I74" s="216"/>
      <c r="J74" s="216"/>
      <c r="K74" s="216"/>
      <c r="L74" s="216"/>
      <c r="M74" s="216"/>
      <c r="N74" s="216"/>
      <c r="O74" s="216"/>
      <c r="P74" s="216"/>
      <c r="Q74" s="216"/>
      <c r="R74" s="216"/>
      <c r="S74" s="216"/>
      <c r="T74" s="216"/>
      <c r="U74" s="216"/>
      <c r="V74" s="216"/>
      <c r="W74" s="216"/>
      <c r="X74" s="216"/>
      <c r="Y74" s="216"/>
      <c r="Z74" s="216"/>
      <c r="AA74" s="216"/>
      <c r="AB74" s="216"/>
      <c r="AC74" s="216"/>
      <c r="AD74" s="216"/>
      <c r="AE74" s="216"/>
      <c r="AF74" s="216"/>
      <c r="AG74" s="216"/>
      <c r="AH74" s="217"/>
      <c r="AI74" s="217"/>
      <c r="AJ74" s="217"/>
      <c r="AM74" s="218"/>
    </row>
    <row r="75" spans="1:46" s="171" customFormat="1" ht="15" customHeight="1">
      <c r="C75" s="171" t="s">
        <v>51</v>
      </c>
      <c r="D75" s="215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7"/>
      <c r="AI75" s="217"/>
      <c r="AJ75" s="217"/>
      <c r="AM75" s="218"/>
    </row>
    <row r="76" spans="1:46" s="171" customFormat="1" ht="15" customHeight="1">
      <c r="C76" s="171" t="s">
        <v>52</v>
      </c>
      <c r="D76" s="215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  <c r="AG76" s="216"/>
      <c r="AH76" s="217"/>
      <c r="AI76" s="217"/>
      <c r="AJ76" s="217"/>
      <c r="AM76" s="218"/>
    </row>
    <row r="77" spans="1:46" s="171" customFormat="1" ht="15" customHeight="1">
      <c r="C77" s="171" t="s">
        <v>53</v>
      </c>
      <c r="D77" s="215"/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216"/>
      <c r="Q77" s="216"/>
      <c r="R77" s="216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  <c r="AG77" s="216"/>
      <c r="AH77" s="217"/>
      <c r="AI77" s="217"/>
      <c r="AJ77" s="217"/>
      <c r="AM77" s="218"/>
    </row>
    <row r="78" spans="1:46" s="171" customFormat="1" ht="15" customHeight="1">
      <c r="C78" s="171" t="s">
        <v>54</v>
      </c>
      <c r="D78" s="215"/>
      <c r="F78" s="216"/>
      <c r="G78" s="216"/>
      <c r="H78" s="216"/>
      <c r="I78" s="216"/>
      <c r="J78" s="216"/>
      <c r="K78" s="216"/>
      <c r="L78" s="216"/>
      <c r="M78" s="216"/>
      <c r="N78" s="216"/>
      <c r="O78" s="216"/>
      <c r="P78" s="216"/>
      <c r="Q78" s="216"/>
      <c r="R78" s="216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  <c r="AG78" s="216"/>
      <c r="AH78" s="217"/>
      <c r="AI78" s="217"/>
      <c r="AJ78" s="217"/>
      <c r="AM78" s="218"/>
    </row>
    <row r="79" spans="1:46" s="171" customFormat="1" ht="15" customHeight="1">
      <c r="C79" s="171" t="s">
        <v>55</v>
      </c>
      <c r="D79" s="215"/>
      <c r="F79" s="216"/>
      <c r="G79" s="216"/>
      <c r="H79" s="216"/>
      <c r="I79" s="216"/>
      <c r="J79" s="216"/>
      <c r="K79" s="216"/>
      <c r="L79" s="216"/>
      <c r="M79" s="216"/>
      <c r="N79" s="216"/>
      <c r="O79" s="216"/>
      <c r="P79" s="216"/>
      <c r="Q79" s="216"/>
      <c r="R79" s="216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  <c r="AG79" s="216"/>
      <c r="AH79" s="217"/>
      <c r="AI79" s="217"/>
      <c r="AJ79" s="217"/>
      <c r="AM79" s="218"/>
    </row>
    <row r="80" spans="1:46" s="171" customFormat="1" ht="15" customHeight="1">
      <c r="C80" s="171" t="s">
        <v>56</v>
      </c>
      <c r="D80" s="215"/>
      <c r="F80" s="216"/>
      <c r="G80" s="216"/>
      <c r="H80" s="216"/>
      <c r="I80" s="216"/>
      <c r="J80" s="216"/>
      <c r="K80" s="216"/>
      <c r="L80" s="216"/>
      <c r="M80" s="216"/>
      <c r="N80" s="216"/>
      <c r="O80" s="216"/>
      <c r="P80" s="216"/>
      <c r="Q80" s="216"/>
      <c r="R80" s="216"/>
      <c r="S80" s="216"/>
      <c r="T80" s="216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217"/>
      <c r="AI80" s="217"/>
      <c r="AJ80" s="217"/>
      <c r="AM80" s="218"/>
    </row>
    <row r="86" spans="1:90" ht="20.25">
      <c r="A86" s="161" t="str">
        <f>$A$1</f>
        <v>Công ty TNHH Hải sản An Lạc</v>
      </c>
      <c r="B86" s="64"/>
      <c r="C86" s="64"/>
      <c r="D86" s="68"/>
      <c r="E86" s="64"/>
      <c r="F86" s="68"/>
      <c r="G86" s="68"/>
      <c r="H86" s="68"/>
      <c r="I86" s="68"/>
      <c r="J86" s="68"/>
      <c r="K86" s="139"/>
      <c r="L86" s="139"/>
      <c r="M86" s="139"/>
      <c r="N86" s="139"/>
      <c r="O86" s="139"/>
      <c r="P86" s="139"/>
      <c r="Q86" s="139"/>
      <c r="R86" s="139"/>
      <c r="S86" s="66" t="str">
        <f>S1</f>
        <v>BẢNG CHẤM CÔNG THÁNG 06 NĂM 2014</v>
      </c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65"/>
      <c r="AL86" s="65"/>
      <c r="AM86" s="395" t="s">
        <v>157</v>
      </c>
      <c r="AN86" s="396"/>
      <c r="AO86" s="396"/>
      <c r="AP86" s="396"/>
      <c r="AQ86" s="396"/>
      <c r="AR86" s="396"/>
      <c r="AS86" s="397"/>
      <c r="AT86" s="67"/>
    </row>
    <row r="87" spans="1:90" ht="20.25">
      <c r="A87" s="161" t="str">
        <f>$A$2</f>
        <v>Địa chỉ: Lô A14, đường 4A, KCN Hải Sơn, Đức Hòa, Long An</v>
      </c>
      <c r="B87" s="68"/>
      <c r="C87" s="68"/>
      <c r="D87" s="68"/>
      <c r="E87" s="68"/>
      <c r="F87" s="68"/>
      <c r="G87" s="68"/>
      <c r="H87" s="68"/>
      <c r="I87" s="68"/>
      <c r="J87" s="68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65"/>
      <c r="AL87" s="65"/>
      <c r="AM87" s="114"/>
      <c r="AN87" s="69"/>
      <c r="AO87" s="69"/>
      <c r="AP87" s="69"/>
      <c r="AQ87" s="69"/>
      <c r="AR87" s="69"/>
      <c r="AS87" s="113"/>
      <c r="AT87" s="113"/>
    </row>
    <row r="88" spans="1:90" ht="21" customHeight="1">
      <c r="A88" s="161" t="str">
        <f>$A$3</f>
        <v>MST: 1100878093</v>
      </c>
      <c r="B88" s="70"/>
      <c r="C88" s="70"/>
      <c r="D88" s="71"/>
      <c r="E88" s="71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65"/>
      <c r="AL88" s="65"/>
      <c r="AM88" s="114"/>
      <c r="AN88" s="67"/>
      <c r="AO88" s="67"/>
      <c r="AP88" s="67"/>
      <c r="AQ88" s="67"/>
      <c r="AR88" s="67"/>
      <c r="AS88" s="72"/>
      <c r="AT88" s="72"/>
    </row>
    <row r="89" spans="1:90" ht="14.25" customHeight="1">
      <c r="A89" s="73"/>
      <c r="B89" s="73"/>
      <c r="C89" s="149"/>
      <c r="D89" s="74"/>
      <c r="E89" s="75">
        <f>$E$4</f>
        <v>41791</v>
      </c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7"/>
      <c r="AI89" s="77"/>
      <c r="AJ89" s="77"/>
      <c r="AK89" s="73"/>
      <c r="AL89" s="73"/>
      <c r="AM89" s="115"/>
      <c r="AN89" s="73"/>
      <c r="AO89" s="73"/>
      <c r="AP89" s="73"/>
      <c r="AQ89" s="73"/>
      <c r="AR89" s="73"/>
      <c r="AS89" s="73"/>
      <c r="AT89" s="120"/>
    </row>
    <row r="90" spans="1:90" s="78" customFormat="1" ht="18.75" customHeight="1">
      <c r="A90" s="390" t="s">
        <v>29</v>
      </c>
      <c r="B90" s="390" t="s">
        <v>3</v>
      </c>
      <c r="C90" s="390" t="s">
        <v>1</v>
      </c>
      <c r="D90" s="386" t="s">
        <v>30</v>
      </c>
      <c r="E90" s="390" t="s">
        <v>31</v>
      </c>
      <c r="F90" s="137">
        <f>+E89</f>
        <v>41791</v>
      </c>
      <c r="G90" s="137">
        <f t="shared" ref="G90:AI90" si="36">F90+1</f>
        <v>41792</v>
      </c>
      <c r="H90" s="137">
        <f t="shared" si="36"/>
        <v>41793</v>
      </c>
      <c r="I90" s="137">
        <f t="shared" si="36"/>
        <v>41794</v>
      </c>
      <c r="J90" s="137">
        <f t="shared" si="36"/>
        <v>41795</v>
      </c>
      <c r="K90" s="137">
        <f t="shared" si="36"/>
        <v>41796</v>
      </c>
      <c r="L90" s="137">
        <f t="shared" si="36"/>
        <v>41797</v>
      </c>
      <c r="M90" s="137">
        <f t="shared" si="36"/>
        <v>41798</v>
      </c>
      <c r="N90" s="137">
        <f t="shared" si="36"/>
        <v>41799</v>
      </c>
      <c r="O90" s="137">
        <f t="shared" si="36"/>
        <v>41800</v>
      </c>
      <c r="P90" s="137">
        <f t="shared" si="36"/>
        <v>41801</v>
      </c>
      <c r="Q90" s="137">
        <f t="shared" si="36"/>
        <v>41802</v>
      </c>
      <c r="R90" s="137">
        <f t="shared" si="36"/>
        <v>41803</v>
      </c>
      <c r="S90" s="137">
        <f t="shared" si="36"/>
        <v>41804</v>
      </c>
      <c r="T90" s="137">
        <f t="shared" si="36"/>
        <v>41805</v>
      </c>
      <c r="U90" s="137">
        <f t="shared" si="36"/>
        <v>41806</v>
      </c>
      <c r="V90" s="137">
        <f t="shared" si="36"/>
        <v>41807</v>
      </c>
      <c r="W90" s="137">
        <f t="shared" si="36"/>
        <v>41808</v>
      </c>
      <c r="X90" s="137">
        <f t="shared" si="36"/>
        <v>41809</v>
      </c>
      <c r="Y90" s="137">
        <f t="shared" si="36"/>
        <v>41810</v>
      </c>
      <c r="Z90" s="137">
        <f t="shared" si="36"/>
        <v>41811</v>
      </c>
      <c r="AA90" s="137">
        <f t="shared" si="36"/>
        <v>41812</v>
      </c>
      <c r="AB90" s="137">
        <f t="shared" si="36"/>
        <v>41813</v>
      </c>
      <c r="AC90" s="137">
        <f t="shared" si="36"/>
        <v>41814</v>
      </c>
      <c r="AD90" s="137">
        <f t="shared" si="36"/>
        <v>41815</v>
      </c>
      <c r="AE90" s="137">
        <f t="shared" si="36"/>
        <v>41816</v>
      </c>
      <c r="AF90" s="137">
        <f t="shared" si="36"/>
        <v>41817</v>
      </c>
      <c r="AG90" s="137">
        <f t="shared" si="36"/>
        <v>41818</v>
      </c>
      <c r="AH90" s="137">
        <f>AG90+1</f>
        <v>41819</v>
      </c>
      <c r="AI90" s="137">
        <f t="shared" si="36"/>
        <v>41820</v>
      </c>
      <c r="AJ90" s="137"/>
      <c r="AK90" s="392" t="s">
        <v>15</v>
      </c>
      <c r="AL90" s="393"/>
      <c r="AM90" s="394"/>
      <c r="AN90" s="384" t="s">
        <v>47</v>
      </c>
      <c r="AO90" s="384" t="s">
        <v>43</v>
      </c>
      <c r="AP90" s="384" t="s">
        <v>44</v>
      </c>
      <c r="AQ90" s="384" t="s">
        <v>45</v>
      </c>
      <c r="AR90" s="384" t="s">
        <v>46</v>
      </c>
      <c r="AS90" s="386" t="s">
        <v>11</v>
      </c>
      <c r="AT90" s="379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</row>
    <row r="91" spans="1:90" s="78" customFormat="1" ht="47.25" customHeight="1">
      <c r="A91" s="387"/>
      <c r="B91" s="387"/>
      <c r="C91" s="387"/>
      <c r="D91" s="387"/>
      <c r="E91" s="391"/>
      <c r="F91" s="138" t="str">
        <f>CHOOSE(WEEKDAY(F90),"C.Nhật","T.Hai","T.Ba","T.Tư","T.Năm","T.Sáu","T.Bảy")</f>
        <v>C.Nhật</v>
      </c>
      <c r="G91" s="138" t="str">
        <f t="shared" ref="G91:AI91" si="37">CHOOSE(WEEKDAY(G90),"C.Nhật","T.Hai","T.Ba","T.Tư","T.Năm","T.Sáu","T.Bảy")</f>
        <v>T.Hai</v>
      </c>
      <c r="H91" s="138" t="str">
        <f t="shared" si="37"/>
        <v>T.Ba</v>
      </c>
      <c r="I91" s="138" t="str">
        <f t="shared" si="37"/>
        <v>T.Tư</v>
      </c>
      <c r="J91" s="138" t="str">
        <f t="shared" si="37"/>
        <v>T.Năm</v>
      </c>
      <c r="K91" s="138" t="str">
        <f t="shared" si="37"/>
        <v>T.Sáu</v>
      </c>
      <c r="L91" s="138" t="str">
        <f t="shared" si="37"/>
        <v>T.Bảy</v>
      </c>
      <c r="M91" s="138" t="str">
        <f t="shared" si="37"/>
        <v>C.Nhật</v>
      </c>
      <c r="N91" s="138" t="str">
        <f t="shared" si="37"/>
        <v>T.Hai</v>
      </c>
      <c r="O91" s="138" t="str">
        <f t="shared" si="37"/>
        <v>T.Ba</v>
      </c>
      <c r="P91" s="138" t="str">
        <f t="shared" si="37"/>
        <v>T.Tư</v>
      </c>
      <c r="Q91" s="138" t="str">
        <f t="shared" si="37"/>
        <v>T.Năm</v>
      </c>
      <c r="R91" s="138" t="str">
        <f t="shared" si="37"/>
        <v>T.Sáu</v>
      </c>
      <c r="S91" s="138" t="str">
        <f t="shared" si="37"/>
        <v>T.Bảy</v>
      </c>
      <c r="T91" s="138" t="str">
        <f t="shared" si="37"/>
        <v>C.Nhật</v>
      </c>
      <c r="U91" s="138" t="str">
        <f t="shared" si="37"/>
        <v>T.Hai</v>
      </c>
      <c r="V91" s="138" t="str">
        <f t="shared" si="37"/>
        <v>T.Ba</v>
      </c>
      <c r="W91" s="138" t="str">
        <f t="shared" si="37"/>
        <v>T.Tư</v>
      </c>
      <c r="X91" s="138" t="str">
        <f t="shared" si="37"/>
        <v>T.Năm</v>
      </c>
      <c r="Y91" s="138" t="str">
        <f t="shared" si="37"/>
        <v>T.Sáu</v>
      </c>
      <c r="Z91" s="138" t="str">
        <f t="shared" si="37"/>
        <v>T.Bảy</v>
      </c>
      <c r="AA91" s="138" t="str">
        <f t="shared" si="37"/>
        <v>C.Nhật</v>
      </c>
      <c r="AB91" s="138" t="str">
        <f t="shared" si="37"/>
        <v>T.Hai</v>
      </c>
      <c r="AC91" s="138" t="str">
        <f t="shared" si="37"/>
        <v>T.Ba</v>
      </c>
      <c r="AD91" s="138" t="str">
        <f t="shared" si="37"/>
        <v>T.Tư</v>
      </c>
      <c r="AE91" s="138" t="str">
        <f t="shared" si="37"/>
        <v>T.Năm</v>
      </c>
      <c r="AF91" s="138" t="str">
        <f t="shared" si="37"/>
        <v>T.Sáu</v>
      </c>
      <c r="AG91" s="138" t="str">
        <f t="shared" si="37"/>
        <v>T.Bảy</v>
      </c>
      <c r="AH91" s="138" t="str">
        <f t="shared" si="37"/>
        <v>C.Nhật</v>
      </c>
      <c r="AI91" s="138" t="str">
        <f t="shared" si="37"/>
        <v>T.Hai</v>
      </c>
      <c r="AJ91" s="138"/>
      <c r="AK91" s="112" t="s">
        <v>16</v>
      </c>
      <c r="AL91" s="112" t="s">
        <v>32</v>
      </c>
      <c r="AM91" s="116" t="s">
        <v>17</v>
      </c>
      <c r="AN91" s="385"/>
      <c r="AO91" s="385"/>
      <c r="AP91" s="385"/>
      <c r="AQ91" s="385"/>
      <c r="AR91" s="385"/>
      <c r="AS91" s="387"/>
      <c r="AT91" s="379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</row>
    <row r="92" spans="1:90" s="78" customFormat="1" ht="12.75" customHeight="1">
      <c r="A92" s="151">
        <v>1</v>
      </c>
      <c r="B92" s="151">
        <v>2</v>
      </c>
      <c r="C92" s="151">
        <v>3</v>
      </c>
      <c r="D92" s="151">
        <v>4</v>
      </c>
      <c r="E92" s="151">
        <v>5</v>
      </c>
      <c r="F92" s="151">
        <v>6</v>
      </c>
      <c r="G92" s="151">
        <v>7</v>
      </c>
      <c r="H92" s="151">
        <v>8</v>
      </c>
      <c r="I92" s="151">
        <v>9</v>
      </c>
      <c r="J92" s="151">
        <v>10</v>
      </c>
      <c r="K92" s="151">
        <v>11</v>
      </c>
      <c r="L92" s="151">
        <v>12</v>
      </c>
      <c r="M92" s="151">
        <v>13</v>
      </c>
      <c r="N92" s="151">
        <v>14</v>
      </c>
      <c r="O92" s="151">
        <v>15</v>
      </c>
      <c r="P92" s="151">
        <v>16</v>
      </c>
      <c r="Q92" s="151">
        <v>17</v>
      </c>
      <c r="R92" s="151">
        <v>18</v>
      </c>
      <c r="S92" s="151">
        <v>19</v>
      </c>
      <c r="T92" s="151">
        <v>20</v>
      </c>
      <c r="U92" s="151">
        <v>21</v>
      </c>
      <c r="V92" s="151">
        <v>22</v>
      </c>
      <c r="W92" s="151">
        <v>23</v>
      </c>
      <c r="X92" s="151">
        <v>24</v>
      </c>
      <c r="Y92" s="151">
        <v>25</v>
      </c>
      <c r="Z92" s="151">
        <v>26</v>
      </c>
      <c r="AA92" s="151">
        <v>27</v>
      </c>
      <c r="AB92" s="151">
        <v>28</v>
      </c>
      <c r="AC92" s="151">
        <v>29</v>
      </c>
      <c r="AD92" s="151">
        <v>30</v>
      </c>
      <c r="AE92" s="151">
        <v>31</v>
      </c>
      <c r="AF92" s="151">
        <v>32</v>
      </c>
      <c r="AG92" s="151">
        <v>33</v>
      </c>
      <c r="AH92" s="151">
        <v>34</v>
      </c>
      <c r="AI92" s="151">
        <v>35</v>
      </c>
      <c r="AJ92" s="151"/>
      <c r="AK92" s="151">
        <v>37</v>
      </c>
      <c r="AL92" s="151">
        <v>38</v>
      </c>
      <c r="AM92" s="151">
        <v>39</v>
      </c>
      <c r="AN92" s="151">
        <v>40</v>
      </c>
      <c r="AO92" s="151">
        <v>41</v>
      </c>
      <c r="AP92" s="151">
        <v>42</v>
      </c>
      <c r="AQ92" s="151">
        <v>43</v>
      </c>
      <c r="AR92" s="151">
        <v>44</v>
      </c>
      <c r="AS92" s="151">
        <v>45</v>
      </c>
      <c r="AT92" s="297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</row>
    <row r="93" spans="1:90" s="78" customFormat="1" ht="18" customHeight="1">
      <c r="A93" s="370">
        <v>1</v>
      </c>
      <c r="B93" s="370" t="s">
        <v>97</v>
      </c>
      <c r="C93" s="358" t="str">
        <f>VLOOKUP(B93,DS,2,0)</f>
        <v xml:space="preserve"> Lâm Thị Mộng Kiều </v>
      </c>
      <c r="D93" s="360" t="str">
        <f>VLOOKUP(B93,DS,3,0)</f>
        <v>Công nhân</v>
      </c>
      <c r="E93" s="79" t="s">
        <v>33</v>
      </c>
      <c r="F93" s="193"/>
      <c r="G93" s="193">
        <v>8</v>
      </c>
      <c r="H93" s="193">
        <v>8</v>
      </c>
      <c r="I93" s="193">
        <v>8</v>
      </c>
      <c r="J93" s="193">
        <v>8</v>
      </c>
      <c r="K93" s="193">
        <v>8</v>
      </c>
      <c r="L93" s="193">
        <v>8</v>
      </c>
      <c r="M93" s="193"/>
      <c r="N93" s="193">
        <v>8</v>
      </c>
      <c r="O93" s="193">
        <v>8</v>
      </c>
      <c r="P93" s="193">
        <v>8</v>
      </c>
      <c r="Q93" s="193">
        <v>8</v>
      </c>
      <c r="R93" s="193">
        <v>8</v>
      </c>
      <c r="S93" s="193">
        <v>8</v>
      </c>
      <c r="T93" s="193"/>
      <c r="U93" s="193">
        <v>8</v>
      </c>
      <c r="V93" s="193">
        <v>8</v>
      </c>
      <c r="W93" s="193">
        <v>8</v>
      </c>
      <c r="X93" s="193">
        <v>8</v>
      </c>
      <c r="Y93" s="193">
        <v>8</v>
      </c>
      <c r="Z93" s="193" t="s">
        <v>199</v>
      </c>
      <c r="AA93" s="193"/>
      <c r="AB93" s="193">
        <v>8</v>
      </c>
      <c r="AC93" s="193">
        <v>8</v>
      </c>
      <c r="AD93" s="193">
        <v>8</v>
      </c>
      <c r="AE93" s="193">
        <v>8</v>
      </c>
      <c r="AF93" s="193">
        <v>8</v>
      </c>
      <c r="AG93" s="193" t="s">
        <v>199</v>
      </c>
      <c r="AH93" s="193"/>
      <c r="AI93" s="193">
        <v>8</v>
      </c>
      <c r="AJ93" s="193"/>
      <c r="AK93" s="362">
        <f t="shared" ref="AK93" si="38">((SUM(F93:AJ93))/8)-(SUMIF($F$6:$AJ$6,"C.Nhật",F93:AJ93)/8)</f>
        <v>23</v>
      </c>
      <c r="AL93" s="362">
        <f t="shared" ref="AL93" si="39">SUM(F94:AJ94)/8*1.5</f>
        <v>0</v>
      </c>
      <c r="AM93" s="364">
        <f t="shared" ref="AM93" si="40">SUMIF($F$6:$AJ$6,"C.Nhật",$F93:$AJ94)/8*2</f>
        <v>0</v>
      </c>
      <c r="AN93" s="366">
        <f t="shared" ref="AN93:AN155" si="41">SUM(AK93:AM94)</f>
        <v>23</v>
      </c>
      <c r="AO93" s="368">
        <v>0</v>
      </c>
      <c r="AP93" s="366"/>
      <c r="AQ93" s="366"/>
      <c r="AR93" s="366"/>
      <c r="AS93" s="356"/>
      <c r="AT93" s="297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</row>
    <row r="94" spans="1:90" s="78" customFormat="1" ht="18" customHeight="1">
      <c r="A94" s="371"/>
      <c r="B94" s="371"/>
      <c r="C94" s="359"/>
      <c r="D94" s="361"/>
      <c r="E94" s="81" t="s">
        <v>32</v>
      </c>
      <c r="F94" s="194"/>
      <c r="G94" s="194"/>
      <c r="H94" s="194"/>
      <c r="I94" s="194"/>
      <c r="J94" s="194"/>
      <c r="K94" s="194"/>
      <c r="L94" s="194"/>
      <c r="M94" s="194"/>
      <c r="N94" s="194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4"/>
      <c r="Z94" s="194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363"/>
      <c r="AL94" s="363"/>
      <c r="AM94" s="365"/>
      <c r="AN94" s="367"/>
      <c r="AO94" s="369"/>
      <c r="AP94" s="367"/>
      <c r="AQ94" s="367"/>
      <c r="AR94" s="367"/>
      <c r="AS94" s="357"/>
      <c r="AT94" s="297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</row>
    <row r="95" spans="1:90" s="78" customFormat="1" ht="18" customHeight="1">
      <c r="A95" s="370">
        <f>A93+1</f>
        <v>2</v>
      </c>
      <c r="B95" s="370" t="s">
        <v>98</v>
      </c>
      <c r="C95" s="358" t="str">
        <f>VLOOKUP(B95,DS,2,0)</f>
        <v>Huỳnh Thị Hường</v>
      </c>
      <c r="D95" s="360" t="str">
        <f>VLOOKUP(B95,DS,3,0)</f>
        <v>Công nhân</v>
      </c>
      <c r="E95" s="79" t="s">
        <v>33</v>
      </c>
      <c r="F95" s="193"/>
      <c r="G95" s="193">
        <v>8</v>
      </c>
      <c r="H95" s="193">
        <v>8</v>
      </c>
      <c r="I95" s="193">
        <v>8</v>
      </c>
      <c r="J95" s="193">
        <v>8</v>
      </c>
      <c r="K95" s="193">
        <v>8</v>
      </c>
      <c r="L95" s="193">
        <v>8</v>
      </c>
      <c r="M95" s="193"/>
      <c r="N95" s="193">
        <v>8</v>
      </c>
      <c r="O95" s="193">
        <v>8</v>
      </c>
      <c r="P95" s="193">
        <v>8</v>
      </c>
      <c r="Q95" s="193">
        <v>8</v>
      </c>
      <c r="R95" s="193">
        <v>8</v>
      </c>
      <c r="S95" s="193" t="s">
        <v>199</v>
      </c>
      <c r="T95" s="193"/>
      <c r="U95" s="193">
        <v>8</v>
      </c>
      <c r="V95" s="193">
        <v>8</v>
      </c>
      <c r="W95" s="193">
        <v>8</v>
      </c>
      <c r="X95" s="193">
        <v>8</v>
      </c>
      <c r="Y95" s="193">
        <v>8</v>
      </c>
      <c r="Z95" s="193">
        <v>8</v>
      </c>
      <c r="AA95" s="193"/>
      <c r="AB95" s="193">
        <v>8</v>
      </c>
      <c r="AC95" s="193">
        <v>8</v>
      </c>
      <c r="AD95" s="193">
        <v>8</v>
      </c>
      <c r="AE95" s="193">
        <v>8</v>
      </c>
      <c r="AF95" s="193">
        <v>8</v>
      </c>
      <c r="AG95" s="193">
        <v>8</v>
      </c>
      <c r="AH95" s="193"/>
      <c r="AI95" s="193">
        <v>8</v>
      </c>
      <c r="AJ95" s="193"/>
      <c r="AK95" s="362">
        <f t="shared" ref="AK95" si="42">((SUM(F95:AJ95))/8)-(SUMIF($F$6:$AJ$6,"C.Nhật",F95:AJ95)/8)</f>
        <v>24</v>
      </c>
      <c r="AL95" s="362">
        <f t="shared" ref="AL95" si="43">SUM(F96:AJ96)/8*1.5</f>
        <v>0</v>
      </c>
      <c r="AM95" s="364">
        <f t="shared" ref="AM95" si="44">SUMIF($F$6:$AJ$6,"C.Nhật",$F95:$AJ96)/8*2</f>
        <v>0</v>
      </c>
      <c r="AN95" s="366">
        <f t="shared" si="41"/>
        <v>24</v>
      </c>
      <c r="AO95" s="368">
        <v>0</v>
      </c>
      <c r="AP95" s="366"/>
      <c r="AQ95" s="366"/>
      <c r="AR95" s="366"/>
      <c r="AS95" s="356"/>
      <c r="AT95" s="297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</row>
    <row r="96" spans="1:90" s="78" customFormat="1" ht="18" customHeight="1">
      <c r="A96" s="371"/>
      <c r="B96" s="371"/>
      <c r="C96" s="359"/>
      <c r="D96" s="361"/>
      <c r="E96" s="81" t="s">
        <v>32</v>
      </c>
      <c r="F96" s="194"/>
      <c r="G96" s="194"/>
      <c r="H96" s="194"/>
      <c r="I96" s="194"/>
      <c r="J96" s="194"/>
      <c r="K96" s="194"/>
      <c r="L96" s="194"/>
      <c r="M96" s="194"/>
      <c r="N96" s="194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4"/>
      <c r="Z96" s="194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363"/>
      <c r="AL96" s="363"/>
      <c r="AM96" s="365"/>
      <c r="AN96" s="367"/>
      <c r="AO96" s="369"/>
      <c r="AP96" s="367"/>
      <c r="AQ96" s="367"/>
      <c r="AR96" s="367"/>
      <c r="AS96" s="357"/>
      <c r="AT96" s="297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</row>
    <row r="97" spans="1:90" s="78" customFormat="1" ht="18" customHeight="1">
      <c r="A97" s="370">
        <f>A95+1</f>
        <v>3</v>
      </c>
      <c r="B97" s="370" t="s">
        <v>99</v>
      </c>
      <c r="C97" s="358" t="str">
        <f>VLOOKUP(B97,DS,2,0)</f>
        <v>Nguyễn Thị Rong</v>
      </c>
      <c r="D97" s="360" t="str">
        <f>VLOOKUP(B97,DS,3,0)</f>
        <v>Công nhân</v>
      </c>
      <c r="E97" s="79" t="s">
        <v>33</v>
      </c>
      <c r="F97" s="193"/>
      <c r="G97" s="193">
        <v>8</v>
      </c>
      <c r="H97" s="193">
        <v>8</v>
      </c>
      <c r="I97" s="193">
        <v>8</v>
      </c>
      <c r="J97" s="193">
        <v>8</v>
      </c>
      <c r="K97" s="193">
        <v>8</v>
      </c>
      <c r="L97" s="193">
        <v>8</v>
      </c>
      <c r="M97" s="193"/>
      <c r="N97" s="193">
        <v>8</v>
      </c>
      <c r="O97" s="193">
        <v>8</v>
      </c>
      <c r="P97" s="193">
        <v>8</v>
      </c>
      <c r="Q97" s="193">
        <v>8</v>
      </c>
      <c r="R97" s="193">
        <v>8</v>
      </c>
      <c r="S97" s="193">
        <v>8</v>
      </c>
      <c r="T97" s="193"/>
      <c r="U97" s="193">
        <v>8</v>
      </c>
      <c r="V97" s="193">
        <v>8</v>
      </c>
      <c r="W97" s="193">
        <v>8</v>
      </c>
      <c r="X97" s="193">
        <v>8</v>
      </c>
      <c r="Y97" s="193">
        <v>8</v>
      </c>
      <c r="Z97" s="193" t="s">
        <v>199</v>
      </c>
      <c r="AA97" s="193"/>
      <c r="AB97" s="193" t="s">
        <v>199</v>
      </c>
      <c r="AC97" s="193">
        <v>8</v>
      </c>
      <c r="AD97" s="193">
        <v>8</v>
      </c>
      <c r="AE97" s="193">
        <v>8</v>
      </c>
      <c r="AF97" s="193">
        <v>8</v>
      </c>
      <c r="AG97" s="193">
        <v>8</v>
      </c>
      <c r="AH97" s="193"/>
      <c r="AI97" s="193">
        <v>8</v>
      </c>
      <c r="AJ97" s="193"/>
      <c r="AK97" s="362">
        <f t="shared" ref="AK97" si="45">((SUM(F97:AJ97))/8)-(SUMIF($F$6:$AJ$6,"C.Nhật",F97:AJ97)/8)</f>
        <v>23</v>
      </c>
      <c r="AL97" s="362">
        <f t="shared" ref="AL97" si="46">SUM(F98:AJ98)/8*1.5</f>
        <v>0</v>
      </c>
      <c r="AM97" s="364">
        <f t="shared" ref="AM97" si="47">SUMIF($F$6:$AJ$6,"C.Nhật",$F97:$AJ98)/8*2</f>
        <v>0</v>
      </c>
      <c r="AN97" s="366">
        <f t="shared" si="41"/>
        <v>23</v>
      </c>
      <c r="AO97" s="368">
        <v>0</v>
      </c>
      <c r="AP97" s="366"/>
      <c r="AQ97" s="366"/>
      <c r="AR97" s="366"/>
      <c r="AS97" s="356"/>
      <c r="AT97" s="297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</row>
    <row r="98" spans="1:90" s="78" customFormat="1" ht="18" customHeight="1">
      <c r="A98" s="371"/>
      <c r="B98" s="371"/>
      <c r="C98" s="359"/>
      <c r="D98" s="361"/>
      <c r="E98" s="81" t="s">
        <v>32</v>
      </c>
      <c r="F98" s="194"/>
      <c r="G98" s="194"/>
      <c r="H98" s="194"/>
      <c r="I98" s="194"/>
      <c r="J98" s="194"/>
      <c r="K98" s="194"/>
      <c r="L98" s="194"/>
      <c r="M98" s="194"/>
      <c r="N98" s="194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4"/>
      <c r="Z98" s="194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363"/>
      <c r="AL98" s="363"/>
      <c r="AM98" s="365"/>
      <c r="AN98" s="367"/>
      <c r="AO98" s="369"/>
      <c r="AP98" s="367"/>
      <c r="AQ98" s="367"/>
      <c r="AR98" s="367"/>
      <c r="AS98" s="357"/>
      <c r="AT98" s="297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</row>
    <row r="99" spans="1:90" s="78" customFormat="1" ht="18" customHeight="1">
      <c r="A99" s="370">
        <f>A97+1</f>
        <v>4</v>
      </c>
      <c r="B99" s="370" t="s">
        <v>100</v>
      </c>
      <c r="C99" s="358" t="str">
        <f>VLOOKUP(B99,DS,2,0)</f>
        <v>Sơn Thị Nil</v>
      </c>
      <c r="D99" s="360" t="str">
        <f>VLOOKUP(B99,DS,3,0)</f>
        <v>Công nhân</v>
      </c>
      <c r="E99" s="79" t="s">
        <v>33</v>
      </c>
      <c r="F99" s="193"/>
      <c r="G99" s="193">
        <v>8</v>
      </c>
      <c r="H99" s="193">
        <v>8</v>
      </c>
      <c r="I99" s="193">
        <v>8</v>
      </c>
      <c r="J99" s="193">
        <v>8</v>
      </c>
      <c r="K99" s="193">
        <v>8</v>
      </c>
      <c r="L99" s="193">
        <v>8</v>
      </c>
      <c r="M99" s="193"/>
      <c r="N99" s="193">
        <v>8</v>
      </c>
      <c r="O99" s="193">
        <v>8</v>
      </c>
      <c r="P99" s="193">
        <v>8</v>
      </c>
      <c r="Q99" s="193">
        <v>8</v>
      </c>
      <c r="R99" s="193">
        <v>8</v>
      </c>
      <c r="S99" s="193">
        <v>8</v>
      </c>
      <c r="T99" s="193"/>
      <c r="U99" s="193">
        <v>8</v>
      </c>
      <c r="V99" s="193">
        <v>8</v>
      </c>
      <c r="W99" s="193">
        <v>8</v>
      </c>
      <c r="X99" s="193">
        <v>8</v>
      </c>
      <c r="Y99" s="193">
        <v>8</v>
      </c>
      <c r="Z99" s="193">
        <v>8</v>
      </c>
      <c r="AA99" s="193"/>
      <c r="AB99" s="193">
        <v>8</v>
      </c>
      <c r="AC99" s="193">
        <v>8</v>
      </c>
      <c r="AD99" s="193">
        <v>8</v>
      </c>
      <c r="AE99" s="193">
        <v>8</v>
      </c>
      <c r="AF99" s="193">
        <v>8</v>
      </c>
      <c r="AG99" s="193">
        <v>8</v>
      </c>
      <c r="AH99" s="193"/>
      <c r="AI99" s="193">
        <v>8</v>
      </c>
      <c r="AJ99" s="193"/>
      <c r="AK99" s="362">
        <f t="shared" ref="AK99" si="48">((SUM(F99:AJ99))/8)-(SUMIF($F$6:$AJ$6,"C.Nhật",F99:AJ99)/8)</f>
        <v>25</v>
      </c>
      <c r="AL99" s="362">
        <f t="shared" ref="AL99" si="49">SUM(F100:AJ100)/8*1.5</f>
        <v>0</v>
      </c>
      <c r="AM99" s="364">
        <f t="shared" ref="AM99" si="50">SUMIF($F$6:$AJ$6,"C.Nhật",$F99:$AJ100)/8*2</f>
        <v>0</v>
      </c>
      <c r="AN99" s="366">
        <f t="shared" si="41"/>
        <v>25</v>
      </c>
      <c r="AO99" s="368">
        <v>0</v>
      </c>
      <c r="AP99" s="366"/>
      <c r="AQ99" s="366"/>
      <c r="AR99" s="366"/>
      <c r="AS99" s="356"/>
      <c r="AT99" s="297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</row>
    <row r="100" spans="1:90" s="78" customFormat="1" ht="18" customHeight="1">
      <c r="A100" s="371"/>
      <c r="B100" s="371"/>
      <c r="C100" s="359"/>
      <c r="D100" s="361"/>
      <c r="E100" s="81" t="s">
        <v>32</v>
      </c>
      <c r="F100" s="194"/>
      <c r="G100" s="194"/>
      <c r="H100" s="194"/>
      <c r="I100" s="194"/>
      <c r="J100" s="194"/>
      <c r="K100" s="194"/>
      <c r="L100" s="194"/>
      <c r="M100" s="194"/>
      <c r="N100" s="194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4"/>
      <c r="Z100" s="194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363"/>
      <c r="AL100" s="363"/>
      <c r="AM100" s="365"/>
      <c r="AN100" s="367"/>
      <c r="AO100" s="369"/>
      <c r="AP100" s="367"/>
      <c r="AQ100" s="367"/>
      <c r="AR100" s="367"/>
      <c r="AS100" s="357"/>
      <c r="AT100" s="297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</row>
    <row r="101" spans="1:90" s="78" customFormat="1" ht="18" customHeight="1">
      <c r="A101" s="370">
        <f>A99+1</f>
        <v>5</v>
      </c>
      <c r="B101" s="370" t="s">
        <v>101</v>
      </c>
      <c r="C101" s="358" t="str">
        <f>VLOOKUP(B101,DS,2,0)</f>
        <v>Huỳnh Thị Bé Tha</v>
      </c>
      <c r="D101" s="360" t="str">
        <f>VLOOKUP(B101,DS,3,0)</f>
        <v>Công nhân</v>
      </c>
      <c r="E101" s="79" t="s">
        <v>33</v>
      </c>
      <c r="F101" s="193"/>
      <c r="G101" s="193">
        <v>8</v>
      </c>
      <c r="H101" s="193">
        <v>8</v>
      </c>
      <c r="I101" s="193">
        <v>8</v>
      </c>
      <c r="J101" s="193">
        <v>8</v>
      </c>
      <c r="K101" s="193">
        <v>8</v>
      </c>
      <c r="L101" s="193" t="s">
        <v>199</v>
      </c>
      <c r="M101" s="193"/>
      <c r="N101" s="193">
        <v>8</v>
      </c>
      <c r="O101" s="193">
        <v>8</v>
      </c>
      <c r="P101" s="193">
        <v>8</v>
      </c>
      <c r="Q101" s="193">
        <v>8</v>
      </c>
      <c r="R101" s="193">
        <v>8</v>
      </c>
      <c r="S101" s="193" t="s">
        <v>199</v>
      </c>
      <c r="T101" s="193"/>
      <c r="U101" s="193">
        <v>8</v>
      </c>
      <c r="V101" s="193">
        <v>8</v>
      </c>
      <c r="W101" s="193">
        <v>8</v>
      </c>
      <c r="X101" s="193">
        <v>8</v>
      </c>
      <c r="Y101" s="193">
        <v>8</v>
      </c>
      <c r="Z101" s="193">
        <v>8</v>
      </c>
      <c r="AA101" s="193"/>
      <c r="AB101" s="193">
        <v>8</v>
      </c>
      <c r="AC101" s="193">
        <v>8</v>
      </c>
      <c r="AD101" s="193">
        <v>8</v>
      </c>
      <c r="AE101" s="193">
        <v>8</v>
      </c>
      <c r="AF101" s="193">
        <v>8</v>
      </c>
      <c r="AG101" s="193">
        <v>8</v>
      </c>
      <c r="AH101" s="193"/>
      <c r="AI101" s="193">
        <v>8</v>
      </c>
      <c r="AJ101" s="193"/>
      <c r="AK101" s="362">
        <f t="shared" ref="AK101" si="51">((SUM(F101:AJ101))/8)-(SUMIF($F$6:$AJ$6,"C.Nhật",F101:AJ101)/8)</f>
        <v>23</v>
      </c>
      <c r="AL101" s="362">
        <f t="shared" ref="AL101" si="52">SUM(F102:AJ102)/8*1.5</f>
        <v>0</v>
      </c>
      <c r="AM101" s="364">
        <f t="shared" ref="AM101" si="53">SUMIF($F$6:$AJ$6,"C.Nhật",$F101:$AJ102)/8*2</f>
        <v>0</v>
      </c>
      <c r="AN101" s="366">
        <f t="shared" si="41"/>
        <v>23</v>
      </c>
      <c r="AO101" s="368">
        <v>0</v>
      </c>
      <c r="AP101" s="366"/>
      <c r="AQ101" s="366"/>
      <c r="AR101" s="366"/>
      <c r="AS101" s="356"/>
      <c r="AT101" s="297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</row>
    <row r="102" spans="1:90" s="78" customFormat="1" ht="18" customHeight="1">
      <c r="A102" s="371"/>
      <c r="B102" s="371"/>
      <c r="C102" s="359"/>
      <c r="D102" s="361"/>
      <c r="E102" s="81" t="s">
        <v>32</v>
      </c>
      <c r="F102" s="194"/>
      <c r="G102" s="194"/>
      <c r="H102" s="194"/>
      <c r="I102" s="194"/>
      <c r="J102" s="194"/>
      <c r="K102" s="194"/>
      <c r="L102" s="194"/>
      <c r="M102" s="194"/>
      <c r="N102" s="194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4"/>
      <c r="Z102" s="194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363"/>
      <c r="AL102" s="363"/>
      <c r="AM102" s="365"/>
      <c r="AN102" s="367"/>
      <c r="AO102" s="369"/>
      <c r="AP102" s="367"/>
      <c r="AQ102" s="367"/>
      <c r="AR102" s="367"/>
      <c r="AS102" s="357"/>
      <c r="AT102" s="297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</row>
    <row r="103" spans="1:90" s="78" customFormat="1" ht="18" customHeight="1">
      <c r="A103" s="370">
        <f>A101+1</f>
        <v>6</v>
      </c>
      <c r="B103" s="370" t="s">
        <v>102</v>
      </c>
      <c r="C103" s="358" t="str">
        <f>VLOOKUP(B103,DS,2,0)</f>
        <v>Huỳnh Thị Bé Thi</v>
      </c>
      <c r="D103" s="360" t="str">
        <f>VLOOKUP(B103,DS,3,0)</f>
        <v>Công nhân</v>
      </c>
      <c r="E103" s="79" t="s">
        <v>33</v>
      </c>
      <c r="F103" s="193"/>
      <c r="G103" s="193">
        <v>8</v>
      </c>
      <c r="H103" s="193">
        <v>8</v>
      </c>
      <c r="I103" s="193">
        <v>8</v>
      </c>
      <c r="J103" s="193">
        <v>8</v>
      </c>
      <c r="K103" s="193">
        <v>8</v>
      </c>
      <c r="L103" s="193">
        <v>8</v>
      </c>
      <c r="M103" s="193"/>
      <c r="N103" s="193">
        <v>8</v>
      </c>
      <c r="O103" s="193">
        <v>8</v>
      </c>
      <c r="P103" s="193">
        <v>8</v>
      </c>
      <c r="Q103" s="193">
        <v>8</v>
      </c>
      <c r="R103" s="193">
        <v>8</v>
      </c>
      <c r="S103" s="193">
        <v>8</v>
      </c>
      <c r="T103" s="193"/>
      <c r="U103" s="193" t="s">
        <v>199</v>
      </c>
      <c r="V103" s="193">
        <v>8</v>
      </c>
      <c r="W103" s="193">
        <v>8</v>
      </c>
      <c r="X103" s="193">
        <v>8</v>
      </c>
      <c r="Y103" s="193">
        <v>8</v>
      </c>
      <c r="Z103" s="193">
        <v>8</v>
      </c>
      <c r="AA103" s="193"/>
      <c r="AB103" s="193">
        <v>8</v>
      </c>
      <c r="AC103" s="193">
        <v>8</v>
      </c>
      <c r="AD103" s="193">
        <v>8</v>
      </c>
      <c r="AE103" s="193">
        <v>8</v>
      </c>
      <c r="AF103" s="193">
        <v>8</v>
      </c>
      <c r="AG103" s="193">
        <v>8</v>
      </c>
      <c r="AH103" s="193"/>
      <c r="AI103" s="193">
        <v>8</v>
      </c>
      <c r="AJ103" s="193"/>
      <c r="AK103" s="362">
        <f t="shared" ref="AK103" si="54">((SUM(F103:AJ103))/8)-(SUMIF($F$6:$AJ$6,"C.Nhật",F103:AJ103)/8)</f>
        <v>24</v>
      </c>
      <c r="AL103" s="362">
        <f t="shared" ref="AL103" si="55">SUM(F104:AJ104)/8*1.5</f>
        <v>0</v>
      </c>
      <c r="AM103" s="364">
        <f t="shared" ref="AM103" si="56">SUMIF($F$6:$AJ$6,"C.Nhật",$F103:$AJ104)/8*2</f>
        <v>0</v>
      </c>
      <c r="AN103" s="366">
        <f t="shared" si="41"/>
        <v>24</v>
      </c>
      <c r="AO103" s="368">
        <v>0</v>
      </c>
      <c r="AP103" s="366"/>
      <c r="AQ103" s="366"/>
      <c r="AR103" s="366"/>
      <c r="AS103" s="356"/>
      <c r="AT103" s="297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</row>
    <row r="104" spans="1:90" s="78" customFormat="1" ht="18" customHeight="1">
      <c r="A104" s="371"/>
      <c r="B104" s="371"/>
      <c r="C104" s="359"/>
      <c r="D104" s="361"/>
      <c r="E104" s="81" t="s">
        <v>32</v>
      </c>
      <c r="F104" s="194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363"/>
      <c r="AL104" s="363"/>
      <c r="AM104" s="365"/>
      <c r="AN104" s="367"/>
      <c r="AO104" s="369"/>
      <c r="AP104" s="367"/>
      <c r="AQ104" s="367"/>
      <c r="AR104" s="367"/>
      <c r="AS104" s="357"/>
      <c r="AT104" s="297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</row>
    <row r="105" spans="1:90" s="78" customFormat="1" ht="18" customHeight="1">
      <c r="A105" s="370">
        <f>A103+1</f>
        <v>7</v>
      </c>
      <c r="B105" s="370" t="s">
        <v>103</v>
      </c>
      <c r="C105" s="358" t="str">
        <f>VLOOKUP(B105,DS,2,0)</f>
        <v>Nguyễn Thị Kim Hồng</v>
      </c>
      <c r="D105" s="360" t="str">
        <f>VLOOKUP(B105,DS,3,0)</f>
        <v>Công nhân</v>
      </c>
      <c r="E105" s="79" t="s">
        <v>33</v>
      </c>
      <c r="F105" s="193"/>
      <c r="G105" s="193">
        <v>8</v>
      </c>
      <c r="H105" s="193">
        <v>8</v>
      </c>
      <c r="I105" s="193">
        <v>8</v>
      </c>
      <c r="J105" s="193">
        <v>8</v>
      </c>
      <c r="K105" s="193">
        <v>8</v>
      </c>
      <c r="L105" s="193">
        <v>5.4</v>
      </c>
      <c r="M105" s="193"/>
      <c r="N105" s="193">
        <v>8</v>
      </c>
      <c r="O105" s="193">
        <v>8</v>
      </c>
      <c r="P105" s="193">
        <v>8</v>
      </c>
      <c r="Q105" s="193">
        <v>8</v>
      </c>
      <c r="R105" s="193">
        <v>8</v>
      </c>
      <c r="S105" s="193" t="s">
        <v>199</v>
      </c>
      <c r="T105" s="193"/>
      <c r="U105" s="193">
        <v>8</v>
      </c>
      <c r="V105" s="193">
        <v>8</v>
      </c>
      <c r="W105" s="193">
        <v>8</v>
      </c>
      <c r="X105" s="193">
        <v>8</v>
      </c>
      <c r="Y105" s="193">
        <v>8</v>
      </c>
      <c r="Z105" s="193" t="s">
        <v>199</v>
      </c>
      <c r="AA105" s="193"/>
      <c r="AB105" s="193">
        <v>8</v>
      </c>
      <c r="AC105" s="193">
        <v>8</v>
      </c>
      <c r="AD105" s="193">
        <v>8</v>
      </c>
      <c r="AE105" s="193">
        <v>8</v>
      </c>
      <c r="AF105" s="193">
        <v>8</v>
      </c>
      <c r="AG105" s="193">
        <v>8</v>
      </c>
      <c r="AH105" s="193"/>
      <c r="AI105" s="193">
        <v>8</v>
      </c>
      <c r="AJ105" s="193"/>
      <c r="AK105" s="362">
        <f t="shared" ref="AK105" si="57">((SUM(F105:AJ105))/8)-(SUMIF($F$6:$AJ$6,"C.Nhật",F105:AJ105)/8)</f>
        <v>22.675000000000001</v>
      </c>
      <c r="AL105" s="362">
        <f t="shared" ref="AL105" si="58">SUM(F106:AJ106)/8*1.5</f>
        <v>0</v>
      </c>
      <c r="AM105" s="364">
        <f t="shared" ref="AM105" si="59">SUMIF($F$6:$AJ$6,"C.Nhật",$F105:$AJ106)/8*2</f>
        <v>0</v>
      </c>
      <c r="AN105" s="366">
        <f t="shared" si="41"/>
        <v>22.675000000000001</v>
      </c>
      <c r="AO105" s="368">
        <v>0</v>
      </c>
      <c r="AP105" s="366"/>
      <c r="AQ105" s="366"/>
      <c r="AR105" s="366"/>
      <c r="AS105" s="356"/>
      <c r="AT105" s="297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</row>
    <row r="106" spans="1:90" s="78" customFormat="1" ht="18" customHeight="1">
      <c r="A106" s="371"/>
      <c r="B106" s="371"/>
      <c r="C106" s="359"/>
      <c r="D106" s="361"/>
      <c r="E106" s="81" t="s">
        <v>32</v>
      </c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363"/>
      <c r="AL106" s="363"/>
      <c r="AM106" s="365"/>
      <c r="AN106" s="367"/>
      <c r="AO106" s="369"/>
      <c r="AP106" s="367"/>
      <c r="AQ106" s="367"/>
      <c r="AR106" s="367"/>
      <c r="AS106" s="357"/>
      <c r="AT106" s="297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</row>
    <row r="107" spans="1:90" s="78" customFormat="1" ht="18" customHeight="1">
      <c r="A107" s="370">
        <v>8</v>
      </c>
      <c r="B107" s="370" t="s">
        <v>104</v>
      </c>
      <c r="C107" s="358" t="str">
        <f>VLOOKUP(B107,DS,2,0)</f>
        <v>Nguyễn Thị Lựu</v>
      </c>
      <c r="D107" s="360" t="str">
        <f>VLOOKUP(B107,DS,3,0)</f>
        <v>Công nhân</v>
      </c>
      <c r="E107" s="79" t="s">
        <v>33</v>
      </c>
      <c r="F107" s="193"/>
      <c r="G107" s="193">
        <v>8</v>
      </c>
      <c r="H107" s="193">
        <v>8</v>
      </c>
      <c r="I107" s="193">
        <v>8</v>
      </c>
      <c r="J107" s="193">
        <v>8</v>
      </c>
      <c r="K107" s="193">
        <v>8</v>
      </c>
      <c r="L107" s="193">
        <v>8</v>
      </c>
      <c r="M107" s="193"/>
      <c r="N107" s="193">
        <v>8</v>
      </c>
      <c r="O107" s="193">
        <v>8</v>
      </c>
      <c r="P107" s="193">
        <v>8</v>
      </c>
      <c r="Q107" s="193">
        <v>8</v>
      </c>
      <c r="R107" s="193">
        <v>8</v>
      </c>
      <c r="S107" s="193">
        <v>8</v>
      </c>
      <c r="T107" s="193"/>
      <c r="U107" s="193">
        <v>8</v>
      </c>
      <c r="V107" s="193">
        <v>8</v>
      </c>
      <c r="W107" s="193">
        <v>8</v>
      </c>
      <c r="X107" s="193">
        <v>8</v>
      </c>
      <c r="Y107" s="193">
        <v>8</v>
      </c>
      <c r="Z107" s="193">
        <v>8</v>
      </c>
      <c r="AA107" s="193"/>
      <c r="AB107" s="193">
        <v>8</v>
      </c>
      <c r="AC107" s="193">
        <v>8</v>
      </c>
      <c r="AD107" s="193">
        <v>8</v>
      </c>
      <c r="AE107" s="193">
        <v>8</v>
      </c>
      <c r="AF107" s="193">
        <v>8</v>
      </c>
      <c r="AG107" s="193">
        <v>8</v>
      </c>
      <c r="AH107" s="193"/>
      <c r="AI107" s="193">
        <v>8</v>
      </c>
      <c r="AJ107" s="193"/>
      <c r="AK107" s="362">
        <f t="shared" ref="AK107" si="60">((SUM(F107:AJ107))/8)-(SUMIF($F$6:$AJ$6,"C.Nhật",F107:AJ107)/8)</f>
        <v>25</v>
      </c>
      <c r="AL107" s="362">
        <f t="shared" ref="AL107" si="61">SUM(F108:AJ108)/8*1.5</f>
        <v>0</v>
      </c>
      <c r="AM107" s="364">
        <f t="shared" ref="AM107" si="62">SUMIF($F$6:$AJ$6,"C.Nhật",$F107:$AJ108)/8*2</f>
        <v>0</v>
      </c>
      <c r="AN107" s="366">
        <f t="shared" si="41"/>
        <v>25</v>
      </c>
      <c r="AO107" s="368">
        <v>0</v>
      </c>
      <c r="AP107" s="366"/>
      <c r="AQ107" s="366"/>
      <c r="AR107" s="366"/>
      <c r="AS107" s="356"/>
      <c r="AT107" s="297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</row>
    <row r="108" spans="1:90" s="78" customFormat="1" ht="18" customHeight="1">
      <c r="A108" s="371"/>
      <c r="B108" s="371"/>
      <c r="C108" s="359"/>
      <c r="D108" s="361"/>
      <c r="E108" s="81" t="s">
        <v>32</v>
      </c>
      <c r="F108" s="194"/>
      <c r="G108" s="194"/>
      <c r="H108" s="194"/>
      <c r="I108" s="194"/>
      <c r="J108" s="194"/>
      <c r="K108" s="194"/>
      <c r="L108" s="194"/>
      <c r="M108" s="194"/>
      <c r="N108" s="194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4"/>
      <c r="Z108" s="194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363"/>
      <c r="AL108" s="363"/>
      <c r="AM108" s="365"/>
      <c r="AN108" s="367"/>
      <c r="AO108" s="369"/>
      <c r="AP108" s="367"/>
      <c r="AQ108" s="367"/>
      <c r="AR108" s="367"/>
      <c r="AS108" s="357"/>
      <c r="AT108" s="297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</row>
    <row r="109" spans="1:90" s="78" customFormat="1" ht="18" customHeight="1">
      <c r="A109" s="370">
        <v>9</v>
      </c>
      <c r="B109" s="370" t="s">
        <v>105</v>
      </c>
      <c r="C109" s="358" t="str">
        <f>VLOOKUP(B109,DS,2,0)</f>
        <v>Lý Thị Được</v>
      </c>
      <c r="D109" s="360" t="str">
        <f>VLOOKUP(B109,DS,3,0)</f>
        <v>Công nhân</v>
      </c>
      <c r="E109" s="79" t="s">
        <v>33</v>
      </c>
      <c r="F109" s="193"/>
      <c r="G109" s="193">
        <v>8</v>
      </c>
      <c r="H109" s="193">
        <v>8</v>
      </c>
      <c r="I109" s="193">
        <v>8</v>
      </c>
      <c r="J109" s="193">
        <v>8</v>
      </c>
      <c r="K109" s="193" t="s">
        <v>199</v>
      </c>
      <c r="L109" s="193" t="s">
        <v>199</v>
      </c>
      <c r="M109" s="193"/>
      <c r="N109" s="193">
        <v>8</v>
      </c>
      <c r="O109" s="193">
        <v>8</v>
      </c>
      <c r="P109" s="193">
        <v>8</v>
      </c>
      <c r="Q109" s="193">
        <v>8</v>
      </c>
      <c r="R109" s="193">
        <v>8</v>
      </c>
      <c r="S109" s="193">
        <v>8</v>
      </c>
      <c r="T109" s="193"/>
      <c r="U109" s="193">
        <v>8</v>
      </c>
      <c r="V109" s="193">
        <v>8</v>
      </c>
      <c r="W109" s="193">
        <v>8</v>
      </c>
      <c r="X109" s="193">
        <v>8</v>
      </c>
      <c r="Y109" s="193">
        <v>8</v>
      </c>
      <c r="Z109" s="193">
        <v>8</v>
      </c>
      <c r="AA109" s="193"/>
      <c r="AB109" s="193"/>
      <c r="AC109" s="193">
        <v>8</v>
      </c>
      <c r="AD109" s="193">
        <v>8</v>
      </c>
      <c r="AE109" s="193">
        <v>8</v>
      </c>
      <c r="AF109" s="193">
        <v>8</v>
      </c>
      <c r="AG109" s="193">
        <v>8</v>
      </c>
      <c r="AH109" s="193"/>
      <c r="AI109" s="193">
        <v>8</v>
      </c>
      <c r="AJ109" s="193"/>
      <c r="AK109" s="362">
        <f t="shared" ref="AK109" si="63">((SUM(F109:AJ109))/8)-(SUMIF($F$6:$AJ$6,"C.Nhật",F109:AJ109)/8)</f>
        <v>22</v>
      </c>
      <c r="AL109" s="362">
        <f t="shared" ref="AL109" si="64">SUM(F110:AJ110)/8*1.5</f>
        <v>0</v>
      </c>
      <c r="AM109" s="364">
        <f t="shared" ref="AM109" si="65">SUMIF($F$6:$AJ$6,"C.Nhật",$F109:$AJ110)/8*2</f>
        <v>0</v>
      </c>
      <c r="AN109" s="366">
        <f t="shared" si="41"/>
        <v>22</v>
      </c>
      <c r="AO109" s="368">
        <v>0</v>
      </c>
      <c r="AP109" s="366"/>
      <c r="AQ109" s="366"/>
      <c r="AR109" s="366"/>
      <c r="AS109" s="356"/>
      <c r="AT109" s="297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</row>
    <row r="110" spans="1:90" s="78" customFormat="1" ht="18" customHeight="1">
      <c r="A110" s="371"/>
      <c r="B110" s="371"/>
      <c r="C110" s="359"/>
      <c r="D110" s="361"/>
      <c r="E110" s="81" t="s">
        <v>32</v>
      </c>
      <c r="F110" s="194"/>
      <c r="G110" s="194"/>
      <c r="H110" s="194"/>
      <c r="I110" s="194"/>
      <c r="J110" s="194"/>
      <c r="K110" s="194"/>
      <c r="L110" s="194"/>
      <c r="M110" s="194"/>
      <c r="N110" s="194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363"/>
      <c r="AL110" s="363"/>
      <c r="AM110" s="365"/>
      <c r="AN110" s="367"/>
      <c r="AO110" s="369"/>
      <c r="AP110" s="367"/>
      <c r="AQ110" s="367"/>
      <c r="AR110" s="367"/>
      <c r="AS110" s="357"/>
      <c r="AT110" s="297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</row>
    <row r="111" spans="1:90" s="78" customFormat="1" ht="18" customHeight="1">
      <c r="A111" s="370">
        <f>A109+1</f>
        <v>10</v>
      </c>
      <c r="B111" s="370" t="s">
        <v>106</v>
      </c>
      <c r="C111" s="358" t="str">
        <f>VLOOKUP(B111,DS,2,0)</f>
        <v>Lý La Quan</v>
      </c>
      <c r="D111" s="360" t="str">
        <f>VLOOKUP(B111,DS,3,0)</f>
        <v>Công nhân</v>
      </c>
      <c r="E111" s="79" t="s">
        <v>33</v>
      </c>
      <c r="F111" s="193"/>
      <c r="G111" s="193">
        <v>8</v>
      </c>
      <c r="H111" s="193">
        <v>8</v>
      </c>
      <c r="I111" s="193">
        <v>8</v>
      </c>
      <c r="J111" s="193">
        <v>8</v>
      </c>
      <c r="K111" s="193">
        <v>8</v>
      </c>
      <c r="L111" s="193">
        <v>8</v>
      </c>
      <c r="M111" s="193"/>
      <c r="N111" s="193">
        <v>8</v>
      </c>
      <c r="O111" s="193">
        <v>8</v>
      </c>
      <c r="P111" s="193">
        <v>8</v>
      </c>
      <c r="Q111" s="193">
        <v>8</v>
      </c>
      <c r="R111" s="193" t="s">
        <v>199</v>
      </c>
      <c r="S111" s="193">
        <v>8</v>
      </c>
      <c r="T111" s="193"/>
      <c r="U111" s="193">
        <v>8</v>
      </c>
      <c r="V111" s="193">
        <v>8</v>
      </c>
      <c r="W111" s="193">
        <v>8</v>
      </c>
      <c r="X111" s="193">
        <v>8</v>
      </c>
      <c r="Y111" s="193">
        <v>8</v>
      </c>
      <c r="Z111" s="193">
        <v>8</v>
      </c>
      <c r="AA111" s="193"/>
      <c r="AB111" s="193">
        <v>8</v>
      </c>
      <c r="AC111" s="193">
        <v>8</v>
      </c>
      <c r="AD111" s="193">
        <v>8</v>
      </c>
      <c r="AE111" s="193">
        <v>8</v>
      </c>
      <c r="AF111" s="193">
        <v>8</v>
      </c>
      <c r="AG111" s="193">
        <v>8</v>
      </c>
      <c r="AH111" s="193"/>
      <c r="AI111" s="193">
        <v>8</v>
      </c>
      <c r="AJ111" s="193"/>
      <c r="AK111" s="362">
        <f t="shared" ref="AK111" si="66">((SUM(F111:AJ111))/8)-(SUMIF($F$6:$AJ$6,"C.Nhật",F111:AJ111)/8)</f>
        <v>24</v>
      </c>
      <c r="AL111" s="362">
        <f t="shared" ref="AL111" si="67">SUM(F112:AJ112)/8*1.5</f>
        <v>0</v>
      </c>
      <c r="AM111" s="364">
        <f t="shared" ref="AM111" si="68">SUMIF($F$6:$AJ$6,"C.Nhật",$F111:$AJ112)/8*2</f>
        <v>0</v>
      </c>
      <c r="AN111" s="366">
        <f t="shared" si="41"/>
        <v>24</v>
      </c>
      <c r="AO111" s="368">
        <v>0</v>
      </c>
      <c r="AP111" s="366"/>
      <c r="AQ111" s="366"/>
      <c r="AR111" s="366"/>
      <c r="AS111" s="356"/>
      <c r="AT111" s="297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</row>
    <row r="112" spans="1:90" s="78" customFormat="1" ht="18" customHeight="1">
      <c r="A112" s="371"/>
      <c r="B112" s="371"/>
      <c r="C112" s="359"/>
      <c r="D112" s="361"/>
      <c r="E112" s="81" t="s">
        <v>32</v>
      </c>
      <c r="F112" s="194"/>
      <c r="G112" s="194"/>
      <c r="H112" s="194"/>
      <c r="I112" s="194"/>
      <c r="J112" s="194"/>
      <c r="K112" s="194"/>
      <c r="L112" s="194"/>
      <c r="M112" s="194"/>
      <c r="N112" s="194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363"/>
      <c r="AL112" s="363"/>
      <c r="AM112" s="365"/>
      <c r="AN112" s="367"/>
      <c r="AO112" s="369"/>
      <c r="AP112" s="367"/>
      <c r="AQ112" s="367"/>
      <c r="AR112" s="367"/>
      <c r="AS112" s="357"/>
      <c r="AT112" s="297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</row>
    <row r="113" spans="1:90" s="78" customFormat="1" ht="18" customHeight="1">
      <c r="A113" s="370">
        <f>A111+1</f>
        <v>11</v>
      </c>
      <c r="B113" s="370" t="s">
        <v>107</v>
      </c>
      <c r="C113" s="358" t="str">
        <f>VLOOKUP(B113,DS,2,0)</f>
        <v>Trà Thị Soi</v>
      </c>
      <c r="D113" s="360" t="str">
        <f>VLOOKUP(B113,DS,3,0)</f>
        <v>Công nhân</v>
      </c>
      <c r="E113" s="79" t="s">
        <v>33</v>
      </c>
      <c r="F113" s="193"/>
      <c r="G113" s="193">
        <v>8</v>
      </c>
      <c r="H113" s="193">
        <v>8</v>
      </c>
      <c r="I113" s="193">
        <v>8</v>
      </c>
      <c r="J113" s="193">
        <v>8</v>
      </c>
      <c r="K113" s="193"/>
      <c r="L113" s="193">
        <v>8</v>
      </c>
      <c r="M113" s="193"/>
      <c r="N113" s="193">
        <v>8</v>
      </c>
      <c r="O113" s="193">
        <v>8</v>
      </c>
      <c r="P113" s="193">
        <v>8</v>
      </c>
      <c r="Q113" s="193">
        <v>8</v>
      </c>
      <c r="R113" s="193">
        <v>8</v>
      </c>
      <c r="S113" s="193">
        <v>8</v>
      </c>
      <c r="T113" s="193"/>
      <c r="U113" s="193">
        <v>8</v>
      </c>
      <c r="V113" s="193">
        <v>8</v>
      </c>
      <c r="W113" s="193">
        <v>8</v>
      </c>
      <c r="X113" s="193">
        <v>8</v>
      </c>
      <c r="Y113" s="193">
        <v>8</v>
      </c>
      <c r="Z113" s="193">
        <v>8</v>
      </c>
      <c r="AA113" s="193"/>
      <c r="AB113" s="193">
        <v>8</v>
      </c>
      <c r="AC113" s="193">
        <v>8</v>
      </c>
      <c r="AD113" s="193">
        <v>8</v>
      </c>
      <c r="AE113" s="193">
        <v>8</v>
      </c>
      <c r="AF113" s="193">
        <v>8</v>
      </c>
      <c r="AG113" s="193">
        <v>8</v>
      </c>
      <c r="AH113" s="193"/>
      <c r="AI113" s="193">
        <v>8</v>
      </c>
      <c r="AJ113" s="193"/>
      <c r="AK113" s="362">
        <f t="shared" ref="AK113" si="69">((SUM(F113:AJ113))/8)-(SUMIF($F$6:$AJ$6,"C.Nhật",F113:AJ113)/8)</f>
        <v>24</v>
      </c>
      <c r="AL113" s="362">
        <f t="shared" ref="AL113" si="70">SUM(F114:AJ114)/8*1.5</f>
        <v>0</v>
      </c>
      <c r="AM113" s="364">
        <f t="shared" ref="AM113" si="71">SUMIF($F$6:$AJ$6,"C.Nhật",$F113:$AJ114)/8*2</f>
        <v>0</v>
      </c>
      <c r="AN113" s="366">
        <f t="shared" si="41"/>
        <v>24</v>
      </c>
      <c r="AO113" s="368">
        <v>0</v>
      </c>
      <c r="AP113" s="366"/>
      <c r="AQ113" s="366"/>
      <c r="AR113" s="366"/>
      <c r="AS113" s="356"/>
      <c r="AT113" s="297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</row>
    <row r="114" spans="1:90" s="78" customFormat="1" ht="18" customHeight="1">
      <c r="A114" s="371"/>
      <c r="B114" s="371"/>
      <c r="C114" s="359"/>
      <c r="D114" s="361"/>
      <c r="E114" s="81" t="s">
        <v>32</v>
      </c>
      <c r="F114" s="194"/>
      <c r="G114" s="194"/>
      <c r="H114" s="194"/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4"/>
      <c r="Z114" s="194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363"/>
      <c r="AL114" s="363"/>
      <c r="AM114" s="365"/>
      <c r="AN114" s="367"/>
      <c r="AO114" s="369"/>
      <c r="AP114" s="367"/>
      <c r="AQ114" s="367"/>
      <c r="AR114" s="367"/>
      <c r="AS114" s="357"/>
      <c r="AT114" s="297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</row>
    <row r="115" spans="1:90" s="78" customFormat="1" ht="18" customHeight="1">
      <c r="A115" s="370">
        <f>A113+1</f>
        <v>12</v>
      </c>
      <c r="B115" s="370" t="s">
        <v>108</v>
      </c>
      <c r="C115" s="358" t="str">
        <f>VLOOKUP(B115,DS,2,0)</f>
        <v>Nguyễn Thị Diễm Hương</v>
      </c>
      <c r="D115" s="360" t="str">
        <f>VLOOKUP(B115,DS,3,0)</f>
        <v>Công nhân</v>
      </c>
      <c r="E115" s="79" t="s">
        <v>33</v>
      </c>
      <c r="F115" s="193"/>
      <c r="G115" s="193">
        <v>8</v>
      </c>
      <c r="H115" s="193">
        <v>8</v>
      </c>
      <c r="I115" s="193">
        <v>8</v>
      </c>
      <c r="J115" s="193">
        <v>8</v>
      </c>
      <c r="K115" s="193">
        <v>8</v>
      </c>
      <c r="L115" s="193">
        <v>8</v>
      </c>
      <c r="M115" s="193"/>
      <c r="N115" s="193">
        <v>8</v>
      </c>
      <c r="O115" s="193">
        <v>8</v>
      </c>
      <c r="P115" s="193">
        <v>8</v>
      </c>
      <c r="Q115" s="193">
        <v>8</v>
      </c>
      <c r="R115" s="193">
        <v>8</v>
      </c>
      <c r="S115" s="193">
        <v>8</v>
      </c>
      <c r="T115" s="193"/>
      <c r="U115" s="193">
        <v>8</v>
      </c>
      <c r="V115" s="193">
        <v>8</v>
      </c>
      <c r="W115" s="193">
        <v>8</v>
      </c>
      <c r="X115" s="193">
        <v>8</v>
      </c>
      <c r="Y115" s="193">
        <v>8</v>
      </c>
      <c r="Z115" s="193">
        <v>8</v>
      </c>
      <c r="AA115" s="193"/>
      <c r="AB115" s="193">
        <v>8</v>
      </c>
      <c r="AC115" s="193">
        <v>8</v>
      </c>
      <c r="AD115" s="193">
        <v>8</v>
      </c>
      <c r="AE115" s="193">
        <v>8</v>
      </c>
      <c r="AF115" s="193">
        <v>8</v>
      </c>
      <c r="AG115" s="193">
        <v>8</v>
      </c>
      <c r="AH115" s="193"/>
      <c r="AI115" s="193">
        <v>8</v>
      </c>
      <c r="AJ115" s="193"/>
      <c r="AK115" s="362">
        <f t="shared" ref="AK115" si="72">((SUM(F115:AJ115))/8)-(SUMIF($F$6:$AJ$6,"C.Nhật",F115:AJ115)/8)</f>
        <v>25</v>
      </c>
      <c r="AL115" s="362">
        <f t="shared" ref="AL115" si="73">SUM(F116:AJ116)/8*1.5</f>
        <v>0</v>
      </c>
      <c r="AM115" s="364">
        <f t="shared" ref="AM115" si="74">SUMIF($F$6:$AJ$6,"C.Nhật",$F115:$AJ116)/8*2</f>
        <v>0</v>
      </c>
      <c r="AN115" s="366">
        <f t="shared" si="41"/>
        <v>25</v>
      </c>
      <c r="AO115" s="368">
        <v>0</v>
      </c>
      <c r="AP115" s="366"/>
      <c r="AQ115" s="366"/>
      <c r="AR115" s="366"/>
      <c r="AS115" s="356"/>
      <c r="AT115" s="297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</row>
    <row r="116" spans="1:90" s="78" customFormat="1" ht="18" customHeight="1">
      <c r="A116" s="371"/>
      <c r="B116" s="371"/>
      <c r="C116" s="359"/>
      <c r="D116" s="361"/>
      <c r="E116" s="81" t="s">
        <v>32</v>
      </c>
      <c r="F116" s="194"/>
      <c r="G116" s="194"/>
      <c r="H116" s="194"/>
      <c r="I116" s="194"/>
      <c r="J116" s="194"/>
      <c r="K116" s="194"/>
      <c r="L116" s="194"/>
      <c r="M116" s="194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363"/>
      <c r="AL116" s="363"/>
      <c r="AM116" s="365"/>
      <c r="AN116" s="367"/>
      <c r="AO116" s="369"/>
      <c r="AP116" s="367"/>
      <c r="AQ116" s="367"/>
      <c r="AR116" s="367"/>
      <c r="AS116" s="357"/>
      <c r="AT116" s="297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</row>
    <row r="117" spans="1:90" s="78" customFormat="1" ht="18" customHeight="1">
      <c r="A117" s="370">
        <f>A115+1</f>
        <v>13</v>
      </c>
      <c r="B117" s="370" t="s">
        <v>109</v>
      </c>
      <c r="C117" s="358" t="str">
        <f>VLOOKUP(B117,DS,2,0)</f>
        <v>Sơn Thị Muỗi Tron</v>
      </c>
      <c r="D117" s="360" t="str">
        <f>VLOOKUP(B117,DS,3,0)</f>
        <v>Công nhân</v>
      </c>
      <c r="E117" s="79" t="s">
        <v>33</v>
      </c>
      <c r="F117" s="193"/>
      <c r="G117" s="193">
        <v>8</v>
      </c>
      <c r="H117" s="193">
        <v>8</v>
      </c>
      <c r="I117" s="193">
        <v>8</v>
      </c>
      <c r="J117" s="193">
        <v>8</v>
      </c>
      <c r="K117" s="193"/>
      <c r="L117" s="193">
        <v>8</v>
      </c>
      <c r="M117" s="193"/>
      <c r="N117" s="193">
        <v>8</v>
      </c>
      <c r="O117" s="193">
        <v>8</v>
      </c>
      <c r="P117" s="193">
        <v>8</v>
      </c>
      <c r="Q117" s="193">
        <v>8</v>
      </c>
      <c r="R117" s="193">
        <v>4</v>
      </c>
      <c r="S117" s="193">
        <v>8</v>
      </c>
      <c r="T117" s="193"/>
      <c r="U117" s="193">
        <v>8</v>
      </c>
      <c r="V117" s="193">
        <v>8</v>
      </c>
      <c r="W117" s="193">
        <v>8</v>
      </c>
      <c r="X117" s="193">
        <v>8</v>
      </c>
      <c r="Y117" s="193">
        <v>8</v>
      </c>
      <c r="Z117" s="193" t="s">
        <v>199</v>
      </c>
      <c r="AA117" s="193"/>
      <c r="AB117" s="193"/>
      <c r="AC117" s="193">
        <v>8</v>
      </c>
      <c r="AD117" s="193">
        <v>8</v>
      </c>
      <c r="AE117" s="193">
        <v>8</v>
      </c>
      <c r="AF117" s="193">
        <v>8</v>
      </c>
      <c r="AG117" s="193">
        <v>8</v>
      </c>
      <c r="AH117" s="193"/>
      <c r="AI117" s="193">
        <v>8</v>
      </c>
      <c r="AJ117" s="193"/>
      <c r="AK117" s="362">
        <f t="shared" ref="AK117" si="75">((SUM(F117:AJ117))/8)-(SUMIF($F$6:$AJ$6,"C.Nhật",F117:AJ117)/8)</f>
        <v>21.5</v>
      </c>
      <c r="AL117" s="362">
        <f t="shared" ref="AL117" si="76">SUM(F118:AJ118)/8*1.5</f>
        <v>0</v>
      </c>
      <c r="AM117" s="364">
        <f t="shared" ref="AM117" si="77">SUMIF($F$6:$AJ$6,"C.Nhật",$F117:$AJ118)/8*2</f>
        <v>0</v>
      </c>
      <c r="AN117" s="366">
        <f t="shared" si="41"/>
        <v>21.5</v>
      </c>
      <c r="AO117" s="368">
        <v>0</v>
      </c>
      <c r="AP117" s="366"/>
      <c r="AQ117" s="366"/>
      <c r="AR117" s="366"/>
      <c r="AS117" s="356"/>
      <c r="AT117" s="297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</row>
    <row r="118" spans="1:90" s="78" customFormat="1" ht="18" customHeight="1">
      <c r="A118" s="371"/>
      <c r="B118" s="371"/>
      <c r="C118" s="359"/>
      <c r="D118" s="361"/>
      <c r="E118" s="81" t="s">
        <v>32</v>
      </c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363"/>
      <c r="AL118" s="363"/>
      <c r="AM118" s="365"/>
      <c r="AN118" s="367"/>
      <c r="AO118" s="369"/>
      <c r="AP118" s="367"/>
      <c r="AQ118" s="367"/>
      <c r="AR118" s="367"/>
      <c r="AS118" s="357"/>
      <c r="AT118" s="297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</row>
    <row r="119" spans="1:90" s="78" customFormat="1" ht="18" customHeight="1">
      <c r="A119" s="370">
        <f>A117+1</f>
        <v>14</v>
      </c>
      <c r="B119" s="370" t="s">
        <v>110</v>
      </c>
      <c r="C119" s="358" t="str">
        <f>VLOOKUP(B119,DS,2,0)</f>
        <v>Sơn Thị Thương</v>
      </c>
      <c r="D119" s="360" t="str">
        <f>VLOOKUP(B119,DS,3,0)</f>
        <v>Công nhân</v>
      </c>
      <c r="E119" s="79" t="s">
        <v>33</v>
      </c>
      <c r="F119" s="193"/>
      <c r="G119" s="193">
        <v>8</v>
      </c>
      <c r="H119" s="193">
        <v>8</v>
      </c>
      <c r="I119" s="193">
        <v>8</v>
      </c>
      <c r="J119" s="193">
        <v>8</v>
      </c>
      <c r="K119" s="193">
        <v>8</v>
      </c>
      <c r="L119" s="193">
        <v>8</v>
      </c>
      <c r="M119" s="193"/>
      <c r="N119" s="193">
        <v>8</v>
      </c>
      <c r="O119" s="193">
        <v>8</v>
      </c>
      <c r="P119" s="193">
        <v>8</v>
      </c>
      <c r="Q119" s="193">
        <v>8</v>
      </c>
      <c r="R119" s="193">
        <v>8</v>
      </c>
      <c r="S119" s="193" t="s">
        <v>199</v>
      </c>
      <c r="T119" s="193"/>
      <c r="U119" s="193">
        <v>8</v>
      </c>
      <c r="V119" s="193">
        <v>8</v>
      </c>
      <c r="W119" s="193">
        <v>8</v>
      </c>
      <c r="X119" s="193">
        <v>8</v>
      </c>
      <c r="Y119" s="193">
        <v>8</v>
      </c>
      <c r="Z119" s="193">
        <v>8</v>
      </c>
      <c r="AA119" s="193"/>
      <c r="AB119" s="193">
        <v>8</v>
      </c>
      <c r="AC119" s="193">
        <v>8</v>
      </c>
      <c r="AD119" s="193">
        <v>8</v>
      </c>
      <c r="AE119" s="193">
        <v>8</v>
      </c>
      <c r="AF119" s="193">
        <v>8</v>
      </c>
      <c r="AG119" s="193">
        <v>8</v>
      </c>
      <c r="AH119" s="193"/>
      <c r="AI119" s="193">
        <v>8</v>
      </c>
      <c r="AJ119" s="193"/>
      <c r="AK119" s="362">
        <f t="shared" ref="AK119" si="78">((SUM(F119:AJ119))/8)-(SUMIF($F$6:$AJ$6,"C.Nhật",F119:AJ119)/8)</f>
        <v>24</v>
      </c>
      <c r="AL119" s="362">
        <f t="shared" ref="AL119" si="79">SUM(F120:AJ120)/8*1.5</f>
        <v>0</v>
      </c>
      <c r="AM119" s="364">
        <f t="shared" ref="AM119" si="80">SUMIF($F$6:$AJ$6,"C.Nhật",$F119:$AJ120)/8*2</f>
        <v>0</v>
      </c>
      <c r="AN119" s="366">
        <f t="shared" si="41"/>
        <v>24</v>
      </c>
      <c r="AO119" s="368">
        <v>0</v>
      </c>
      <c r="AP119" s="366"/>
      <c r="AQ119" s="366"/>
      <c r="AR119" s="366"/>
      <c r="AS119" s="356"/>
      <c r="AT119" s="297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</row>
    <row r="120" spans="1:90" s="78" customFormat="1" ht="18" customHeight="1">
      <c r="A120" s="371"/>
      <c r="B120" s="371"/>
      <c r="C120" s="359"/>
      <c r="D120" s="361"/>
      <c r="E120" s="81" t="s">
        <v>32</v>
      </c>
      <c r="F120" s="194"/>
      <c r="G120" s="194"/>
      <c r="H120" s="194"/>
      <c r="I120" s="194"/>
      <c r="J120" s="194"/>
      <c r="K120" s="194"/>
      <c r="L120" s="194"/>
      <c r="M120" s="194"/>
      <c r="N120" s="194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4"/>
      <c r="Z120" s="194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363"/>
      <c r="AL120" s="363"/>
      <c r="AM120" s="365"/>
      <c r="AN120" s="367"/>
      <c r="AO120" s="369"/>
      <c r="AP120" s="367"/>
      <c r="AQ120" s="367"/>
      <c r="AR120" s="367"/>
      <c r="AS120" s="357"/>
      <c r="AT120" s="297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</row>
    <row r="121" spans="1:90" s="78" customFormat="1" ht="18" customHeight="1">
      <c r="A121" s="370">
        <f>A119+1</f>
        <v>15</v>
      </c>
      <c r="B121" s="370" t="s">
        <v>111</v>
      </c>
      <c r="C121" s="358" t="str">
        <f>VLOOKUP(B121,DS,2,0)</f>
        <v>Thạch Thị Som Ươne</v>
      </c>
      <c r="D121" s="360" t="str">
        <f>VLOOKUP(B121,DS,3,0)</f>
        <v>Công nhân</v>
      </c>
      <c r="E121" s="79" t="s">
        <v>33</v>
      </c>
      <c r="F121" s="193"/>
      <c r="G121" s="193">
        <v>8</v>
      </c>
      <c r="H121" s="193">
        <v>8</v>
      </c>
      <c r="I121" s="193">
        <v>8</v>
      </c>
      <c r="J121" s="193">
        <v>8</v>
      </c>
      <c r="K121" s="193">
        <v>8</v>
      </c>
      <c r="L121" s="193">
        <v>8</v>
      </c>
      <c r="M121" s="193"/>
      <c r="N121" s="193">
        <v>8</v>
      </c>
      <c r="O121" s="193">
        <v>8</v>
      </c>
      <c r="P121" s="193">
        <v>8</v>
      </c>
      <c r="Q121" s="193">
        <v>8</v>
      </c>
      <c r="R121" s="193">
        <v>8</v>
      </c>
      <c r="S121" s="193" t="s">
        <v>199</v>
      </c>
      <c r="T121" s="193"/>
      <c r="U121" s="193">
        <v>8</v>
      </c>
      <c r="V121" s="193">
        <v>8</v>
      </c>
      <c r="W121" s="193">
        <v>8</v>
      </c>
      <c r="X121" s="193">
        <v>8</v>
      </c>
      <c r="Y121" s="193">
        <v>8</v>
      </c>
      <c r="Z121" s="193">
        <v>8</v>
      </c>
      <c r="AA121" s="193"/>
      <c r="AB121" s="193">
        <v>8</v>
      </c>
      <c r="AC121" s="193">
        <v>8</v>
      </c>
      <c r="AD121" s="193">
        <v>8</v>
      </c>
      <c r="AE121" s="193">
        <v>8</v>
      </c>
      <c r="AF121" s="193"/>
      <c r="AG121" s="193">
        <v>8</v>
      </c>
      <c r="AH121" s="193"/>
      <c r="AI121" s="193">
        <v>8</v>
      </c>
      <c r="AJ121" s="193"/>
      <c r="AK121" s="362">
        <f t="shared" ref="AK121" si="81">((SUM(F121:AJ121))/8)-(SUMIF($F$6:$AJ$6,"C.Nhật",F121:AJ121)/8)</f>
        <v>23</v>
      </c>
      <c r="AL121" s="362">
        <f t="shared" ref="AL121" si="82">SUM(F122:AJ122)/8*1.5</f>
        <v>0</v>
      </c>
      <c r="AM121" s="364">
        <f t="shared" ref="AM121" si="83">SUMIF($F$6:$AJ$6,"C.Nhật",$F121:$AJ122)/8*2</f>
        <v>0</v>
      </c>
      <c r="AN121" s="366">
        <f t="shared" si="41"/>
        <v>23</v>
      </c>
      <c r="AO121" s="368">
        <v>0</v>
      </c>
      <c r="AP121" s="366"/>
      <c r="AQ121" s="366"/>
      <c r="AR121" s="366"/>
      <c r="AS121" s="356"/>
      <c r="AT121" s="297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</row>
    <row r="122" spans="1:90" s="78" customFormat="1" ht="18" customHeight="1">
      <c r="A122" s="371"/>
      <c r="B122" s="371"/>
      <c r="C122" s="359"/>
      <c r="D122" s="361"/>
      <c r="E122" s="81" t="s">
        <v>32</v>
      </c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4"/>
      <c r="Z122" s="194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363"/>
      <c r="AL122" s="363"/>
      <c r="AM122" s="365"/>
      <c r="AN122" s="367"/>
      <c r="AO122" s="369"/>
      <c r="AP122" s="367"/>
      <c r="AQ122" s="367"/>
      <c r="AR122" s="367"/>
      <c r="AS122" s="357"/>
      <c r="AT122" s="297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</row>
    <row r="123" spans="1:90" s="78" customFormat="1" ht="18" customHeight="1">
      <c r="A123" s="370">
        <f>A121+1</f>
        <v>16</v>
      </c>
      <c r="B123" s="370" t="s">
        <v>112</v>
      </c>
      <c r="C123" s="358" t="str">
        <f>VLOOKUP(B123,DS,2,0)</f>
        <v>Huỳnh Thị Như</v>
      </c>
      <c r="D123" s="360" t="str">
        <f>VLOOKUP(B123,DS,3,0)</f>
        <v>Công nhân</v>
      </c>
      <c r="E123" s="79" t="s">
        <v>33</v>
      </c>
      <c r="F123" s="193"/>
      <c r="G123" s="193">
        <v>8</v>
      </c>
      <c r="H123" s="193">
        <v>8</v>
      </c>
      <c r="I123" s="193">
        <v>8</v>
      </c>
      <c r="J123" s="193">
        <v>8</v>
      </c>
      <c r="K123" s="193"/>
      <c r="L123" s="193">
        <v>8</v>
      </c>
      <c r="M123" s="193"/>
      <c r="N123" s="193">
        <v>8</v>
      </c>
      <c r="O123" s="193">
        <v>8</v>
      </c>
      <c r="P123" s="193">
        <v>8</v>
      </c>
      <c r="Q123" s="193">
        <v>8</v>
      </c>
      <c r="R123" s="193">
        <v>8</v>
      </c>
      <c r="S123" s="193">
        <v>8</v>
      </c>
      <c r="T123" s="193"/>
      <c r="U123" s="193" t="s">
        <v>199</v>
      </c>
      <c r="V123" s="193">
        <v>8</v>
      </c>
      <c r="W123" s="193">
        <v>8</v>
      </c>
      <c r="X123" s="193">
        <v>8</v>
      </c>
      <c r="Y123" s="193">
        <v>8</v>
      </c>
      <c r="Z123" s="193">
        <v>8</v>
      </c>
      <c r="AA123" s="193"/>
      <c r="AB123" s="193">
        <v>8</v>
      </c>
      <c r="AC123" s="193">
        <v>8</v>
      </c>
      <c r="AD123" s="193">
        <v>8</v>
      </c>
      <c r="AE123" s="193">
        <v>8</v>
      </c>
      <c r="AF123" s="193">
        <v>8</v>
      </c>
      <c r="AG123" s="193">
        <v>8</v>
      </c>
      <c r="AH123" s="193"/>
      <c r="AI123" s="193">
        <v>8</v>
      </c>
      <c r="AJ123" s="193"/>
      <c r="AK123" s="362">
        <f t="shared" ref="AK123" si="84">((SUM(F123:AJ123))/8)-(SUMIF($F$6:$AJ$6,"C.Nhật",F123:AJ123)/8)</f>
        <v>23</v>
      </c>
      <c r="AL123" s="362">
        <f t="shared" ref="AL123" si="85">SUM(F124:AJ124)/8*1.5</f>
        <v>0</v>
      </c>
      <c r="AM123" s="364">
        <f t="shared" ref="AM123" si="86">SUMIF($F$6:$AJ$6,"C.Nhật",$F123:$AJ124)/8*2</f>
        <v>0</v>
      </c>
      <c r="AN123" s="366">
        <f t="shared" si="41"/>
        <v>23</v>
      </c>
      <c r="AO123" s="368">
        <v>0</v>
      </c>
      <c r="AP123" s="366"/>
      <c r="AQ123" s="366"/>
      <c r="AR123" s="366"/>
      <c r="AS123" s="356"/>
      <c r="AT123" s="297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</row>
    <row r="124" spans="1:90" s="78" customFormat="1" ht="18" customHeight="1">
      <c r="A124" s="371"/>
      <c r="B124" s="371"/>
      <c r="C124" s="359"/>
      <c r="D124" s="361"/>
      <c r="E124" s="81" t="s">
        <v>32</v>
      </c>
      <c r="F124" s="194"/>
      <c r="G124" s="194"/>
      <c r="H124" s="194"/>
      <c r="I124" s="194"/>
      <c r="J124" s="194"/>
      <c r="K124" s="194"/>
      <c r="L124" s="194"/>
      <c r="M124" s="194"/>
      <c r="N124" s="194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4"/>
      <c r="Z124" s="194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363"/>
      <c r="AL124" s="363"/>
      <c r="AM124" s="365"/>
      <c r="AN124" s="367"/>
      <c r="AO124" s="369"/>
      <c r="AP124" s="367"/>
      <c r="AQ124" s="367"/>
      <c r="AR124" s="367"/>
      <c r="AS124" s="357"/>
      <c r="AT124" s="297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</row>
    <row r="125" spans="1:90" s="78" customFormat="1" ht="18" customHeight="1">
      <c r="A125" s="370">
        <f>A123+1</f>
        <v>17</v>
      </c>
      <c r="B125" s="370" t="s">
        <v>113</v>
      </c>
      <c r="C125" s="358" t="str">
        <f>VLOOKUP(B125,DS,2,0)</f>
        <v>Sơn Thị Chành Ny</v>
      </c>
      <c r="D125" s="360" t="str">
        <f>VLOOKUP(B125,DS,3,0)</f>
        <v>Công nhân</v>
      </c>
      <c r="E125" s="79" t="s">
        <v>33</v>
      </c>
      <c r="F125" s="193"/>
      <c r="G125" s="193">
        <v>8</v>
      </c>
      <c r="H125" s="193">
        <v>8</v>
      </c>
      <c r="I125" s="193">
        <v>8</v>
      </c>
      <c r="J125" s="193">
        <v>8</v>
      </c>
      <c r="K125" s="193">
        <v>8</v>
      </c>
      <c r="L125" s="193" t="s">
        <v>199</v>
      </c>
      <c r="M125" s="193"/>
      <c r="N125" s="193">
        <v>8</v>
      </c>
      <c r="O125" s="193">
        <v>8</v>
      </c>
      <c r="P125" s="193">
        <v>8</v>
      </c>
      <c r="Q125" s="193">
        <v>8</v>
      </c>
      <c r="R125" s="193">
        <v>8</v>
      </c>
      <c r="S125" s="193" t="s">
        <v>199</v>
      </c>
      <c r="T125" s="193"/>
      <c r="U125" s="193">
        <v>8</v>
      </c>
      <c r="V125" s="193">
        <v>8</v>
      </c>
      <c r="W125" s="193">
        <v>8</v>
      </c>
      <c r="X125" s="193">
        <v>8</v>
      </c>
      <c r="Y125" s="193">
        <v>8</v>
      </c>
      <c r="Z125" s="193">
        <v>8</v>
      </c>
      <c r="AA125" s="193"/>
      <c r="AB125" s="193">
        <v>8</v>
      </c>
      <c r="AC125" s="193">
        <v>8</v>
      </c>
      <c r="AD125" s="193">
        <v>8</v>
      </c>
      <c r="AE125" s="193">
        <v>8</v>
      </c>
      <c r="AF125" s="193">
        <v>8</v>
      </c>
      <c r="AG125" s="193">
        <v>8</v>
      </c>
      <c r="AH125" s="193"/>
      <c r="AI125" s="193">
        <v>8</v>
      </c>
      <c r="AJ125" s="193"/>
      <c r="AK125" s="362">
        <f t="shared" ref="AK125" si="87">((SUM(F125:AJ125))/8)-(SUMIF($F$6:$AJ$6,"C.Nhật",F125:AJ125)/8)</f>
        <v>23</v>
      </c>
      <c r="AL125" s="362">
        <f t="shared" ref="AL125" si="88">SUM(F126:AJ126)/8*1.5</f>
        <v>0</v>
      </c>
      <c r="AM125" s="364">
        <f t="shared" ref="AM125" si="89">SUMIF($F$6:$AJ$6,"C.Nhật",$F125:$AJ126)/8*2</f>
        <v>0</v>
      </c>
      <c r="AN125" s="366">
        <f t="shared" si="41"/>
        <v>23</v>
      </c>
      <c r="AO125" s="368">
        <v>0</v>
      </c>
      <c r="AP125" s="366"/>
      <c r="AQ125" s="366"/>
      <c r="AR125" s="366"/>
      <c r="AS125" s="356"/>
      <c r="AT125" s="297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</row>
    <row r="126" spans="1:90" s="78" customFormat="1" ht="18" customHeight="1">
      <c r="A126" s="371"/>
      <c r="B126" s="371"/>
      <c r="C126" s="359"/>
      <c r="D126" s="361"/>
      <c r="E126" s="81" t="s">
        <v>32</v>
      </c>
      <c r="F126" s="194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4"/>
      <c r="Z126" s="194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363"/>
      <c r="AL126" s="363"/>
      <c r="AM126" s="365"/>
      <c r="AN126" s="367"/>
      <c r="AO126" s="369"/>
      <c r="AP126" s="367"/>
      <c r="AQ126" s="367"/>
      <c r="AR126" s="367"/>
      <c r="AS126" s="357"/>
      <c r="AT126" s="297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</row>
    <row r="127" spans="1:90" s="78" customFormat="1" ht="18" customHeight="1">
      <c r="A127" s="370">
        <f>A125+1</f>
        <v>18</v>
      </c>
      <c r="B127" s="370" t="s">
        <v>114</v>
      </c>
      <c r="C127" s="358" t="str">
        <f>VLOOKUP(B127,DS,2,0)</f>
        <v>Sơn Thị Chành Đa</v>
      </c>
      <c r="D127" s="360" t="str">
        <f>VLOOKUP(B127,DS,3,0)</f>
        <v>Công nhân</v>
      </c>
      <c r="E127" s="79" t="s">
        <v>33</v>
      </c>
      <c r="F127" s="193"/>
      <c r="G127" s="193">
        <v>8</v>
      </c>
      <c r="H127" s="193">
        <v>8</v>
      </c>
      <c r="I127" s="193">
        <v>8</v>
      </c>
      <c r="J127" s="193">
        <v>8</v>
      </c>
      <c r="K127" s="193"/>
      <c r="L127" s="193">
        <v>8</v>
      </c>
      <c r="M127" s="193"/>
      <c r="N127" s="193">
        <v>8</v>
      </c>
      <c r="O127" s="193">
        <v>8</v>
      </c>
      <c r="P127" s="193">
        <v>8</v>
      </c>
      <c r="Q127" s="193">
        <v>8</v>
      </c>
      <c r="R127" s="193">
        <v>8</v>
      </c>
      <c r="S127" s="193">
        <v>8</v>
      </c>
      <c r="T127" s="193"/>
      <c r="U127" s="193">
        <v>8</v>
      </c>
      <c r="V127" s="193">
        <v>8</v>
      </c>
      <c r="W127" s="193">
        <v>8</v>
      </c>
      <c r="X127" s="193">
        <v>8</v>
      </c>
      <c r="Y127" s="193">
        <v>8</v>
      </c>
      <c r="Z127" s="193">
        <v>8</v>
      </c>
      <c r="AA127" s="193"/>
      <c r="AB127" s="193">
        <v>8</v>
      </c>
      <c r="AC127" s="193">
        <v>8</v>
      </c>
      <c r="AD127" s="193">
        <v>8</v>
      </c>
      <c r="AE127" s="193">
        <v>8</v>
      </c>
      <c r="AF127" s="193"/>
      <c r="AG127" s="193">
        <v>8</v>
      </c>
      <c r="AH127" s="193"/>
      <c r="AI127" s="193">
        <v>8</v>
      </c>
      <c r="AJ127" s="193"/>
      <c r="AK127" s="362">
        <f t="shared" ref="AK127" si="90">((SUM(F127:AJ127))/8)-(SUMIF($F$6:$AJ$6,"C.Nhật",F127:AJ127)/8)</f>
        <v>23</v>
      </c>
      <c r="AL127" s="362">
        <f t="shared" ref="AL127" si="91">SUM(F128:AJ128)/8*1.5</f>
        <v>0</v>
      </c>
      <c r="AM127" s="364">
        <f t="shared" ref="AM127" si="92">SUMIF($F$6:$AJ$6,"C.Nhật",$F127:$AJ128)/8*2</f>
        <v>0</v>
      </c>
      <c r="AN127" s="366">
        <f t="shared" si="41"/>
        <v>23</v>
      </c>
      <c r="AO127" s="368">
        <v>0</v>
      </c>
      <c r="AP127" s="366"/>
      <c r="AQ127" s="366"/>
      <c r="AR127" s="366"/>
      <c r="AS127" s="356"/>
      <c r="AT127" s="297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</row>
    <row r="128" spans="1:90" s="78" customFormat="1" ht="18" customHeight="1">
      <c r="A128" s="371"/>
      <c r="B128" s="371"/>
      <c r="C128" s="359"/>
      <c r="D128" s="361"/>
      <c r="E128" s="81" t="s">
        <v>32</v>
      </c>
      <c r="F128" s="194"/>
      <c r="G128" s="194"/>
      <c r="H128" s="194"/>
      <c r="I128" s="194"/>
      <c r="J128" s="194"/>
      <c r="K128" s="194"/>
      <c r="L128" s="194"/>
      <c r="M128" s="194"/>
      <c r="N128" s="194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4"/>
      <c r="Z128" s="194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363"/>
      <c r="AL128" s="363"/>
      <c r="AM128" s="365"/>
      <c r="AN128" s="367"/>
      <c r="AO128" s="369"/>
      <c r="AP128" s="367"/>
      <c r="AQ128" s="367"/>
      <c r="AR128" s="367"/>
      <c r="AS128" s="357"/>
      <c r="AT128" s="297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</row>
    <row r="129" spans="1:90" s="78" customFormat="1" ht="18" customHeight="1">
      <c r="A129" s="370">
        <f>A127+1</f>
        <v>19</v>
      </c>
      <c r="B129" s="370" t="s">
        <v>115</v>
      </c>
      <c r="C129" s="358" t="str">
        <f>VLOOKUP(B129,DS,2,0)</f>
        <v>Trần Thị Bích Phượng</v>
      </c>
      <c r="D129" s="360" t="str">
        <f>VLOOKUP(B129,DS,3,0)</f>
        <v>Công nhân</v>
      </c>
      <c r="E129" s="79" t="s">
        <v>33</v>
      </c>
      <c r="F129" s="193"/>
      <c r="G129" s="193">
        <v>8</v>
      </c>
      <c r="H129" s="193">
        <v>8</v>
      </c>
      <c r="I129" s="193">
        <v>8</v>
      </c>
      <c r="J129" s="193">
        <v>8</v>
      </c>
      <c r="K129" s="193"/>
      <c r="L129" s="193">
        <v>8</v>
      </c>
      <c r="M129" s="193"/>
      <c r="N129" s="193">
        <v>8</v>
      </c>
      <c r="O129" s="193">
        <v>8</v>
      </c>
      <c r="P129" s="193">
        <v>8</v>
      </c>
      <c r="Q129" s="193">
        <v>8</v>
      </c>
      <c r="R129" s="193">
        <v>8</v>
      </c>
      <c r="S129" s="193" t="s">
        <v>199</v>
      </c>
      <c r="T129" s="193"/>
      <c r="U129" s="193">
        <v>8</v>
      </c>
      <c r="V129" s="193">
        <v>8</v>
      </c>
      <c r="W129" s="193">
        <v>8</v>
      </c>
      <c r="X129" s="193">
        <v>8</v>
      </c>
      <c r="Y129" s="193">
        <v>8</v>
      </c>
      <c r="Z129" s="193">
        <v>8</v>
      </c>
      <c r="AA129" s="193"/>
      <c r="AB129" s="193">
        <v>8</v>
      </c>
      <c r="AC129" s="193">
        <v>8</v>
      </c>
      <c r="AD129" s="193">
        <v>8</v>
      </c>
      <c r="AE129" s="193">
        <v>8</v>
      </c>
      <c r="AF129" s="193">
        <v>8</v>
      </c>
      <c r="AG129" s="193">
        <v>8</v>
      </c>
      <c r="AH129" s="193"/>
      <c r="AI129" s="193">
        <v>8</v>
      </c>
      <c r="AJ129" s="193"/>
      <c r="AK129" s="362">
        <f t="shared" ref="AK129" si="93">((SUM(F129:AJ129))/8)-(SUMIF($F$6:$AJ$6,"C.Nhật",F129:AJ129)/8)</f>
        <v>23</v>
      </c>
      <c r="AL129" s="362">
        <f t="shared" ref="AL129" si="94">SUM(F130:AJ130)/8*1.5</f>
        <v>0</v>
      </c>
      <c r="AM129" s="364">
        <f t="shared" ref="AM129" si="95">SUMIF($F$6:$AJ$6,"C.Nhật",$F129:$AJ130)/8*2</f>
        <v>0</v>
      </c>
      <c r="AN129" s="366">
        <f t="shared" si="41"/>
        <v>23</v>
      </c>
      <c r="AO129" s="368">
        <v>0</v>
      </c>
      <c r="AP129" s="366"/>
      <c r="AQ129" s="366"/>
      <c r="AR129" s="366"/>
      <c r="AS129" s="356"/>
      <c r="AT129" s="297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</row>
    <row r="130" spans="1:90" s="78" customFormat="1" ht="18" customHeight="1">
      <c r="A130" s="371"/>
      <c r="B130" s="371"/>
      <c r="C130" s="359"/>
      <c r="D130" s="361"/>
      <c r="E130" s="81" t="s">
        <v>32</v>
      </c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4"/>
      <c r="Z130" s="194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363"/>
      <c r="AL130" s="363"/>
      <c r="AM130" s="365"/>
      <c r="AN130" s="367"/>
      <c r="AO130" s="369"/>
      <c r="AP130" s="367"/>
      <c r="AQ130" s="367"/>
      <c r="AR130" s="367"/>
      <c r="AS130" s="357"/>
      <c r="AT130" s="297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</row>
    <row r="131" spans="1:90" s="78" customFormat="1" ht="18" customHeight="1">
      <c r="A131" s="370">
        <f>A129+1</f>
        <v>20</v>
      </c>
      <c r="B131" s="370" t="s">
        <v>116</v>
      </c>
      <c r="C131" s="358" t="str">
        <f>VLOOKUP(B131,DS,2,0)</f>
        <v>Sơn Thị Trường Sa</v>
      </c>
      <c r="D131" s="360" t="str">
        <f>VLOOKUP(B131,DS,3,0)</f>
        <v>Công nhân</v>
      </c>
      <c r="E131" s="79" t="s">
        <v>33</v>
      </c>
      <c r="F131" s="193"/>
      <c r="G131" s="193">
        <v>8</v>
      </c>
      <c r="H131" s="193">
        <v>8</v>
      </c>
      <c r="I131" s="193">
        <v>8</v>
      </c>
      <c r="J131" s="193">
        <v>8</v>
      </c>
      <c r="K131" s="193">
        <v>8</v>
      </c>
      <c r="L131" s="193" t="s">
        <v>199</v>
      </c>
      <c r="M131" s="193"/>
      <c r="N131" s="193">
        <v>8</v>
      </c>
      <c r="O131" s="193">
        <v>8</v>
      </c>
      <c r="P131" s="193">
        <v>8</v>
      </c>
      <c r="Q131" s="193">
        <v>8</v>
      </c>
      <c r="R131" s="193">
        <v>8</v>
      </c>
      <c r="S131" s="193">
        <v>8</v>
      </c>
      <c r="T131" s="193"/>
      <c r="U131" s="193">
        <v>8</v>
      </c>
      <c r="V131" s="193">
        <v>8</v>
      </c>
      <c r="W131" s="193">
        <v>8</v>
      </c>
      <c r="X131" s="193">
        <v>8</v>
      </c>
      <c r="Y131" s="193">
        <v>8</v>
      </c>
      <c r="Z131" s="193">
        <v>8</v>
      </c>
      <c r="AA131" s="193"/>
      <c r="AB131" s="193">
        <v>8</v>
      </c>
      <c r="AC131" s="193">
        <v>8</v>
      </c>
      <c r="AD131" s="193">
        <v>8</v>
      </c>
      <c r="AE131" s="193">
        <v>8</v>
      </c>
      <c r="AF131" s="193" t="s">
        <v>199</v>
      </c>
      <c r="AG131" s="193">
        <v>8</v>
      </c>
      <c r="AH131" s="193"/>
      <c r="AI131" s="193">
        <v>8</v>
      </c>
      <c r="AJ131" s="193"/>
      <c r="AK131" s="362">
        <f t="shared" ref="AK131" si="96">((SUM(F131:AJ131))/8)-(SUMIF($F$6:$AJ$6,"C.Nhật",F131:AJ131)/8)</f>
        <v>23</v>
      </c>
      <c r="AL131" s="362">
        <f t="shared" ref="AL131" si="97">SUM(F132:AJ132)/8*1.5</f>
        <v>0</v>
      </c>
      <c r="AM131" s="364">
        <f t="shared" ref="AM131" si="98">SUMIF($F$6:$AJ$6,"C.Nhật",$F131:$AJ132)/8*2</f>
        <v>0</v>
      </c>
      <c r="AN131" s="366">
        <f t="shared" si="41"/>
        <v>23</v>
      </c>
      <c r="AO131" s="368">
        <v>0</v>
      </c>
      <c r="AP131" s="366"/>
      <c r="AQ131" s="366"/>
      <c r="AR131" s="366"/>
      <c r="AS131" s="356"/>
      <c r="AT131" s="297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</row>
    <row r="132" spans="1:90" s="78" customFormat="1" ht="18" customHeight="1">
      <c r="A132" s="371"/>
      <c r="B132" s="371"/>
      <c r="C132" s="359"/>
      <c r="D132" s="361"/>
      <c r="E132" s="81" t="s">
        <v>32</v>
      </c>
      <c r="F132" s="194"/>
      <c r="G132" s="194"/>
      <c r="H132" s="194"/>
      <c r="I132" s="194"/>
      <c r="J132" s="194"/>
      <c r="K132" s="194"/>
      <c r="L132" s="194"/>
      <c r="M132" s="194"/>
      <c r="N132" s="194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4"/>
      <c r="Z132" s="194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363"/>
      <c r="AL132" s="363"/>
      <c r="AM132" s="365"/>
      <c r="AN132" s="367"/>
      <c r="AO132" s="369"/>
      <c r="AP132" s="367"/>
      <c r="AQ132" s="367"/>
      <c r="AR132" s="367"/>
      <c r="AS132" s="357"/>
      <c r="AT132" s="297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</row>
    <row r="133" spans="1:90" s="78" customFormat="1" ht="18" customHeight="1">
      <c r="A133" s="370">
        <f>A131+1</f>
        <v>21</v>
      </c>
      <c r="B133" s="370" t="s">
        <v>117</v>
      </c>
      <c r="C133" s="358" t="str">
        <f>VLOOKUP(B133,DS,2,0)</f>
        <v>Lâm Thị Sà Mít</v>
      </c>
      <c r="D133" s="360" t="str">
        <f>VLOOKUP(B133,DS,3,0)</f>
        <v>Công nhân</v>
      </c>
      <c r="E133" s="79" t="s">
        <v>33</v>
      </c>
      <c r="F133" s="193"/>
      <c r="G133" s="193">
        <v>8</v>
      </c>
      <c r="H133" s="193">
        <v>8</v>
      </c>
      <c r="I133" s="193">
        <v>8</v>
      </c>
      <c r="J133" s="193">
        <v>8</v>
      </c>
      <c r="K133" s="193">
        <v>8</v>
      </c>
      <c r="L133" s="193">
        <v>8</v>
      </c>
      <c r="M133" s="193"/>
      <c r="N133" s="193">
        <v>8</v>
      </c>
      <c r="O133" s="193">
        <v>8</v>
      </c>
      <c r="P133" s="193">
        <v>8</v>
      </c>
      <c r="Q133" s="193">
        <v>8</v>
      </c>
      <c r="R133" s="193">
        <v>8</v>
      </c>
      <c r="S133" s="193">
        <v>8</v>
      </c>
      <c r="T133" s="193"/>
      <c r="U133" s="193">
        <v>8</v>
      </c>
      <c r="V133" s="193">
        <v>8</v>
      </c>
      <c r="W133" s="193">
        <v>8</v>
      </c>
      <c r="X133" s="193">
        <v>8</v>
      </c>
      <c r="Y133" s="193">
        <v>8</v>
      </c>
      <c r="Z133" s="193" t="s">
        <v>199</v>
      </c>
      <c r="AA133" s="193"/>
      <c r="AB133" s="193">
        <v>8</v>
      </c>
      <c r="AC133" s="193">
        <v>8</v>
      </c>
      <c r="AD133" s="193">
        <v>8</v>
      </c>
      <c r="AE133" s="193">
        <v>8</v>
      </c>
      <c r="AF133" s="193">
        <v>8</v>
      </c>
      <c r="AG133" s="193">
        <v>8</v>
      </c>
      <c r="AH133" s="193"/>
      <c r="AI133" s="193">
        <v>8</v>
      </c>
      <c r="AJ133" s="193"/>
      <c r="AK133" s="362">
        <f t="shared" ref="AK133" si="99">((SUM(F133:AJ133))/8)-(SUMIF($F$6:$AJ$6,"C.Nhật",F133:AJ133)/8)</f>
        <v>24</v>
      </c>
      <c r="AL133" s="362">
        <f t="shared" ref="AL133" si="100">SUM(F134:AJ134)/8*1.5</f>
        <v>0</v>
      </c>
      <c r="AM133" s="364">
        <f t="shared" ref="AM133" si="101">SUMIF($F$6:$AJ$6,"C.Nhật",$F133:$AJ134)/8*2</f>
        <v>0</v>
      </c>
      <c r="AN133" s="366">
        <f t="shared" si="41"/>
        <v>24</v>
      </c>
      <c r="AO133" s="368">
        <v>0</v>
      </c>
      <c r="AP133" s="366"/>
      <c r="AQ133" s="366"/>
      <c r="AR133" s="366"/>
      <c r="AS133" s="356"/>
      <c r="AT133" s="297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</row>
    <row r="134" spans="1:90" s="78" customFormat="1" ht="18" customHeight="1">
      <c r="A134" s="371"/>
      <c r="B134" s="371"/>
      <c r="C134" s="359"/>
      <c r="D134" s="361"/>
      <c r="E134" s="81" t="s">
        <v>32</v>
      </c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4"/>
      <c r="Z134" s="194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363"/>
      <c r="AL134" s="363"/>
      <c r="AM134" s="365"/>
      <c r="AN134" s="367"/>
      <c r="AO134" s="369"/>
      <c r="AP134" s="367"/>
      <c r="AQ134" s="367"/>
      <c r="AR134" s="367"/>
      <c r="AS134" s="357"/>
      <c r="AT134" s="297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</row>
    <row r="135" spans="1:90" s="78" customFormat="1" ht="18" customHeight="1">
      <c r="A135" s="370">
        <f>A133+1</f>
        <v>22</v>
      </c>
      <c r="B135" s="370" t="s">
        <v>118</v>
      </c>
      <c r="C135" s="358" t="str">
        <f>VLOOKUP(B135,DS,2,0)</f>
        <v>Nguyễn Văn Phi</v>
      </c>
      <c r="D135" s="360" t="str">
        <f>VLOOKUP(B135,DS,3,0)</f>
        <v>Công nhân</v>
      </c>
      <c r="E135" s="79" t="s">
        <v>33</v>
      </c>
      <c r="F135" s="193"/>
      <c r="G135" s="193">
        <v>8</v>
      </c>
      <c r="H135" s="193">
        <v>8</v>
      </c>
      <c r="I135" s="193">
        <v>8</v>
      </c>
      <c r="J135" s="193">
        <v>8</v>
      </c>
      <c r="K135" s="193">
        <v>8</v>
      </c>
      <c r="L135" s="193">
        <v>8</v>
      </c>
      <c r="M135" s="193"/>
      <c r="N135" s="193">
        <v>8</v>
      </c>
      <c r="O135" s="193">
        <v>8</v>
      </c>
      <c r="P135" s="193">
        <v>8</v>
      </c>
      <c r="Q135" s="193">
        <v>8</v>
      </c>
      <c r="R135" s="193">
        <v>8</v>
      </c>
      <c r="S135" s="193">
        <v>8</v>
      </c>
      <c r="T135" s="193"/>
      <c r="U135" s="193">
        <v>8</v>
      </c>
      <c r="V135" s="193">
        <v>8</v>
      </c>
      <c r="W135" s="193">
        <v>8</v>
      </c>
      <c r="X135" s="193">
        <v>8</v>
      </c>
      <c r="Y135" s="193">
        <v>8</v>
      </c>
      <c r="Z135" s="193">
        <v>8</v>
      </c>
      <c r="AA135" s="193"/>
      <c r="AB135" s="193">
        <v>8</v>
      </c>
      <c r="AC135" s="193">
        <v>8</v>
      </c>
      <c r="AD135" s="193">
        <v>8</v>
      </c>
      <c r="AE135" s="193">
        <v>8</v>
      </c>
      <c r="AF135" s="193">
        <v>8</v>
      </c>
      <c r="AG135" s="193">
        <v>8</v>
      </c>
      <c r="AH135" s="193"/>
      <c r="AI135" s="193">
        <v>8</v>
      </c>
      <c r="AJ135" s="193"/>
      <c r="AK135" s="362">
        <f t="shared" ref="AK135" si="102">((SUM(F135:AJ135))/8)-(SUMIF($F$6:$AJ$6,"C.Nhật",F135:AJ135)/8)</f>
        <v>25</v>
      </c>
      <c r="AL135" s="362">
        <f t="shared" ref="AL135" si="103">SUM(F136:AJ136)/8*1.5</f>
        <v>0</v>
      </c>
      <c r="AM135" s="364">
        <f t="shared" ref="AM135" si="104">SUMIF($F$6:$AJ$6,"C.Nhật",$F135:$AJ136)/8*2</f>
        <v>0</v>
      </c>
      <c r="AN135" s="366">
        <f t="shared" si="41"/>
        <v>25</v>
      </c>
      <c r="AO135" s="368">
        <v>0</v>
      </c>
      <c r="AP135" s="366"/>
      <c r="AQ135" s="366"/>
      <c r="AR135" s="366"/>
      <c r="AS135" s="356"/>
      <c r="AT135" s="297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</row>
    <row r="136" spans="1:90" s="78" customFormat="1" ht="18" customHeight="1">
      <c r="A136" s="371"/>
      <c r="B136" s="371"/>
      <c r="C136" s="359"/>
      <c r="D136" s="361"/>
      <c r="E136" s="81" t="s">
        <v>32</v>
      </c>
      <c r="F136" s="194"/>
      <c r="G136" s="194"/>
      <c r="H136" s="194"/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4"/>
      <c r="Z136" s="194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363"/>
      <c r="AL136" s="363"/>
      <c r="AM136" s="365"/>
      <c r="AN136" s="367"/>
      <c r="AO136" s="369"/>
      <c r="AP136" s="367"/>
      <c r="AQ136" s="367"/>
      <c r="AR136" s="367"/>
      <c r="AS136" s="357"/>
      <c r="AT136" s="297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</row>
    <row r="137" spans="1:90" s="78" customFormat="1" ht="18" customHeight="1">
      <c r="A137" s="370">
        <f>A135+1</f>
        <v>23</v>
      </c>
      <c r="B137" s="370" t="s">
        <v>119</v>
      </c>
      <c r="C137" s="358" t="str">
        <f>VLOOKUP(B137,DS,2,0)</f>
        <v>Trần Thị Toan</v>
      </c>
      <c r="D137" s="360" t="str">
        <f>VLOOKUP(B137,DS,3,0)</f>
        <v>Công nhân</v>
      </c>
      <c r="E137" s="79" t="s">
        <v>33</v>
      </c>
      <c r="F137" s="193"/>
      <c r="G137" s="193">
        <v>8</v>
      </c>
      <c r="H137" s="193">
        <v>8</v>
      </c>
      <c r="I137" s="193">
        <v>8</v>
      </c>
      <c r="J137" s="193">
        <v>8</v>
      </c>
      <c r="K137" s="193">
        <v>8</v>
      </c>
      <c r="L137" s="193">
        <v>8</v>
      </c>
      <c r="M137" s="193"/>
      <c r="N137" s="193">
        <v>8</v>
      </c>
      <c r="O137" s="193">
        <v>8</v>
      </c>
      <c r="P137" s="193">
        <v>8</v>
      </c>
      <c r="Q137" s="193">
        <v>8</v>
      </c>
      <c r="R137" s="193">
        <v>8</v>
      </c>
      <c r="S137" s="193">
        <v>8</v>
      </c>
      <c r="T137" s="193"/>
      <c r="U137" s="193">
        <v>8</v>
      </c>
      <c r="V137" s="193">
        <v>8</v>
      </c>
      <c r="W137" s="193">
        <v>8</v>
      </c>
      <c r="X137" s="193">
        <v>8</v>
      </c>
      <c r="Y137" s="193">
        <v>8</v>
      </c>
      <c r="Z137" s="193" t="s">
        <v>199</v>
      </c>
      <c r="AA137" s="193"/>
      <c r="AB137" s="193">
        <v>8</v>
      </c>
      <c r="AC137" s="193">
        <v>8</v>
      </c>
      <c r="AD137" s="193">
        <v>8</v>
      </c>
      <c r="AE137" s="193">
        <v>8</v>
      </c>
      <c r="AF137" s="193">
        <v>8</v>
      </c>
      <c r="AG137" s="193">
        <v>8</v>
      </c>
      <c r="AH137" s="193"/>
      <c r="AI137" s="193">
        <v>8</v>
      </c>
      <c r="AJ137" s="193"/>
      <c r="AK137" s="362">
        <f t="shared" ref="AK137" si="105">((SUM(F137:AJ137))/8)-(SUMIF($F$6:$AJ$6,"C.Nhật",F137:AJ137)/8)</f>
        <v>24</v>
      </c>
      <c r="AL137" s="362">
        <f t="shared" ref="AL137" si="106">SUM(F138:AJ138)/8*1.5</f>
        <v>0</v>
      </c>
      <c r="AM137" s="364">
        <f t="shared" ref="AM137" si="107">SUMIF($F$6:$AJ$6,"C.Nhật",$F137:$AJ138)/8*2</f>
        <v>0</v>
      </c>
      <c r="AN137" s="366">
        <f t="shared" si="41"/>
        <v>24</v>
      </c>
      <c r="AO137" s="368">
        <v>0</v>
      </c>
      <c r="AP137" s="366"/>
      <c r="AQ137" s="366"/>
      <c r="AR137" s="366"/>
      <c r="AS137" s="356"/>
      <c r="AT137" s="297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</row>
    <row r="138" spans="1:90" s="78" customFormat="1" ht="18" customHeight="1">
      <c r="A138" s="371"/>
      <c r="B138" s="371"/>
      <c r="C138" s="359"/>
      <c r="D138" s="361"/>
      <c r="E138" s="81" t="s">
        <v>32</v>
      </c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4"/>
      <c r="Z138" s="194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363"/>
      <c r="AL138" s="363"/>
      <c r="AM138" s="365"/>
      <c r="AN138" s="367"/>
      <c r="AO138" s="369"/>
      <c r="AP138" s="367"/>
      <c r="AQ138" s="367"/>
      <c r="AR138" s="367"/>
      <c r="AS138" s="357"/>
      <c r="AT138" s="297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</row>
    <row r="139" spans="1:90" s="78" customFormat="1" ht="18" customHeight="1">
      <c r="A139" s="370">
        <f>A137+1</f>
        <v>24</v>
      </c>
      <c r="B139" s="370" t="s">
        <v>120</v>
      </c>
      <c r="C139" s="358" t="str">
        <f>VLOOKUP(B139,DS,2,0)</f>
        <v>Nguyễn Hữu Nhơn</v>
      </c>
      <c r="D139" s="360" t="str">
        <f>VLOOKUP(B139,DS,3,0)</f>
        <v>Công nhân</v>
      </c>
      <c r="E139" s="79" t="s">
        <v>33</v>
      </c>
      <c r="F139" s="193"/>
      <c r="G139" s="193">
        <v>8</v>
      </c>
      <c r="H139" s="193">
        <v>8</v>
      </c>
      <c r="I139" s="193">
        <v>8</v>
      </c>
      <c r="J139" s="193">
        <v>8</v>
      </c>
      <c r="K139" s="193">
        <v>8</v>
      </c>
      <c r="L139" s="193">
        <v>8</v>
      </c>
      <c r="M139" s="193"/>
      <c r="N139" s="193">
        <v>8</v>
      </c>
      <c r="O139" s="193">
        <v>8</v>
      </c>
      <c r="P139" s="193">
        <v>8</v>
      </c>
      <c r="Q139" s="193">
        <v>8</v>
      </c>
      <c r="R139" s="193">
        <v>8</v>
      </c>
      <c r="S139" s="193" t="s">
        <v>199</v>
      </c>
      <c r="T139" s="193"/>
      <c r="U139" s="193">
        <v>8</v>
      </c>
      <c r="V139" s="193">
        <v>8</v>
      </c>
      <c r="W139" s="193">
        <v>8</v>
      </c>
      <c r="X139" s="193">
        <v>8</v>
      </c>
      <c r="Y139" s="193">
        <v>8</v>
      </c>
      <c r="Z139" s="193">
        <v>8</v>
      </c>
      <c r="AA139" s="193"/>
      <c r="AB139" s="193">
        <v>8</v>
      </c>
      <c r="AC139" s="193">
        <v>8</v>
      </c>
      <c r="AD139" s="193">
        <v>8</v>
      </c>
      <c r="AE139" s="193">
        <v>8</v>
      </c>
      <c r="AF139" s="193">
        <v>8</v>
      </c>
      <c r="AG139" s="193">
        <v>8</v>
      </c>
      <c r="AH139" s="193"/>
      <c r="AI139" s="193">
        <v>8</v>
      </c>
      <c r="AJ139" s="193"/>
      <c r="AK139" s="362">
        <f t="shared" ref="AK139" si="108">((SUM(F139:AJ139))/8)-(SUMIF($F$6:$AJ$6,"C.Nhật",F139:AJ139)/8)</f>
        <v>24</v>
      </c>
      <c r="AL139" s="362">
        <f t="shared" ref="AL139" si="109">SUM(F140:AJ140)/8*1.5</f>
        <v>0</v>
      </c>
      <c r="AM139" s="364">
        <f t="shared" ref="AM139" si="110">SUMIF($F$6:$AJ$6,"C.Nhật",$F139:$AJ140)/8*2</f>
        <v>0</v>
      </c>
      <c r="AN139" s="366">
        <f t="shared" si="41"/>
        <v>24</v>
      </c>
      <c r="AO139" s="368">
        <v>0</v>
      </c>
      <c r="AP139" s="366"/>
      <c r="AQ139" s="366"/>
      <c r="AR139" s="366"/>
      <c r="AS139" s="356"/>
      <c r="AT139" s="297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</row>
    <row r="140" spans="1:90" s="78" customFormat="1" ht="18" customHeight="1">
      <c r="A140" s="371"/>
      <c r="B140" s="371"/>
      <c r="C140" s="359"/>
      <c r="D140" s="361"/>
      <c r="E140" s="81" t="s">
        <v>32</v>
      </c>
      <c r="F140" s="194"/>
      <c r="G140" s="194"/>
      <c r="H140" s="194"/>
      <c r="I140" s="194"/>
      <c r="J140" s="194"/>
      <c r="K140" s="194"/>
      <c r="L140" s="194"/>
      <c r="M140" s="194"/>
      <c r="N140" s="194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4"/>
      <c r="Z140" s="194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363"/>
      <c r="AL140" s="363"/>
      <c r="AM140" s="365"/>
      <c r="AN140" s="367"/>
      <c r="AO140" s="369"/>
      <c r="AP140" s="367"/>
      <c r="AQ140" s="367"/>
      <c r="AR140" s="367"/>
      <c r="AS140" s="357"/>
      <c r="AT140" s="297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</row>
    <row r="141" spans="1:90" s="78" customFormat="1" ht="18" customHeight="1">
      <c r="A141" s="370">
        <f>A139+1</f>
        <v>25</v>
      </c>
      <c r="B141" s="370" t="s">
        <v>121</v>
      </c>
      <c r="C141" s="358" t="str">
        <f>VLOOKUP(B141,DS,2,0)</f>
        <v>Huỳnh Minh Hiếu</v>
      </c>
      <c r="D141" s="360" t="str">
        <f>VLOOKUP(B141,DS,3,0)</f>
        <v>Công nhân</v>
      </c>
      <c r="E141" s="79" t="s">
        <v>33</v>
      </c>
      <c r="F141" s="193"/>
      <c r="G141" s="193">
        <v>8</v>
      </c>
      <c r="H141" s="193">
        <v>8</v>
      </c>
      <c r="I141" s="193">
        <v>8</v>
      </c>
      <c r="J141" s="193">
        <v>8</v>
      </c>
      <c r="K141" s="193">
        <v>8</v>
      </c>
      <c r="L141" s="193">
        <v>8</v>
      </c>
      <c r="M141" s="193"/>
      <c r="N141" s="193">
        <v>8</v>
      </c>
      <c r="O141" s="193">
        <v>8</v>
      </c>
      <c r="P141" s="193">
        <v>8</v>
      </c>
      <c r="Q141" s="193">
        <v>8</v>
      </c>
      <c r="R141" s="193">
        <v>8</v>
      </c>
      <c r="S141" s="193">
        <v>8</v>
      </c>
      <c r="T141" s="193"/>
      <c r="U141" s="193">
        <v>8</v>
      </c>
      <c r="V141" s="193">
        <v>8</v>
      </c>
      <c r="W141" s="193">
        <v>8</v>
      </c>
      <c r="X141" s="193" t="s">
        <v>199</v>
      </c>
      <c r="Y141" s="193">
        <v>8</v>
      </c>
      <c r="Z141" s="193">
        <v>8</v>
      </c>
      <c r="AA141" s="193"/>
      <c r="AB141" s="193">
        <v>8</v>
      </c>
      <c r="AC141" s="193">
        <v>8</v>
      </c>
      <c r="AD141" s="193">
        <v>8</v>
      </c>
      <c r="AE141" s="193">
        <v>8</v>
      </c>
      <c r="AF141" s="193">
        <v>8</v>
      </c>
      <c r="AG141" s="193">
        <v>8</v>
      </c>
      <c r="AH141" s="193"/>
      <c r="AI141" s="193">
        <v>8</v>
      </c>
      <c r="AJ141" s="193"/>
      <c r="AK141" s="362">
        <f t="shared" ref="AK141" si="111">((SUM(F141:AJ141))/8)-(SUMIF($F$6:$AJ$6,"C.Nhật",F141:AJ141)/8)</f>
        <v>24</v>
      </c>
      <c r="AL141" s="362">
        <f t="shared" ref="AL141" si="112">SUM(F142:AJ142)/8*1.5</f>
        <v>0</v>
      </c>
      <c r="AM141" s="364">
        <f t="shared" ref="AM141" si="113">SUMIF($F$6:$AJ$6,"C.Nhật",$F141:$AJ142)/8*2</f>
        <v>0</v>
      </c>
      <c r="AN141" s="366">
        <f t="shared" si="41"/>
        <v>24</v>
      </c>
      <c r="AO141" s="368">
        <v>0</v>
      </c>
      <c r="AP141" s="366"/>
      <c r="AQ141" s="366"/>
      <c r="AR141" s="366"/>
      <c r="AS141" s="356"/>
      <c r="AT141" s="297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</row>
    <row r="142" spans="1:90" s="78" customFormat="1" ht="18" customHeight="1">
      <c r="A142" s="371"/>
      <c r="B142" s="371"/>
      <c r="C142" s="359"/>
      <c r="D142" s="361"/>
      <c r="E142" s="81" t="s">
        <v>32</v>
      </c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4"/>
      <c r="Z142" s="194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363"/>
      <c r="AL142" s="363"/>
      <c r="AM142" s="365"/>
      <c r="AN142" s="367"/>
      <c r="AO142" s="369"/>
      <c r="AP142" s="367"/>
      <c r="AQ142" s="367"/>
      <c r="AR142" s="367"/>
      <c r="AS142" s="357"/>
      <c r="AT142" s="297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</row>
    <row r="143" spans="1:90" s="78" customFormat="1" ht="18" customHeight="1">
      <c r="A143" s="370">
        <f>A141+1</f>
        <v>26</v>
      </c>
      <c r="B143" s="370" t="s">
        <v>122</v>
      </c>
      <c r="C143" s="358" t="str">
        <f>VLOOKUP(B143,DS,2,0)</f>
        <v>Lý Thị Sà Kha</v>
      </c>
      <c r="D143" s="360" t="str">
        <f>VLOOKUP(B143,DS,3,0)</f>
        <v>Công nhân</v>
      </c>
      <c r="E143" s="79" t="s">
        <v>33</v>
      </c>
      <c r="F143" s="193"/>
      <c r="G143" s="193">
        <v>8</v>
      </c>
      <c r="H143" s="193">
        <v>8</v>
      </c>
      <c r="I143" s="193">
        <v>8</v>
      </c>
      <c r="J143" s="193">
        <v>8</v>
      </c>
      <c r="K143" s="193">
        <v>8</v>
      </c>
      <c r="L143" s="193">
        <v>8</v>
      </c>
      <c r="M143" s="193"/>
      <c r="N143" s="193">
        <v>8</v>
      </c>
      <c r="O143" s="193">
        <v>8</v>
      </c>
      <c r="P143" s="193">
        <v>8</v>
      </c>
      <c r="Q143" s="193">
        <v>8</v>
      </c>
      <c r="R143" s="193">
        <v>8</v>
      </c>
      <c r="S143" s="193">
        <v>8</v>
      </c>
      <c r="T143" s="193"/>
      <c r="U143" s="193" t="s">
        <v>199</v>
      </c>
      <c r="V143" s="193">
        <v>8</v>
      </c>
      <c r="W143" s="193">
        <v>8</v>
      </c>
      <c r="X143" s="193">
        <v>8</v>
      </c>
      <c r="Y143" s="193">
        <v>8</v>
      </c>
      <c r="Z143" s="193">
        <v>8</v>
      </c>
      <c r="AA143" s="193"/>
      <c r="AB143" s="193">
        <v>8</v>
      </c>
      <c r="AC143" s="193">
        <v>8</v>
      </c>
      <c r="AD143" s="193">
        <v>8</v>
      </c>
      <c r="AE143" s="193">
        <v>8</v>
      </c>
      <c r="AF143" s="193">
        <v>8</v>
      </c>
      <c r="AG143" s="193">
        <v>8</v>
      </c>
      <c r="AH143" s="193"/>
      <c r="AI143" s="193">
        <v>8</v>
      </c>
      <c r="AJ143" s="193"/>
      <c r="AK143" s="362">
        <f t="shared" ref="AK143" si="114">((SUM(F143:AJ143))/8)-(SUMIF($F$6:$AJ$6,"C.Nhật",F143:AJ143)/8)</f>
        <v>24</v>
      </c>
      <c r="AL143" s="362">
        <f t="shared" ref="AL143" si="115">SUM(F144:AJ144)/8*1.5</f>
        <v>0</v>
      </c>
      <c r="AM143" s="364">
        <f t="shared" ref="AM143" si="116">SUMIF($F$6:$AJ$6,"C.Nhật",$F143:$AJ144)/8*2</f>
        <v>0</v>
      </c>
      <c r="AN143" s="366">
        <f t="shared" si="41"/>
        <v>24</v>
      </c>
      <c r="AO143" s="368">
        <v>0</v>
      </c>
      <c r="AP143" s="366"/>
      <c r="AQ143" s="366"/>
      <c r="AR143" s="366"/>
      <c r="AS143" s="356"/>
      <c r="AT143" s="297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</row>
    <row r="144" spans="1:90" s="78" customFormat="1" ht="18" customHeight="1">
      <c r="A144" s="371"/>
      <c r="B144" s="371"/>
      <c r="C144" s="359"/>
      <c r="D144" s="361"/>
      <c r="E144" s="81" t="s">
        <v>32</v>
      </c>
      <c r="F144" s="194"/>
      <c r="G144" s="194"/>
      <c r="H144" s="194"/>
      <c r="I144" s="194"/>
      <c r="J144" s="194"/>
      <c r="K144" s="194"/>
      <c r="L144" s="194"/>
      <c r="M144" s="194"/>
      <c r="N144" s="194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4"/>
      <c r="Z144" s="194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363"/>
      <c r="AL144" s="363"/>
      <c r="AM144" s="365"/>
      <c r="AN144" s="367"/>
      <c r="AO144" s="369"/>
      <c r="AP144" s="367"/>
      <c r="AQ144" s="367"/>
      <c r="AR144" s="367"/>
      <c r="AS144" s="357"/>
      <c r="AT144" s="297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</row>
    <row r="145" spans="1:90" s="78" customFormat="1" ht="18" customHeight="1">
      <c r="A145" s="370">
        <f>A143+1</f>
        <v>27</v>
      </c>
      <c r="B145" s="370" t="s">
        <v>123</v>
      </c>
      <c r="C145" s="358" t="str">
        <f>VLOOKUP(B145,DS,2,0)</f>
        <v>Sơn Thị Si Minh</v>
      </c>
      <c r="D145" s="360" t="str">
        <f>VLOOKUP(B145,DS,3,0)</f>
        <v>Công nhân</v>
      </c>
      <c r="E145" s="79" t="s">
        <v>33</v>
      </c>
      <c r="F145" s="193"/>
      <c r="G145" s="193">
        <v>8</v>
      </c>
      <c r="H145" s="193">
        <v>8</v>
      </c>
      <c r="I145" s="193">
        <v>8</v>
      </c>
      <c r="J145" s="193">
        <v>8</v>
      </c>
      <c r="K145" s="193">
        <v>8</v>
      </c>
      <c r="L145" s="193">
        <v>8</v>
      </c>
      <c r="M145" s="193"/>
      <c r="N145" s="193">
        <v>8</v>
      </c>
      <c r="O145" s="193">
        <v>8</v>
      </c>
      <c r="P145" s="193">
        <v>8</v>
      </c>
      <c r="Q145" s="193">
        <v>8</v>
      </c>
      <c r="R145" s="193">
        <v>8</v>
      </c>
      <c r="S145" s="193" t="s">
        <v>199</v>
      </c>
      <c r="T145" s="193"/>
      <c r="U145" s="193">
        <v>8</v>
      </c>
      <c r="V145" s="193">
        <v>8</v>
      </c>
      <c r="W145" s="193">
        <v>8</v>
      </c>
      <c r="X145" s="193">
        <v>8</v>
      </c>
      <c r="Y145" s="193">
        <v>8</v>
      </c>
      <c r="Z145" s="193">
        <v>8</v>
      </c>
      <c r="AA145" s="193"/>
      <c r="AB145" s="193">
        <v>8</v>
      </c>
      <c r="AC145" s="193">
        <v>8</v>
      </c>
      <c r="AD145" s="193">
        <v>8</v>
      </c>
      <c r="AE145" s="193">
        <v>8</v>
      </c>
      <c r="AF145" s="193">
        <v>8</v>
      </c>
      <c r="AG145" s="193">
        <v>8</v>
      </c>
      <c r="AH145" s="193"/>
      <c r="AI145" s="193">
        <v>8</v>
      </c>
      <c r="AJ145" s="193"/>
      <c r="AK145" s="362">
        <f t="shared" ref="AK145" si="117">((SUM(F145:AJ145))/8)-(SUMIF($F$6:$AJ$6,"C.Nhật",F145:AJ145)/8)</f>
        <v>24</v>
      </c>
      <c r="AL145" s="362">
        <f t="shared" ref="AL145" si="118">SUM(F146:AJ146)/8*1.5</f>
        <v>0</v>
      </c>
      <c r="AM145" s="364">
        <f t="shared" ref="AM145" si="119">SUMIF($F$6:$AJ$6,"C.Nhật",$F145:$AJ146)/8*2</f>
        <v>0</v>
      </c>
      <c r="AN145" s="366">
        <f t="shared" si="41"/>
        <v>24</v>
      </c>
      <c r="AO145" s="368">
        <v>0</v>
      </c>
      <c r="AP145" s="366"/>
      <c r="AQ145" s="366"/>
      <c r="AR145" s="366"/>
      <c r="AS145" s="356"/>
      <c r="AT145" s="297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</row>
    <row r="146" spans="1:90" s="78" customFormat="1" ht="18" customHeight="1">
      <c r="A146" s="371"/>
      <c r="B146" s="371"/>
      <c r="C146" s="359"/>
      <c r="D146" s="361"/>
      <c r="E146" s="81" t="s">
        <v>32</v>
      </c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4"/>
      <c r="Z146" s="194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363"/>
      <c r="AL146" s="363"/>
      <c r="AM146" s="365"/>
      <c r="AN146" s="367"/>
      <c r="AO146" s="369"/>
      <c r="AP146" s="367"/>
      <c r="AQ146" s="367"/>
      <c r="AR146" s="367"/>
      <c r="AS146" s="357"/>
      <c r="AT146" s="297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</row>
    <row r="147" spans="1:90" s="78" customFormat="1" ht="18" customHeight="1">
      <c r="A147" s="370">
        <f>A145+1</f>
        <v>28</v>
      </c>
      <c r="B147" s="370" t="s">
        <v>127</v>
      </c>
      <c r="C147" s="358" t="str">
        <f>VLOOKUP(B147,DS,2,0)</f>
        <v>Nguyễn Văn Bé Hai</v>
      </c>
      <c r="D147" s="360" t="str">
        <f>VLOOKUP(B147,DS,3,0)</f>
        <v>Công nhân</v>
      </c>
      <c r="E147" s="79" t="s">
        <v>33</v>
      </c>
      <c r="F147" s="193"/>
      <c r="G147" s="193">
        <v>8</v>
      </c>
      <c r="H147" s="193">
        <v>8</v>
      </c>
      <c r="I147" s="193">
        <v>8</v>
      </c>
      <c r="J147" s="193">
        <v>8</v>
      </c>
      <c r="K147" s="193">
        <v>8</v>
      </c>
      <c r="L147" s="193">
        <v>8</v>
      </c>
      <c r="M147" s="193"/>
      <c r="N147" s="193">
        <v>8</v>
      </c>
      <c r="O147" s="193">
        <v>8</v>
      </c>
      <c r="P147" s="193">
        <v>8</v>
      </c>
      <c r="Q147" s="193">
        <v>8</v>
      </c>
      <c r="R147" s="193">
        <v>8</v>
      </c>
      <c r="S147" s="193">
        <v>8</v>
      </c>
      <c r="T147" s="193"/>
      <c r="U147" s="193">
        <v>8</v>
      </c>
      <c r="V147" s="193">
        <v>8</v>
      </c>
      <c r="W147" s="193" t="s">
        <v>199</v>
      </c>
      <c r="X147" s="193">
        <v>8</v>
      </c>
      <c r="Y147" s="193">
        <v>8</v>
      </c>
      <c r="Z147" s="193">
        <v>8</v>
      </c>
      <c r="AA147" s="193"/>
      <c r="AB147" s="193">
        <v>8</v>
      </c>
      <c r="AC147" s="193">
        <v>8</v>
      </c>
      <c r="AD147" s="193">
        <v>8</v>
      </c>
      <c r="AE147" s="193">
        <v>8</v>
      </c>
      <c r="AF147" s="193">
        <v>8</v>
      </c>
      <c r="AG147" s="193">
        <v>8</v>
      </c>
      <c r="AH147" s="193"/>
      <c r="AI147" s="193">
        <v>8</v>
      </c>
      <c r="AJ147" s="193"/>
      <c r="AK147" s="362">
        <f t="shared" ref="AK147" si="120">((SUM(F147:AJ147))/8)-(SUMIF($F$6:$AJ$6,"C.Nhật",F147:AJ147)/8)</f>
        <v>24</v>
      </c>
      <c r="AL147" s="362">
        <f t="shared" ref="AL147" si="121">SUM(F148:AJ148)/8*1.5</f>
        <v>0</v>
      </c>
      <c r="AM147" s="364">
        <f t="shared" ref="AM147" si="122">SUMIF($F$6:$AJ$6,"C.Nhật",$F147:$AJ148)/8*2</f>
        <v>0</v>
      </c>
      <c r="AN147" s="366">
        <f t="shared" si="41"/>
        <v>24</v>
      </c>
      <c r="AO147" s="368">
        <v>0</v>
      </c>
      <c r="AP147" s="366"/>
      <c r="AQ147" s="366"/>
      <c r="AR147" s="366"/>
      <c r="AS147" s="356"/>
      <c r="AT147" s="297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</row>
    <row r="148" spans="1:90" s="78" customFormat="1" ht="18" customHeight="1">
      <c r="A148" s="371"/>
      <c r="B148" s="371"/>
      <c r="C148" s="359"/>
      <c r="D148" s="361"/>
      <c r="E148" s="81" t="s">
        <v>32</v>
      </c>
      <c r="F148" s="194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4"/>
      <c r="Z148" s="194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363"/>
      <c r="AL148" s="363"/>
      <c r="AM148" s="365"/>
      <c r="AN148" s="367"/>
      <c r="AO148" s="369"/>
      <c r="AP148" s="367"/>
      <c r="AQ148" s="367"/>
      <c r="AR148" s="367"/>
      <c r="AS148" s="357"/>
      <c r="AT148" s="297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</row>
    <row r="149" spans="1:90" s="78" customFormat="1" ht="18" customHeight="1">
      <c r="A149" s="370">
        <f t="shared" ref="A149" si="123">A147+1</f>
        <v>29</v>
      </c>
      <c r="B149" s="370" t="s">
        <v>128</v>
      </c>
      <c r="C149" s="358" t="str">
        <f>VLOOKUP(B149,DS,2,0)</f>
        <v>Thạch Tiền</v>
      </c>
      <c r="D149" s="360" t="str">
        <f>VLOOKUP(B149,DS,3,0)</f>
        <v>Công nhân</v>
      </c>
      <c r="E149" s="79" t="s">
        <v>33</v>
      </c>
      <c r="F149" s="193"/>
      <c r="G149" s="193">
        <v>8</v>
      </c>
      <c r="H149" s="193">
        <v>8</v>
      </c>
      <c r="I149" s="193">
        <v>8</v>
      </c>
      <c r="J149" s="193">
        <v>8</v>
      </c>
      <c r="K149" s="193">
        <v>8</v>
      </c>
      <c r="L149" s="193">
        <v>8</v>
      </c>
      <c r="M149" s="193"/>
      <c r="N149" s="193">
        <v>8</v>
      </c>
      <c r="O149" s="193">
        <v>8</v>
      </c>
      <c r="P149" s="193">
        <v>8</v>
      </c>
      <c r="Q149" s="193">
        <v>8</v>
      </c>
      <c r="R149" s="193">
        <v>8</v>
      </c>
      <c r="S149" s="193">
        <v>8</v>
      </c>
      <c r="T149" s="193"/>
      <c r="U149" s="193">
        <v>8</v>
      </c>
      <c r="V149" s="193">
        <v>8</v>
      </c>
      <c r="W149" s="193">
        <v>8</v>
      </c>
      <c r="X149" s="193">
        <v>8</v>
      </c>
      <c r="Y149" s="193">
        <v>8</v>
      </c>
      <c r="Z149" s="193">
        <v>8</v>
      </c>
      <c r="AA149" s="193"/>
      <c r="AB149" s="193">
        <v>8</v>
      </c>
      <c r="AC149" s="193">
        <v>8</v>
      </c>
      <c r="AD149" s="193">
        <v>8</v>
      </c>
      <c r="AE149" s="193">
        <v>8</v>
      </c>
      <c r="AF149" s="193">
        <v>8</v>
      </c>
      <c r="AG149" s="193">
        <v>8</v>
      </c>
      <c r="AH149" s="193"/>
      <c r="AI149" s="193">
        <v>8</v>
      </c>
      <c r="AJ149" s="193"/>
      <c r="AK149" s="362">
        <f t="shared" ref="AK149" si="124">((SUM(F149:AJ149))/8)-(SUMIF($F$6:$AJ$6,"C.Nhật",F149:AJ149)/8)</f>
        <v>25</v>
      </c>
      <c r="AL149" s="362">
        <f t="shared" ref="AL149" si="125">SUM(F150:AJ150)/8*1.5</f>
        <v>0</v>
      </c>
      <c r="AM149" s="364">
        <f t="shared" ref="AM149" si="126">SUMIF($F$6:$AJ$6,"C.Nhật",$F149:$AJ150)/8*2</f>
        <v>0</v>
      </c>
      <c r="AN149" s="366">
        <f t="shared" si="41"/>
        <v>25</v>
      </c>
      <c r="AO149" s="368">
        <v>0</v>
      </c>
      <c r="AP149" s="366"/>
      <c r="AQ149" s="366"/>
      <c r="AR149" s="366"/>
      <c r="AS149" s="356"/>
      <c r="AT149" s="32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</row>
    <row r="150" spans="1:90" s="78" customFormat="1" ht="18" customHeight="1">
      <c r="A150" s="371"/>
      <c r="B150" s="371"/>
      <c r="C150" s="359"/>
      <c r="D150" s="361"/>
      <c r="E150" s="81" t="s">
        <v>32</v>
      </c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4"/>
      <c r="Z150" s="194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363"/>
      <c r="AL150" s="363"/>
      <c r="AM150" s="365"/>
      <c r="AN150" s="367"/>
      <c r="AO150" s="369"/>
      <c r="AP150" s="367"/>
      <c r="AQ150" s="367"/>
      <c r="AR150" s="367"/>
      <c r="AS150" s="357"/>
      <c r="AT150" s="32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</row>
    <row r="151" spans="1:90" s="78" customFormat="1" ht="18" customHeight="1">
      <c r="A151" s="370">
        <f t="shared" ref="A151" si="127">A149+1</f>
        <v>30</v>
      </c>
      <c r="B151" s="370" t="s">
        <v>129</v>
      </c>
      <c r="C151" s="358" t="str">
        <f>VLOOKUP(B151,DS,2,0)</f>
        <v>Hứa Hậu</v>
      </c>
      <c r="D151" s="360" t="str">
        <f>VLOOKUP(B151,DS,3,0)</f>
        <v>Công nhân</v>
      </c>
      <c r="E151" s="79" t="s">
        <v>33</v>
      </c>
      <c r="F151" s="193"/>
      <c r="G151" s="193">
        <v>8</v>
      </c>
      <c r="H151" s="193">
        <v>8</v>
      </c>
      <c r="I151" s="193">
        <v>8</v>
      </c>
      <c r="J151" s="193">
        <v>8</v>
      </c>
      <c r="K151" s="193">
        <v>8</v>
      </c>
      <c r="L151" s="193">
        <v>8</v>
      </c>
      <c r="M151" s="193"/>
      <c r="N151" s="193">
        <v>8</v>
      </c>
      <c r="O151" s="193">
        <v>8</v>
      </c>
      <c r="P151" s="193">
        <v>8</v>
      </c>
      <c r="Q151" s="193">
        <v>8</v>
      </c>
      <c r="R151" s="193">
        <v>8</v>
      </c>
      <c r="S151" s="193">
        <v>8</v>
      </c>
      <c r="T151" s="193"/>
      <c r="U151" s="193">
        <v>8</v>
      </c>
      <c r="V151" s="193">
        <v>8</v>
      </c>
      <c r="W151" s="193">
        <v>8</v>
      </c>
      <c r="X151" s="193">
        <v>8</v>
      </c>
      <c r="Y151" s="193">
        <v>8</v>
      </c>
      <c r="Z151" s="193">
        <v>8</v>
      </c>
      <c r="AA151" s="193"/>
      <c r="AB151" s="193">
        <v>8</v>
      </c>
      <c r="AC151" s="193" t="s">
        <v>199</v>
      </c>
      <c r="AD151" s="193">
        <v>8</v>
      </c>
      <c r="AE151" s="193">
        <v>8</v>
      </c>
      <c r="AF151" s="193">
        <v>8</v>
      </c>
      <c r="AG151" s="193">
        <v>8</v>
      </c>
      <c r="AH151" s="193"/>
      <c r="AI151" s="193">
        <v>8</v>
      </c>
      <c r="AJ151" s="193"/>
      <c r="AK151" s="362">
        <f t="shared" ref="AK151" si="128">((SUM(F151:AJ151))/8)-(SUMIF($F$6:$AJ$6,"C.Nhật",F151:AJ151)/8)</f>
        <v>24</v>
      </c>
      <c r="AL151" s="362">
        <f t="shared" ref="AL151" si="129">SUM(F152:AJ152)/8*1.5</f>
        <v>0</v>
      </c>
      <c r="AM151" s="364">
        <f t="shared" ref="AM151" si="130">SUMIF($F$6:$AJ$6,"C.Nhật",$F151:$AJ152)/8*2</f>
        <v>0</v>
      </c>
      <c r="AN151" s="366">
        <f t="shared" si="41"/>
        <v>24</v>
      </c>
      <c r="AO151" s="368">
        <v>0</v>
      </c>
      <c r="AP151" s="366"/>
      <c r="AQ151" s="366"/>
      <c r="AR151" s="366"/>
      <c r="AS151" s="356"/>
      <c r="AT151" s="32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</row>
    <row r="152" spans="1:90" s="78" customFormat="1" ht="18" customHeight="1">
      <c r="A152" s="371"/>
      <c r="B152" s="371"/>
      <c r="C152" s="359"/>
      <c r="D152" s="361"/>
      <c r="E152" s="81" t="s">
        <v>32</v>
      </c>
      <c r="F152" s="194"/>
      <c r="G152" s="194"/>
      <c r="H152" s="194"/>
      <c r="I152" s="194"/>
      <c r="J152" s="194"/>
      <c r="K152" s="194"/>
      <c r="L152" s="194"/>
      <c r="M152" s="194"/>
      <c r="N152" s="194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4"/>
      <c r="Z152" s="194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363"/>
      <c r="AL152" s="363"/>
      <c r="AM152" s="365"/>
      <c r="AN152" s="367"/>
      <c r="AO152" s="369"/>
      <c r="AP152" s="367"/>
      <c r="AQ152" s="367"/>
      <c r="AR152" s="367"/>
      <c r="AS152" s="357"/>
      <c r="AT152" s="32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</row>
    <row r="153" spans="1:90" s="78" customFormat="1" ht="18" customHeight="1">
      <c r="A153" s="370">
        <f t="shared" ref="A153" si="131">A151+1</f>
        <v>31</v>
      </c>
      <c r="B153" s="370" t="s">
        <v>130</v>
      </c>
      <c r="C153" s="358" t="str">
        <f>VLOOKUP(B153,DS,2,0)</f>
        <v>Sơn Phép</v>
      </c>
      <c r="D153" s="360" t="str">
        <f>VLOOKUP(B153,DS,3,0)</f>
        <v>Công nhân</v>
      </c>
      <c r="E153" s="79" t="s">
        <v>33</v>
      </c>
      <c r="F153" s="193"/>
      <c r="G153" s="193">
        <v>8</v>
      </c>
      <c r="H153" s="193">
        <v>8</v>
      </c>
      <c r="I153" s="193">
        <v>8</v>
      </c>
      <c r="J153" s="193">
        <v>8</v>
      </c>
      <c r="K153" s="193">
        <v>8</v>
      </c>
      <c r="L153" s="193">
        <v>8</v>
      </c>
      <c r="M153" s="193"/>
      <c r="N153" s="193">
        <v>8</v>
      </c>
      <c r="O153" s="193">
        <v>8</v>
      </c>
      <c r="P153" s="193">
        <v>8</v>
      </c>
      <c r="Q153" s="193">
        <v>8</v>
      </c>
      <c r="R153" s="193">
        <v>8</v>
      </c>
      <c r="S153" s="193">
        <v>8</v>
      </c>
      <c r="T153" s="193"/>
      <c r="U153" s="193">
        <v>8</v>
      </c>
      <c r="V153" s="193">
        <v>8</v>
      </c>
      <c r="W153" s="193">
        <v>8</v>
      </c>
      <c r="X153" s="193">
        <v>8</v>
      </c>
      <c r="Y153" s="193">
        <v>8</v>
      </c>
      <c r="Z153" s="193" t="s">
        <v>199</v>
      </c>
      <c r="AA153" s="193"/>
      <c r="AB153" s="193">
        <v>8</v>
      </c>
      <c r="AC153" s="193">
        <v>8</v>
      </c>
      <c r="AD153" s="193">
        <v>8</v>
      </c>
      <c r="AE153" s="193">
        <v>8</v>
      </c>
      <c r="AF153" s="193">
        <v>8</v>
      </c>
      <c r="AG153" s="193">
        <v>8</v>
      </c>
      <c r="AH153" s="193"/>
      <c r="AI153" s="193">
        <v>8</v>
      </c>
      <c r="AJ153" s="193"/>
      <c r="AK153" s="362">
        <f t="shared" ref="AK153" si="132">((SUM(F153:AJ153))/8)-(SUMIF($F$6:$AJ$6,"C.Nhật",F153:AJ153)/8)</f>
        <v>24</v>
      </c>
      <c r="AL153" s="362">
        <f t="shared" ref="AL153" si="133">SUM(F154:AJ154)/8*1.5</f>
        <v>0</v>
      </c>
      <c r="AM153" s="364">
        <f t="shared" ref="AM153" si="134">SUMIF($F$6:$AJ$6,"C.Nhật",$F153:$AJ154)/8*2</f>
        <v>0</v>
      </c>
      <c r="AN153" s="366">
        <f t="shared" si="41"/>
        <v>24</v>
      </c>
      <c r="AO153" s="368">
        <v>0</v>
      </c>
      <c r="AP153" s="366"/>
      <c r="AQ153" s="366"/>
      <c r="AR153" s="366"/>
      <c r="AS153" s="356"/>
      <c r="AT153" s="32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</row>
    <row r="154" spans="1:90" s="78" customFormat="1" ht="18" customHeight="1">
      <c r="A154" s="371"/>
      <c r="B154" s="371"/>
      <c r="C154" s="359"/>
      <c r="D154" s="361"/>
      <c r="E154" s="81" t="s">
        <v>32</v>
      </c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4"/>
      <c r="Z154" s="194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363"/>
      <c r="AL154" s="363"/>
      <c r="AM154" s="365"/>
      <c r="AN154" s="367"/>
      <c r="AO154" s="369"/>
      <c r="AP154" s="367"/>
      <c r="AQ154" s="367"/>
      <c r="AR154" s="367"/>
      <c r="AS154" s="357"/>
      <c r="AT154" s="32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</row>
    <row r="155" spans="1:90" s="78" customFormat="1" ht="18" customHeight="1">
      <c r="A155" s="370">
        <f t="shared" ref="A155:A161" si="135">A153+1</f>
        <v>32</v>
      </c>
      <c r="B155" s="370" t="s">
        <v>131</v>
      </c>
      <c r="C155" s="358" t="str">
        <f>VLOOKUP(B155,DS,2,0)</f>
        <v>Lý La Qui</v>
      </c>
      <c r="D155" s="360" t="str">
        <f>VLOOKUP(B155,DS,3,0)</f>
        <v>Công nhân</v>
      </c>
      <c r="E155" s="79" t="s">
        <v>33</v>
      </c>
      <c r="F155" s="193"/>
      <c r="G155" s="193">
        <v>8</v>
      </c>
      <c r="H155" s="193">
        <v>8</v>
      </c>
      <c r="I155" s="193">
        <v>8</v>
      </c>
      <c r="J155" s="193">
        <v>8</v>
      </c>
      <c r="K155" s="193">
        <v>8</v>
      </c>
      <c r="L155" s="193">
        <v>8</v>
      </c>
      <c r="M155" s="193"/>
      <c r="N155" s="193">
        <v>8</v>
      </c>
      <c r="O155" s="193">
        <v>8</v>
      </c>
      <c r="P155" s="193">
        <v>8</v>
      </c>
      <c r="Q155" s="193">
        <v>8</v>
      </c>
      <c r="R155" s="193" t="s">
        <v>199</v>
      </c>
      <c r="S155" s="193">
        <v>8</v>
      </c>
      <c r="T155" s="193"/>
      <c r="U155" s="193">
        <v>8</v>
      </c>
      <c r="V155" s="193">
        <v>8</v>
      </c>
      <c r="W155" s="193">
        <v>8</v>
      </c>
      <c r="X155" s="193">
        <v>8</v>
      </c>
      <c r="Y155" s="193">
        <v>8</v>
      </c>
      <c r="Z155" s="193">
        <v>8</v>
      </c>
      <c r="AA155" s="193"/>
      <c r="AB155" s="193">
        <v>8</v>
      </c>
      <c r="AC155" s="193">
        <v>8</v>
      </c>
      <c r="AD155" s="193">
        <v>8</v>
      </c>
      <c r="AE155" s="193">
        <v>8</v>
      </c>
      <c r="AF155" s="193">
        <v>8</v>
      </c>
      <c r="AG155" s="193">
        <v>8</v>
      </c>
      <c r="AH155" s="193"/>
      <c r="AI155" s="193">
        <v>8</v>
      </c>
      <c r="AJ155" s="193"/>
      <c r="AK155" s="362">
        <f t="shared" ref="AK155" si="136">((SUM(F155:AJ155))/8)-(SUMIF($F$6:$AJ$6,"C.Nhật",F155:AJ155)/8)</f>
        <v>24</v>
      </c>
      <c r="AL155" s="362">
        <f t="shared" ref="AL155" si="137">SUM(F156:AJ156)/8*1.5</f>
        <v>0</v>
      </c>
      <c r="AM155" s="364">
        <f t="shared" ref="AM155" si="138">SUMIF($F$6:$AJ$6,"C.Nhật",$F155:$AJ156)/8*2</f>
        <v>0</v>
      </c>
      <c r="AN155" s="366">
        <f t="shared" si="41"/>
        <v>24</v>
      </c>
      <c r="AO155" s="368">
        <v>0</v>
      </c>
      <c r="AP155" s="366"/>
      <c r="AQ155" s="366"/>
      <c r="AR155" s="366"/>
      <c r="AS155" s="356"/>
      <c r="AT155" s="32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</row>
    <row r="156" spans="1:90" s="78" customFormat="1" ht="18" customHeight="1">
      <c r="A156" s="371"/>
      <c r="B156" s="371"/>
      <c r="C156" s="359"/>
      <c r="D156" s="361"/>
      <c r="E156" s="81" t="s">
        <v>32</v>
      </c>
      <c r="F156" s="194"/>
      <c r="G156" s="194"/>
      <c r="H156" s="194"/>
      <c r="I156" s="194"/>
      <c r="J156" s="194"/>
      <c r="K156" s="194"/>
      <c r="L156" s="194"/>
      <c r="M156" s="194"/>
      <c r="N156" s="194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4"/>
      <c r="Z156" s="194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363"/>
      <c r="AL156" s="363"/>
      <c r="AM156" s="365"/>
      <c r="AN156" s="367"/>
      <c r="AO156" s="369"/>
      <c r="AP156" s="367"/>
      <c r="AQ156" s="367"/>
      <c r="AR156" s="367"/>
      <c r="AS156" s="357"/>
      <c r="AT156" s="32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</row>
    <row r="157" spans="1:90" s="78" customFormat="1" ht="18" customHeight="1">
      <c r="A157" s="370">
        <f t="shared" si="135"/>
        <v>33</v>
      </c>
      <c r="B157" s="370" t="s">
        <v>132</v>
      </c>
      <c r="C157" s="358" t="str">
        <f>VLOOKUP(B157,DS,2,0)</f>
        <v>Nguyễn Văn Tâm</v>
      </c>
      <c r="D157" s="360" t="str">
        <f>VLOOKUP(B157,DS,3,0)</f>
        <v>Công nhân</v>
      </c>
      <c r="E157" s="79" t="s">
        <v>33</v>
      </c>
      <c r="F157" s="193"/>
      <c r="G157" s="193">
        <v>8</v>
      </c>
      <c r="H157" s="193">
        <v>8</v>
      </c>
      <c r="I157" s="193">
        <v>8</v>
      </c>
      <c r="J157" s="193">
        <v>8</v>
      </c>
      <c r="K157" s="193">
        <v>8</v>
      </c>
      <c r="L157" s="193">
        <v>8</v>
      </c>
      <c r="M157" s="193"/>
      <c r="N157" s="193">
        <v>8</v>
      </c>
      <c r="O157" s="193">
        <v>8</v>
      </c>
      <c r="P157" s="193">
        <v>8</v>
      </c>
      <c r="Q157" s="193">
        <v>8</v>
      </c>
      <c r="R157" s="193">
        <v>8</v>
      </c>
      <c r="S157" s="193" t="s">
        <v>199</v>
      </c>
      <c r="T157" s="193"/>
      <c r="U157" s="193">
        <v>8</v>
      </c>
      <c r="V157" s="193">
        <v>8</v>
      </c>
      <c r="W157" s="193">
        <v>8</v>
      </c>
      <c r="X157" s="193">
        <v>8</v>
      </c>
      <c r="Y157" s="193">
        <v>8</v>
      </c>
      <c r="Z157" s="193" t="s">
        <v>199</v>
      </c>
      <c r="AA157" s="193"/>
      <c r="AB157" s="193">
        <v>8</v>
      </c>
      <c r="AC157" s="193">
        <v>8</v>
      </c>
      <c r="AD157" s="193">
        <v>8</v>
      </c>
      <c r="AE157" s="193">
        <v>8</v>
      </c>
      <c r="AF157" s="193">
        <v>8</v>
      </c>
      <c r="AG157" s="193">
        <v>8</v>
      </c>
      <c r="AH157" s="193"/>
      <c r="AI157" s="193">
        <v>8</v>
      </c>
      <c r="AJ157" s="193"/>
      <c r="AK157" s="362">
        <f t="shared" ref="AK157" si="139">((SUM(F157:AJ157))/8)-(SUMIF($F$6:$AJ$6,"C.Nhật",F157:AJ157)/8)</f>
        <v>23</v>
      </c>
      <c r="AL157" s="362">
        <f t="shared" ref="AL157" si="140">SUM(F158:AJ158)/8*1.5</f>
        <v>0</v>
      </c>
      <c r="AM157" s="364">
        <f t="shared" ref="AM157" si="141">SUMIF($F$6:$AJ$6,"C.Nhật",$F157:$AJ158)/8*2</f>
        <v>0</v>
      </c>
      <c r="AN157" s="366">
        <f t="shared" ref="AN157:AN169" si="142">SUM(AK157:AM158)</f>
        <v>23</v>
      </c>
      <c r="AO157" s="368">
        <v>0</v>
      </c>
      <c r="AP157" s="366"/>
      <c r="AQ157" s="366"/>
      <c r="AR157" s="366"/>
      <c r="AS157" s="356"/>
      <c r="AT157" s="32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</row>
    <row r="158" spans="1:90" s="78" customFormat="1" ht="18" customHeight="1">
      <c r="A158" s="371"/>
      <c r="B158" s="371"/>
      <c r="C158" s="359"/>
      <c r="D158" s="361"/>
      <c r="E158" s="81" t="s">
        <v>32</v>
      </c>
      <c r="F158" s="194"/>
      <c r="G158" s="194"/>
      <c r="H158" s="194"/>
      <c r="I158" s="194"/>
      <c r="J158" s="194"/>
      <c r="K158" s="194"/>
      <c r="L158" s="194"/>
      <c r="M158" s="194"/>
      <c r="N158" s="194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4"/>
      <c r="Z158" s="194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363"/>
      <c r="AL158" s="363"/>
      <c r="AM158" s="365"/>
      <c r="AN158" s="367"/>
      <c r="AO158" s="369"/>
      <c r="AP158" s="367"/>
      <c r="AQ158" s="367"/>
      <c r="AR158" s="367"/>
      <c r="AS158" s="357"/>
      <c r="AT158" s="32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</row>
    <row r="159" spans="1:90" s="78" customFormat="1" ht="18" customHeight="1">
      <c r="A159" s="370">
        <f t="shared" si="135"/>
        <v>34</v>
      </c>
      <c r="B159" s="370" t="s">
        <v>133</v>
      </c>
      <c r="C159" s="358" t="str">
        <f>VLOOKUP(B159,DS,2,0)</f>
        <v>Sơn Lét</v>
      </c>
      <c r="D159" s="360" t="str">
        <f>VLOOKUP(B159,DS,3,0)</f>
        <v>Công nhân</v>
      </c>
      <c r="E159" s="79" t="s">
        <v>33</v>
      </c>
      <c r="F159" s="193"/>
      <c r="G159" s="193">
        <v>8</v>
      </c>
      <c r="H159" s="193">
        <v>8</v>
      </c>
      <c r="I159" s="193">
        <v>8</v>
      </c>
      <c r="J159" s="193">
        <v>8</v>
      </c>
      <c r="K159" s="193">
        <v>8</v>
      </c>
      <c r="L159" s="193">
        <v>8</v>
      </c>
      <c r="M159" s="193"/>
      <c r="N159" s="193">
        <v>8</v>
      </c>
      <c r="O159" s="193">
        <v>8</v>
      </c>
      <c r="P159" s="193" t="s">
        <v>199</v>
      </c>
      <c r="Q159" s="193">
        <v>8</v>
      </c>
      <c r="R159" s="193">
        <v>8</v>
      </c>
      <c r="S159" s="193">
        <v>8</v>
      </c>
      <c r="T159" s="193"/>
      <c r="U159" s="193">
        <v>8</v>
      </c>
      <c r="V159" s="193">
        <v>8</v>
      </c>
      <c r="W159" s="193">
        <v>8</v>
      </c>
      <c r="X159" s="193">
        <v>8</v>
      </c>
      <c r="Y159" s="193">
        <v>8</v>
      </c>
      <c r="Z159" s="193">
        <v>8</v>
      </c>
      <c r="AA159" s="193"/>
      <c r="AB159" s="193">
        <v>8</v>
      </c>
      <c r="AC159" s="193">
        <v>8</v>
      </c>
      <c r="AD159" s="193">
        <v>8</v>
      </c>
      <c r="AE159" s="193">
        <v>8</v>
      </c>
      <c r="AF159" s="193">
        <v>8</v>
      </c>
      <c r="AG159" s="193">
        <v>8</v>
      </c>
      <c r="AH159" s="193"/>
      <c r="AI159" s="193">
        <v>8</v>
      </c>
      <c r="AJ159" s="193"/>
      <c r="AK159" s="362">
        <f t="shared" ref="AK159" si="143">((SUM(F159:AJ159))/8)-(SUMIF($F$6:$AJ$6,"C.Nhật",F159:AJ159)/8)</f>
        <v>24</v>
      </c>
      <c r="AL159" s="362">
        <f t="shared" ref="AL159" si="144">SUM(F160:AJ160)/8*1.5</f>
        <v>0</v>
      </c>
      <c r="AM159" s="364">
        <f t="shared" ref="AM159" si="145">SUMIF($F$6:$AJ$6,"C.Nhật",$F159:$AJ160)/8*2</f>
        <v>0</v>
      </c>
      <c r="AN159" s="366">
        <f t="shared" si="142"/>
        <v>24</v>
      </c>
      <c r="AO159" s="368">
        <v>0</v>
      </c>
      <c r="AP159" s="366"/>
      <c r="AQ159" s="366"/>
      <c r="AR159" s="366"/>
      <c r="AS159" s="356"/>
      <c r="AT159" s="297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</row>
    <row r="160" spans="1:90" s="78" customFormat="1" ht="18" customHeight="1">
      <c r="A160" s="371"/>
      <c r="B160" s="371"/>
      <c r="C160" s="359"/>
      <c r="D160" s="361"/>
      <c r="E160" s="81" t="s">
        <v>32</v>
      </c>
      <c r="F160" s="194"/>
      <c r="G160" s="194"/>
      <c r="H160" s="194"/>
      <c r="I160" s="194"/>
      <c r="J160" s="194"/>
      <c r="K160" s="194"/>
      <c r="L160" s="194"/>
      <c r="M160" s="194"/>
      <c r="N160" s="194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4"/>
      <c r="Z160" s="194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363"/>
      <c r="AL160" s="363"/>
      <c r="AM160" s="365"/>
      <c r="AN160" s="367"/>
      <c r="AO160" s="369"/>
      <c r="AP160" s="367"/>
      <c r="AQ160" s="367"/>
      <c r="AR160" s="367"/>
      <c r="AS160" s="357"/>
      <c r="AT160" s="297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</row>
    <row r="161" spans="1:90" s="78" customFormat="1" ht="18" customHeight="1">
      <c r="A161" s="370">
        <f t="shared" si="135"/>
        <v>35</v>
      </c>
      <c r="B161" s="370" t="s">
        <v>134</v>
      </c>
      <c r="C161" s="358" t="str">
        <f>VLOOKUP(B161,DS,2,0)</f>
        <v>Trần Nhiên</v>
      </c>
      <c r="D161" s="360" t="str">
        <f>VLOOKUP(B161,DS,3,0)</f>
        <v>Công nhân</v>
      </c>
      <c r="E161" s="79" t="s">
        <v>33</v>
      </c>
      <c r="F161" s="193"/>
      <c r="G161" s="193">
        <v>8</v>
      </c>
      <c r="H161" s="193">
        <v>8</v>
      </c>
      <c r="I161" s="193">
        <v>8</v>
      </c>
      <c r="J161" s="193">
        <v>8</v>
      </c>
      <c r="K161" s="193">
        <v>8</v>
      </c>
      <c r="L161" s="193">
        <v>8</v>
      </c>
      <c r="M161" s="193"/>
      <c r="N161" s="193">
        <v>8</v>
      </c>
      <c r="O161" s="193">
        <v>8</v>
      </c>
      <c r="P161" s="193">
        <v>8</v>
      </c>
      <c r="Q161" s="193">
        <v>8</v>
      </c>
      <c r="R161" s="193">
        <v>8</v>
      </c>
      <c r="S161" s="193">
        <v>8</v>
      </c>
      <c r="T161" s="193"/>
      <c r="U161" s="193">
        <v>8</v>
      </c>
      <c r="V161" s="193">
        <v>8</v>
      </c>
      <c r="W161" s="193">
        <v>8</v>
      </c>
      <c r="X161" s="193">
        <v>8</v>
      </c>
      <c r="Y161" s="193">
        <v>8</v>
      </c>
      <c r="Z161" s="193">
        <v>8</v>
      </c>
      <c r="AA161" s="193"/>
      <c r="AB161" s="193">
        <v>8</v>
      </c>
      <c r="AC161" s="193">
        <v>8</v>
      </c>
      <c r="AD161" s="193">
        <v>8</v>
      </c>
      <c r="AE161" s="193">
        <v>8</v>
      </c>
      <c r="AF161" s="193">
        <v>8</v>
      </c>
      <c r="AG161" s="193" t="s">
        <v>199</v>
      </c>
      <c r="AH161" s="193"/>
      <c r="AI161" s="193">
        <v>8</v>
      </c>
      <c r="AJ161" s="193"/>
      <c r="AK161" s="362">
        <f t="shared" ref="AK161" si="146">((SUM(F161:AJ161))/8)-(SUMIF($F$6:$AJ$6,"C.Nhật",F161:AJ161)/8)</f>
        <v>24</v>
      </c>
      <c r="AL161" s="362">
        <f t="shared" ref="AL161" si="147">SUM(F162:AJ162)/8*1.5</f>
        <v>0</v>
      </c>
      <c r="AM161" s="364">
        <f t="shared" ref="AM161" si="148">SUMIF($F$6:$AJ$6,"C.Nhật",$F161:$AJ162)/8*2</f>
        <v>0</v>
      </c>
      <c r="AN161" s="366">
        <f t="shared" si="142"/>
        <v>24</v>
      </c>
      <c r="AO161" s="368">
        <v>0</v>
      </c>
      <c r="AP161" s="366"/>
      <c r="AQ161" s="366"/>
      <c r="AR161" s="366"/>
      <c r="AS161" s="356"/>
      <c r="AT161" s="297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</row>
    <row r="162" spans="1:90" s="78" customFormat="1" ht="18" customHeight="1">
      <c r="A162" s="371"/>
      <c r="B162" s="371"/>
      <c r="C162" s="359"/>
      <c r="D162" s="361"/>
      <c r="E162" s="81" t="s">
        <v>32</v>
      </c>
      <c r="F162" s="194"/>
      <c r="G162" s="194"/>
      <c r="H162" s="194"/>
      <c r="I162" s="194"/>
      <c r="J162" s="194"/>
      <c r="K162" s="194"/>
      <c r="L162" s="194"/>
      <c r="M162" s="194"/>
      <c r="N162" s="194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4"/>
      <c r="Z162" s="194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363"/>
      <c r="AL162" s="363"/>
      <c r="AM162" s="365"/>
      <c r="AN162" s="367"/>
      <c r="AO162" s="369"/>
      <c r="AP162" s="367"/>
      <c r="AQ162" s="367"/>
      <c r="AR162" s="367"/>
      <c r="AS162" s="357"/>
      <c r="AT162" s="297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</row>
    <row r="163" spans="1:90" s="78" customFormat="1" ht="18" customHeight="1">
      <c r="A163" s="370">
        <f>A161+1</f>
        <v>36</v>
      </c>
      <c r="B163" s="370" t="s">
        <v>135</v>
      </c>
      <c r="C163" s="358" t="str">
        <f>VLOOKUP(B163,DS,2,0)</f>
        <v>Thạch Giang</v>
      </c>
      <c r="D163" s="360" t="str">
        <f>VLOOKUP(B163,DS,3,0)</f>
        <v>Công nhân</v>
      </c>
      <c r="E163" s="79" t="s">
        <v>33</v>
      </c>
      <c r="F163" s="193"/>
      <c r="G163" s="193">
        <v>8</v>
      </c>
      <c r="H163" s="193">
        <v>8</v>
      </c>
      <c r="I163" s="193">
        <v>8</v>
      </c>
      <c r="J163" s="193">
        <v>8</v>
      </c>
      <c r="K163" s="193">
        <v>8</v>
      </c>
      <c r="L163" s="193">
        <v>8</v>
      </c>
      <c r="M163" s="193"/>
      <c r="N163" s="193" t="s">
        <v>199</v>
      </c>
      <c r="O163" s="193">
        <v>8</v>
      </c>
      <c r="P163" s="193">
        <v>8</v>
      </c>
      <c r="Q163" s="193">
        <v>8</v>
      </c>
      <c r="R163" s="193">
        <v>8</v>
      </c>
      <c r="S163" s="193">
        <v>8</v>
      </c>
      <c r="T163" s="193"/>
      <c r="U163" s="193">
        <v>8</v>
      </c>
      <c r="V163" s="193">
        <v>8</v>
      </c>
      <c r="W163" s="193" t="s">
        <v>199</v>
      </c>
      <c r="X163" s="193">
        <v>8</v>
      </c>
      <c r="Y163" s="193">
        <v>8</v>
      </c>
      <c r="Z163" s="193">
        <v>8</v>
      </c>
      <c r="AA163" s="193"/>
      <c r="AB163" s="193">
        <v>8</v>
      </c>
      <c r="AC163" s="193">
        <v>8</v>
      </c>
      <c r="AD163" s="193">
        <v>8</v>
      </c>
      <c r="AE163" s="193">
        <v>8</v>
      </c>
      <c r="AF163" s="193">
        <v>8</v>
      </c>
      <c r="AG163" s="193">
        <v>8</v>
      </c>
      <c r="AH163" s="193"/>
      <c r="AI163" s="193">
        <v>8</v>
      </c>
      <c r="AJ163" s="193"/>
      <c r="AK163" s="362">
        <f t="shared" ref="AK163" si="149">((SUM(F163:AJ163))/8)-(SUMIF($F$6:$AJ$6,"C.Nhật",F163:AJ163)/8)</f>
        <v>23</v>
      </c>
      <c r="AL163" s="362">
        <f t="shared" ref="AL163" si="150">SUM(F164:AJ164)/8*1.5</f>
        <v>0</v>
      </c>
      <c r="AM163" s="364">
        <f t="shared" ref="AM163" si="151">SUMIF($F$6:$AJ$6,"C.Nhật",$F163:$AJ164)/8*2</f>
        <v>0</v>
      </c>
      <c r="AN163" s="366">
        <f t="shared" si="142"/>
        <v>23</v>
      </c>
      <c r="AO163" s="368">
        <v>0</v>
      </c>
      <c r="AP163" s="366"/>
      <c r="AQ163" s="366"/>
      <c r="AR163" s="366"/>
      <c r="AS163" s="356"/>
      <c r="AT163" s="297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</row>
    <row r="164" spans="1:90" s="78" customFormat="1" ht="18" customHeight="1">
      <c r="A164" s="371"/>
      <c r="B164" s="371"/>
      <c r="C164" s="359"/>
      <c r="D164" s="361"/>
      <c r="E164" s="81" t="s">
        <v>32</v>
      </c>
      <c r="F164" s="194"/>
      <c r="G164" s="194"/>
      <c r="H164" s="194"/>
      <c r="I164" s="194"/>
      <c r="J164" s="194"/>
      <c r="K164" s="194"/>
      <c r="L164" s="194"/>
      <c r="M164" s="194"/>
      <c r="N164" s="194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4"/>
      <c r="Z164" s="194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363"/>
      <c r="AL164" s="363"/>
      <c r="AM164" s="365"/>
      <c r="AN164" s="367"/>
      <c r="AO164" s="369"/>
      <c r="AP164" s="367"/>
      <c r="AQ164" s="367"/>
      <c r="AR164" s="367"/>
      <c r="AS164" s="357"/>
      <c r="AT164" s="297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</row>
    <row r="165" spans="1:90" s="78" customFormat="1" ht="18" customHeight="1">
      <c r="A165" s="370">
        <f>A163+1</f>
        <v>37</v>
      </c>
      <c r="B165" s="370" t="s">
        <v>136</v>
      </c>
      <c r="C165" s="358" t="str">
        <f>VLOOKUP(B165,DS,2,0)</f>
        <v>Thạch Quyền</v>
      </c>
      <c r="D165" s="360" t="str">
        <f>VLOOKUP(B165,DS,3,0)</f>
        <v>Công nhân</v>
      </c>
      <c r="E165" s="79" t="s">
        <v>33</v>
      </c>
      <c r="F165" s="193"/>
      <c r="G165" s="193">
        <v>8</v>
      </c>
      <c r="H165" s="193">
        <v>8</v>
      </c>
      <c r="I165" s="193">
        <v>8</v>
      </c>
      <c r="J165" s="193">
        <v>8</v>
      </c>
      <c r="K165" s="193">
        <v>8</v>
      </c>
      <c r="L165" s="193">
        <v>8</v>
      </c>
      <c r="M165" s="193"/>
      <c r="N165" s="193">
        <v>8</v>
      </c>
      <c r="O165" s="193">
        <v>8</v>
      </c>
      <c r="P165" s="193">
        <v>8</v>
      </c>
      <c r="Q165" s="193">
        <v>8</v>
      </c>
      <c r="R165" s="193" t="s">
        <v>199</v>
      </c>
      <c r="S165" s="193">
        <v>8</v>
      </c>
      <c r="T165" s="193"/>
      <c r="U165" s="193">
        <v>8</v>
      </c>
      <c r="V165" s="193">
        <v>8</v>
      </c>
      <c r="W165" s="193">
        <v>8</v>
      </c>
      <c r="X165" s="193">
        <v>8</v>
      </c>
      <c r="Y165" s="193">
        <v>8</v>
      </c>
      <c r="Z165" s="193" t="s">
        <v>199</v>
      </c>
      <c r="AA165" s="193"/>
      <c r="AB165" s="193">
        <v>8</v>
      </c>
      <c r="AC165" s="193">
        <v>8</v>
      </c>
      <c r="AD165" s="193">
        <v>8</v>
      </c>
      <c r="AE165" s="193" t="s">
        <v>199</v>
      </c>
      <c r="AF165" s="193">
        <v>8</v>
      </c>
      <c r="AG165" s="193">
        <v>8</v>
      </c>
      <c r="AH165" s="193"/>
      <c r="AI165" s="193">
        <v>8</v>
      </c>
      <c r="AJ165" s="193"/>
      <c r="AK165" s="362">
        <f t="shared" ref="AK165" si="152">((SUM(F165:AJ165))/8)-(SUMIF($F$6:$AJ$6,"C.Nhật",F165:AJ165)/8)</f>
        <v>22</v>
      </c>
      <c r="AL165" s="362">
        <f t="shared" ref="AL165" si="153">SUM(F166:AJ166)/8*1.5</f>
        <v>0</v>
      </c>
      <c r="AM165" s="364">
        <f t="shared" ref="AM165" si="154">SUMIF($F$6:$AJ$6,"C.Nhật",$F165:$AJ166)/8*2</f>
        <v>0</v>
      </c>
      <c r="AN165" s="366">
        <f t="shared" si="142"/>
        <v>22</v>
      </c>
      <c r="AO165" s="368">
        <v>0</v>
      </c>
      <c r="AP165" s="366"/>
      <c r="AQ165" s="366"/>
      <c r="AR165" s="366"/>
      <c r="AS165" s="356"/>
      <c r="AT165" s="297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</row>
    <row r="166" spans="1:90" s="78" customFormat="1" ht="18" customHeight="1">
      <c r="A166" s="371"/>
      <c r="B166" s="371"/>
      <c r="C166" s="359"/>
      <c r="D166" s="361"/>
      <c r="E166" s="81" t="s">
        <v>32</v>
      </c>
      <c r="F166" s="194"/>
      <c r="G166" s="194"/>
      <c r="H166" s="194"/>
      <c r="I166" s="194"/>
      <c r="J166" s="194"/>
      <c r="K166" s="194"/>
      <c r="L166" s="194"/>
      <c r="M166" s="194"/>
      <c r="N166" s="194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4"/>
      <c r="Z166" s="194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363"/>
      <c r="AL166" s="363"/>
      <c r="AM166" s="365"/>
      <c r="AN166" s="367"/>
      <c r="AO166" s="369"/>
      <c r="AP166" s="367"/>
      <c r="AQ166" s="367"/>
      <c r="AR166" s="367"/>
      <c r="AS166" s="357"/>
      <c r="AT166" s="297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</row>
    <row r="167" spans="1:90" s="78" customFormat="1" ht="18" customHeight="1">
      <c r="A167" s="370">
        <f t="shared" ref="A167" si="155">A165+1</f>
        <v>38</v>
      </c>
      <c r="B167" s="370" t="s">
        <v>137</v>
      </c>
      <c r="C167" s="358" t="str">
        <f>VLOOKUP(B167,DS,2,0)</f>
        <v>Lâm Lin</v>
      </c>
      <c r="D167" s="360" t="str">
        <f>VLOOKUP(B167,DS,3,0)</f>
        <v>Công nhân</v>
      </c>
      <c r="E167" s="79" t="s">
        <v>33</v>
      </c>
      <c r="F167" s="193"/>
      <c r="G167" s="193">
        <v>8</v>
      </c>
      <c r="H167" s="193">
        <v>8</v>
      </c>
      <c r="I167" s="193">
        <v>8</v>
      </c>
      <c r="J167" s="193">
        <v>8</v>
      </c>
      <c r="K167" s="193">
        <v>8</v>
      </c>
      <c r="L167" s="193">
        <v>8</v>
      </c>
      <c r="M167" s="193"/>
      <c r="N167" s="193">
        <v>8</v>
      </c>
      <c r="O167" s="193">
        <v>8</v>
      </c>
      <c r="P167" s="193">
        <v>8</v>
      </c>
      <c r="Q167" s="193">
        <v>8</v>
      </c>
      <c r="R167" s="193">
        <v>8</v>
      </c>
      <c r="S167" s="193" t="s">
        <v>199</v>
      </c>
      <c r="T167" s="193"/>
      <c r="U167" s="193">
        <v>8</v>
      </c>
      <c r="V167" s="193">
        <v>8</v>
      </c>
      <c r="W167" s="193">
        <v>8</v>
      </c>
      <c r="X167" s="193">
        <v>8</v>
      </c>
      <c r="Y167" s="193">
        <v>8</v>
      </c>
      <c r="Z167" s="193">
        <v>8</v>
      </c>
      <c r="AA167" s="193"/>
      <c r="AB167" s="193">
        <v>8</v>
      </c>
      <c r="AC167" s="193">
        <v>8</v>
      </c>
      <c r="AD167" s="193">
        <v>8</v>
      </c>
      <c r="AE167" s="193">
        <v>8</v>
      </c>
      <c r="AF167" s="193">
        <v>8</v>
      </c>
      <c r="AG167" s="193">
        <v>8.5</v>
      </c>
      <c r="AH167" s="193"/>
      <c r="AI167" s="193">
        <v>8</v>
      </c>
      <c r="AJ167" s="193"/>
      <c r="AK167" s="362">
        <f t="shared" ref="AK167" si="156">((SUM(F167:AJ167))/8)-(SUMIF($F$6:$AJ$6,"C.Nhật",F167:AJ167)/8)</f>
        <v>24.0625</v>
      </c>
      <c r="AL167" s="362">
        <f t="shared" ref="AL167" si="157">SUM(F168:AJ168)/8*1.5</f>
        <v>0</v>
      </c>
      <c r="AM167" s="364">
        <f t="shared" ref="AM167" si="158">SUMIF($F$6:$AJ$6,"C.Nhật",$F167:$AJ168)/8*2</f>
        <v>0</v>
      </c>
      <c r="AN167" s="366">
        <f t="shared" si="142"/>
        <v>24.0625</v>
      </c>
      <c r="AO167" s="368">
        <v>0</v>
      </c>
      <c r="AP167" s="366"/>
      <c r="AQ167" s="366"/>
      <c r="AR167" s="366"/>
      <c r="AS167" s="356"/>
      <c r="AT167" s="32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</row>
    <row r="168" spans="1:90" s="78" customFormat="1" ht="18" customHeight="1">
      <c r="A168" s="371"/>
      <c r="B168" s="371"/>
      <c r="C168" s="359"/>
      <c r="D168" s="361"/>
      <c r="E168" s="81" t="s">
        <v>32</v>
      </c>
      <c r="F168" s="194"/>
      <c r="G168" s="194"/>
      <c r="H168" s="194"/>
      <c r="I168" s="194"/>
      <c r="J168" s="194"/>
      <c r="K168" s="194"/>
      <c r="L168" s="194"/>
      <c r="M168" s="194"/>
      <c r="N168" s="194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4"/>
      <c r="Z168" s="194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363"/>
      <c r="AL168" s="363"/>
      <c r="AM168" s="365"/>
      <c r="AN168" s="367"/>
      <c r="AO168" s="369"/>
      <c r="AP168" s="367"/>
      <c r="AQ168" s="367"/>
      <c r="AR168" s="367"/>
      <c r="AS168" s="357"/>
      <c r="AT168" s="32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</row>
    <row r="169" spans="1:90" s="78" customFormat="1" ht="18" customHeight="1">
      <c r="A169" s="370">
        <f t="shared" ref="A169" si="159">A167+1</f>
        <v>39</v>
      </c>
      <c r="B169" s="370" t="s">
        <v>186</v>
      </c>
      <c r="C169" s="358" t="str">
        <f>VLOOKUP(B169,DS,2,0)</f>
        <v>Lâm Chanh Đa Ra</v>
      </c>
      <c r="D169" s="360" t="str">
        <f>VLOOKUP(B169,DS,3,0)</f>
        <v>Công nhân</v>
      </c>
      <c r="E169" s="79" t="s">
        <v>33</v>
      </c>
      <c r="F169" s="193"/>
      <c r="G169" s="193">
        <v>8</v>
      </c>
      <c r="H169" s="193">
        <v>8</v>
      </c>
      <c r="I169" s="193">
        <v>8</v>
      </c>
      <c r="J169" s="193">
        <v>8</v>
      </c>
      <c r="K169" s="193">
        <v>8</v>
      </c>
      <c r="L169" s="193">
        <v>8</v>
      </c>
      <c r="M169" s="193"/>
      <c r="N169" s="193">
        <v>8</v>
      </c>
      <c r="O169" s="193">
        <v>8</v>
      </c>
      <c r="P169" s="193">
        <v>8</v>
      </c>
      <c r="Q169" s="193" t="s">
        <v>199</v>
      </c>
      <c r="R169" s="193">
        <v>8</v>
      </c>
      <c r="S169" s="193">
        <v>8</v>
      </c>
      <c r="T169" s="193"/>
      <c r="U169" s="193">
        <v>8</v>
      </c>
      <c r="V169" s="193">
        <v>8</v>
      </c>
      <c r="W169" s="193">
        <v>8</v>
      </c>
      <c r="X169" s="193">
        <v>8</v>
      </c>
      <c r="Y169" s="193">
        <v>8</v>
      </c>
      <c r="Z169" s="193" t="s">
        <v>199</v>
      </c>
      <c r="AA169" s="193"/>
      <c r="AB169" s="193">
        <v>8</v>
      </c>
      <c r="AC169" s="193">
        <v>8</v>
      </c>
      <c r="AD169" s="193">
        <v>8</v>
      </c>
      <c r="AE169" s="193">
        <v>8</v>
      </c>
      <c r="AF169" s="193">
        <v>8</v>
      </c>
      <c r="AG169" s="193">
        <v>8</v>
      </c>
      <c r="AH169" s="193"/>
      <c r="AI169" s="193">
        <v>8</v>
      </c>
      <c r="AJ169" s="193"/>
      <c r="AK169" s="362">
        <f t="shared" ref="AK169" si="160">((SUM(F169:AJ169))/8)-(SUMIF($F$6:$AJ$6,"C.Nhật",F169:AJ169)/8)</f>
        <v>23</v>
      </c>
      <c r="AL169" s="362">
        <f t="shared" ref="AL169" si="161">SUM(F170:AJ170)/8*1.5</f>
        <v>0</v>
      </c>
      <c r="AM169" s="364">
        <f t="shared" ref="AM169" si="162">SUMIF($F$6:$AJ$6,"C.Nhật",$F169:$AJ170)/8*2</f>
        <v>0</v>
      </c>
      <c r="AN169" s="366">
        <f t="shared" si="142"/>
        <v>23</v>
      </c>
      <c r="AO169" s="368">
        <v>0</v>
      </c>
      <c r="AP169" s="366"/>
      <c r="AQ169" s="366"/>
      <c r="AR169" s="366"/>
      <c r="AS169" s="356"/>
      <c r="AT169" s="297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</row>
    <row r="170" spans="1:90" s="78" customFormat="1" ht="18" customHeight="1">
      <c r="A170" s="371"/>
      <c r="B170" s="371"/>
      <c r="C170" s="359"/>
      <c r="D170" s="361"/>
      <c r="E170" s="81" t="s">
        <v>32</v>
      </c>
      <c r="F170" s="194"/>
      <c r="G170" s="194"/>
      <c r="H170" s="194"/>
      <c r="I170" s="194"/>
      <c r="J170" s="194"/>
      <c r="K170" s="194"/>
      <c r="L170" s="194"/>
      <c r="M170" s="194"/>
      <c r="N170" s="194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4"/>
      <c r="Z170" s="194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363"/>
      <c r="AL170" s="363"/>
      <c r="AM170" s="365"/>
      <c r="AN170" s="367"/>
      <c r="AO170" s="369"/>
      <c r="AP170" s="367"/>
      <c r="AQ170" s="367"/>
      <c r="AR170" s="367"/>
      <c r="AS170" s="357"/>
      <c r="AT170" s="297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</row>
    <row r="171" spans="1:90" s="83" customFormat="1" ht="12.75">
      <c r="A171" s="19"/>
      <c r="B171" s="84"/>
      <c r="C171" s="4"/>
      <c r="D171" s="132"/>
      <c r="E171" s="4"/>
      <c r="F171" s="88"/>
      <c r="G171" s="88"/>
      <c r="H171" s="85"/>
      <c r="I171" s="85"/>
      <c r="J171" s="140"/>
      <c r="K171" s="88"/>
      <c r="L171" s="85"/>
      <c r="M171" s="88"/>
      <c r="N171" s="88"/>
      <c r="O171" s="88"/>
      <c r="P171" s="88"/>
      <c r="Q171" s="85"/>
      <c r="R171" s="88"/>
      <c r="S171" s="88"/>
      <c r="T171" s="140"/>
      <c r="U171" s="88"/>
      <c r="V171" s="88"/>
      <c r="W171" s="88"/>
      <c r="X171" s="84"/>
      <c r="Y171" s="88"/>
      <c r="Z171" s="88"/>
      <c r="AA171" s="88"/>
      <c r="AB171" s="88"/>
      <c r="AC171" s="88"/>
      <c r="AD171" s="85"/>
      <c r="AE171" s="88"/>
      <c r="AF171" s="88"/>
      <c r="AG171" s="88"/>
      <c r="AH171" s="88"/>
      <c r="AI171" s="88"/>
      <c r="AJ171" s="88"/>
      <c r="AK171" s="4"/>
      <c r="AL171" s="4"/>
      <c r="AM171" s="117"/>
      <c r="AN171" s="87"/>
      <c r="AO171" s="87"/>
      <c r="AP171" s="87"/>
      <c r="AQ171" s="87"/>
      <c r="AR171" s="87"/>
      <c r="AS171" s="4"/>
      <c r="AT171" s="123"/>
    </row>
    <row r="172" spans="1:90" s="83" customFormat="1" ht="12.75">
      <c r="A172" s="19" t="s">
        <v>14</v>
      </c>
      <c r="B172" s="84"/>
      <c r="C172" s="4"/>
      <c r="D172" s="132"/>
      <c r="E172" s="4"/>
      <c r="F172" s="88"/>
      <c r="G172" s="88"/>
      <c r="H172" s="85"/>
      <c r="I172" s="85"/>
      <c r="J172" s="140"/>
      <c r="K172" s="88"/>
      <c r="L172" s="85"/>
      <c r="M172" s="88"/>
      <c r="N172" s="88"/>
      <c r="O172" s="88"/>
      <c r="P172" s="88"/>
      <c r="Q172" s="85"/>
      <c r="R172" s="88"/>
      <c r="S172" s="88"/>
      <c r="T172" s="140"/>
      <c r="U172" s="88"/>
      <c r="V172" s="88"/>
      <c r="W172" s="88"/>
      <c r="X172" s="84"/>
      <c r="Y172" s="88"/>
      <c r="Z172" s="88"/>
      <c r="AA172" s="88"/>
      <c r="AB172" s="88"/>
      <c r="AC172" s="88"/>
      <c r="AD172" s="85"/>
      <c r="AE172" s="88"/>
      <c r="AF172" s="88"/>
      <c r="AG172" s="88"/>
      <c r="AH172" s="88"/>
      <c r="AI172" s="88"/>
      <c r="AJ172" s="88"/>
      <c r="AK172" s="4"/>
      <c r="AL172" s="4"/>
      <c r="AM172" s="117"/>
      <c r="AN172" s="87"/>
      <c r="AO172" s="87"/>
      <c r="AP172" s="87"/>
      <c r="AQ172" s="87"/>
      <c r="AR172" s="87"/>
      <c r="AS172" s="4"/>
      <c r="AT172" s="123"/>
    </row>
    <row r="173" spans="1:90" s="83" customFormat="1" ht="12.75">
      <c r="A173" s="16"/>
      <c r="B173" s="16"/>
      <c r="C173" s="4"/>
      <c r="D173" s="132"/>
      <c r="E173" s="4"/>
      <c r="F173" s="88"/>
      <c r="G173" s="88"/>
      <c r="H173" s="141"/>
      <c r="I173" s="141"/>
      <c r="J173" s="141"/>
      <c r="K173" s="88"/>
      <c r="L173" s="141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141"/>
      <c r="AE173" s="88"/>
      <c r="AF173" s="88"/>
      <c r="AG173" s="88"/>
      <c r="AH173" s="88"/>
      <c r="AI173" s="88"/>
      <c r="AJ173" s="88"/>
      <c r="AK173" s="4"/>
      <c r="AL173" s="4"/>
      <c r="AM173" s="117"/>
      <c r="AN173" s="89"/>
      <c r="AO173" s="89"/>
      <c r="AP173" s="89"/>
      <c r="AQ173" s="89"/>
      <c r="AR173" s="89"/>
      <c r="AS173" s="4"/>
      <c r="AT173" s="123"/>
    </row>
    <row r="174" spans="1:90" s="86" customFormat="1" ht="15" customHeight="1">
      <c r="A174" s="16"/>
      <c r="B174" s="16"/>
      <c r="C174" s="4"/>
      <c r="D174" s="132"/>
      <c r="E174" s="4"/>
      <c r="F174" s="88"/>
      <c r="G174" s="88"/>
      <c r="H174" s="141"/>
      <c r="I174" s="141"/>
      <c r="J174" s="141"/>
      <c r="K174" s="88"/>
      <c r="L174" s="141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141"/>
      <c r="AE174" s="88"/>
      <c r="AF174" s="88"/>
      <c r="AG174" s="88"/>
      <c r="AH174" s="88"/>
      <c r="AI174" s="88"/>
      <c r="AJ174" s="88"/>
      <c r="AK174" s="4"/>
      <c r="AL174" s="4"/>
      <c r="AM174" s="117"/>
      <c r="AN174" s="89"/>
      <c r="AO174" s="89"/>
      <c r="AP174" s="89"/>
      <c r="AQ174" s="89"/>
      <c r="AR174" s="89"/>
      <c r="AS174" s="4"/>
      <c r="AT174" s="4"/>
    </row>
    <row r="175" spans="1:90" s="86" customFormat="1" ht="11.25">
      <c r="A175" s="16"/>
      <c r="B175" s="16"/>
      <c r="C175" s="4"/>
      <c r="D175" s="132"/>
      <c r="E175" s="4"/>
      <c r="F175" s="88"/>
      <c r="G175" s="88"/>
      <c r="H175" s="141"/>
      <c r="I175" s="141"/>
      <c r="J175" s="141"/>
      <c r="K175" s="88"/>
      <c r="L175" s="141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141"/>
      <c r="AE175" s="88"/>
      <c r="AF175" s="88"/>
      <c r="AG175" s="88"/>
      <c r="AH175" s="88"/>
      <c r="AI175" s="88"/>
      <c r="AJ175" s="88"/>
      <c r="AK175" s="4"/>
      <c r="AL175" s="4"/>
      <c r="AM175" s="117"/>
      <c r="AN175" s="89"/>
      <c r="AO175" s="89"/>
      <c r="AP175" s="89"/>
      <c r="AQ175" s="89"/>
      <c r="AR175" s="89"/>
      <c r="AS175" s="4"/>
      <c r="AT175" s="4"/>
    </row>
    <row r="176" spans="1:90" s="86" customFormat="1" ht="11.25">
      <c r="A176" s="16"/>
      <c r="B176" s="16"/>
      <c r="C176" s="4"/>
      <c r="D176" s="132"/>
      <c r="E176" s="4"/>
      <c r="F176" s="88"/>
      <c r="G176" s="88"/>
      <c r="H176" s="141"/>
      <c r="I176" s="141"/>
      <c r="J176" s="141"/>
      <c r="K176" s="88"/>
      <c r="L176" s="141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141"/>
      <c r="AE176" s="88"/>
      <c r="AF176" s="88"/>
      <c r="AG176" s="88"/>
      <c r="AH176" s="88"/>
      <c r="AI176" s="88"/>
      <c r="AJ176" s="88"/>
      <c r="AK176" s="4"/>
      <c r="AL176" s="4"/>
      <c r="AM176" s="117"/>
      <c r="AN176" s="89"/>
      <c r="AO176" s="89"/>
      <c r="AP176" s="89"/>
      <c r="AQ176" s="89"/>
      <c r="AR176" s="89"/>
      <c r="AS176" s="4"/>
      <c r="AT176" s="4"/>
    </row>
    <row r="177" spans="1:91" s="86" customFormat="1" ht="11.25">
      <c r="A177" s="13"/>
      <c r="B177" s="13"/>
      <c r="C177" s="19"/>
      <c r="D177" s="133"/>
      <c r="E177" s="90"/>
      <c r="F177" s="140"/>
      <c r="G177" s="142"/>
      <c r="H177" s="85"/>
      <c r="I177" s="85"/>
      <c r="J177" s="85"/>
      <c r="K177" s="142"/>
      <c r="L177" s="85"/>
      <c r="M177" s="142"/>
      <c r="N177" s="142"/>
      <c r="O177" s="142"/>
      <c r="P177" s="142"/>
      <c r="Q177" s="85"/>
      <c r="R177" s="140"/>
      <c r="S177" s="142"/>
      <c r="T177" s="142"/>
      <c r="U177" s="85"/>
      <c r="V177" s="142"/>
      <c r="W177" s="142"/>
      <c r="X177" s="85"/>
      <c r="Y177" s="142"/>
      <c r="Z177" s="142"/>
      <c r="AA177" s="142"/>
      <c r="AB177" s="142"/>
      <c r="AC177" s="142"/>
      <c r="AD177" s="85"/>
      <c r="AE177" s="142"/>
      <c r="AF177" s="142"/>
      <c r="AG177" s="142"/>
      <c r="AH177" s="142"/>
      <c r="AI177" s="142"/>
      <c r="AJ177" s="142"/>
      <c r="AK177" s="90"/>
      <c r="AM177" s="118"/>
      <c r="AN177" s="13"/>
      <c r="AO177" s="13"/>
      <c r="AP177" s="13"/>
      <c r="AQ177" s="13"/>
      <c r="AR177" s="13"/>
      <c r="AS177" s="19"/>
      <c r="AT177" s="4"/>
    </row>
    <row r="178" spans="1:91" s="86" customFormat="1" ht="12.75">
      <c r="A178" s="2"/>
      <c r="B178" s="2" t="s">
        <v>0</v>
      </c>
      <c r="C178" s="2"/>
      <c r="D178" s="309"/>
      <c r="E178" s="2"/>
      <c r="F178" s="143"/>
      <c r="G178" s="143"/>
      <c r="H178" s="143"/>
      <c r="I178" s="143"/>
      <c r="J178" s="143"/>
      <c r="K178" s="143"/>
      <c r="L178" s="143"/>
      <c r="M178" s="143"/>
      <c r="N178" s="143"/>
      <c r="O178" s="143"/>
      <c r="P178" s="143"/>
      <c r="Q178" s="143"/>
      <c r="R178" s="143"/>
      <c r="S178" s="143"/>
      <c r="T178" s="143"/>
      <c r="U178" s="143"/>
      <c r="V178" s="143"/>
      <c r="W178" s="143"/>
      <c r="X178" s="143"/>
      <c r="Y178" s="143"/>
      <c r="Z178" s="143"/>
      <c r="AA178" s="143"/>
      <c r="AB178" s="143"/>
      <c r="AC178" s="143"/>
      <c r="AD178" s="143"/>
      <c r="AE178" s="143"/>
      <c r="AF178" s="143"/>
      <c r="AG178" s="143"/>
      <c r="AH178" s="144"/>
      <c r="AI178" s="144"/>
      <c r="AJ178" s="144"/>
      <c r="AK178" s="2"/>
      <c r="AL178" s="2"/>
      <c r="AM178" s="119"/>
      <c r="AN178" s="2"/>
      <c r="AO178" s="2"/>
      <c r="AP178" s="2"/>
      <c r="AQ178" s="2"/>
      <c r="AR178" s="2"/>
      <c r="AS178" s="2"/>
      <c r="AT178" s="4"/>
    </row>
    <row r="179" spans="1:91" s="86" customFormat="1" ht="12.75">
      <c r="A179" s="2"/>
      <c r="B179" s="2"/>
      <c r="C179" s="2" t="s">
        <v>48</v>
      </c>
      <c r="D179" s="309"/>
      <c r="E179" s="2"/>
      <c r="F179" s="143"/>
      <c r="G179" s="143"/>
      <c r="H179" s="143"/>
      <c r="I179" s="143"/>
      <c r="J179" s="143"/>
      <c r="K179" s="143"/>
      <c r="L179" s="143"/>
      <c r="M179" s="143"/>
      <c r="N179" s="143"/>
      <c r="O179" s="143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43"/>
      <c r="AA179" s="143"/>
      <c r="AB179" s="143"/>
      <c r="AC179" s="143"/>
      <c r="AD179" s="143"/>
      <c r="AE179" s="143"/>
      <c r="AF179" s="143"/>
      <c r="AG179" s="143"/>
      <c r="AH179" s="144"/>
      <c r="AI179" s="144"/>
      <c r="AJ179" s="144"/>
      <c r="AK179" s="2"/>
      <c r="AL179" s="2"/>
      <c r="AM179" s="119"/>
      <c r="AN179" s="2"/>
      <c r="AO179" s="2"/>
      <c r="AP179" s="2"/>
      <c r="AQ179" s="2"/>
      <c r="AR179" s="2"/>
      <c r="AS179" s="2"/>
      <c r="AT179" s="19"/>
    </row>
    <row r="180" spans="1:91" ht="15" customHeight="1">
      <c r="C180" s="2" t="s">
        <v>49</v>
      </c>
    </row>
    <row r="181" spans="1:91" ht="15" customHeight="1">
      <c r="C181" s="2" t="s">
        <v>50</v>
      </c>
    </row>
    <row r="182" spans="1:91" ht="15" customHeight="1">
      <c r="C182" s="2" t="s">
        <v>51</v>
      </c>
    </row>
    <row r="183" spans="1:91" ht="15" customHeight="1">
      <c r="C183" s="2" t="s">
        <v>52</v>
      </c>
    </row>
    <row r="184" spans="1:91" ht="15" customHeight="1">
      <c r="C184" s="2" t="s">
        <v>53</v>
      </c>
    </row>
    <row r="185" spans="1:91" s="309" customFormat="1" ht="15" customHeight="1">
      <c r="A185" s="2"/>
      <c r="B185" s="2"/>
      <c r="C185" s="2" t="s">
        <v>54</v>
      </c>
      <c r="E185" s="2"/>
      <c r="F185" s="143"/>
      <c r="G185" s="143"/>
      <c r="H185" s="143"/>
      <c r="I185" s="143"/>
      <c r="J185" s="143"/>
      <c r="K185" s="143"/>
      <c r="L185" s="143"/>
      <c r="M185" s="143"/>
      <c r="N185" s="143"/>
      <c r="O185" s="143"/>
      <c r="P185" s="143"/>
      <c r="Q185" s="143"/>
      <c r="R185" s="143"/>
      <c r="S185" s="143"/>
      <c r="T185" s="143"/>
      <c r="U185" s="143"/>
      <c r="V185" s="143"/>
      <c r="W185" s="143"/>
      <c r="X185" s="143"/>
      <c r="Y185" s="143"/>
      <c r="Z185" s="143"/>
      <c r="AA185" s="143"/>
      <c r="AB185" s="143"/>
      <c r="AC185" s="143"/>
      <c r="AD185" s="143"/>
      <c r="AE185" s="143"/>
      <c r="AF185" s="143"/>
      <c r="AG185" s="143"/>
      <c r="AH185" s="144"/>
      <c r="AI185" s="144"/>
      <c r="AJ185" s="144"/>
      <c r="AK185" s="2"/>
      <c r="AL185" s="2"/>
      <c r="AM185" s="119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</row>
    <row r="186" spans="1:91" s="309" customFormat="1" ht="15" customHeight="1">
      <c r="A186" s="2"/>
      <c r="B186" s="2"/>
      <c r="C186" s="2" t="s">
        <v>55</v>
      </c>
      <c r="E186" s="2"/>
      <c r="F186" s="143"/>
      <c r="G186" s="143"/>
      <c r="H186" s="143"/>
      <c r="I186" s="143"/>
      <c r="J186" s="143"/>
      <c r="K186" s="143"/>
      <c r="L186" s="143"/>
      <c r="M186" s="143"/>
      <c r="N186" s="143"/>
      <c r="O186" s="143"/>
      <c r="P186" s="143"/>
      <c r="Q186" s="143"/>
      <c r="R186" s="143"/>
      <c r="S186" s="143"/>
      <c r="T186" s="143"/>
      <c r="U186" s="143"/>
      <c r="V186" s="143"/>
      <c r="W186" s="143"/>
      <c r="X186" s="143"/>
      <c r="Y186" s="143"/>
      <c r="Z186" s="143"/>
      <c r="AA186" s="143"/>
      <c r="AB186" s="143"/>
      <c r="AC186" s="143"/>
      <c r="AD186" s="143"/>
      <c r="AE186" s="143"/>
      <c r="AF186" s="143"/>
      <c r="AG186" s="143"/>
      <c r="AH186" s="144"/>
      <c r="AI186" s="144"/>
      <c r="AJ186" s="144"/>
      <c r="AK186" s="2"/>
      <c r="AL186" s="2"/>
      <c r="AM186" s="119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</row>
    <row r="187" spans="1:91" s="309" customFormat="1" ht="15" customHeight="1">
      <c r="A187" s="2"/>
      <c r="B187" s="2"/>
      <c r="C187" s="2" t="s">
        <v>56</v>
      </c>
      <c r="E187" s="2"/>
      <c r="F187" s="143"/>
      <c r="G187" s="143"/>
      <c r="H187" s="143"/>
      <c r="I187" s="143"/>
      <c r="J187" s="143"/>
      <c r="K187" s="143"/>
      <c r="L187" s="143"/>
      <c r="M187" s="143"/>
      <c r="N187" s="143"/>
      <c r="O187" s="143"/>
      <c r="P187" s="143"/>
      <c r="Q187" s="143"/>
      <c r="R187" s="143"/>
      <c r="S187" s="143"/>
      <c r="T187" s="143"/>
      <c r="U187" s="143"/>
      <c r="V187" s="143"/>
      <c r="W187" s="143"/>
      <c r="X187" s="143"/>
      <c r="Y187" s="143"/>
      <c r="Z187" s="143"/>
      <c r="AA187" s="143"/>
      <c r="AB187" s="143"/>
      <c r="AC187" s="143"/>
      <c r="AD187" s="143"/>
      <c r="AE187" s="143"/>
      <c r="AF187" s="143"/>
      <c r="AG187" s="143"/>
      <c r="AH187" s="144"/>
      <c r="AI187" s="144"/>
      <c r="AJ187" s="144"/>
      <c r="AK187" s="2"/>
      <c r="AL187" s="2"/>
      <c r="AM187" s="119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</row>
  </sheetData>
  <protectedRanges>
    <protectedRange password="CC78" sqref="A1:A3" name="Range1_2_1"/>
    <protectedRange password="CC78" sqref="A8:A17" name="Range1_1"/>
    <protectedRange password="CC78" sqref="C8:E17 A8:A17" name="Range1_6"/>
    <protectedRange password="CC78" sqref="B8:B17" name="Range1_4"/>
    <protectedRange password="CC78" sqref="J20:J23 Q18:Q19" name="Range1_1_1_1"/>
    <protectedRange password="CC78" sqref="J24" name="Range1_3_1_1"/>
    <protectedRange password="CC78" sqref="A45:A47 A86:A88" name="Range1_2_1_1"/>
    <protectedRange password="CC78" sqref="A52:A63" name="Range1_1_1"/>
    <protectedRange password="CC78" sqref="C52:E63 A52:A63" name="Range1_6_1"/>
    <protectedRange password="CC78" sqref="B52:B63" name="Range1_4_1"/>
    <protectedRange password="CC78" sqref="J68:J69" name="Range1_1_1_1_1"/>
    <protectedRange password="CC78" sqref="J70" name="Range1_3_1_1_1"/>
    <protectedRange password="CC78" sqref="A93:A170" name="Range1_1_2"/>
    <protectedRange password="CC78" sqref="C93:E170 A93:A170" name="Range1_6_2"/>
    <protectedRange password="CC78" sqref="B93:B170" name="Range1_4_2"/>
    <protectedRange password="CC78" sqref="J173:J176" name="Range1_1_1_1_2"/>
    <protectedRange password="CC78" sqref="J177" name="Range1_3_1_1_2"/>
  </protectedRanges>
  <autoFilter ref="A7:AS7"/>
  <mergeCells count="692">
    <mergeCell ref="AN167:AN168"/>
    <mergeCell ref="AO167:AO168"/>
    <mergeCell ref="AP167:AP168"/>
    <mergeCell ref="AQ167:AQ168"/>
    <mergeCell ref="AR167:AR168"/>
    <mergeCell ref="AS167:AS168"/>
    <mergeCell ref="AP155:AP156"/>
    <mergeCell ref="AQ155:AQ156"/>
    <mergeCell ref="AR155:AR156"/>
    <mergeCell ref="AS155:AS156"/>
    <mergeCell ref="AP157:AP158"/>
    <mergeCell ref="AQ157:AQ158"/>
    <mergeCell ref="AR157:AR158"/>
    <mergeCell ref="AS157:AS158"/>
    <mergeCell ref="AS163:AS164"/>
    <mergeCell ref="AO163:AO164"/>
    <mergeCell ref="AS159:AS160"/>
    <mergeCell ref="A157:A158"/>
    <mergeCell ref="B157:B158"/>
    <mergeCell ref="C157:C158"/>
    <mergeCell ref="D157:D158"/>
    <mergeCell ref="AK157:AK158"/>
    <mergeCell ref="AL157:AL158"/>
    <mergeCell ref="AM157:AM158"/>
    <mergeCell ref="AN157:AN158"/>
    <mergeCell ref="AO157:AO158"/>
    <mergeCell ref="A155:A156"/>
    <mergeCell ref="B155:B156"/>
    <mergeCell ref="C155:C156"/>
    <mergeCell ref="D155:D156"/>
    <mergeCell ref="AK155:AK156"/>
    <mergeCell ref="AL155:AL156"/>
    <mergeCell ref="AM155:AM156"/>
    <mergeCell ref="AN155:AN156"/>
    <mergeCell ref="AO155:AO156"/>
    <mergeCell ref="AP151:AP152"/>
    <mergeCell ref="AQ151:AQ152"/>
    <mergeCell ref="AR151:AR152"/>
    <mergeCell ref="AS151:AS152"/>
    <mergeCell ref="A153:A154"/>
    <mergeCell ref="B153:B154"/>
    <mergeCell ref="C153:C154"/>
    <mergeCell ref="D153:D154"/>
    <mergeCell ref="AK153:AK154"/>
    <mergeCell ref="AL153:AL154"/>
    <mergeCell ref="AM153:AM154"/>
    <mergeCell ref="AN153:AN154"/>
    <mergeCell ref="AO153:AO154"/>
    <mergeCell ref="AP153:AP154"/>
    <mergeCell ref="AQ153:AQ154"/>
    <mergeCell ref="AR153:AR154"/>
    <mergeCell ref="AS153:AS154"/>
    <mergeCell ref="A151:A152"/>
    <mergeCell ref="B151:B152"/>
    <mergeCell ref="C151:C152"/>
    <mergeCell ref="D151:D152"/>
    <mergeCell ref="AK151:AK152"/>
    <mergeCell ref="AL151:AL152"/>
    <mergeCell ref="AM151:AM152"/>
    <mergeCell ref="AN151:AN152"/>
    <mergeCell ref="AO151:AO152"/>
    <mergeCell ref="AP14:AP15"/>
    <mergeCell ref="AQ14:AQ15"/>
    <mergeCell ref="AR14:AR15"/>
    <mergeCell ref="AS14:AS15"/>
    <mergeCell ref="A149:A150"/>
    <mergeCell ref="B149:B150"/>
    <mergeCell ref="C149:C150"/>
    <mergeCell ref="D149:D150"/>
    <mergeCell ref="AK149:AK150"/>
    <mergeCell ref="AL149:AL150"/>
    <mergeCell ref="AM149:AM150"/>
    <mergeCell ref="AN149:AN150"/>
    <mergeCell ref="AO149:AO150"/>
    <mergeCell ref="AP149:AP150"/>
    <mergeCell ref="AQ149:AQ150"/>
    <mergeCell ref="AR149:AR150"/>
    <mergeCell ref="AS149:AS150"/>
    <mergeCell ref="A14:A15"/>
    <mergeCell ref="B14:B15"/>
    <mergeCell ref="C14:C15"/>
    <mergeCell ref="D14:D15"/>
    <mergeCell ref="AK14:AK15"/>
    <mergeCell ref="AL14:AL15"/>
    <mergeCell ref="AM14:AM15"/>
    <mergeCell ref="AN14:AN15"/>
    <mergeCell ref="AO14:AO15"/>
    <mergeCell ref="AP169:AP170"/>
    <mergeCell ref="AQ169:AQ170"/>
    <mergeCell ref="AR169:AR170"/>
    <mergeCell ref="AP163:AP164"/>
    <mergeCell ref="AQ163:AQ164"/>
    <mergeCell ref="AR163:AR164"/>
    <mergeCell ref="AP159:AP160"/>
    <mergeCell ref="AQ159:AQ160"/>
    <mergeCell ref="AR159:AR160"/>
    <mergeCell ref="AP145:AP146"/>
    <mergeCell ref="AQ145:AQ146"/>
    <mergeCell ref="AR145:AR146"/>
    <mergeCell ref="AP141:AP142"/>
    <mergeCell ref="AQ141:AQ142"/>
    <mergeCell ref="AR141:AR142"/>
    <mergeCell ref="AP137:AP138"/>
    <mergeCell ref="AQ137:AQ138"/>
    <mergeCell ref="AR137:AR138"/>
    <mergeCell ref="AM163:AM164"/>
    <mergeCell ref="AN163:AN164"/>
    <mergeCell ref="AS169:AS170"/>
    <mergeCell ref="AS165:AS166"/>
    <mergeCell ref="A169:A170"/>
    <mergeCell ref="B169:B170"/>
    <mergeCell ref="C169:C170"/>
    <mergeCell ref="D169:D170"/>
    <mergeCell ref="AK169:AK170"/>
    <mergeCell ref="AL169:AL170"/>
    <mergeCell ref="AM169:AM170"/>
    <mergeCell ref="AN169:AN170"/>
    <mergeCell ref="AO169:AO170"/>
    <mergeCell ref="AM165:AM166"/>
    <mergeCell ref="AN165:AN166"/>
    <mergeCell ref="AO165:AO166"/>
    <mergeCell ref="AP165:AP166"/>
    <mergeCell ref="AQ165:AQ166"/>
    <mergeCell ref="AR165:AR166"/>
    <mergeCell ref="A167:A168"/>
    <mergeCell ref="B167:B168"/>
    <mergeCell ref="C167:C168"/>
    <mergeCell ref="D167:D168"/>
    <mergeCell ref="AK167:AK168"/>
    <mergeCell ref="AL167:AL168"/>
    <mergeCell ref="AM167:AM168"/>
    <mergeCell ref="A165:A166"/>
    <mergeCell ref="B165:B166"/>
    <mergeCell ref="C165:C166"/>
    <mergeCell ref="D165:D166"/>
    <mergeCell ref="AK165:AK166"/>
    <mergeCell ref="AL165:AL166"/>
    <mergeCell ref="A163:A164"/>
    <mergeCell ref="B163:B164"/>
    <mergeCell ref="C163:C164"/>
    <mergeCell ref="D163:D164"/>
    <mergeCell ref="AK163:AK164"/>
    <mergeCell ref="AL163:AL164"/>
    <mergeCell ref="A161:A162"/>
    <mergeCell ref="B161:B162"/>
    <mergeCell ref="C161:C162"/>
    <mergeCell ref="D161:D162"/>
    <mergeCell ref="AK161:AK162"/>
    <mergeCell ref="AL161:AL162"/>
    <mergeCell ref="AS161:AS162"/>
    <mergeCell ref="AM161:AM162"/>
    <mergeCell ref="AN161:AN162"/>
    <mergeCell ref="AO161:AO162"/>
    <mergeCell ref="AP161:AP162"/>
    <mergeCell ref="AQ161:AQ162"/>
    <mergeCell ref="AR161:AR162"/>
    <mergeCell ref="A159:A160"/>
    <mergeCell ref="B159:B160"/>
    <mergeCell ref="C159:C160"/>
    <mergeCell ref="D159:D160"/>
    <mergeCell ref="AK159:AK160"/>
    <mergeCell ref="AL159:AL160"/>
    <mergeCell ref="AM159:AM160"/>
    <mergeCell ref="AN159:AN160"/>
    <mergeCell ref="AO159:AO160"/>
    <mergeCell ref="AS145:AS146"/>
    <mergeCell ref="A147:A148"/>
    <mergeCell ref="B147:B148"/>
    <mergeCell ref="C147:C148"/>
    <mergeCell ref="D147:D148"/>
    <mergeCell ref="AK147:AK148"/>
    <mergeCell ref="AL147:AL148"/>
    <mergeCell ref="AS147:AS148"/>
    <mergeCell ref="AM147:AM148"/>
    <mergeCell ref="AN147:AN148"/>
    <mergeCell ref="AO147:AO148"/>
    <mergeCell ref="AP147:AP148"/>
    <mergeCell ref="AQ147:AQ148"/>
    <mergeCell ref="AR147:AR148"/>
    <mergeCell ref="A145:A146"/>
    <mergeCell ref="B145:B146"/>
    <mergeCell ref="C145:C146"/>
    <mergeCell ref="D145:D146"/>
    <mergeCell ref="AK145:AK146"/>
    <mergeCell ref="AL145:AL146"/>
    <mergeCell ref="AM145:AM146"/>
    <mergeCell ref="AN145:AN146"/>
    <mergeCell ref="AO145:AO146"/>
    <mergeCell ref="AS141:AS142"/>
    <mergeCell ref="A143:A144"/>
    <mergeCell ref="B143:B144"/>
    <mergeCell ref="C143:C144"/>
    <mergeCell ref="D143:D144"/>
    <mergeCell ref="AK143:AK144"/>
    <mergeCell ref="AL143:AL144"/>
    <mergeCell ref="AS143:AS144"/>
    <mergeCell ref="AM143:AM144"/>
    <mergeCell ref="AN143:AN144"/>
    <mergeCell ref="AO143:AO144"/>
    <mergeCell ref="AP143:AP144"/>
    <mergeCell ref="AQ143:AQ144"/>
    <mergeCell ref="AR143:AR144"/>
    <mergeCell ref="A141:A142"/>
    <mergeCell ref="B141:B142"/>
    <mergeCell ref="C141:C142"/>
    <mergeCell ref="D141:D142"/>
    <mergeCell ref="AK141:AK142"/>
    <mergeCell ref="AL141:AL142"/>
    <mergeCell ref="AM141:AM142"/>
    <mergeCell ref="AN141:AN142"/>
    <mergeCell ref="AO141:AO142"/>
    <mergeCell ref="AS137:AS138"/>
    <mergeCell ref="A139:A140"/>
    <mergeCell ref="B139:B140"/>
    <mergeCell ref="C139:C140"/>
    <mergeCell ref="D139:D140"/>
    <mergeCell ref="AK139:AK140"/>
    <mergeCell ref="AL139:AL140"/>
    <mergeCell ref="AS139:AS140"/>
    <mergeCell ref="AM139:AM140"/>
    <mergeCell ref="AN139:AN140"/>
    <mergeCell ref="AO139:AO140"/>
    <mergeCell ref="AP139:AP140"/>
    <mergeCell ref="AQ139:AQ140"/>
    <mergeCell ref="AR139:AR140"/>
    <mergeCell ref="A137:A138"/>
    <mergeCell ref="B137:B138"/>
    <mergeCell ref="C137:C138"/>
    <mergeCell ref="D137:D138"/>
    <mergeCell ref="AK137:AK138"/>
    <mergeCell ref="AL137:AL138"/>
    <mergeCell ref="AM137:AM138"/>
    <mergeCell ref="AN137:AN138"/>
    <mergeCell ref="AO137:AO138"/>
    <mergeCell ref="AP133:AP134"/>
    <mergeCell ref="AQ133:AQ134"/>
    <mergeCell ref="AR133:AR134"/>
    <mergeCell ref="AS133:AS134"/>
    <mergeCell ref="A135:A136"/>
    <mergeCell ref="B135:B136"/>
    <mergeCell ref="C135:C136"/>
    <mergeCell ref="D135:D136"/>
    <mergeCell ref="AK135:AK136"/>
    <mergeCell ref="AL135:AL136"/>
    <mergeCell ref="AS135:AS136"/>
    <mergeCell ref="AM135:AM136"/>
    <mergeCell ref="AN135:AN136"/>
    <mergeCell ref="AO135:AO136"/>
    <mergeCell ref="AP135:AP136"/>
    <mergeCell ref="AQ135:AQ136"/>
    <mergeCell ref="AR135:AR136"/>
    <mergeCell ref="A133:A134"/>
    <mergeCell ref="B133:B134"/>
    <mergeCell ref="C133:C134"/>
    <mergeCell ref="D133:D134"/>
    <mergeCell ref="AK133:AK134"/>
    <mergeCell ref="AL133:AL134"/>
    <mergeCell ref="AM133:AM134"/>
    <mergeCell ref="AN133:AN134"/>
    <mergeCell ref="AO133:AO134"/>
    <mergeCell ref="AP129:AP130"/>
    <mergeCell ref="AQ129:AQ130"/>
    <mergeCell ref="AR129:AR130"/>
    <mergeCell ref="AS129:AS130"/>
    <mergeCell ref="A131:A132"/>
    <mergeCell ref="B131:B132"/>
    <mergeCell ref="C131:C132"/>
    <mergeCell ref="D131:D132"/>
    <mergeCell ref="AK131:AK132"/>
    <mergeCell ref="AL131:AL132"/>
    <mergeCell ref="AS131:AS132"/>
    <mergeCell ref="AM131:AM132"/>
    <mergeCell ref="AN131:AN132"/>
    <mergeCell ref="AO131:AO132"/>
    <mergeCell ref="AP131:AP132"/>
    <mergeCell ref="AQ131:AQ132"/>
    <mergeCell ref="AR131:AR132"/>
    <mergeCell ref="A129:A130"/>
    <mergeCell ref="B129:B130"/>
    <mergeCell ref="C129:C130"/>
    <mergeCell ref="D129:D130"/>
    <mergeCell ref="AK129:AK130"/>
    <mergeCell ref="AL129:AL130"/>
    <mergeCell ref="AM129:AM130"/>
    <mergeCell ref="AN129:AN130"/>
    <mergeCell ref="AO129:AO130"/>
    <mergeCell ref="AP125:AP126"/>
    <mergeCell ref="AQ125:AQ126"/>
    <mergeCell ref="AR125:AR126"/>
    <mergeCell ref="AS125:AS126"/>
    <mergeCell ref="A127:A128"/>
    <mergeCell ref="B127:B128"/>
    <mergeCell ref="C127:C128"/>
    <mergeCell ref="D127:D128"/>
    <mergeCell ref="AK127:AK128"/>
    <mergeCell ref="AL127:AL128"/>
    <mergeCell ref="AS127:AS128"/>
    <mergeCell ref="AM127:AM128"/>
    <mergeCell ref="AN127:AN128"/>
    <mergeCell ref="AO127:AO128"/>
    <mergeCell ref="AP127:AP128"/>
    <mergeCell ref="AQ127:AQ128"/>
    <mergeCell ref="AR127:AR128"/>
    <mergeCell ref="A125:A126"/>
    <mergeCell ref="B125:B126"/>
    <mergeCell ref="C125:C126"/>
    <mergeCell ref="D125:D126"/>
    <mergeCell ref="AK125:AK126"/>
    <mergeCell ref="AL125:AL126"/>
    <mergeCell ref="AM125:AM126"/>
    <mergeCell ref="AN125:AN126"/>
    <mergeCell ref="AO125:AO126"/>
    <mergeCell ref="AP121:AP122"/>
    <mergeCell ref="AQ121:AQ122"/>
    <mergeCell ref="AR121:AR122"/>
    <mergeCell ref="AS121:AS122"/>
    <mergeCell ref="A123:A124"/>
    <mergeCell ref="B123:B124"/>
    <mergeCell ref="C123:C124"/>
    <mergeCell ref="D123:D124"/>
    <mergeCell ref="AK123:AK124"/>
    <mergeCell ref="AL123:AL124"/>
    <mergeCell ref="AS123:AS124"/>
    <mergeCell ref="AM123:AM124"/>
    <mergeCell ref="AN123:AN124"/>
    <mergeCell ref="AO123:AO124"/>
    <mergeCell ref="AP123:AP124"/>
    <mergeCell ref="AQ123:AQ124"/>
    <mergeCell ref="AR123:AR124"/>
    <mergeCell ref="A121:A122"/>
    <mergeCell ref="B121:B122"/>
    <mergeCell ref="C121:C122"/>
    <mergeCell ref="D121:D122"/>
    <mergeCell ref="AK121:AK122"/>
    <mergeCell ref="AL121:AL122"/>
    <mergeCell ref="AM121:AM122"/>
    <mergeCell ref="AN121:AN122"/>
    <mergeCell ref="AO121:AO122"/>
    <mergeCell ref="AP117:AP118"/>
    <mergeCell ref="AQ117:AQ118"/>
    <mergeCell ref="AR117:AR118"/>
    <mergeCell ref="AS117:AS118"/>
    <mergeCell ref="A119:A120"/>
    <mergeCell ref="B119:B120"/>
    <mergeCell ref="C119:C120"/>
    <mergeCell ref="D119:D120"/>
    <mergeCell ref="AK119:AK120"/>
    <mergeCell ref="AL119:AL120"/>
    <mergeCell ref="AS119:AS120"/>
    <mergeCell ref="AM119:AM120"/>
    <mergeCell ref="AN119:AN120"/>
    <mergeCell ref="AO119:AO120"/>
    <mergeCell ref="AP119:AP120"/>
    <mergeCell ref="AQ119:AQ120"/>
    <mergeCell ref="AR119:AR120"/>
    <mergeCell ref="A117:A118"/>
    <mergeCell ref="B117:B118"/>
    <mergeCell ref="C117:C118"/>
    <mergeCell ref="D117:D118"/>
    <mergeCell ref="AK117:AK118"/>
    <mergeCell ref="AL117:AL118"/>
    <mergeCell ref="AM117:AM118"/>
    <mergeCell ref="AN117:AN118"/>
    <mergeCell ref="AO117:AO118"/>
    <mergeCell ref="AP113:AP114"/>
    <mergeCell ref="AQ113:AQ114"/>
    <mergeCell ref="AR113:AR114"/>
    <mergeCell ref="AS113:AS114"/>
    <mergeCell ref="A115:A116"/>
    <mergeCell ref="B115:B116"/>
    <mergeCell ref="C115:C116"/>
    <mergeCell ref="D115:D116"/>
    <mergeCell ref="AK115:AK116"/>
    <mergeCell ref="AL115:AL116"/>
    <mergeCell ref="AS115:AS116"/>
    <mergeCell ref="AM115:AM116"/>
    <mergeCell ref="AN115:AN116"/>
    <mergeCell ref="AO115:AO116"/>
    <mergeCell ref="AP115:AP116"/>
    <mergeCell ref="AQ115:AQ116"/>
    <mergeCell ref="AR115:AR116"/>
    <mergeCell ref="A113:A114"/>
    <mergeCell ref="B113:B114"/>
    <mergeCell ref="C113:C114"/>
    <mergeCell ref="D113:D114"/>
    <mergeCell ref="AK113:AK114"/>
    <mergeCell ref="AL113:AL114"/>
    <mergeCell ref="AM113:AM114"/>
    <mergeCell ref="AN113:AN114"/>
    <mergeCell ref="AO113:AO114"/>
    <mergeCell ref="AP109:AP110"/>
    <mergeCell ref="AQ109:AQ110"/>
    <mergeCell ref="AR109:AR110"/>
    <mergeCell ref="AS109:AS110"/>
    <mergeCell ref="A111:A112"/>
    <mergeCell ref="B111:B112"/>
    <mergeCell ref="C111:C112"/>
    <mergeCell ref="D111:D112"/>
    <mergeCell ref="AK111:AK112"/>
    <mergeCell ref="AL111:AL112"/>
    <mergeCell ref="AS111:AS112"/>
    <mergeCell ref="AM111:AM112"/>
    <mergeCell ref="AN111:AN112"/>
    <mergeCell ref="AO111:AO112"/>
    <mergeCell ref="AP111:AP112"/>
    <mergeCell ref="AQ111:AQ112"/>
    <mergeCell ref="AR111:AR112"/>
    <mergeCell ref="A109:A110"/>
    <mergeCell ref="B109:B110"/>
    <mergeCell ref="C109:C110"/>
    <mergeCell ref="D109:D110"/>
    <mergeCell ref="AK109:AK110"/>
    <mergeCell ref="AL109:AL110"/>
    <mergeCell ref="AM109:AM110"/>
    <mergeCell ref="AN109:AN110"/>
    <mergeCell ref="AO109:AO110"/>
    <mergeCell ref="AP105:AP106"/>
    <mergeCell ref="AQ105:AQ106"/>
    <mergeCell ref="AR105:AR106"/>
    <mergeCell ref="AS105:AS106"/>
    <mergeCell ref="A107:A108"/>
    <mergeCell ref="B107:B108"/>
    <mergeCell ref="C107:C108"/>
    <mergeCell ref="D107:D108"/>
    <mergeCell ref="AK107:AK108"/>
    <mergeCell ref="AL107:AL108"/>
    <mergeCell ref="AS107:AS108"/>
    <mergeCell ref="AM107:AM108"/>
    <mergeCell ref="AN107:AN108"/>
    <mergeCell ref="AO107:AO108"/>
    <mergeCell ref="AP107:AP108"/>
    <mergeCell ref="AQ107:AQ108"/>
    <mergeCell ref="AR107:AR108"/>
    <mergeCell ref="A105:A106"/>
    <mergeCell ref="B105:B106"/>
    <mergeCell ref="C105:C106"/>
    <mergeCell ref="D105:D106"/>
    <mergeCell ref="AK105:AK106"/>
    <mergeCell ref="AL105:AL106"/>
    <mergeCell ref="AM105:AM106"/>
    <mergeCell ref="AN105:AN106"/>
    <mergeCell ref="AO105:AO106"/>
    <mergeCell ref="AP101:AP102"/>
    <mergeCell ref="AQ101:AQ102"/>
    <mergeCell ref="AR101:AR102"/>
    <mergeCell ref="AS101:AS102"/>
    <mergeCell ref="A103:A104"/>
    <mergeCell ref="B103:B104"/>
    <mergeCell ref="C103:C104"/>
    <mergeCell ref="D103:D104"/>
    <mergeCell ref="AK103:AK104"/>
    <mergeCell ref="AL103:AL104"/>
    <mergeCell ref="AS103:AS104"/>
    <mergeCell ref="AM103:AM104"/>
    <mergeCell ref="AN103:AN104"/>
    <mergeCell ref="AO103:AO104"/>
    <mergeCell ref="AP103:AP104"/>
    <mergeCell ref="AQ103:AQ104"/>
    <mergeCell ref="AR103:AR104"/>
    <mergeCell ref="A101:A102"/>
    <mergeCell ref="B101:B102"/>
    <mergeCell ref="C101:C102"/>
    <mergeCell ref="D101:D102"/>
    <mergeCell ref="AK101:AK102"/>
    <mergeCell ref="AL101:AL102"/>
    <mergeCell ref="AM101:AM102"/>
    <mergeCell ref="AN101:AN102"/>
    <mergeCell ref="AO101:AO102"/>
    <mergeCell ref="AP97:AP98"/>
    <mergeCell ref="AQ97:AQ98"/>
    <mergeCell ref="AR97:AR98"/>
    <mergeCell ref="AS97:AS98"/>
    <mergeCell ref="A99:A100"/>
    <mergeCell ref="B99:B100"/>
    <mergeCell ref="C99:C100"/>
    <mergeCell ref="D99:D100"/>
    <mergeCell ref="AK99:AK100"/>
    <mergeCell ref="AL99:AL100"/>
    <mergeCell ref="AS99:AS100"/>
    <mergeCell ref="AM99:AM100"/>
    <mergeCell ref="AN99:AN100"/>
    <mergeCell ref="AO99:AO100"/>
    <mergeCell ref="AP99:AP100"/>
    <mergeCell ref="AQ99:AQ100"/>
    <mergeCell ref="AR99:AR100"/>
    <mergeCell ref="A97:A98"/>
    <mergeCell ref="B97:B98"/>
    <mergeCell ref="C97:C98"/>
    <mergeCell ref="D97:D98"/>
    <mergeCell ref="AK97:AK98"/>
    <mergeCell ref="AL97:AL98"/>
    <mergeCell ref="AM97:AM98"/>
    <mergeCell ref="AN97:AN98"/>
    <mergeCell ref="AO97:AO98"/>
    <mergeCell ref="AR93:AR94"/>
    <mergeCell ref="AS93:AS94"/>
    <mergeCell ref="A95:A96"/>
    <mergeCell ref="B95:B96"/>
    <mergeCell ref="C95:C96"/>
    <mergeCell ref="D95:D96"/>
    <mergeCell ref="AK95:AK96"/>
    <mergeCell ref="AL95:AL96"/>
    <mergeCell ref="AS95:AS96"/>
    <mergeCell ref="AM95:AM96"/>
    <mergeCell ref="AN95:AN96"/>
    <mergeCell ref="AO95:AO96"/>
    <mergeCell ref="AP95:AP96"/>
    <mergeCell ref="AQ95:AQ96"/>
    <mergeCell ref="AR95:AR96"/>
    <mergeCell ref="AT90:AT91"/>
    <mergeCell ref="A93:A94"/>
    <mergeCell ref="B93:B94"/>
    <mergeCell ref="C93:C94"/>
    <mergeCell ref="D93:D94"/>
    <mergeCell ref="AK93:AK94"/>
    <mergeCell ref="AL93:AL94"/>
    <mergeCell ref="AM93:AM94"/>
    <mergeCell ref="AN93:AN94"/>
    <mergeCell ref="AO93:AO94"/>
    <mergeCell ref="AN90:AN91"/>
    <mergeCell ref="AO90:AO91"/>
    <mergeCell ref="AP90:AP91"/>
    <mergeCell ref="AQ90:AQ91"/>
    <mergeCell ref="AR90:AR91"/>
    <mergeCell ref="AS90:AS91"/>
    <mergeCell ref="A90:A91"/>
    <mergeCell ref="B90:B91"/>
    <mergeCell ref="C90:C91"/>
    <mergeCell ref="D90:D91"/>
    <mergeCell ref="E90:E91"/>
    <mergeCell ref="AK90:AM90"/>
    <mergeCell ref="AP93:AP94"/>
    <mergeCell ref="AQ93:AQ94"/>
    <mergeCell ref="AM86:AS86"/>
    <mergeCell ref="AR62:AR63"/>
    <mergeCell ref="AS62:AS63"/>
    <mergeCell ref="AL62:AL63"/>
    <mergeCell ref="AM62:AM63"/>
    <mergeCell ref="AN62:AN63"/>
    <mergeCell ref="AO62:AO63"/>
    <mergeCell ref="AP62:AP63"/>
    <mergeCell ref="AQ62:AQ63"/>
    <mergeCell ref="AO60:AO61"/>
    <mergeCell ref="AP60:AP61"/>
    <mergeCell ref="AQ60:AQ61"/>
    <mergeCell ref="AR60:AR61"/>
    <mergeCell ref="AS60:AS61"/>
    <mergeCell ref="A62:A63"/>
    <mergeCell ref="B62:B63"/>
    <mergeCell ref="C62:C63"/>
    <mergeCell ref="D62:D63"/>
    <mergeCell ref="AK62:AK63"/>
    <mergeCell ref="A60:A61"/>
    <mergeCell ref="B60:B61"/>
    <mergeCell ref="C60:C61"/>
    <mergeCell ref="D60:D61"/>
    <mergeCell ref="AK60:AK61"/>
    <mergeCell ref="AL60:AL61"/>
    <mergeCell ref="AM60:AM61"/>
    <mergeCell ref="AN60:AN61"/>
    <mergeCell ref="AL58:AL59"/>
    <mergeCell ref="AM58:AM59"/>
    <mergeCell ref="AN58:AN59"/>
    <mergeCell ref="AR56:AR57"/>
    <mergeCell ref="AS56:AS57"/>
    <mergeCell ref="A58:A59"/>
    <mergeCell ref="B58:B59"/>
    <mergeCell ref="C58:C59"/>
    <mergeCell ref="D58:D59"/>
    <mergeCell ref="AK58:AK59"/>
    <mergeCell ref="AR58:AR59"/>
    <mergeCell ref="AS58:AS59"/>
    <mergeCell ref="AO58:AO59"/>
    <mergeCell ref="AP58:AP59"/>
    <mergeCell ref="AQ58:AQ59"/>
    <mergeCell ref="A54:A55"/>
    <mergeCell ref="B54:B55"/>
    <mergeCell ref="C54:C55"/>
    <mergeCell ref="D54:D55"/>
    <mergeCell ref="AK54:AK55"/>
    <mergeCell ref="AR54:AR55"/>
    <mergeCell ref="AS54:AS55"/>
    <mergeCell ref="A56:A57"/>
    <mergeCell ref="B56:B57"/>
    <mergeCell ref="C56:C57"/>
    <mergeCell ref="D56:D57"/>
    <mergeCell ref="AK56:AK57"/>
    <mergeCell ref="AL56:AL57"/>
    <mergeCell ref="AM56:AM57"/>
    <mergeCell ref="AN56:AN57"/>
    <mergeCell ref="AL54:AL55"/>
    <mergeCell ref="AM54:AM55"/>
    <mergeCell ref="AN54:AN55"/>
    <mergeCell ref="AO54:AO55"/>
    <mergeCell ref="AP54:AP55"/>
    <mergeCell ref="AQ54:AQ55"/>
    <mergeCell ref="AO56:AO57"/>
    <mergeCell ref="AP56:AP57"/>
    <mergeCell ref="AQ56:AQ57"/>
    <mergeCell ref="AT49:AT50"/>
    <mergeCell ref="A52:A53"/>
    <mergeCell ref="B52:B53"/>
    <mergeCell ref="C52:C53"/>
    <mergeCell ref="D52:D53"/>
    <mergeCell ref="AK52:AK53"/>
    <mergeCell ref="AL52:AL53"/>
    <mergeCell ref="AM52:AM53"/>
    <mergeCell ref="AN52:AN53"/>
    <mergeCell ref="AK49:AM49"/>
    <mergeCell ref="AN49:AN50"/>
    <mergeCell ref="AO49:AO50"/>
    <mergeCell ref="AP49:AP50"/>
    <mergeCell ref="AQ49:AQ50"/>
    <mergeCell ref="AR49:AR50"/>
    <mergeCell ref="AO52:AO53"/>
    <mergeCell ref="AP52:AP53"/>
    <mergeCell ref="AQ52:AQ53"/>
    <mergeCell ref="AR52:AR53"/>
    <mergeCell ref="AS52:AS53"/>
    <mergeCell ref="AM45:AS45"/>
    <mergeCell ref="A49:A50"/>
    <mergeCell ref="B49:B50"/>
    <mergeCell ref="C49:C50"/>
    <mergeCell ref="D49:D50"/>
    <mergeCell ref="E49:E50"/>
    <mergeCell ref="AP16:AP17"/>
    <mergeCell ref="AQ16:AQ17"/>
    <mergeCell ref="AR16:AR17"/>
    <mergeCell ref="AS16:AS17"/>
    <mergeCell ref="AS49:AS50"/>
    <mergeCell ref="A16:A17"/>
    <mergeCell ref="B16:B17"/>
    <mergeCell ref="C16:C17"/>
    <mergeCell ref="D16:D17"/>
    <mergeCell ref="AK16:AK17"/>
    <mergeCell ref="AL16:AL17"/>
    <mergeCell ref="AM16:AM17"/>
    <mergeCell ref="AN16:AN17"/>
    <mergeCell ref="AO16:AO17"/>
    <mergeCell ref="AQ10:AQ11"/>
    <mergeCell ref="AR10:AR11"/>
    <mergeCell ref="AS10:AS11"/>
    <mergeCell ref="A12:A13"/>
    <mergeCell ref="B12:B13"/>
    <mergeCell ref="C12:C13"/>
    <mergeCell ref="D12:D13"/>
    <mergeCell ref="AK12:AK13"/>
    <mergeCell ref="AL12:AL13"/>
    <mergeCell ref="AS12:AS13"/>
    <mergeCell ref="AM12:AM13"/>
    <mergeCell ref="AN12:AN13"/>
    <mergeCell ref="AO12:AO13"/>
    <mergeCell ref="AP12:AP13"/>
    <mergeCell ref="AQ12:AQ13"/>
    <mergeCell ref="AR12:AR13"/>
    <mergeCell ref="AT5:AT6"/>
    <mergeCell ref="A8:A9"/>
    <mergeCell ref="B8:B9"/>
    <mergeCell ref="C8:C9"/>
    <mergeCell ref="D8:D9"/>
    <mergeCell ref="AK8:AK9"/>
    <mergeCell ref="AL8:AL9"/>
    <mergeCell ref="AS8:AS9"/>
    <mergeCell ref="A10:A11"/>
    <mergeCell ref="B10:B11"/>
    <mergeCell ref="C10:C11"/>
    <mergeCell ref="D10:D11"/>
    <mergeCell ref="AK10:AK11"/>
    <mergeCell ref="AL10:AL11"/>
    <mergeCell ref="AM10:AM11"/>
    <mergeCell ref="AN10:AN11"/>
    <mergeCell ref="AO10:AO11"/>
    <mergeCell ref="AM8:AM9"/>
    <mergeCell ref="AN8:AN9"/>
    <mergeCell ref="AO8:AO9"/>
    <mergeCell ref="AP8:AP9"/>
    <mergeCell ref="AQ8:AQ9"/>
    <mergeCell ref="AR8:AR9"/>
    <mergeCell ref="AP10:AP11"/>
    <mergeCell ref="AM1:AS1"/>
    <mergeCell ref="A5:A6"/>
    <mergeCell ref="B5:B6"/>
    <mergeCell ref="C5:C6"/>
    <mergeCell ref="D5:D6"/>
    <mergeCell ref="E5:E6"/>
    <mergeCell ref="AK5:AM5"/>
    <mergeCell ref="AN5:AN6"/>
    <mergeCell ref="AO5:AO6"/>
    <mergeCell ref="AP5:AP6"/>
    <mergeCell ref="AQ5:AQ6"/>
    <mergeCell ref="AR5:AR6"/>
    <mergeCell ref="AS5:AS6"/>
  </mergeCells>
  <conditionalFormatting sqref="F5:AJ6 F8:AJ17">
    <cfRule type="expression" dxfId="250" priority="16" stopIfTrue="1">
      <formula>IF(WEEKDAY(F$5)=1,TRUE,FALSE)</formula>
    </cfRule>
  </conditionalFormatting>
  <conditionalFormatting sqref="F49:AJ50 F52:AJ63">
    <cfRule type="expression" dxfId="249" priority="15" stopIfTrue="1">
      <formula>IF(WEEKDAY(F$5)=1,TRUE,FALSE)</formula>
    </cfRule>
  </conditionalFormatting>
  <conditionalFormatting sqref="F90:AJ91 F93:AJ170">
    <cfRule type="expression" dxfId="248" priority="14" stopIfTrue="1">
      <formula>IF(WEEKDAY(F$5)=1,TRUE,FALSE)</formula>
    </cfRule>
  </conditionalFormatting>
  <conditionalFormatting sqref="F93:AJ140">
    <cfRule type="expression" dxfId="247" priority="13" stopIfTrue="1">
      <formula>IF(WEEKDAY(F$5)=1,TRUE,FALSE)</formula>
    </cfRule>
  </conditionalFormatting>
  <conditionalFormatting sqref="F52:AJ63">
    <cfRule type="expression" dxfId="246" priority="12" stopIfTrue="1">
      <formula>IF(WEEKDAY(F$5)=1,TRUE,FALSE)</formula>
    </cfRule>
  </conditionalFormatting>
  <conditionalFormatting sqref="F141:AJ170">
    <cfRule type="expression" dxfId="245" priority="11" stopIfTrue="1">
      <formula>IF(WEEKDAY(F$5)=1,TRUE,FALSE)</formula>
    </cfRule>
  </conditionalFormatting>
  <conditionalFormatting sqref="F8:AH17">
    <cfRule type="expression" dxfId="244" priority="10" stopIfTrue="1">
      <formula>IF(WEEKDAY(F$5)=1,TRUE,FALSE)</formula>
    </cfRule>
  </conditionalFormatting>
  <conditionalFormatting sqref="F52:AI63">
    <cfRule type="expression" dxfId="243" priority="9" stopIfTrue="1">
      <formula>IF(WEEKDAY(F$5)=1,TRUE,FALSE)</formula>
    </cfRule>
  </conditionalFormatting>
  <conditionalFormatting sqref="F93:AI140">
    <cfRule type="expression" dxfId="242" priority="8" stopIfTrue="1">
      <formula>IF(WEEKDAY(F$5)=1,TRUE,FALSE)</formula>
    </cfRule>
  </conditionalFormatting>
  <conditionalFormatting sqref="F141:AI170">
    <cfRule type="expression" dxfId="241" priority="7" stopIfTrue="1">
      <formula>IF(WEEKDAY(F$5)=1,TRUE,FALSE)</formula>
    </cfRule>
  </conditionalFormatting>
  <conditionalFormatting sqref="G8:AJ11 G12:AI17">
    <cfRule type="expression" dxfId="240" priority="6" stopIfTrue="1">
      <formula>IF(WEEKDAY(G$5)=1,TRUE,FALSE)</formula>
    </cfRule>
  </conditionalFormatting>
  <conditionalFormatting sqref="F52:AI63">
    <cfRule type="expression" dxfId="239" priority="5" stopIfTrue="1">
      <formula>IF(WEEKDAY(F$5)=1,TRUE,FALSE)</formula>
    </cfRule>
  </conditionalFormatting>
  <conditionalFormatting sqref="F52:AH63">
    <cfRule type="expression" dxfId="238" priority="4" stopIfTrue="1">
      <formula>IF(WEEKDAY(F$5)=1,TRUE,FALSE)</formula>
    </cfRule>
  </conditionalFormatting>
  <conditionalFormatting sqref="G52:AI63">
    <cfRule type="expression" dxfId="237" priority="3" stopIfTrue="1">
      <formula>IF(WEEKDAY(G$5)=1,TRUE,FALSE)</formula>
    </cfRule>
  </conditionalFormatting>
  <conditionalFormatting sqref="F93:AI146">
    <cfRule type="expression" dxfId="236" priority="2" stopIfTrue="1">
      <formula>IF(WEEKDAY(F$5)=1,TRUE,FALSE)</formula>
    </cfRule>
  </conditionalFormatting>
  <conditionalFormatting sqref="F147:AI170">
    <cfRule type="expression" dxfId="235" priority="1" stopIfTrue="1">
      <formula>IF(WEEKDAY(F$5)=1,TRUE,FALSE)</formula>
    </cfRule>
  </conditionalFormatting>
  <printOptions horizontalCentered="1"/>
  <pageMargins left="0.24" right="0.24" top="0.32" bottom="0.18" header="0.25" footer="0"/>
  <pageSetup paperSize="9" scale="75" fitToHeight="0" orientation="landscape" r:id="rId1"/>
  <headerFooter alignWithMargins="0">
    <oddHeader xml:space="preserve">&amp;R&amp;Y
</oddHeader>
    <oddFooter>&amp;C&amp;P/&amp;N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E292"/>
  <sheetViews>
    <sheetView zoomScaleNormal="70" workbookViewId="0">
      <pane xSplit="3" ySplit="9" topLeftCell="D152" activePane="bottomRight" state="frozen"/>
      <selection activeCell="E5" sqref="E5:E6"/>
      <selection pane="topRight" activeCell="E5" sqref="E5:E6"/>
      <selection pane="bottomLeft" activeCell="E5" sqref="E5:E6"/>
      <selection pane="bottomRight" activeCell="F125" sqref="F125:H163"/>
    </sheetView>
  </sheetViews>
  <sheetFormatPr defaultRowHeight="11.25"/>
  <cols>
    <col min="1" max="1" width="4.28515625" style="6" customWidth="1"/>
    <col min="2" max="2" width="8.42578125" style="6" customWidth="1"/>
    <col min="3" max="3" width="21.140625" style="6" customWidth="1"/>
    <col min="4" max="4" width="13.5703125" style="20" customWidth="1"/>
    <col min="5" max="5" width="10.28515625" style="21" customWidth="1"/>
    <col min="6" max="6" width="7.140625" style="20" customWidth="1"/>
    <col min="7" max="7" width="10.5703125" style="21" customWidth="1"/>
    <col min="8" max="8" width="7.140625" style="21" customWidth="1"/>
    <col min="9" max="9" width="9.5703125" style="21" customWidth="1"/>
    <col min="10" max="10" width="8.5703125" style="105" customWidth="1"/>
    <col min="11" max="12" width="12" style="6" customWidth="1"/>
    <col min="13" max="13" width="11.85546875" style="22" customWidth="1"/>
    <col min="14" max="14" width="8.5703125" style="6" customWidth="1"/>
    <col min="15" max="16" width="8.7109375" style="6" customWidth="1"/>
    <col min="17" max="17" width="11" style="6" customWidth="1"/>
    <col min="18" max="18" width="10.7109375" style="6" customWidth="1"/>
    <col min="19" max="19" width="10.85546875" style="6" customWidth="1"/>
    <col min="20" max="20" width="12.28515625" style="8" customWidth="1"/>
    <col min="21" max="21" width="9.5703125" style="6" customWidth="1"/>
    <col min="22" max="22" width="15.42578125" style="8" customWidth="1"/>
    <col min="23" max="23" width="7.42578125" style="8" customWidth="1"/>
    <col min="24" max="24" width="7" style="8" customWidth="1"/>
    <col min="25" max="25" width="9.140625" style="8"/>
    <col min="26" max="26" width="11.140625" style="8" bestFit="1" customWidth="1"/>
    <col min="27" max="28" width="10.85546875" style="6" bestFit="1" customWidth="1"/>
    <col min="29" max="16384" width="9.140625" style="6"/>
  </cols>
  <sheetData>
    <row r="1" spans="1:31" s="4" customFormat="1" ht="29.25" customHeight="1">
      <c r="A1" s="161" t="str">
        <f>TH!A1</f>
        <v>Công ty TNHH Hải sản An Lạc</v>
      </c>
      <c r="B1" s="301"/>
      <c r="C1" s="301"/>
      <c r="D1" s="424" t="str">
        <f>"BẢNG THANH TOÁN LƯƠNG THÁNG"&amp;" "&amp;TEXT($E$4,"mm")&amp;" / "&amp;TEXT($E$4,"yyyy")</f>
        <v>BẢNG THANH TOÁN LƯƠNG THÁNG 06 / 2014</v>
      </c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5"/>
      <c r="R1" s="426" t="s">
        <v>64</v>
      </c>
      <c r="S1" s="427"/>
      <c r="T1" s="428"/>
      <c r="U1" s="152" t="s">
        <v>61</v>
      </c>
      <c r="V1" s="129" t="s">
        <v>38</v>
      </c>
      <c r="W1" s="96"/>
      <c r="X1" s="96"/>
      <c r="Y1" s="5"/>
      <c r="Z1" s="5"/>
    </row>
    <row r="2" spans="1:31" s="4" customFormat="1" ht="15" customHeight="1">
      <c r="A2" s="161" t="str">
        <f>TH!A2</f>
        <v>Địa chỉ: Lô A14, đường 4A, KCN Hải Sơn, Đức Hòa, Long An</v>
      </c>
      <c r="B2" s="301"/>
      <c r="C2" s="301"/>
      <c r="D2" s="301"/>
      <c r="E2" s="94"/>
      <c r="F2" s="301"/>
      <c r="G2" s="301"/>
      <c r="H2" s="301"/>
      <c r="I2" s="301"/>
      <c r="J2" s="95"/>
      <c r="K2" s="301"/>
      <c r="L2" s="301"/>
      <c r="M2" s="301"/>
      <c r="N2" s="301"/>
      <c r="O2" s="301"/>
      <c r="P2" s="301"/>
      <c r="Q2" s="301"/>
      <c r="R2" s="301"/>
      <c r="S2" s="301"/>
      <c r="T2" s="69"/>
      <c r="U2" s="93">
        <v>25</v>
      </c>
      <c r="V2" s="130">
        <v>30</v>
      </c>
      <c r="W2" s="96"/>
      <c r="X2" s="96"/>
      <c r="Y2" s="5"/>
      <c r="Z2" s="5"/>
    </row>
    <row r="3" spans="1:31" s="4" customFormat="1" ht="15" customHeight="1">
      <c r="A3" s="161" t="s">
        <v>65</v>
      </c>
      <c r="B3" s="301"/>
      <c r="C3" s="301"/>
      <c r="D3" s="301"/>
      <c r="E3" s="94"/>
      <c r="F3" s="301"/>
      <c r="G3" s="301"/>
      <c r="H3" s="301"/>
      <c r="I3" s="301"/>
      <c r="J3" s="95"/>
      <c r="K3" s="301"/>
      <c r="L3" s="301"/>
      <c r="M3" s="301"/>
      <c r="N3" s="301"/>
      <c r="O3" s="301"/>
      <c r="P3" s="301"/>
      <c r="Q3" s="301"/>
      <c r="R3" s="301"/>
      <c r="S3" s="301"/>
      <c r="T3" s="69"/>
      <c r="U3" s="153"/>
      <c r="V3" s="154"/>
      <c r="W3" s="96"/>
      <c r="X3" s="96"/>
      <c r="Y3" s="5"/>
      <c r="Z3" s="5"/>
    </row>
    <row r="4" spans="1:31" s="4" customFormat="1" ht="15" customHeight="1">
      <c r="A4" s="161" t="str">
        <f>TH!A3</f>
        <v>MST: 1100878093</v>
      </c>
      <c r="B4" s="301"/>
      <c r="C4" s="301"/>
      <c r="D4" s="301"/>
      <c r="E4" s="327">
        <f>'CC - 06'!$E$4</f>
        <v>41791</v>
      </c>
      <c r="F4" s="301"/>
      <c r="G4" s="301"/>
      <c r="H4" s="301"/>
      <c r="I4" s="301"/>
      <c r="J4" s="95"/>
      <c r="K4" s="301"/>
      <c r="L4" s="92"/>
      <c r="M4" s="301"/>
      <c r="N4" s="301"/>
      <c r="O4" s="301"/>
      <c r="P4" s="301"/>
      <c r="Q4" s="14"/>
      <c r="R4" s="301"/>
      <c r="S4" s="301"/>
      <c r="T4" s="301"/>
      <c r="V4" s="96"/>
      <c r="W4" s="96"/>
      <c r="X4" s="96"/>
      <c r="Y4" s="5"/>
      <c r="Z4" s="5"/>
    </row>
    <row r="5" spans="1:31" s="124" customFormat="1" ht="14.25" customHeight="1">
      <c r="A5" s="122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342">
        <v>0.08</v>
      </c>
      <c r="O5" s="342">
        <v>1.4999999999999999E-2</v>
      </c>
      <c r="P5" s="342">
        <v>0.01</v>
      </c>
      <c r="Q5" s="123"/>
      <c r="R5" s="123"/>
      <c r="S5" s="123"/>
      <c r="T5" s="123"/>
      <c r="U5" s="123"/>
      <c r="V5" s="125"/>
      <c r="W5" s="125"/>
      <c r="X5" s="125"/>
      <c r="Y5" s="125"/>
      <c r="Z5" s="125"/>
    </row>
    <row r="6" spans="1:31" s="33" customFormat="1" ht="24" customHeight="1">
      <c r="A6" s="421" t="s">
        <v>20</v>
      </c>
      <c r="B6" s="421" t="s">
        <v>21</v>
      </c>
      <c r="C6" s="420" t="s">
        <v>1</v>
      </c>
      <c r="D6" s="420" t="s">
        <v>2</v>
      </c>
      <c r="E6" s="423" t="s">
        <v>58</v>
      </c>
      <c r="F6" s="412" t="s">
        <v>27</v>
      </c>
      <c r="G6" s="414"/>
      <c r="H6" s="414"/>
      <c r="I6" s="414"/>
      <c r="J6" s="414"/>
      <c r="K6" s="413"/>
      <c r="L6" s="408" t="s">
        <v>60</v>
      </c>
      <c r="M6" s="408" t="s">
        <v>5</v>
      </c>
      <c r="N6" s="420" t="s">
        <v>6</v>
      </c>
      <c r="O6" s="420"/>
      <c r="P6" s="420"/>
      <c r="Q6" s="408" t="s">
        <v>7</v>
      </c>
      <c r="R6" s="408" t="s">
        <v>8</v>
      </c>
      <c r="S6" s="408" t="s">
        <v>9</v>
      </c>
      <c r="T6" s="410" t="s">
        <v>10</v>
      </c>
      <c r="U6" s="123"/>
      <c r="V6" s="34"/>
      <c r="W6" s="34"/>
      <c r="X6" s="5"/>
      <c r="Y6" s="5"/>
      <c r="Z6" s="5"/>
      <c r="AA6" s="4"/>
      <c r="AB6" s="4"/>
      <c r="AC6" s="4"/>
      <c r="AD6" s="4"/>
      <c r="AE6" s="4"/>
    </row>
    <row r="7" spans="1:31" s="33" customFormat="1" ht="33.75" customHeight="1">
      <c r="A7" s="422"/>
      <c r="B7" s="422"/>
      <c r="C7" s="420"/>
      <c r="D7" s="420"/>
      <c r="E7" s="423"/>
      <c r="F7" s="412" t="s">
        <v>62</v>
      </c>
      <c r="G7" s="413"/>
      <c r="H7" s="412" t="s">
        <v>42</v>
      </c>
      <c r="I7" s="414"/>
      <c r="J7" s="415" t="s">
        <v>28</v>
      </c>
      <c r="K7" s="408" t="s">
        <v>4</v>
      </c>
      <c r="L7" s="409"/>
      <c r="M7" s="409"/>
      <c r="N7" s="417" t="s">
        <v>12</v>
      </c>
      <c r="O7" s="408" t="s">
        <v>13</v>
      </c>
      <c r="P7" s="408" t="s">
        <v>35</v>
      </c>
      <c r="Q7" s="409"/>
      <c r="R7" s="409"/>
      <c r="S7" s="409"/>
      <c r="T7" s="411"/>
      <c r="U7" s="123"/>
      <c r="V7" s="34"/>
      <c r="W7" s="34"/>
      <c r="X7" s="5"/>
      <c r="Y7" s="5"/>
      <c r="Z7" s="5"/>
      <c r="AA7" s="4"/>
      <c r="AB7" s="4"/>
      <c r="AC7" s="4"/>
      <c r="AD7" s="4"/>
      <c r="AE7" s="4"/>
    </row>
    <row r="8" spans="1:31" s="33" customFormat="1" ht="35.25" customHeight="1">
      <c r="A8" s="422"/>
      <c r="B8" s="422"/>
      <c r="C8" s="408"/>
      <c r="D8" s="408"/>
      <c r="E8" s="423"/>
      <c r="F8" s="295" t="s">
        <v>41</v>
      </c>
      <c r="G8" s="294" t="s">
        <v>19</v>
      </c>
      <c r="H8" s="295" t="s">
        <v>18</v>
      </c>
      <c r="I8" s="299" t="s">
        <v>19</v>
      </c>
      <c r="J8" s="416"/>
      <c r="K8" s="409"/>
      <c r="L8" s="419"/>
      <c r="M8" s="409"/>
      <c r="N8" s="418"/>
      <c r="O8" s="409"/>
      <c r="P8" s="409"/>
      <c r="Q8" s="409"/>
      <c r="R8" s="409"/>
      <c r="S8" s="409"/>
      <c r="T8" s="411"/>
      <c r="U8" s="123"/>
      <c r="V8" s="34"/>
      <c r="W8" s="34"/>
      <c r="X8" s="5"/>
      <c r="Y8" s="5"/>
      <c r="Z8" s="5"/>
      <c r="AA8" s="4"/>
      <c r="AB8" s="4"/>
      <c r="AC8" s="4"/>
      <c r="AD8" s="4"/>
      <c r="AE8" s="4"/>
    </row>
    <row r="9" spans="1:31" s="98" customFormat="1" ht="12.75" customHeight="1">
      <c r="A9" s="97">
        <v>1</v>
      </c>
      <c r="B9" s="97">
        <v>2</v>
      </c>
      <c r="C9" s="97">
        <v>3</v>
      </c>
      <c r="D9" s="97">
        <v>4</v>
      </c>
      <c r="E9" s="97">
        <v>5</v>
      </c>
      <c r="F9" s="97">
        <v>7</v>
      </c>
      <c r="G9" s="97">
        <v>8</v>
      </c>
      <c r="H9" s="97">
        <v>9</v>
      </c>
      <c r="I9" s="97">
        <v>10</v>
      </c>
      <c r="J9" s="97">
        <v>13</v>
      </c>
      <c r="K9" s="97">
        <v>14</v>
      </c>
      <c r="L9" s="97">
        <v>16</v>
      </c>
      <c r="M9" s="97">
        <v>20</v>
      </c>
      <c r="N9" s="97">
        <v>24</v>
      </c>
      <c r="O9" s="97">
        <v>25</v>
      </c>
      <c r="P9" s="97">
        <v>26</v>
      </c>
      <c r="Q9" s="97">
        <v>29</v>
      </c>
      <c r="R9" s="97">
        <v>30</v>
      </c>
      <c r="S9" s="97">
        <v>31</v>
      </c>
      <c r="T9" s="97">
        <v>32</v>
      </c>
      <c r="U9" s="123"/>
      <c r="V9" s="99"/>
      <c r="W9" s="99"/>
      <c r="X9" s="100"/>
      <c r="Y9" s="100"/>
      <c r="Z9" s="100"/>
      <c r="AA9" s="101"/>
      <c r="AB9" s="101"/>
      <c r="AC9" s="101"/>
      <c r="AD9" s="101"/>
      <c r="AE9" s="101"/>
    </row>
    <row r="10" spans="1:31" s="44" customFormat="1" ht="23.25" customHeight="1">
      <c r="A10" s="46">
        <v>1</v>
      </c>
      <c r="B10" s="46" t="s">
        <v>67</v>
      </c>
      <c r="C10" s="102" t="str">
        <f>VLOOKUP(B10,DS,2,0)</f>
        <v>Mai Út Hiền</v>
      </c>
      <c r="D10" s="135" t="str">
        <f>VLOOKUP(B10,DS,3,0)</f>
        <v>Cơ Điện</v>
      </c>
      <c r="E10" s="103">
        <f>VLOOKUP(B10,DS,4,0)</f>
        <v>3784000</v>
      </c>
      <c r="F10" s="108">
        <f>VLOOKUP(B10,'CC - 06'!$B$8:$AS$17,36,0)</f>
        <v>24</v>
      </c>
      <c r="G10" s="243">
        <f>ROUND(E10/$U$2*F10,0)</f>
        <v>3632640</v>
      </c>
      <c r="H10" s="108">
        <f>(VLOOKUP(B10,'CC - 06'!$B$8:$AS$17,37,0)+VLOOKUP(B10,'CC - 06'!$B$8:$AS$17,38,0))</f>
        <v>0</v>
      </c>
      <c r="I10" s="243">
        <f>ROUND(E10/$U$2*H10,0)</f>
        <v>0</v>
      </c>
      <c r="J10" s="109">
        <f t="shared" ref="J10:K12" si="0">F10+H10</f>
        <v>24</v>
      </c>
      <c r="K10" s="47">
        <f>G10+I10</f>
        <v>3632640</v>
      </c>
      <c r="L10" s="103">
        <f>+F10*15000</f>
        <v>360000</v>
      </c>
      <c r="M10" s="49">
        <f>K10+L10</f>
        <v>3992640</v>
      </c>
      <c r="N10" s="48">
        <f>IF(VLOOKUP(B10,DS,14,0)="x",E10*$N$5,0)</f>
        <v>302720</v>
      </c>
      <c r="O10" s="48">
        <f>IF(VLOOKUP(B10,DS,14,0)="x",E10*$O$5,0)</f>
        <v>56760</v>
      </c>
      <c r="P10" s="48">
        <f>IF(VLOOKUP(B10,DS,14,0)="x",E10*$P$5,0)</f>
        <v>37840</v>
      </c>
      <c r="Q10" s="47">
        <f>M10-SUM(N10:P10)</f>
        <v>3595320</v>
      </c>
      <c r="R10" s="47">
        <f>VLOOKUP(B10,DS,23,0)</f>
        <v>0</v>
      </c>
      <c r="S10" s="55">
        <f>Q10-R10</f>
        <v>3595320</v>
      </c>
      <c r="T10" s="47"/>
      <c r="U10" s="123"/>
      <c r="V10" s="45"/>
      <c r="W10" s="34"/>
      <c r="X10" s="5"/>
      <c r="Y10" s="5"/>
      <c r="Z10" s="5"/>
      <c r="AA10" s="4"/>
      <c r="AB10" s="4"/>
      <c r="AC10" s="4"/>
      <c r="AD10" s="4"/>
      <c r="AE10" s="4"/>
    </row>
    <row r="11" spans="1:31" s="44" customFormat="1" ht="23.25" customHeight="1">
      <c r="A11" s="46">
        <v>2</v>
      </c>
      <c r="B11" s="46" t="s">
        <v>68</v>
      </c>
      <c r="C11" s="102" t="str">
        <f>VLOOKUP(B11,DS,2,0)</f>
        <v>Nguyễn Thị Xuân Thảo</v>
      </c>
      <c r="D11" s="135" t="str">
        <f>VLOOKUP(B11,DS,3,0)</f>
        <v>KCS</v>
      </c>
      <c r="E11" s="103">
        <f>VLOOKUP(B11,DS,4,0)</f>
        <v>3539000</v>
      </c>
      <c r="F11" s="108">
        <f>VLOOKUP(B11,'CC - 06'!$B$8:$AS$17,36,0)</f>
        <v>25</v>
      </c>
      <c r="G11" s="243">
        <f t="shared" ref="G11:G14" si="1">ROUND(E11/$U$2*F11,0)</f>
        <v>3539000</v>
      </c>
      <c r="H11" s="108">
        <f>(VLOOKUP(B11,'CC - 06'!$B$8:$AS$17,37,0)+VLOOKUP(B11,'CC - 06'!$B$8:$AS$17,38,0))</f>
        <v>0</v>
      </c>
      <c r="I11" s="243">
        <f>ROUND(E11/$U$2*H11,0)</f>
        <v>0</v>
      </c>
      <c r="J11" s="109">
        <f t="shared" si="0"/>
        <v>25</v>
      </c>
      <c r="K11" s="47">
        <f t="shared" si="0"/>
        <v>3539000</v>
      </c>
      <c r="L11" s="103">
        <f>+F11*15000</f>
        <v>375000</v>
      </c>
      <c r="M11" s="49">
        <f>K11+L11</f>
        <v>3914000</v>
      </c>
      <c r="N11" s="48">
        <f>IF(VLOOKUP(B11,DS,14,0)="x",E11*$N$5,0)</f>
        <v>283120</v>
      </c>
      <c r="O11" s="48">
        <f>IF(VLOOKUP(B11,DS,14,0)="x",E11*$O$5,0)</f>
        <v>53085</v>
      </c>
      <c r="P11" s="48">
        <f>IF(VLOOKUP(B11,DS,14,0)="x",E11*$P$5,0)</f>
        <v>35390</v>
      </c>
      <c r="Q11" s="47">
        <f>M11-SUM(N11:P11)</f>
        <v>3542405</v>
      </c>
      <c r="R11" s="47">
        <f>VLOOKUP(B11,DS,23,0)</f>
        <v>0</v>
      </c>
      <c r="S11" s="55">
        <f>Q11-R11</f>
        <v>3542405</v>
      </c>
      <c r="T11" s="47"/>
      <c r="U11" s="123"/>
      <c r="V11" s="45"/>
      <c r="W11" s="34"/>
      <c r="X11" s="5"/>
      <c r="Y11" s="5"/>
      <c r="Z11" s="5"/>
      <c r="AA11" s="4"/>
      <c r="AB11" s="4"/>
      <c r="AC11" s="4"/>
      <c r="AD11" s="4"/>
      <c r="AE11" s="4"/>
    </row>
    <row r="12" spans="1:31" s="44" customFormat="1" ht="23.25" customHeight="1">
      <c r="A12" s="46">
        <v>3</v>
      </c>
      <c r="B12" s="46" t="s">
        <v>69</v>
      </c>
      <c r="C12" s="102" t="str">
        <f>VLOOKUP(B12,DS,2,0)</f>
        <v>Võ Thị Út</v>
      </c>
      <c r="D12" s="135" t="str">
        <f>VLOOKUP(B12,DS,3,0)</f>
        <v>KCS</v>
      </c>
      <c r="E12" s="103">
        <f>VLOOKUP(B12,DS,4,0)</f>
        <v>3840000</v>
      </c>
      <c r="F12" s="108">
        <f>VLOOKUP(B12,'CC - 06'!$B$8:$AS$17,36,0)</f>
        <v>25</v>
      </c>
      <c r="G12" s="243">
        <f t="shared" si="1"/>
        <v>3840000</v>
      </c>
      <c r="H12" s="108">
        <f>(VLOOKUP(B12,'CC - 06'!$B$8:$AS$17,37,0)+VLOOKUP(B12,'CC - 06'!$B$8:$AS$17,38,0))</f>
        <v>0</v>
      </c>
      <c r="I12" s="243">
        <f>ROUND(E12/$U$2*H12,0)</f>
        <v>0</v>
      </c>
      <c r="J12" s="109">
        <f t="shared" si="0"/>
        <v>25</v>
      </c>
      <c r="K12" s="47">
        <f t="shared" si="0"/>
        <v>3840000</v>
      </c>
      <c r="L12" s="103">
        <f>+F12*15000</f>
        <v>375000</v>
      </c>
      <c r="M12" s="49">
        <f>K12+L12</f>
        <v>4215000</v>
      </c>
      <c r="N12" s="48">
        <f>IF(VLOOKUP(B12,DS,14,0)="x",E12*$N$5,0)</f>
        <v>307200</v>
      </c>
      <c r="O12" s="48">
        <f>IF(VLOOKUP(B12,DS,14,0)="x",E12*$O$5,0)</f>
        <v>57600</v>
      </c>
      <c r="P12" s="48">
        <f>IF(VLOOKUP(B12,DS,14,0)="x",E12*$P$5,0)</f>
        <v>38400</v>
      </c>
      <c r="Q12" s="47">
        <f>M12-SUM(N12:P12)</f>
        <v>3811800</v>
      </c>
      <c r="R12" s="47">
        <f>VLOOKUP(B12,DS,23,0)</f>
        <v>0</v>
      </c>
      <c r="S12" s="55">
        <f>Q12-R12</f>
        <v>3811800</v>
      </c>
      <c r="T12" s="47"/>
      <c r="U12" s="123"/>
      <c r="V12" s="45"/>
      <c r="W12" s="34"/>
      <c r="X12" s="5"/>
      <c r="Y12" s="5"/>
      <c r="Z12" s="5"/>
      <c r="AA12" s="4"/>
      <c r="AB12" s="4"/>
      <c r="AC12" s="4"/>
      <c r="AD12" s="4"/>
      <c r="AE12" s="4"/>
    </row>
    <row r="13" spans="1:31" s="44" customFormat="1" ht="23.25" customHeight="1">
      <c r="A13" s="46">
        <v>4</v>
      </c>
      <c r="B13" s="46" t="s">
        <v>70</v>
      </c>
      <c r="C13" s="102" t="str">
        <f>VLOOKUP(B13,DS,2,0)</f>
        <v>Nguyễn Thị Thiết</v>
      </c>
      <c r="D13" s="135" t="str">
        <f>VLOOKUP(B13,DS,3,0)</f>
        <v>KCS</v>
      </c>
      <c r="E13" s="103">
        <f>VLOOKUP(B13,DS,4,0)</f>
        <v>3840000</v>
      </c>
      <c r="F13" s="108">
        <f>VLOOKUP(B13,'CC - 06'!$B$8:$AS$17,36,0)</f>
        <v>25</v>
      </c>
      <c r="G13" s="243">
        <f t="shared" si="1"/>
        <v>3840000</v>
      </c>
      <c r="H13" s="108">
        <f>(VLOOKUP(B13,'CC - 06'!$B$8:$AS$17,37,0)+VLOOKUP(B13,'CC - 06'!$B$8:$AS$17,38,0))</f>
        <v>0</v>
      </c>
      <c r="I13" s="243">
        <f t="shared" ref="I13:I14" si="2">ROUND(E13/$U$2*H13,0)</f>
        <v>0</v>
      </c>
      <c r="J13" s="109">
        <f t="shared" ref="J13:J14" si="3">F13+H13</f>
        <v>25</v>
      </c>
      <c r="K13" s="47">
        <f t="shared" ref="K13:K14" si="4">G13+I13</f>
        <v>3840000</v>
      </c>
      <c r="L13" s="103">
        <f t="shared" ref="L13:L14" si="5">+F13*15000</f>
        <v>375000</v>
      </c>
      <c r="M13" s="49">
        <f t="shared" ref="M13:M14" si="6">K13+L13</f>
        <v>4215000</v>
      </c>
      <c r="N13" s="48">
        <f>IF(VLOOKUP(B13,DS,14,0)="x",E13*$N$5,0)</f>
        <v>307200</v>
      </c>
      <c r="O13" s="48">
        <f>IF(VLOOKUP(B13,DS,14,0)="x",E13*$O$5,0)</f>
        <v>57600</v>
      </c>
      <c r="P13" s="48">
        <f>IF(VLOOKUP(B13,DS,14,0)="x",E13*$P$5,0)</f>
        <v>38400</v>
      </c>
      <c r="Q13" s="47">
        <f t="shared" ref="Q13:Q14" si="7">M13-SUM(N13:P13)</f>
        <v>3811800</v>
      </c>
      <c r="R13" s="47">
        <f>VLOOKUP(B13,DS,23,0)</f>
        <v>0</v>
      </c>
      <c r="S13" s="55">
        <f t="shared" ref="S13:S14" si="8">Q13-R13</f>
        <v>3811800</v>
      </c>
      <c r="T13" s="47"/>
      <c r="U13" s="123"/>
      <c r="V13" s="45"/>
      <c r="W13" s="34"/>
      <c r="X13" s="5"/>
      <c r="Y13" s="5"/>
      <c r="Z13" s="5"/>
      <c r="AA13" s="4"/>
      <c r="AB13" s="4"/>
      <c r="AC13" s="4"/>
      <c r="AD13" s="4"/>
      <c r="AE13" s="4"/>
    </row>
    <row r="14" spans="1:31" s="44" customFormat="1" ht="23.25" customHeight="1">
      <c r="A14" s="46">
        <v>5</v>
      </c>
      <c r="B14" s="46" t="s">
        <v>71</v>
      </c>
      <c r="C14" s="102" t="str">
        <f>VLOOKUP(B14,DS,2,0)</f>
        <v>Nguyễn Trường Giang</v>
      </c>
      <c r="D14" s="135" t="str">
        <f>VLOOKUP(B14,DS,3,0)</f>
        <v>Cơ Điện</v>
      </c>
      <c r="E14" s="103">
        <f>VLOOKUP(B14,DS,4,0)</f>
        <v>3153000</v>
      </c>
      <c r="F14" s="108">
        <f>VLOOKUP(B14,'CC - 06'!$B$8:$AS$17,36,0)</f>
        <v>24</v>
      </c>
      <c r="G14" s="243">
        <f t="shared" si="1"/>
        <v>3026880</v>
      </c>
      <c r="H14" s="108">
        <f>(VLOOKUP(B14,'CC - 06'!$B$8:$AS$17,37,0)+VLOOKUP(B14,'CC - 06'!$B$8:$AS$17,38,0))</f>
        <v>0</v>
      </c>
      <c r="I14" s="243">
        <f t="shared" si="2"/>
        <v>0</v>
      </c>
      <c r="J14" s="109">
        <f t="shared" si="3"/>
        <v>24</v>
      </c>
      <c r="K14" s="47">
        <f t="shared" si="4"/>
        <v>3026880</v>
      </c>
      <c r="L14" s="103">
        <f t="shared" si="5"/>
        <v>360000</v>
      </c>
      <c r="M14" s="49">
        <f t="shared" si="6"/>
        <v>3386880</v>
      </c>
      <c r="N14" s="48">
        <f>IF(VLOOKUP(B14,DS,14,0)="x",E14*$N$5,0)</f>
        <v>252240</v>
      </c>
      <c r="O14" s="48">
        <f>IF(VLOOKUP(B14,DS,14,0)="x",E14*$O$5,0)</f>
        <v>47295</v>
      </c>
      <c r="P14" s="48">
        <f>IF(VLOOKUP(B14,DS,14,0)="x",E14*$P$5,0)</f>
        <v>31530</v>
      </c>
      <c r="Q14" s="47">
        <f t="shared" si="7"/>
        <v>3055815</v>
      </c>
      <c r="R14" s="47">
        <f>VLOOKUP(B14,DS,23,0)</f>
        <v>0</v>
      </c>
      <c r="S14" s="55">
        <f t="shared" si="8"/>
        <v>3055815</v>
      </c>
      <c r="T14" s="47"/>
      <c r="U14" s="123"/>
      <c r="V14" s="45"/>
      <c r="W14" s="34"/>
      <c r="X14" s="5"/>
      <c r="Y14" s="5"/>
      <c r="Z14" s="5"/>
      <c r="AA14" s="4"/>
      <c r="AB14" s="4"/>
      <c r="AC14" s="4"/>
      <c r="AD14" s="4"/>
      <c r="AE14" s="4"/>
    </row>
    <row r="15" spans="1:31" s="44" customFormat="1" ht="22.5" customHeight="1">
      <c r="A15" s="50"/>
      <c r="B15" s="50"/>
      <c r="C15" s="51"/>
      <c r="D15" s="3"/>
      <c r="E15" s="52"/>
      <c r="F15" s="52"/>
      <c r="G15" s="52"/>
      <c r="H15" s="52"/>
      <c r="I15" s="52"/>
      <c r="J15" s="53"/>
      <c r="K15" s="52"/>
      <c r="L15" s="52"/>
      <c r="M15" s="54"/>
      <c r="N15" s="52"/>
      <c r="O15" s="52"/>
      <c r="P15" s="52"/>
      <c r="Q15" s="52"/>
      <c r="R15" s="52"/>
      <c r="S15" s="52"/>
      <c r="T15" s="47"/>
      <c r="U15" s="123"/>
      <c r="V15" s="45"/>
      <c r="W15" s="45"/>
      <c r="X15" s="45"/>
      <c r="Y15" s="45"/>
      <c r="Z15" s="45"/>
    </row>
    <row r="16" spans="1:31" s="40" customFormat="1" ht="21" customHeight="1">
      <c r="A16" s="429" t="s">
        <v>26</v>
      </c>
      <c r="B16" s="429"/>
      <c r="C16" s="429"/>
      <c r="D16" s="429"/>
      <c r="E16" s="162">
        <f>SUM(E10:E15)</f>
        <v>18156000</v>
      </c>
      <c r="F16" s="162"/>
      <c r="G16" s="162">
        <f>SUM(G10:G15)</f>
        <v>17878520</v>
      </c>
      <c r="H16" s="162"/>
      <c r="I16" s="162">
        <f>SUM(I10:I15)</f>
        <v>0</v>
      </c>
      <c r="J16" s="32"/>
      <c r="K16" s="32">
        <f t="shared" ref="K16:S16" si="9">SUM(K10:K15)</f>
        <v>17878520</v>
      </c>
      <c r="L16" s="32">
        <f t="shared" si="9"/>
        <v>1845000</v>
      </c>
      <c r="M16" s="32">
        <f t="shared" si="9"/>
        <v>19723520</v>
      </c>
      <c r="N16" s="32">
        <f t="shared" si="9"/>
        <v>1452480</v>
      </c>
      <c r="O16" s="32">
        <f t="shared" si="9"/>
        <v>272340</v>
      </c>
      <c r="P16" s="32">
        <f t="shared" si="9"/>
        <v>181560</v>
      </c>
      <c r="Q16" s="32">
        <f t="shared" si="9"/>
        <v>17817140</v>
      </c>
      <c r="R16" s="32">
        <f t="shared" si="9"/>
        <v>0</v>
      </c>
      <c r="S16" s="32">
        <f t="shared" si="9"/>
        <v>17817140</v>
      </c>
      <c r="T16" s="32"/>
      <c r="U16" s="123"/>
      <c r="V16" s="41"/>
      <c r="W16" s="41"/>
      <c r="X16" s="41"/>
      <c r="Y16" s="41"/>
      <c r="Z16" s="41"/>
    </row>
    <row r="17" spans="1:31" ht="11.25" customHeight="1">
      <c r="A17" s="10"/>
      <c r="B17" s="10"/>
      <c r="C17" s="11"/>
      <c r="D17" s="136"/>
      <c r="E17" s="110"/>
      <c r="F17" s="11"/>
      <c r="G17" s="11"/>
      <c r="H17" s="11"/>
      <c r="I17" s="11"/>
      <c r="K17" s="11"/>
      <c r="L17" s="11"/>
      <c r="M17" s="121"/>
      <c r="N17" s="11"/>
      <c r="O17" s="11"/>
      <c r="P17" s="11"/>
      <c r="Q17" s="11"/>
      <c r="R17" s="11"/>
      <c r="S17" s="11"/>
      <c r="T17" s="11"/>
      <c r="U17" s="123"/>
    </row>
    <row r="18" spans="1:31" s="44" customFormat="1" ht="11.25" customHeight="1">
      <c r="A18" s="91"/>
      <c r="B18" s="91"/>
      <c r="C18" s="91"/>
      <c r="D18" s="155"/>
      <c r="E18" s="156"/>
      <c r="F18" s="91"/>
      <c r="G18" s="91"/>
      <c r="H18" s="91"/>
      <c r="I18" s="91"/>
      <c r="J18" s="157"/>
      <c r="K18" s="156"/>
      <c r="L18" s="91"/>
      <c r="M18" s="91"/>
      <c r="N18" s="91"/>
      <c r="O18" s="91"/>
      <c r="P18" s="91"/>
      <c r="Q18" s="91"/>
      <c r="R18" s="91"/>
      <c r="S18" s="127" t="str">
        <f>"Long An, ngày  "&amp;$V$2&amp;"   tháng   "&amp;TEXT($E$4,"mm")&amp;"   năm "&amp;TEXT($E$4,"yyyy")</f>
        <v>Long An, ngày  30   tháng   06   năm 2014</v>
      </c>
      <c r="T18" s="91"/>
      <c r="U18" s="158"/>
      <c r="V18" s="45"/>
      <c r="W18" s="45"/>
      <c r="X18" s="45"/>
      <c r="Y18" s="45"/>
      <c r="Z18" s="45"/>
    </row>
    <row r="19" spans="1:31" s="44" customFormat="1" ht="12.75">
      <c r="A19" s="35"/>
      <c r="B19" s="35"/>
      <c r="C19" s="35" t="s">
        <v>63</v>
      </c>
      <c r="D19" s="159"/>
      <c r="E19" s="92"/>
      <c r="F19" s="158"/>
      <c r="G19" s="92"/>
      <c r="H19" s="92"/>
      <c r="I19" s="92"/>
      <c r="J19" s="160"/>
      <c r="K19" s="45"/>
      <c r="L19" s="35"/>
      <c r="M19" s="288"/>
      <c r="N19" s="26"/>
      <c r="O19" s="26"/>
      <c r="P19" s="26"/>
      <c r="Q19" s="26"/>
      <c r="S19" s="26" t="s">
        <v>23</v>
      </c>
      <c r="T19" s="158"/>
      <c r="U19" s="158"/>
      <c r="V19" s="45"/>
      <c r="W19" s="45"/>
      <c r="X19" s="45"/>
      <c r="Y19" s="45"/>
      <c r="Z19" s="45"/>
    </row>
    <row r="20" spans="1:31" ht="12">
      <c r="A20" s="10"/>
      <c r="B20" s="10"/>
      <c r="C20" s="20"/>
      <c r="E20" s="17"/>
      <c r="F20" s="16"/>
      <c r="G20" s="17"/>
      <c r="H20" s="17"/>
      <c r="I20" s="17"/>
      <c r="K20" s="8"/>
      <c r="L20" s="20"/>
      <c r="M20" s="6"/>
      <c r="N20" s="15"/>
      <c r="O20" s="15"/>
      <c r="P20" s="15"/>
      <c r="Q20" s="15"/>
      <c r="S20" s="15"/>
      <c r="T20" s="16"/>
      <c r="U20" s="123"/>
    </row>
    <row r="21" spans="1:31" ht="12">
      <c r="C21" s="20"/>
      <c r="L21" s="20"/>
      <c r="M21" s="6"/>
      <c r="T21" s="20"/>
      <c r="U21" s="123"/>
    </row>
    <row r="22" spans="1:31" ht="12">
      <c r="A22" s="10"/>
      <c r="B22" s="10"/>
      <c r="C22" s="20"/>
      <c r="E22" s="39"/>
      <c r="F22" s="38"/>
      <c r="G22" s="39"/>
      <c r="H22" s="39"/>
      <c r="I22" s="39"/>
      <c r="J22" s="104"/>
      <c r="K22" s="10"/>
      <c r="L22" s="20"/>
      <c r="M22" s="10"/>
      <c r="N22" s="111"/>
      <c r="O22" s="10"/>
      <c r="P22" s="10"/>
      <c r="Q22" s="10"/>
      <c r="R22" s="10"/>
      <c r="S22" s="10"/>
      <c r="T22" s="38"/>
      <c r="U22" s="123"/>
    </row>
    <row r="23" spans="1:31" ht="12">
      <c r="A23" s="10"/>
      <c r="B23" s="10"/>
      <c r="C23" s="20"/>
      <c r="K23" s="8"/>
      <c r="L23" s="20"/>
      <c r="M23" s="6"/>
      <c r="T23" s="20"/>
      <c r="U23" s="123"/>
    </row>
    <row r="24" spans="1:31" ht="12">
      <c r="A24" s="106"/>
      <c r="B24" s="18"/>
      <c r="C24" s="12"/>
      <c r="E24" s="14"/>
      <c r="F24" s="13"/>
      <c r="G24" s="14"/>
      <c r="H24" s="14"/>
      <c r="I24" s="14"/>
      <c r="J24" s="107"/>
      <c r="K24" s="9"/>
      <c r="L24" s="12"/>
      <c r="M24" s="9"/>
      <c r="N24" s="13"/>
      <c r="O24" s="9"/>
      <c r="P24" s="9"/>
      <c r="Q24" s="12"/>
      <c r="R24" s="9"/>
      <c r="S24" s="13"/>
      <c r="T24" s="13"/>
      <c r="U24" s="123"/>
    </row>
    <row r="25" spans="1:31" ht="12">
      <c r="A25" s="10"/>
      <c r="B25" s="10"/>
      <c r="K25" s="8"/>
      <c r="L25" s="8"/>
      <c r="M25" s="6"/>
      <c r="U25" s="123"/>
    </row>
    <row r="26" spans="1:31" ht="12">
      <c r="A26" s="10"/>
      <c r="B26" s="10"/>
      <c r="K26" s="8"/>
      <c r="L26" s="8"/>
      <c r="M26" s="6"/>
      <c r="U26" s="123"/>
    </row>
    <row r="27" spans="1:31" ht="12">
      <c r="A27" s="10"/>
      <c r="B27" s="10"/>
      <c r="K27" s="7"/>
      <c r="L27" s="7"/>
      <c r="M27" s="6"/>
      <c r="U27" s="123"/>
    </row>
    <row r="28" spans="1:31" ht="12">
      <c r="M28" s="6"/>
      <c r="U28" s="123"/>
    </row>
    <row r="29" spans="1:31" ht="12">
      <c r="M29" s="6"/>
      <c r="U29" s="123"/>
    </row>
    <row r="30" spans="1:31" ht="12">
      <c r="M30" s="6"/>
      <c r="U30" s="123"/>
    </row>
    <row r="31" spans="1:31" ht="12">
      <c r="M31" s="6"/>
      <c r="U31" s="123"/>
    </row>
    <row r="32" spans="1:31" s="8" customFormat="1" ht="12">
      <c r="A32" s="6"/>
      <c r="B32" s="6"/>
      <c r="C32" s="6"/>
      <c r="D32" s="20"/>
      <c r="E32" s="21"/>
      <c r="F32" s="20"/>
      <c r="G32" s="21"/>
      <c r="H32" s="21"/>
      <c r="I32" s="21"/>
      <c r="J32" s="105"/>
      <c r="K32" s="6"/>
      <c r="L32" s="6"/>
      <c r="M32" s="6"/>
      <c r="N32" s="6"/>
      <c r="O32" s="6"/>
      <c r="P32" s="6"/>
      <c r="Q32" s="6"/>
      <c r="R32" s="6"/>
      <c r="S32" s="6"/>
      <c r="U32" s="123"/>
      <c r="AA32" s="6"/>
      <c r="AB32" s="6"/>
      <c r="AC32" s="6"/>
      <c r="AD32" s="6"/>
      <c r="AE32" s="6"/>
    </row>
    <row r="33" spans="1:31" s="8" customFormat="1" ht="12">
      <c r="A33" s="6"/>
      <c r="B33" s="6"/>
      <c r="C33" s="6"/>
      <c r="D33" s="20"/>
      <c r="E33" s="21"/>
      <c r="F33" s="20"/>
      <c r="G33" s="21"/>
      <c r="H33" s="21"/>
      <c r="I33" s="21"/>
      <c r="J33" s="105"/>
      <c r="K33" s="6"/>
      <c r="L33" s="6"/>
      <c r="M33" s="6"/>
      <c r="N33" s="6"/>
      <c r="O33" s="6"/>
      <c r="P33" s="6"/>
      <c r="Q33" s="6"/>
      <c r="R33" s="6"/>
      <c r="S33" s="6"/>
      <c r="U33" s="123"/>
      <c r="AA33" s="6"/>
      <c r="AB33" s="6"/>
      <c r="AC33" s="6"/>
      <c r="AD33" s="6"/>
      <c r="AE33" s="6"/>
    </row>
    <row r="34" spans="1:31" s="8" customFormat="1" ht="12">
      <c r="A34" s="6"/>
      <c r="B34" s="6"/>
      <c r="C34" s="6"/>
      <c r="D34" s="20"/>
      <c r="E34" s="21"/>
      <c r="F34" s="20"/>
      <c r="G34" s="21"/>
      <c r="H34" s="21"/>
      <c r="I34" s="21"/>
      <c r="J34" s="105"/>
      <c r="K34" s="6"/>
      <c r="L34" s="6"/>
      <c r="M34" s="6"/>
      <c r="N34" s="6"/>
      <c r="O34" s="6"/>
      <c r="P34" s="6"/>
      <c r="Q34" s="6"/>
      <c r="R34" s="6"/>
      <c r="S34" s="6"/>
      <c r="U34" s="123"/>
      <c r="AA34" s="6"/>
      <c r="AB34" s="6"/>
      <c r="AC34" s="6"/>
      <c r="AD34" s="6"/>
      <c r="AE34" s="6"/>
    </row>
    <row r="35" spans="1:31" s="8" customFormat="1" ht="12">
      <c r="A35" s="6"/>
      <c r="B35" s="6"/>
      <c r="C35" s="6"/>
      <c r="D35" s="20"/>
      <c r="E35" s="21"/>
      <c r="F35" s="20"/>
      <c r="G35" s="21"/>
      <c r="H35" s="21"/>
      <c r="I35" s="21"/>
      <c r="J35" s="105"/>
      <c r="K35" s="6"/>
      <c r="L35" s="6"/>
      <c r="M35" s="6"/>
      <c r="N35" s="6"/>
      <c r="O35" s="6"/>
      <c r="P35" s="6"/>
      <c r="Q35" s="6"/>
      <c r="R35" s="6"/>
      <c r="S35" s="6"/>
      <c r="U35" s="123"/>
      <c r="AA35" s="6"/>
      <c r="AB35" s="6"/>
      <c r="AC35" s="6"/>
      <c r="AD35" s="6"/>
      <c r="AE35" s="6"/>
    </row>
    <row r="36" spans="1:31" s="8" customFormat="1" ht="12">
      <c r="A36" s="6"/>
      <c r="B36" s="6"/>
      <c r="C36" s="6"/>
      <c r="D36" s="20"/>
      <c r="E36" s="21"/>
      <c r="F36" s="20"/>
      <c r="G36" s="21"/>
      <c r="H36" s="21"/>
      <c r="I36" s="21"/>
      <c r="J36" s="105"/>
      <c r="K36" s="6"/>
      <c r="L36" s="6"/>
      <c r="M36" s="6"/>
      <c r="N36" s="6"/>
      <c r="O36" s="6"/>
      <c r="P36" s="6"/>
      <c r="Q36" s="6"/>
      <c r="R36" s="6"/>
      <c r="S36" s="6"/>
      <c r="U36" s="123"/>
      <c r="AA36" s="6"/>
      <c r="AB36" s="6"/>
      <c r="AC36" s="6"/>
      <c r="AD36" s="6"/>
      <c r="AE36" s="6"/>
    </row>
    <row r="37" spans="1:31" s="8" customFormat="1" ht="12">
      <c r="A37" s="6"/>
      <c r="B37" s="6"/>
      <c r="C37" s="6"/>
      <c r="D37" s="20"/>
      <c r="E37" s="21"/>
      <c r="F37" s="20"/>
      <c r="G37" s="21"/>
      <c r="H37" s="21"/>
      <c r="I37" s="21"/>
      <c r="J37" s="105"/>
      <c r="K37" s="6"/>
      <c r="L37" s="6"/>
      <c r="M37" s="6"/>
      <c r="N37" s="6"/>
      <c r="O37" s="6"/>
      <c r="P37" s="6"/>
      <c r="Q37" s="6"/>
      <c r="R37" s="6"/>
      <c r="S37" s="6"/>
      <c r="U37" s="123"/>
      <c r="AA37" s="6"/>
      <c r="AB37" s="6"/>
      <c r="AC37" s="6"/>
      <c r="AD37" s="6"/>
      <c r="AE37" s="6"/>
    </row>
    <row r="38" spans="1:31" s="8" customFormat="1" ht="12">
      <c r="A38" s="6"/>
      <c r="B38" s="6"/>
      <c r="C38" s="6"/>
      <c r="D38" s="20"/>
      <c r="E38" s="21"/>
      <c r="F38" s="20"/>
      <c r="G38" s="21"/>
      <c r="H38" s="21"/>
      <c r="I38" s="21"/>
      <c r="J38" s="105"/>
      <c r="K38" s="6"/>
      <c r="L38" s="6"/>
      <c r="M38" s="6"/>
      <c r="N38" s="6"/>
      <c r="O38" s="6"/>
      <c r="P38" s="6"/>
      <c r="Q38" s="6"/>
      <c r="R38" s="6"/>
      <c r="S38" s="6"/>
      <c r="U38" s="123"/>
      <c r="AA38" s="6"/>
      <c r="AB38" s="6"/>
      <c r="AC38" s="6"/>
      <c r="AD38" s="6"/>
      <c r="AE38" s="6"/>
    </row>
    <row r="39" spans="1:31" s="8" customFormat="1" ht="12">
      <c r="A39" s="6"/>
      <c r="B39" s="6"/>
      <c r="C39" s="6"/>
      <c r="D39" s="20"/>
      <c r="E39" s="21"/>
      <c r="F39" s="20"/>
      <c r="G39" s="21"/>
      <c r="H39" s="21"/>
      <c r="I39" s="21"/>
      <c r="J39" s="105"/>
      <c r="K39" s="6"/>
      <c r="L39" s="6"/>
      <c r="M39" s="6"/>
      <c r="N39" s="6"/>
      <c r="O39" s="6"/>
      <c r="P39" s="6"/>
      <c r="Q39" s="6"/>
      <c r="R39" s="6"/>
      <c r="S39" s="6"/>
      <c r="U39" s="123"/>
      <c r="AA39" s="6"/>
      <c r="AB39" s="6"/>
      <c r="AC39" s="6"/>
      <c r="AD39" s="6"/>
      <c r="AE39" s="6"/>
    </row>
    <row r="40" spans="1:31" s="8" customFormat="1" ht="12">
      <c r="A40" s="6"/>
      <c r="B40" s="6"/>
      <c r="C40" s="6"/>
      <c r="D40" s="20"/>
      <c r="E40" s="21"/>
      <c r="F40" s="20"/>
      <c r="G40" s="21"/>
      <c r="H40" s="21"/>
      <c r="I40" s="21"/>
      <c r="J40" s="105"/>
      <c r="K40" s="6"/>
      <c r="L40" s="6"/>
      <c r="M40" s="6"/>
      <c r="N40" s="6"/>
      <c r="O40" s="6"/>
      <c r="P40" s="6"/>
      <c r="Q40" s="6"/>
      <c r="R40" s="6"/>
      <c r="S40" s="6"/>
      <c r="U40" s="123"/>
      <c r="AA40" s="6"/>
      <c r="AB40" s="6"/>
      <c r="AC40" s="6"/>
      <c r="AD40" s="6"/>
      <c r="AE40" s="6"/>
    </row>
    <row r="41" spans="1:31" s="8" customFormat="1" ht="12">
      <c r="A41" s="6"/>
      <c r="B41" s="6"/>
      <c r="C41" s="6"/>
      <c r="D41" s="20"/>
      <c r="E41" s="21"/>
      <c r="F41" s="20"/>
      <c r="G41" s="21"/>
      <c r="H41" s="21"/>
      <c r="I41" s="21"/>
      <c r="J41" s="105"/>
      <c r="K41" s="6"/>
      <c r="L41" s="6"/>
      <c r="M41" s="6"/>
      <c r="N41" s="6"/>
      <c r="O41" s="6"/>
      <c r="P41" s="6"/>
      <c r="Q41" s="6"/>
      <c r="R41" s="6"/>
      <c r="S41" s="6"/>
      <c r="U41" s="123"/>
      <c r="AA41" s="6"/>
      <c r="AB41" s="6"/>
      <c r="AC41" s="6"/>
      <c r="AD41" s="6"/>
      <c r="AE41" s="6"/>
    </row>
    <row r="42" spans="1:31" s="8" customFormat="1" ht="12">
      <c r="A42" s="6"/>
      <c r="B42" s="6"/>
      <c r="C42" s="6"/>
      <c r="D42" s="20"/>
      <c r="E42" s="21"/>
      <c r="F42" s="20"/>
      <c r="G42" s="21"/>
      <c r="H42" s="21"/>
      <c r="I42" s="21"/>
      <c r="J42" s="105"/>
      <c r="K42" s="6"/>
      <c r="L42" s="6"/>
      <c r="M42" s="6"/>
      <c r="N42" s="6"/>
      <c r="O42" s="6"/>
      <c r="P42" s="6"/>
      <c r="Q42" s="6"/>
      <c r="R42" s="6"/>
      <c r="S42" s="6"/>
      <c r="U42" s="123"/>
      <c r="AA42" s="6"/>
      <c r="AB42" s="6"/>
      <c r="AC42" s="6"/>
      <c r="AD42" s="6"/>
      <c r="AE42" s="6"/>
    </row>
    <row r="43" spans="1:31" s="8" customFormat="1" ht="12">
      <c r="A43" s="6"/>
      <c r="B43" s="6"/>
      <c r="C43" s="6"/>
      <c r="D43" s="20"/>
      <c r="E43" s="21"/>
      <c r="F43" s="20"/>
      <c r="G43" s="21"/>
      <c r="H43" s="21"/>
      <c r="I43" s="21"/>
      <c r="J43" s="105"/>
      <c r="K43" s="6"/>
      <c r="L43" s="6"/>
      <c r="M43" s="6"/>
      <c r="N43" s="6"/>
      <c r="O43" s="6"/>
      <c r="P43" s="6"/>
      <c r="Q43" s="6"/>
      <c r="R43" s="6"/>
      <c r="S43" s="6"/>
      <c r="U43" s="123"/>
      <c r="AA43" s="6"/>
      <c r="AB43" s="6"/>
      <c r="AC43" s="6"/>
      <c r="AD43" s="6"/>
      <c r="AE43" s="6"/>
    </row>
    <row r="44" spans="1:31" s="8" customFormat="1" ht="12">
      <c r="A44" s="6"/>
      <c r="B44" s="6"/>
      <c r="C44" s="6"/>
      <c r="D44" s="20"/>
      <c r="E44" s="21"/>
      <c r="F44" s="20"/>
      <c r="G44" s="21"/>
      <c r="H44" s="21"/>
      <c r="I44" s="21"/>
      <c r="J44" s="105"/>
      <c r="K44" s="6"/>
      <c r="L44" s="6"/>
      <c r="M44" s="6"/>
      <c r="N44" s="6"/>
      <c r="O44" s="6"/>
      <c r="P44" s="6"/>
      <c r="Q44" s="6"/>
      <c r="R44" s="6"/>
      <c r="S44" s="6"/>
      <c r="U44" s="123"/>
      <c r="AA44" s="6"/>
      <c r="AB44" s="6"/>
      <c r="AC44" s="6"/>
      <c r="AD44" s="6"/>
      <c r="AE44" s="6"/>
    </row>
    <row r="45" spans="1:31" s="8" customFormat="1" ht="12">
      <c r="A45" s="6"/>
      <c r="B45" s="6"/>
      <c r="C45" s="6"/>
      <c r="D45" s="20"/>
      <c r="E45" s="21"/>
      <c r="F45" s="20"/>
      <c r="G45" s="21"/>
      <c r="H45" s="21"/>
      <c r="I45" s="21"/>
      <c r="J45" s="105"/>
      <c r="K45" s="6"/>
      <c r="L45" s="6"/>
      <c r="M45" s="6"/>
      <c r="N45" s="6"/>
      <c r="O45" s="6"/>
      <c r="P45" s="6"/>
      <c r="Q45" s="6"/>
      <c r="R45" s="6"/>
      <c r="S45" s="6"/>
      <c r="U45" s="123"/>
      <c r="AA45" s="6"/>
      <c r="AB45" s="6"/>
      <c r="AC45" s="6"/>
      <c r="AD45" s="6"/>
      <c r="AE45" s="6"/>
    </row>
    <row r="46" spans="1:31" s="8" customFormat="1" ht="12">
      <c r="A46" s="6"/>
      <c r="B46" s="6"/>
      <c r="C46" s="6"/>
      <c r="D46" s="20"/>
      <c r="E46" s="21"/>
      <c r="F46" s="20"/>
      <c r="G46" s="21"/>
      <c r="H46" s="21"/>
      <c r="I46" s="21"/>
      <c r="J46" s="105"/>
      <c r="K46" s="6"/>
      <c r="L46" s="6"/>
      <c r="M46" s="6"/>
      <c r="N46" s="6"/>
      <c r="O46" s="6"/>
      <c r="P46" s="6"/>
      <c r="Q46" s="6"/>
      <c r="R46" s="6"/>
      <c r="S46" s="6"/>
      <c r="U46" s="123"/>
      <c r="AA46" s="6"/>
      <c r="AB46" s="6"/>
      <c r="AC46" s="6"/>
      <c r="AD46" s="6"/>
      <c r="AE46" s="6"/>
    </row>
    <row r="47" spans="1:31" s="8" customFormat="1" ht="12">
      <c r="A47" s="6"/>
      <c r="B47" s="6"/>
      <c r="C47" s="6"/>
      <c r="D47" s="20"/>
      <c r="E47" s="21"/>
      <c r="F47" s="20"/>
      <c r="G47" s="21"/>
      <c r="H47" s="21"/>
      <c r="I47" s="21"/>
      <c r="J47" s="105"/>
      <c r="K47" s="6"/>
      <c r="L47" s="6"/>
      <c r="M47" s="6"/>
      <c r="N47" s="6"/>
      <c r="O47" s="6"/>
      <c r="P47" s="6"/>
      <c r="Q47" s="6"/>
      <c r="R47" s="6"/>
      <c r="S47" s="6"/>
      <c r="U47" s="123"/>
      <c r="AA47" s="6"/>
      <c r="AB47" s="6"/>
      <c r="AC47" s="6"/>
      <c r="AD47" s="6"/>
      <c r="AE47" s="6"/>
    </row>
    <row r="48" spans="1:31" ht="12">
      <c r="M48" s="6"/>
      <c r="U48" s="123"/>
    </row>
    <row r="49" spans="1:31" ht="12">
      <c r="M49" s="6"/>
      <c r="U49" s="123"/>
    </row>
    <row r="50" spans="1:31" ht="12">
      <c r="M50" s="6"/>
      <c r="U50" s="123"/>
    </row>
    <row r="51" spans="1:31" ht="12">
      <c r="M51" s="6"/>
      <c r="U51" s="123"/>
    </row>
    <row r="52" spans="1:31" ht="12">
      <c r="M52" s="6"/>
      <c r="U52" s="123"/>
    </row>
    <row r="53" spans="1:31" ht="12">
      <c r="M53" s="6"/>
      <c r="U53" s="123"/>
    </row>
    <row r="54" spans="1:31" ht="12">
      <c r="M54" s="6"/>
      <c r="U54" s="123"/>
    </row>
    <row r="55" spans="1:31" ht="12">
      <c r="M55" s="6"/>
      <c r="U55" s="123"/>
    </row>
    <row r="56" spans="1:31" ht="12">
      <c r="M56" s="6"/>
      <c r="U56" s="123"/>
    </row>
    <row r="57" spans="1:31" ht="12">
      <c r="M57" s="6"/>
      <c r="U57" s="123"/>
    </row>
    <row r="58" spans="1:31" ht="12">
      <c r="M58" s="6"/>
      <c r="U58" s="123"/>
    </row>
    <row r="59" spans="1:31" s="197" customFormat="1" ht="29.25" customHeight="1">
      <c r="A59" s="161" t="str">
        <f>$A$1</f>
        <v>Công ty TNHH Hải sản An Lạc</v>
      </c>
      <c r="B59" s="300"/>
      <c r="C59" s="300"/>
      <c r="D59" s="430" t="str">
        <f>D1</f>
        <v>BẢNG THANH TOÁN LƯƠNG THÁNG 06 / 2014</v>
      </c>
      <c r="E59" s="430"/>
      <c r="F59" s="430"/>
      <c r="G59" s="430"/>
      <c r="H59" s="430"/>
      <c r="I59" s="430"/>
      <c r="J59" s="430"/>
      <c r="K59" s="430"/>
      <c r="L59" s="430"/>
      <c r="M59" s="430"/>
      <c r="N59" s="430"/>
      <c r="O59" s="430"/>
      <c r="P59" s="430"/>
      <c r="Q59" s="431"/>
      <c r="R59" s="432" t="s">
        <v>126</v>
      </c>
      <c r="S59" s="433"/>
      <c r="T59" s="434"/>
      <c r="U59" s="123"/>
      <c r="V59" s="8"/>
      <c r="W59" s="220"/>
      <c r="X59" s="220"/>
      <c r="Y59" s="221"/>
      <c r="Z59" s="221"/>
    </row>
    <row r="60" spans="1:31" s="197" customFormat="1" ht="15" customHeight="1">
      <c r="A60" s="161" t="str">
        <f>$A$2</f>
        <v>Địa chỉ: Lô A14, đường 4A, KCN Hải Sơn, Đức Hòa, Long An</v>
      </c>
      <c r="B60" s="300"/>
      <c r="C60" s="300"/>
      <c r="D60" s="300"/>
      <c r="E60" s="222"/>
      <c r="F60" s="300"/>
      <c r="G60" s="300"/>
      <c r="H60" s="300"/>
      <c r="I60" s="300"/>
      <c r="J60" s="223"/>
      <c r="K60" s="300"/>
      <c r="L60" s="300"/>
      <c r="M60" s="300"/>
      <c r="N60" s="300"/>
      <c r="O60" s="300"/>
      <c r="P60" s="300"/>
      <c r="Q60" s="300"/>
      <c r="R60" s="300"/>
      <c r="S60" s="300"/>
      <c r="T60" s="173"/>
      <c r="U60" s="123"/>
      <c r="V60" s="8"/>
      <c r="W60" s="220"/>
      <c r="X60" s="220"/>
      <c r="Y60" s="221"/>
      <c r="Z60" s="221"/>
    </row>
    <row r="61" spans="1:31" s="197" customFormat="1" ht="15" customHeight="1">
      <c r="A61" s="161" t="str">
        <f>$A$3</f>
        <v>Số điện thoại: 072.3850606 - Fax: 072.3850608</v>
      </c>
      <c r="B61" s="300"/>
      <c r="C61" s="300"/>
      <c r="D61" s="300"/>
      <c r="E61" s="222"/>
      <c r="F61" s="300"/>
      <c r="G61" s="300"/>
      <c r="H61" s="300"/>
      <c r="I61" s="300"/>
      <c r="J61" s="223"/>
      <c r="K61" s="300"/>
      <c r="L61" s="300"/>
      <c r="M61" s="300"/>
      <c r="N61" s="300"/>
      <c r="O61" s="300"/>
      <c r="P61" s="300"/>
      <c r="Q61" s="300"/>
      <c r="R61" s="300"/>
      <c r="S61" s="300"/>
      <c r="T61" s="173"/>
      <c r="U61" s="123"/>
      <c r="V61" s="8"/>
      <c r="W61" s="220"/>
      <c r="X61" s="220"/>
      <c r="Y61" s="221"/>
      <c r="Z61" s="221"/>
    </row>
    <row r="62" spans="1:31" s="197" customFormat="1" ht="15" customHeight="1">
      <c r="A62" s="161" t="str">
        <f>$A$4</f>
        <v>MST: 1100878093</v>
      </c>
      <c r="B62" s="300"/>
      <c r="C62" s="300"/>
      <c r="D62" s="300"/>
      <c r="E62" s="222"/>
      <c r="F62" s="300"/>
      <c r="G62" s="300"/>
      <c r="H62" s="300"/>
      <c r="I62" s="300"/>
      <c r="J62" s="223"/>
      <c r="K62" s="300"/>
      <c r="L62" s="224"/>
      <c r="M62" s="300"/>
      <c r="N62" s="300"/>
      <c r="O62" s="300"/>
      <c r="P62" s="300"/>
      <c r="Q62" s="225"/>
      <c r="R62" s="300"/>
      <c r="S62" s="300"/>
      <c r="T62" s="300"/>
      <c r="U62" s="123"/>
      <c r="V62" s="8"/>
      <c r="W62" s="220"/>
      <c r="X62" s="220"/>
      <c r="Y62" s="221"/>
      <c r="Z62" s="221"/>
    </row>
    <row r="63" spans="1:31" s="228" customFormat="1" ht="14.25" customHeight="1">
      <c r="A63" s="226"/>
      <c r="B63" s="20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123"/>
      <c r="V63" s="8"/>
      <c r="W63" s="227"/>
      <c r="X63" s="227"/>
      <c r="Y63" s="227"/>
      <c r="Z63" s="227"/>
    </row>
    <row r="64" spans="1:31" s="231" customFormat="1" ht="24" customHeight="1">
      <c r="A64" s="435" t="s">
        <v>20</v>
      </c>
      <c r="B64" s="435" t="s">
        <v>21</v>
      </c>
      <c r="C64" s="437" t="s">
        <v>1</v>
      </c>
      <c r="D64" s="437" t="s">
        <v>2</v>
      </c>
      <c r="E64" s="439" t="s">
        <v>58</v>
      </c>
      <c r="F64" s="440" t="s">
        <v>27</v>
      </c>
      <c r="G64" s="441"/>
      <c r="H64" s="441"/>
      <c r="I64" s="441"/>
      <c r="J64" s="441"/>
      <c r="K64" s="442"/>
      <c r="L64" s="408" t="s">
        <v>60</v>
      </c>
      <c r="M64" s="438" t="s">
        <v>5</v>
      </c>
      <c r="N64" s="437" t="s">
        <v>6</v>
      </c>
      <c r="O64" s="437"/>
      <c r="P64" s="437"/>
      <c r="Q64" s="438" t="s">
        <v>7</v>
      </c>
      <c r="R64" s="438" t="s">
        <v>8</v>
      </c>
      <c r="S64" s="438" t="s">
        <v>9</v>
      </c>
      <c r="T64" s="444" t="s">
        <v>10</v>
      </c>
      <c r="U64" s="123"/>
      <c r="V64" s="8"/>
      <c r="W64" s="230"/>
      <c r="X64" s="221"/>
      <c r="Y64" s="221"/>
      <c r="Z64" s="221"/>
      <c r="AA64" s="197"/>
      <c r="AB64" s="197"/>
      <c r="AC64" s="197"/>
      <c r="AD64" s="197"/>
      <c r="AE64" s="197"/>
    </row>
    <row r="65" spans="1:31" s="231" customFormat="1" ht="33.75" customHeight="1">
      <c r="A65" s="436"/>
      <c r="B65" s="436"/>
      <c r="C65" s="437"/>
      <c r="D65" s="437"/>
      <c r="E65" s="439"/>
      <c r="F65" s="440" t="s">
        <v>62</v>
      </c>
      <c r="G65" s="442"/>
      <c r="H65" s="440" t="s">
        <v>42</v>
      </c>
      <c r="I65" s="441"/>
      <c r="J65" s="448" t="s">
        <v>28</v>
      </c>
      <c r="K65" s="438" t="s">
        <v>4</v>
      </c>
      <c r="L65" s="409"/>
      <c r="M65" s="443"/>
      <c r="N65" s="450" t="s">
        <v>12</v>
      </c>
      <c r="O65" s="438" t="s">
        <v>13</v>
      </c>
      <c r="P65" s="438" t="s">
        <v>35</v>
      </c>
      <c r="Q65" s="443"/>
      <c r="R65" s="443"/>
      <c r="S65" s="443"/>
      <c r="T65" s="445"/>
      <c r="U65" s="204"/>
      <c r="V65" s="230"/>
      <c r="W65" s="230"/>
      <c r="X65" s="221"/>
      <c r="Y65" s="221"/>
      <c r="Z65" s="221"/>
      <c r="AA65" s="197"/>
      <c r="AB65" s="197"/>
      <c r="AC65" s="197"/>
      <c r="AD65" s="197"/>
      <c r="AE65" s="197"/>
    </row>
    <row r="66" spans="1:31" s="231" customFormat="1" ht="35.25" customHeight="1">
      <c r="A66" s="436"/>
      <c r="B66" s="436"/>
      <c r="C66" s="438"/>
      <c r="D66" s="438"/>
      <c r="E66" s="439"/>
      <c r="F66" s="298" t="s">
        <v>41</v>
      </c>
      <c r="G66" s="299" t="s">
        <v>19</v>
      </c>
      <c r="H66" s="298" t="s">
        <v>18</v>
      </c>
      <c r="I66" s="299" t="s">
        <v>19</v>
      </c>
      <c r="J66" s="449"/>
      <c r="K66" s="443"/>
      <c r="L66" s="419"/>
      <c r="M66" s="443"/>
      <c r="N66" s="451"/>
      <c r="O66" s="443"/>
      <c r="P66" s="443"/>
      <c r="Q66" s="443"/>
      <c r="R66" s="443"/>
      <c r="S66" s="443"/>
      <c r="T66" s="445"/>
      <c r="U66" s="204"/>
      <c r="V66" s="230"/>
      <c r="W66" s="230"/>
      <c r="X66" s="221"/>
      <c r="Y66" s="221"/>
      <c r="Z66" s="221"/>
      <c r="AA66" s="197"/>
      <c r="AB66" s="197"/>
      <c r="AC66" s="197"/>
      <c r="AD66" s="197"/>
      <c r="AE66" s="197"/>
    </row>
    <row r="67" spans="1:31" s="237" customFormat="1" ht="12.75" customHeight="1">
      <c r="A67" s="233">
        <v>1</v>
      </c>
      <c r="B67" s="233">
        <v>2</v>
      </c>
      <c r="C67" s="233">
        <v>3</v>
      </c>
      <c r="D67" s="233">
        <v>4</v>
      </c>
      <c r="E67" s="233">
        <v>5</v>
      </c>
      <c r="F67" s="233">
        <v>7</v>
      </c>
      <c r="G67" s="233">
        <v>8</v>
      </c>
      <c r="H67" s="233">
        <v>9</v>
      </c>
      <c r="I67" s="233">
        <v>10</v>
      </c>
      <c r="J67" s="233">
        <v>13</v>
      </c>
      <c r="K67" s="233">
        <v>14</v>
      </c>
      <c r="L67" s="233">
        <v>16</v>
      </c>
      <c r="M67" s="233">
        <v>20</v>
      </c>
      <c r="N67" s="233">
        <v>24</v>
      </c>
      <c r="O67" s="233">
        <v>25</v>
      </c>
      <c r="P67" s="233">
        <v>26</v>
      </c>
      <c r="Q67" s="233">
        <v>29</v>
      </c>
      <c r="R67" s="233">
        <v>30</v>
      </c>
      <c r="S67" s="233">
        <v>31</v>
      </c>
      <c r="T67" s="233">
        <v>32</v>
      </c>
      <c r="U67" s="204"/>
      <c r="V67" s="234"/>
      <c r="W67" s="234"/>
      <c r="X67" s="235"/>
      <c r="Y67" s="235"/>
      <c r="Z67" s="235"/>
      <c r="AA67" s="236"/>
      <c r="AB67" s="236"/>
      <c r="AC67" s="236"/>
      <c r="AD67" s="236"/>
      <c r="AE67" s="236"/>
    </row>
    <row r="68" spans="1:31" s="249" customFormat="1" ht="23.25" customHeight="1">
      <c r="A68" s="238">
        <v>1</v>
      </c>
      <c r="B68" s="238" t="s">
        <v>78</v>
      </c>
      <c r="C68" s="239" t="str">
        <f t="shared" ref="C68:C73" si="10">VLOOKUP(B68,DS,2,0)</f>
        <v>Nguyễn Thiện Duy</v>
      </c>
      <c r="D68" s="240" t="str">
        <f t="shared" ref="D68:D73" si="11">VLOOKUP(B68,DS,3,0)</f>
        <v>Giám đốc</v>
      </c>
      <c r="E68" s="241">
        <f t="shared" ref="E68:E73" si="12">VLOOKUP(B68,DS,4,0)</f>
        <v>9470000</v>
      </c>
      <c r="F68" s="242">
        <f>VLOOKUP(B68,'CC - 06'!B52:AS63,36,0)</f>
        <v>23</v>
      </c>
      <c r="G68" s="243">
        <f t="shared" ref="G68" si="13">ROUND(E68/$U$2*F68,0)</f>
        <v>8712400</v>
      </c>
      <c r="H68" s="242">
        <f>(VLOOKUP(B68,'CC - 06'!B52:AS63,37,0)+VLOOKUP(B68,'CC - 06'!B52:AS63,38,0))</f>
        <v>0</v>
      </c>
      <c r="I68" s="243">
        <f t="shared" ref="I68:I73" si="14">ROUND(E68/$U$2*H68,0)</f>
        <v>0</v>
      </c>
      <c r="J68" s="244">
        <f t="shared" ref="J68:K73" si="15">F68+H68</f>
        <v>23</v>
      </c>
      <c r="K68" s="243">
        <f>G68+I68</f>
        <v>8712400</v>
      </c>
      <c r="L68" s="103">
        <f t="shared" ref="L68:L73" si="16">+F68*15000</f>
        <v>345000</v>
      </c>
      <c r="M68" s="246">
        <f t="shared" ref="M68:M73" si="17">K68+SUM(L68:L68)</f>
        <v>9057400</v>
      </c>
      <c r="N68" s="48">
        <f t="shared" ref="N68:N73" si="18">IF(VLOOKUP(B68,DS,14,0)="x",E68*$N$5,0)</f>
        <v>757600</v>
      </c>
      <c r="O68" s="48">
        <f t="shared" ref="O68:O73" si="19">IF(VLOOKUP(B68,DS,14,0)="x",E68*$O$5,0)</f>
        <v>142050</v>
      </c>
      <c r="P68" s="48">
        <f t="shared" ref="P68:P73" si="20">IF(VLOOKUP(B68,DS,14,0)="x",E68*$P$5,0)</f>
        <v>94700</v>
      </c>
      <c r="Q68" s="243">
        <f t="shared" ref="Q68:Q73" si="21">M68-SUM(N68:P68)</f>
        <v>8063050</v>
      </c>
      <c r="R68" s="243">
        <f t="shared" ref="R68:R73" si="22">VLOOKUP(B68,DS,23,0)</f>
        <v>0</v>
      </c>
      <c r="S68" s="247">
        <f>Q68-R68</f>
        <v>8063050</v>
      </c>
      <c r="T68" s="243"/>
      <c r="U68" s="204"/>
      <c r="V68" s="248"/>
      <c r="W68" s="230"/>
      <c r="X68" s="221"/>
      <c r="Y68" s="221"/>
      <c r="Z68" s="221"/>
      <c r="AA68" s="197"/>
      <c r="AB68" s="197"/>
      <c r="AC68" s="197"/>
      <c r="AD68" s="197"/>
      <c r="AE68" s="197"/>
    </row>
    <row r="69" spans="1:31" s="249" customFormat="1" ht="23.25" customHeight="1">
      <c r="A69" s="238">
        <v>2</v>
      </c>
      <c r="B69" s="238" t="s">
        <v>80</v>
      </c>
      <c r="C69" s="239" t="str">
        <f t="shared" si="10"/>
        <v>Nguyễn Văn Sẽ</v>
      </c>
      <c r="D69" s="240" t="str">
        <f t="shared" si="11"/>
        <v>Kỹ Thuật</v>
      </c>
      <c r="E69" s="241">
        <f t="shared" si="12"/>
        <v>4760000</v>
      </c>
      <c r="F69" s="242">
        <f>VLOOKUP(B69,'CC - 06'!B53:AS64,36,0)</f>
        <v>23</v>
      </c>
      <c r="G69" s="243">
        <f t="shared" ref="G69:G73" si="23">ROUND(E69/$U$2*F69,0)</f>
        <v>4379200</v>
      </c>
      <c r="H69" s="242">
        <f>(VLOOKUP(B69,'CC - 06'!B53:AS64,37,0)+VLOOKUP(B69,'CC - 06'!B53:AS64,38,0))</f>
        <v>0</v>
      </c>
      <c r="I69" s="243">
        <f t="shared" si="14"/>
        <v>0</v>
      </c>
      <c r="J69" s="244">
        <f t="shared" si="15"/>
        <v>23</v>
      </c>
      <c r="K69" s="243">
        <f t="shared" si="15"/>
        <v>4379200</v>
      </c>
      <c r="L69" s="103">
        <f t="shared" si="16"/>
        <v>345000</v>
      </c>
      <c r="M69" s="246">
        <f t="shared" si="17"/>
        <v>4724200</v>
      </c>
      <c r="N69" s="48">
        <f t="shared" si="18"/>
        <v>380800</v>
      </c>
      <c r="O69" s="48">
        <f t="shared" si="19"/>
        <v>71400</v>
      </c>
      <c r="P69" s="48">
        <f t="shared" si="20"/>
        <v>47600</v>
      </c>
      <c r="Q69" s="243">
        <f t="shared" si="21"/>
        <v>4224400</v>
      </c>
      <c r="R69" s="243">
        <f t="shared" si="22"/>
        <v>0</v>
      </c>
      <c r="S69" s="247">
        <f t="shared" ref="S69:S73" si="24">Q69-R69</f>
        <v>4224400</v>
      </c>
      <c r="T69" s="243"/>
      <c r="U69" s="204"/>
      <c r="V69" s="248"/>
      <c r="W69" s="230"/>
      <c r="X69" s="221"/>
      <c r="Y69" s="221"/>
      <c r="Z69" s="221"/>
      <c r="AA69" s="197"/>
      <c r="AB69" s="197"/>
      <c r="AC69" s="197"/>
      <c r="AD69" s="197"/>
      <c r="AE69" s="197"/>
    </row>
    <row r="70" spans="1:31" s="249" customFormat="1" ht="23.25" customHeight="1">
      <c r="A70" s="238">
        <v>3</v>
      </c>
      <c r="B70" s="238" t="s">
        <v>82</v>
      </c>
      <c r="C70" s="239" t="str">
        <f t="shared" si="10"/>
        <v>Võ Uyên Phương</v>
      </c>
      <c r="D70" s="240" t="str">
        <f t="shared" si="11"/>
        <v>LĐ- TL</v>
      </c>
      <c r="E70" s="241">
        <f t="shared" si="12"/>
        <v>4272000</v>
      </c>
      <c r="F70" s="242">
        <f>VLOOKUP(B70,'CC - 06'!B54:AS65,36,0)</f>
        <v>23</v>
      </c>
      <c r="G70" s="243">
        <f t="shared" si="23"/>
        <v>3930240</v>
      </c>
      <c r="H70" s="242">
        <f>(VLOOKUP(B70,'CC - 06'!B54:AS65,37,0)+VLOOKUP(B70,'CC - 06'!B54:AS65,38,0))</f>
        <v>0</v>
      </c>
      <c r="I70" s="243">
        <f t="shared" si="14"/>
        <v>0</v>
      </c>
      <c r="J70" s="244">
        <f t="shared" si="15"/>
        <v>23</v>
      </c>
      <c r="K70" s="243">
        <f t="shared" si="15"/>
        <v>3930240</v>
      </c>
      <c r="L70" s="103">
        <f t="shared" si="16"/>
        <v>345000</v>
      </c>
      <c r="M70" s="246">
        <f t="shared" si="17"/>
        <v>4275240</v>
      </c>
      <c r="N70" s="48">
        <f t="shared" si="18"/>
        <v>341760</v>
      </c>
      <c r="O70" s="48">
        <f t="shared" si="19"/>
        <v>64080</v>
      </c>
      <c r="P70" s="48">
        <f t="shared" si="20"/>
        <v>42720</v>
      </c>
      <c r="Q70" s="243">
        <f t="shared" si="21"/>
        <v>3826680</v>
      </c>
      <c r="R70" s="243">
        <f t="shared" si="22"/>
        <v>0</v>
      </c>
      <c r="S70" s="247">
        <f t="shared" si="24"/>
        <v>3826680</v>
      </c>
      <c r="T70" s="243"/>
      <c r="U70" s="204"/>
      <c r="V70" s="248"/>
      <c r="W70" s="230"/>
      <c r="X70" s="221"/>
      <c r="Y70" s="221"/>
      <c r="Z70" s="221"/>
      <c r="AA70" s="197"/>
      <c r="AB70" s="197"/>
      <c r="AC70" s="197"/>
      <c r="AD70" s="197"/>
      <c r="AE70" s="197"/>
    </row>
    <row r="71" spans="1:31" s="249" customFormat="1" ht="23.25" customHeight="1">
      <c r="A71" s="238">
        <v>4</v>
      </c>
      <c r="B71" s="238" t="s">
        <v>85</v>
      </c>
      <c r="C71" s="239" t="str">
        <f t="shared" si="10"/>
        <v>Lê Nguyễn Huy Cường</v>
      </c>
      <c r="D71" s="240" t="str">
        <f t="shared" si="11"/>
        <v>XNK</v>
      </c>
      <c r="E71" s="241">
        <f t="shared" si="12"/>
        <v>3784000</v>
      </c>
      <c r="F71" s="242">
        <f>VLOOKUP(B71,'CC - 06'!B55:AS66,36,0)</f>
        <v>25</v>
      </c>
      <c r="G71" s="243">
        <f t="shared" si="23"/>
        <v>3784000</v>
      </c>
      <c r="H71" s="242">
        <f>(VLOOKUP(B71,'CC - 06'!B55:AS66,37,0)+VLOOKUP(B71,'CC - 06'!B55:AS66,38,0))</f>
        <v>0</v>
      </c>
      <c r="I71" s="243">
        <f t="shared" si="14"/>
        <v>0</v>
      </c>
      <c r="J71" s="244">
        <f t="shared" si="15"/>
        <v>25</v>
      </c>
      <c r="K71" s="243">
        <f t="shared" si="15"/>
        <v>3784000</v>
      </c>
      <c r="L71" s="103">
        <f t="shared" si="16"/>
        <v>375000</v>
      </c>
      <c r="M71" s="246">
        <f t="shared" si="17"/>
        <v>4159000</v>
      </c>
      <c r="N71" s="48">
        <f t="shared" si="18"/>
        <v>302720</v>
      </c>
      <c r="O71" s="48">
        <f t="shared" si="19"/>
        <v>56760</v>
      </c>
      <c r="P71" s="48">
        <f t="shared" si="20"/>
        <v>37840</v>
      </c>
      <c r="Q71" s="243">
        <f t="shared" si="21"/>
        <v>3761680</v>
      </c>
      <c r="R71" s="243">
        <f t="shared" si="22"/>
        <v>0</v>
      </c>
      <c r="S71" s="247">
        <f t="shared" si="24"/>
        <v>3761680</v>
      </c>
      <c r="T71" s="243"/>
      <c r="U71" s="204"/>
      <c r="V71" s="248"/>
      <c r="W71" s="230"/>
      <c r="X71" s="221"/>
      <c r="Y71" s="221"/>
      <c r="Z71" s="221"/>
      <c r="AA71" s="197"/>
      <c r="AB71" s="197"/>
      <c r="AC71" s="197"/>
      <c r="AD71" s="197"/>
      <c r="AE71" s="197"/>
    </row>
    <row r="72" spans="1:31" s="249" customFormat="1" ht="23.25" customHeight="1">
      <c r="A72" s="238">
        <v>5</v>
      </c>
      <c r="B72" s="238" t="s">
        <v>88</v>
      </c>
      <c r="C72" s="239" t="str">
        <f t="shared" si="10"/>
        <v>Nguyễn Văn Bé Tư</v>
      </c>
      <c r="D72" s="240" t="str">
        <f t="shared" si="11"/>
        <v>Tài xế</v>
      </c>
      <c r="E72" s="241">
        <f t="shared" si="12"/>
        <v>3051000</v>
      </c>
      <c r="F72" s="242">
        <f>VLOOKUP(B72,'CC - 06'!B56:AS67,36,0)</f>
        <v>24.5625</v>
      </c>
      <c r="G72" s="243">
        <f t="shared" si="23"/>
        <v>2997608</v>
      </c>
      <c r="H72" s="242">
        <f>(VLOOKUP(B72,'CC - 06'!B56:AS67,37,0)+VLOOKUP(B72,'CC - 06'!B56:AS67,38,0))</f>
        <v>0</v>
      </c>
      <c r="I72" s="243">
        <f t="shared" si="14"/>
        <v>0</v>
      </c>
      <c r="J72" s="244">
        <f t="shared" si="15"/>
        <v>24.5625</v>
      </c>
      <c r="K72" s="243">
        <f>G72+I72-574</f>
        <v>2997034</v>
      </c>
      <c r="L72" s="103">
        <f t="shared" si="16"/>
        <v>368437.5</v>
      </c>
      <c r="M72" s="246">
        <f t="shared" si="17"/>
        <v>3365471.5</v>
      </c>
      <c r="N72" s="48">
        <f t="shared" si="18"/>
        <v>244080</v>
      </c>
      <c r="O72" s="48">
        <f t="shared" si="19"/>
        <v>45765</v>
      </c>
      <c r="P72" s="48">
        <f t="shared" si="20"/>
        <v>30510</v>
      </c>
      <c r="Q72" s="243">
        <f t="shared" si="21"/>
        <v>3045116.5</v>
      </c>
      <c r="R72" s="243">
        <f t="shared" si="22"/>
        <v>0</v>
      </c>
      <c r="S72" s="247">
        <f t="shared" si="24"/>
        <v>3045116.5</v>
      </c>
      <c r="T72" s="243"/>
      <c r="U72" s="204"/>
      <c r="V72" s="248"/>
      <c r="W72" s="230"/>
      <c r="X72" s="221"/>
      <c r="Y72" s="221"/>
      <c r="Z72" s="221"/>
      <c r="AA72" s="197"/>
      <c r="AB72" s="197"/>
      <c r="AC72" s="197"/>
      <c r="AD72" s="197"/>
      <c r="AE72" s="197"/>
    </row>
    <row r="73" spans="1:31" s="249" customFormat="1" ht="23.25" customHeight="1">
      <c r="A73" s="238">
        <v>6</v>
      </c>
      <c r="B73" s="238" t="s">
        <v>92</v>
      </c>
      <c r="C73" s="239" t="str">
        <f t="shared" si="10"/>
        <v>Hoàng Thị Ngọc</v>
      </c>
      <c r="D73" s="240" t="str">
        <f t="shared" si="11"/>
        <v>Kế toán</v>
      </c>
      <c r="E73" s="241">
        <f t="shared" si="12"/>
        <v>3153000</v>
      </c>
      <c r="F73" s="242">
        <f>VLOOKUP(B73,'CC - 06'!B57:AS68,36,0)</f>
        <v>24</v>
      </c>
      <c r="G73" s="243">
        <f t="shared" si="23"/>
        <v>3026880</v>
      </c>
      <c r="H73" s="242">
        <f>(VLOOKUP(B73,'CC - 06'!B57:AS68,37,0)+VLOOKUP(B73,'CC - 06'!B57:AS68,38,0))</f>
        <v>0</v>
      </c>
      <c r="I73" s="243">
        <f t="shared" si="14"/>
        <v>0</v>
      </c>
      <c r="J73" s="244">
        <f t="shared" si="15"/>
        <v>24</v>
      </c>
      <c r="K73" s="243">
        <f t="shared" si="15"/>
        <v>3026880</v>
      </c>
      <c r="L73" s="103">
        <f t="shared" si="16"/>
        <v>360000</v>
      </c>
      <c r="M73" s="246">
        <f t="shared" si="17"/>
        <v>3386880</v>
      </c>
      <c r="N73" s="48">
        <f t="shared" si="18"/>
        <v>252240</v>
      </c>
      <c r="O73" s="48">
        <f t="shared" si="19"/>
        <v>47295</v>
      </c>
      <c r="P73" s="48">
        <f t="shared" si="20"/>
        <v>31530</v>
      </c>
      <c r="Q73" s="243">
        <f t="shared" si="21"/>
        <v>3055815</v>
      </c>
      <c r="R73" s="243">
        <f t="shared" si="22"/>
        <v>0</v>
      </c>
      <c r="S73" s="247">
        <f t="shared" si="24"/>
        <v>3055815</v>
      </c>
      <c r="T73" s="243"/>
      <c r="U73" s="204"/>
      <c r="V73" s="248"/>
      <c r="W73" s="230"/>
      <c r="X73" s="221"/>
      <c r="Y73" s="221"/>
      <c r="Z73" s="221"/>
      <c r="AA73" s="197"/>
      <c r="AB73" s="197"/>
      <c r="AC73" s="197"/>
      <c r="AD73" s="197"/>
      <c r="AE73" s="197"/>
    </row>
    <row r="74" spans="1:31" s="249" customFormat="1" ht="22.5" customHeight="1">
      <c r="A74" s="250"/>
      <c r="B74" s="250"/>
      <c r="C74" s="251"/>
      <c r="D74" s="252"/>
      <c r="E74" s="253"/>
      <c r="F74" s="253"/>
      <c r="G74" s="253"/>
      <c r="H74" s="253"/>
      <c r="I74" s="253"/>
      <c r="J74" s="254"/>
      <c r="K74" s="253"/>
      <c r="L74" s="253"/>
      <c r="M74" s="255"/>
      <c r="N74" s="253"/>
      <c r="O74" s="253"/>
      <c r="P74" s="253"/>
      <c r="Q74" s="253"/>
      <c r="R74" s="253"/>
      <c r="S74" s="253"/>
      <c r="T74" s="243"/>
      <c r="U74" s="204"/>
      <c r="V74" s="248"/>
      <c r="W74" s="248"/>
      <c r="X74" s="248"/>
      <c r="Y74" s="248"/>
      <c r="Z74" s="248"/>
    </row>
    <row r="75" spans="1:31" s="259" customFormat="1" ht="21" customHeight="1">
      <c r="A75" s="446" t="s">
        <v>26</v>
      </c>
      <c r="B75" s="447"/>
      <c r="C75" s="447"/>
      <c r="D75" s="447"/>
      <c r="E75" s="256">
        <f>SUM(E68:E74)</f>
        <v>28490000</v>
      </c>
      <c r="F75" s="256"/>
      <c r="G75" s="256">
        <f>SUM(G68:G74)</f>
        <v>26830328</v>
      </c>
      <c r="H75" s="256"/>
      <c r="I75" s="256">
        <f>SUM(I68:I74)</f>
        <v>0</v>
      </c>
      <c r="J75" s="256"/>
      <c r="K75" s="257">
        <f t="shared" ref="K75:S75" si="25">SUM(K68:K74)</f>
        <v>26829754</v>
      </c>
      <c r="L75" s="257">
        <f t="shared" si="25"/>
        <v>2138437.5</v>
      </c>
      <c r="M75" s="257">
        <f t="shared" si="25"/>
        <v>28968191.5</v>
      </c>
      <c r="N75" s="257">
        <f t="shared" si="25"/>
        <v>2279200</v>
      </c>
      <c r="O75" s="257">
        <f t="shared" si="25"/>
        <v>427350</v>
      </c>
      <c r="P75" s="257">
        <f t="shared" si="25"/>
        <v>284900</v>
      </c>
      <c r="Q75" s="257">
        <f t="shared" si="25"/>
        <v>25976741.5</v>
      </c>
      <c r="R75" s="257">
        <f t="shared" si="25"/>
        <v>0</v>
      </c>
      <c r="S75" s="257">
        <f t="shared" si="25"/>
        <v>25976741.5</v>
      </c>
      <c r="T75" s="257"/>
      <c r="U75" s="204"/>
      <c r="V75" s="258"/>
      <c r="W75" s="258"/>
      <c r="X75" s="258"/>
      <c r="Y75" s="258"/>
      <c r="Z75" s="258"/>
    </row>
    <row r="76" spans="1:31" s="267" customFormat="1" ht="13.5" customHeight="1">
      <c r="A76" s="260"/>
      <c r="B76" s="260"/>
      <c r="C76" s="261"/>
      <c r="D76" s="262"/>
      <c r="E76" s="263"/>
      <c r="F76" s="261"/>
      <c r="G76" s="261"/>
      <c r="H76" s="261"/>
      <c r="I76" s="261"/>
      <c r="J76" s="264"/>
      <c r="K76" s="261"/>
      <c r="L76" s="261"/>
      <c r="M76" s="265"/>
      <c r="N76" s="261"/>
      <c r="O76" s="261"/>
      <c r="P76" s="261"/>
      <c r="Q76" s="261"/>
      <c r="R76" s="261"/>
      <c r="S76" s="261"/>
      <c r="T76" s="261"/>
      <c r="U76" s="204"/>
      <c r="V76" s="266"/>
      <c r="W76" s="266"/>
      <c r="X76" s="266"/>
      <c r="Y76" s="266"/>
      <c r="Z76" s="266"/>
    </row>
    <row r="77" spans="1:31" s="249" customFormat="1" ht="17.25" customHeight="1">
      <c r="A77" s="268"/>
      <c r="B77" s="268"/>
      <c r="C77" s="268"/>
      <c r="D77" s="269"/>
      <c r="E77" s="270"/>
      <c r="F77" s="268"/>
      <c r="G77" s="268"/>
      <c r="H77" s="268"/>
      <c r="I77" s="268"/>
      <c r="J77" s="271"/>
      <c r="K77" s="270"/>
      <c r="L77" s="268"/>
      <c r="M77" s="268"/>
      <c r="N77" s="268"/>
      <c r="O77" s="268"/>
      <c r="P77" s="268"/>
      <c r="Q77" s="268"/>
      <c r="R77" s="268"/>
      <c r="S77" s="272" t="str">
        <f>$S$18</f>
        <v>Long An, ngày  30   tháng   06   năm 2014</v>
      </c>
      <c r="T77" s="268"/>
      <c r="U77" s="273"/>
      <c r="V77" s="248"/>
      <c r="W77" s="248"/>
      <c r="X77" s="248"/>
      <c r="Y77" s="248"/>
      <c r="Z77" s="248"/>
    </row>
    <row r="78" spans="1:31" s="249" customFormat="1" ht="12.75">
      <c r="A78" s="274"/>
      <c r="B78" s="274"/>
      <c r="C78" s="273" t="s">
        <v>63</v>
      </c>
      <c r="D78" s="275"/>
      <c r="E78" s="224"/>
      <c r="F78" s="273"/>
      <c r="G78" s="224"/>
      <c r="H78" s="224"/>
      <c r="I78" s="224"/>
      <c r="J78" s="276"/>
      <c r="K78" s="248"/>
      <c r="L78" s="277"/>
      <c r="M78" s="290"/>
      <c r="N78" s="278"/>
      <c r="O78" s="278"/>
      <c r="P78" s="278"/>
      <c r="Q78" s="278"/>
      <c r="S78" s="278" t="s">
        <v>23</v>
      </c>
      <c r="T78" s="273"/>
      <c r="U78" s="273"/>
      <c r="V78" s="248"/>
      <c r="W78" s="248"/>
      <c r="X78" s="248"/>
      <c r="Y78" s="248"/>
      <c r="Z78" s="248"/>
    </row>
    <row r="79" spans="1:31" s="267" customFormat="1" ht="12">
      <c r="A79" s="260"/>
      <c r="B79" s="260"/>
      <c r="C79" s="279"/>
      <c r="D79" s="279"/>
      <c r="E79" s="280"/>
      <c r="F79" s="207"/>
      <c r="G79" s="280"/>
      <c r="H79" s="280"/>
      <c r="I79" s="280"/>
      <c r="J79" s="264"/>
      <c r="K79" s="266"/>
      <c r="L79" s="281"/>
      <c r="N79" s="282"/>
      <c r="O79" s="282"/>
      <c r="P79" s="282"/>
      <c r="Q79" s="282"/>
      <c r="S79" s="282"/>
      <c r="T79" s="207"/>
      <c r="U79" s="204"/>
      <c r="V79" s="266"/>
      <c r="W79" s="266"/>
      <c r="X79" s="266"/>
      <c r="Y79" s="266"/>
      <c r="Z79" s="266"/>
    </row>
    <row r="80" spans="1:31">
      <c r="M80" s="6"/>
    </row>
    <row r="81" spans="13:13">
      <c r="M81" s="6"/>
    </row>
    <row r="82" spans="13:13">
      <c r="M82" s="6"/>
    </row>
    <row r="83" spans="13:13">
      <c r="M83" s="6"/>
    </row>
    <row r="84" spans="13:13">
      <c r="M84" s="6"/>
    </row>
    <row r="85" spans="13:13">
      <c r="M85" s="6"/>
    </row>
    <row r="86" spans="13:13">
      <c r="M86" s="6"/>
    </row>
    <row r="87" spans="13:13">
      <c r="M87" s="6"/>
    </row>
    <row r="88" spans="13:13">
      <c r="M88" s="6"/>
    </row>
    <row r="89" spans="13:13">
      <c r="M89" s="6"/>
    </row>
    <row r="90" spans="13:13">
      <c r="M90" s="6"/>
    </row>
    <row r="91" spans="13:13">
      <c r="M91" s="6"/>
    </row>
    <row r="92" spans="13:13">
      <c r="M92" s="6"/>
    </row>
    <row r="93" spans="13:13">
      <c r="M93" s="6"/>
    </row>
    <row r="94" spans="13:13">
      <c r="M94" s="6"/>
    </row>
    <row r="95" spans="13:13">
      <c r="M95" s="6"/>
    </row>
    <row r="96" spans="13:13">
      <c r="M96" s="6"/>
    </row>
    <row r="97" spans="13:13">
      <c r="M97" s="6"/>
    </row>
    <row r="98" spans="13:13">
      <c r="M98" s="6"/>
    </row>
    <row r="99" spans="13:13">
      <c r="M99" s="6"/>
    </row>
    <row r="100" spans="13:13">
      <c r="M100" s="6"/>
    </row>
    <row r="101" spans="13:13">
      <c r="M101" s="6"/>
    </row>
    <row r="102" spans="13:13">
      <c r="M102" s="6"/>
    </row>
    <row r="103" spans="13:13">
      <c r="M103" s="6"/>
    </row>
    <row r="104" spans="13:13">
      <c r="M104" s="6"/>
    </row>
    <row r="105" spans="13:13">
      <c r="M105" s="6"/>
    </row>
    <row r="106" spans="13:13">
      <c r="M106" s="6"/>
    </row>
    <row r="107" spans="13:13">
      <c r="M107" s="6"/>
    </row>
    <row r="108" spans="13:13">
      <c r="M108" s="6"/>
    </row>
    <row r="109" spans="13:13">
      <c r="M109" s="6"/>
    </row>
    <row r="110" spans="13:13">
      <c r="M110" s="6"/>
    </row>
    <row r="111" spans="13:13">
      <c r="M111" s="6"/>
    </row>
    <row r="112" spans="13:13">
      <c r="M112" s="6"/>
    </row>
    <row r="113" spans="1:31">
      <c r="M113" s="6"/>
    </row>
    <row r="114" spans="1:31">
      <c r="M114" s="6"/>
    </row>
    <row r="115" spans="1:31">
      <c r="M115" s="6"/>
    </row>
    <row r="116" spans="1:31" s="4" customFormat="1" ht="41.25" customHeight="1">
      <c r="A116" s="161" t="str">
        <f>$A$1</f>
        <v>Công ty TNHH Hải sản An Lạc</v>
      </c>
      <c r="B116" s="301"/>
      <c r="C116" s="301"/>
      <c r="D116" s="424" t="str">
        <f>D1</f>
        <v>BẢNG THANH TOÁN LƯƠNG THÁNG 06 / 2014</v>
      </c>
      <c r="E116" s="424"/>
      <c r="F116" s="424"/>
      <c r="G116" s="424"/>
      <c r="H116" s="424"/>
      <c r="I116" s="424"/>
      <c r="J116" s="424"/>
      <c r="K116" s="424"/>
      <c r="L116" s="424"/>
      <c r="M116" s="424"/>
      <c r="N116" s="424"/>
      <c r="O116" s="424"/>
      <c r="P116" s="424"/>
      <c r="Q116" s="425"/>
      <c r="R116" s="426" t="s">
        <v>158</v>
      </c>
      <c r="S116" s="427"/>
      <c r="T116" s="428"/>
      <c r="U116" s="6"/>
      <c r="V116" s="8"/>
      <c r="W116" s="96"/>
      <c r="X116" s="96"/>
      <c r="Y116" s="5"/>
      <c r="Z116" s="5"/>
    </row>
    <row r="117" spans="1:31" s="4" customFormat="1" ht="15" customHeight="1">
      <c r="A117" s="161" t="str">
        <f>$A$2</f>
        <v>Địa chỉ: Lô A14, đường 4A, KCN Hải Sơn, Đức Hòa, Long An</v>
      </c>
      <c r="B117" s="301"/>
      <c r="C117" s="301"/>
      <c r="D117" s="301"/>
      <c r="E117" s="94"/>
      <c r="F117" s="301"/>
      <c r="G117" s="301"/>
      <c r="H117" s="301"/>
      <c r="I117" s="301"/>
      <c r="J117" s="95"/>
      <c r="K117" s="301"/>
      <c r="L117" s="301"/>
      <c r="M117" s="301"/>
      <c r="N117" s="301"/>
      <c r="O117" s="301"/>
      <c r="P117" s="301"/>
      <c r="Q117" s="301"/>
      <c r="R117" s="301"/>
      <c r="S117" s="301"/>
      <c r="T117" s="69"/>
      <c r="U117" s="6"/>
      <c r="V117" s="8"/>
      <c r="W117" s="96"/>
      <c r="X117" s="96"/>
      <c r="Y117" s="5"/>
      <c r="Z117" s="5"/>
    </row>
    <row r="118" spans="1:31" s="4" customFormat="1" ht="15" customHeight="1">
      <c r="A118" s="161" t="str">
        <f>$A$3</f>
        <v>Số điện thoại: 072.3850606 - Fax: 072.3850608</v>
      </c>
      <c r="B118" s="301"/>
      <c r="C118" s="301"/>
      <c r="D118" s="301"/>
      <c r="E118" s="94"/>
      <c r="F118" s="301"/>
      <c r="G118" s="301"/>
      <c r="H118" s="301"/>
      <c r="I118" s="301"/>
      <c r="J118" s="95"/>
      <c r="K118" s="301"/>
      <c r="L118" s="301"/>
      <c r="M118" s="301"/>
      <c r="N118" s="301"/>
      <c r="O118" s="301"/>
      <c r="P118" s="301"/>
      <c r="Q118" s="301"/>
      <c r="R118" s="301"/>
      <c r="S118" s="301"/>
      <c r="T118" s="69"/>
      <c r="U118" s="6"/>
      <c r="V118" s="8"/>
      <c r="W118" s="96"/>
      <c r="X118" s="96"/>
      <c r="Y118" s="5"/>
      <c r="Z118" s="5"/>
    </row>
    <row r="119" spans="1:31" s="4" customFormat="1" ht="15" customHeight="1">
      <c r="A119" s="161" t="str">
        <f>$A$4</f>
        <v>MST: 1100878093</v>
      </c>
      <c r="B119" s="301"/>
      <c r="C119" s="301"/>
      <c r="D119" s="301"/>
      <c r="E119" s="94"/>
      <c r="F119" s="301"/>
      <c r="G119" s="301"/>
      <c r="H119" s="301"/>
      <c r="I119" s="301"/>
      <c r="J119" s="95"/>
      <c r="K119" s="301"/>
      <c r="L119" s="92"/>
      <c r="M119" s="301"/>
      <c r="N119" s="301"/>
      <c r="O119" s="301"/>
      <c r="P119" s="301"/>
      <c r="Q119" s="14"/>
      <c r="R119" s="301"/>
      <c r="S119" s="301"/>
      <c r="T119" s="301"/>
      <c r="U119" s="6"/>
      <c r="V119" s="8"/>
      <c r="W119" s="96"/>
      <c r="X119" s="96"/>
      <c r="Y119" s="5"/>
      <c r="Z119" s="5"/>
    </row>
    <row r="120" spans="1:31" s="124" customFormat="1" ht="14.25" customHeight="1">
      <c r="A120" s="122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6"/>
      <c r="V120" s="8"/>
      <c r="W120" s="125"/>
      <c r="X120" s="125"/>
      <c r="Y120" s="125"/>
      <c r="Z120" s="125"/>
    </row>
    <row r="121" spans="1:31" s="33" customFormat="1" ht="24" customHeight="1">
      <c r="A121" s="421" t="s">
        <v>20</v>
      </c>
      <c r="B121" s="421" t="s">
        <v>21</v>
      </c>
      <c r="C121" s="420" t="s">
        <v>1</v>
      </c>
      <c r="D121" s="420" t="s">
        <v>2</v>
      </c>
      <c r="E121" s="423" t="s">
        <v>58</v>
      </c>
      <c r="F121" s="412" t="s">
        <v>27</v>
      </c>
      <c r="G121" s="414"/>
      <c r="H121" s="414"/>
      <c r="I121" s="414"/>
      <c r="J121" s="414"/>
      <c r="K121" s="413"/>
      <c r="L121" s="408" t="s">
        <v>60</v>
      </c>
      <c r="M121" s="408" t="s">
        <v>5</v>
      </c>
      <c r="N121" s="420" t="s">
        <v>6</v>
      </c>
      <c r="O121" s="420"/>
      <c r="P121" s="420"/>
      <c r="Q121" s="408" t="s">
        <v>7</v>
      </c>
      <c r="R121" s="408" t="s">
        <v>8</v>
      </c>
      <c r="S121" s="408" t="s">
        <v>9</v>
      </c>
      <c r="T121" s="410" t="s">
        <v>10</v>
      </c>
      <c r="U121" s="6"/>
      <c r="V121" s="8"/>
      <c r="W121" s="34"/>
      <c r="X121" s="5"/>
      <c r="Y121" s="5"/>
      <c r="Z121" s="5"/>
      <c r="AA121" s="4"/>
      <c r="AB121" s="4"/>
      <c r="AC121" s="4"/>
      <c r="AD121" s="4"/>
      <c r="AE121" s="4"/>
    </row>
    <row r="122" spans="1:31" s="33" customFormat="1" ht="33.75" customHeight="1">
      <c r="A122" s="422"/>
      <c r="B122" s="422"/>
      <c r="C122" s="420"/>
      <c r="D122" s="420"/>
      <c r="E122" s="423"/>
      <c r="F122" s="412" t="s">
        <v>62</v>
      </c>
      <c r="G122" s="413"/>
      <c r="H122" s="412" t="s">
        <v>42</v>
      </c>
      <c r="I122" s="414"/>
      <c r="J122" s="415" t="s">
        <v>28</v>
      </c>
      <c r="K122" s="408" t="s">
        <v>4</v>
      </c>
      <c r="L122" s="409"/>
      <c r="M122" s="409"/>
      <c r="N122" s="417" t="s">
        <v>12</v>
      </c>
      <c r="O122" s="408" t="s">
        <v>13</v>
      </c>
      <c r="P122" s="408" t="s">
        <v>35</v>
      </c>
      <c r="Q122" s="409"/>
      <c r="R122" s="409"/>
      <c r="S122" s="409"/>
      <c r="T122" s="411"/>
      <c r="U122" s="123"/>
      <c r="V122" s="34"/>
      <c r="W122" s="34"/>
      <c r="X122" s="5"/>
      <c r="Y122" s="5"/>
      <c r="Z122" s="5"/>
      <c r="AA122" s="4"/>
      <c r="AB122" s="4"/>
      <c r="AC122" s="4"/>
      <c r="AD122" s="4"/>
      <c r="AE122" s="4"/>
    </row>
    <row r="123" spans="1:31" s="33" customFormat="1" ht="35.25" customHeight="1">
      <c r="A123" s="422"/>
      <c r="B123" s="422"/>
      <c r="C123" s="408"/>
      <c r="D123" s="408"/>
      <c r="E123" s="423"/>
      <c r="F123" s="295" t="s">
        <v>41</v>
      </c>
      <c r="G123" s="294" t="s">
        <v>19</v>
      </c>
      <c r="H123" s="295" t="s">
        <v>18</v>
      </c>
      <c r="I123" s="299" t="s">
        <v>19</v>
      </c>
      <c r="J123" s="416"/>
      <c r="K123" s="409"/>
      <c r="L123" s="419"/>
      <c r="M123" s="409"/>
      <c r="N123" s="418"/>
      <c r="O123" s="409"/>
      <c r="P123" s="409"/>
      <c r="Q123" s="409"/>
      <c r="R123" s="409"/>
      <c r="S123" s="409"/>
      <c r="T123" s="411"/>
      <c r="U123" s="123"/>
      <c r="V123" s="34"/>
      <c r="W123" s="34"/>
      <c r="X123" s="5"/>
      <c r="Y123" s="5"/>
      <c r="Z123" s="5"/>
      <c r="AA123" s="4"/>
      <c r="AB123" s="4"/>
      <c r="AC123" s="4"/>
      <c r="AD123" s="4"/>
      <c r="AE123" s="4"/>
    </row>
    <row r="124" spans="1:31" s="98" customFormat="1" ht="12.75" customHeight="1">
      <c r="A124" s="97">
        <v>1</v>
      </c>
      <c r="B124" s="97">
        <v>2</v>
      </c>
      <c r="C124" s="97">
        <v>3</v>
      </c>
      <c r="D124" s="97">
        <v>4</v>
      </c>
      <c r="E124" s="97">
        <v>5</v>
      </c>
      <c r="F124" s="97">
        <v>7</v>
      </c>
      <c r="G124" s="97">
        <v>8</v>
      </c>
      <c r="H124" s="97">
        <v>9</v>
      </c>
      <c r="I124" s="97">
        <v>10</v>
      </c>
      <c r="J124" s="97">
        <v>13</v>
      </c>
      <c r="K124" s="97">
        <v>14</v>
      </c>
      <c r="L124" s="97">
        <v>16</v>
      </c>
      <c r="M124" s="97">
        <v>20</v>
      </c>
      <c r="N124" s="97">
        <v>24</v>
      </c>
      <c r="O124" s="97">
        <v>25</v>
      </c>
      <c r="P124" s="97">
        <v>26</v>
      </c>
      <c r="Q124" s="97">
        <v>29</v>
      </c>
      <c r="R124" s="97">
        <v>30</v>
      </c>
      <c r="S124" s="97">
        <v>31</v>
      </c>
      <c r="T124" s="97">
        <v>32</v>
      </c>
      <c r="U124" s="123"/>
      <c r="V124" s="99"/>
      <c r="W124" s="99"/>
      <c r="X124" s="100"/>
      <c r="Y124" s="100"/>
      <c r="Z124" s="100"/>
      <c r="AA124" s="101"/>
      <c r="AB124" s="101"/>
      <c r="AC124" s="101"/>
      <c r="AD124" s="101"/>
      <c r="AE124" s="101"/>
    </row>
    <row r="125" spans="1:31" s="44" customFormat="1" ht="23.25" customHeight="1">
      <c r="A125" s="46">
        <v>1</v>
      </c>
      <c r="B125" s="163" t="s">
        <v>97</v>
      </c>
      <c r="C125" s="102" t="str">
        <f t="shared" ref="C125:C148" si="26">VLOOKUP(B125,DS,2,0)</f>
        <v xml:space="preserve"> Lâm Thị Mộng Kiều </v>
      </c>
      <c r="D125" s="135" t="str">
        <f t="shared" ref="D125:D148" si="27">VLOOKUP(B125,DS,3,0)</f>
        <v>Công nhân</v>
      </c>
      <c r="E125" s="103">
        <f t="shared" ref="E125:E148" si="28">VLOOKUP(B125,DS,4,0)</f>
        <v>2568000</v>
      </c>
      <c r="F125" s="108">
        <f>VLOOKUP(B125,'CC - 06'!$B$93:$AS$170,36,0)</f>
        <v>23</v>
      </c>
      <c r="G125" s="243">
        <f t="shared" ref="G125" si="29">ROUND(E125/$U$2*F125,0)</f>
        <v>2362560</v>
      </c>
      <c r="H125" s="108">
        <f>(VLOOKUP(B125,'CC - 06'!$B$93:$AS$170,37,0)+VLOOKUP(B125,'CC - 06'!$B$93:$AS$170,38,0))</f>
        <v>0</v>
      </c>
      <c r="I125" s="243">
        <f t="shared" ref="I125:I148" si="30">ROUND(E125/$U$2*H125,0)</f>
        <v>0</v>
      </c>
      <c r="J125" s="109">
        <f>F125+H125</f>
        <v>23</v>
      </c>
      <c r="K125" s="47">
        <f>G125+I125</f>
        <v>2362560</v>
      </c>
      <c r="L125" s="103">
        <f t="shared" ref="L125:L148" si="31">+F125*15000</f>
        <v>345000</v>
      </c>
      <c r="M125" s="49">
        <f t="shared" ref="M125:M148" si="32">K125+L125</f>
        <v>2707560</v>
      </c>
      <c r="N125" s="48">
        <f t="shared" ref="N125:N163" si="33">IF(VLOOKUP(B125,DS,14,0)="x",E125*$N$5,0)</f>
        <v>205440</v>
      </c>
      <c r="O125" s="48">
        <f t="shared" ref="O125:O163" si="34">IF(VLOOKUP(B125,DS,14,0)="x",E125*$O$5,0)</f>
        <v>38520</v>
      </c>
      <c r="P125" s="48">
        <f t="shared" ref="P125:P163" si="35">IF(VLOOKUP(B125,DS,14,0)="x",E125*$P$5,0)</f>
        <v>25680</v>
      </c>
      <c r="Q125" s="47">
        <f t="shared" ref="Q125:Q164" si="36">M125-SUM(N125:P125)</f>
        <v>2437920</v>
      </c>
      <c r="R125" s="47">
        <f t="shared" ref="R125:R148" si="37">VLOOKUP(B125,DS,23,0)</f>
        <v>0</v>
      </c>
      <c r="S125" s="55">
        <f>Q125-R125</f>
        <v>2437920</v>
      </c>
      <c r="T125" s="47"/>
      <c r="U125" s="123"/>
      <c r="V125" s="45"/>
      <c r="W125" s="34"/>
      <c r="X125" s="5"/>
      <c r="Y125" s="5"/>
      <c r="Z125" s="5"/>
      <c r="AA125" s="4"/>
      <c r="AB125" s="4"/>
      <c r="AC125" s="4"/>
      <c r="AD125" s="4"/>
      <c r="AE125" s="4"/>
    </row>
    <row r="126" spans="1:31" s="44" customFormat="1" ht="23.25" customHeight="1">
      <c r="A126" s="46">
        <v>2</v>
      </c>
      <c r="B126" s="163" t="s">
        <v>98</v>
      </c>
      <c r="C126" s="102" t="str">
        <f t="shared" si="26"/>
        <v>Huỳnh Thị Hường</v>
      </c>
      <c r="D126" s="135" t="str">
        <f t="shared" si="27"/>
        <v>Công nhân</v>
      </c>
      <c r="E126" s="103">
        <f t="shared" si="28"/>
        <v>2568000</v>
      </c>
      <c r="F126" s="108">
        <f>VLOOKUP(B126,'CC - 06'!$B$93:$AS$170,36,0)</f>
        <v>24</v>
      </c>
      <c r="G126" s="243">
        <f t="shared" ref="G126:G163" si="38">ROUND(E126/$U$2*F126,0)</f>
        <v>2465280</v>
      </c>
      <c r="H126" s="108">
        <f>(VLOOKUP(B126,'CC - 06'!$B$93:$AS$170,37,0)+VLOOKUP(B126,'CC - 06'!$B$93:$AS$170,38,0))</f>
        <v>0</v>
      </c>
      <c r="I126" s="243">
        <f t="shared" si="30"/>
        <v>0</v>
      </c>
      <c r="J126" s="109">
        <f t="shared" ref="J126:K148" si="39">F126+H126</f>
        <v>24</v>
      </c>
      <c r="K126" s="47">
        <f t="shared" si="39"/>
        <v>2465280</v>
      </c>
      <c r="L126" s="103">
        <f t="shared" si="31"/>
        <v>360000</v>
      </c>
      <c r="M126" s="49">
        <f t="shared" si="32"/>
        <v>2825280</v>
      </c>
      <c r="N126" s="48">
        <f t="shared" si="33"/>
        <v>205440</v>
      </c>
      <c r="O126" s="48">
        <f t="shared" si="34"/>
        <v>38520</v>
      </c>
      <c r="P126" s="48">
        <f t="shared" si="35"/>
        <v>25680</v>
      </c>
      <c r="Q126" s="47">
        <f t="shared" si="36"/>
        <v>2555640</v>
      </c>
      <c r="R126" s="47">
        <f t="shared" si="37"/>
        <v>0</v>
      </c>
      <c r="S126" s="55">
        <f t="shared" ref="S126:S148" si="40">Q126-R126</f>
        <v>2555640</v>
      </c>
      <c r="T126" s="47"/>
      <c r="U126" s="123"/>
      <c r="V126" s="45"/>
      <c r="W126" s="34"/>
      <c r="X126" s="5"/>
      <c r="Y126" s="5"/>
      <c r="Z126" s="5"/>
      <c r="AA126" s="4"/>
      <c r="AB126" s="4"/>
      <c r="AC126" s="4"/>
      <c r="AD126" s="4"/>
      <c r="AE126" s="4"/>
    </row>
    <row r="127" spans="1:31" s="44" customFormat="1" ht="23.25" customHeight="1">
      <c r="A127" s="46">
        <v>3</v>
      </c>
      <c r="B127" s="163" t="s">
        <v>99</v>
      </c>
      <c r="C127" s="102" t="str">
        <f t="shared" si="26"/>
        <v>Nguyễn Thị Rong</v>
      </c>
      <c r="D127" s="135" t="str">
        <f t="shared" si="27"/>
        <v>Công nhân</v>
      </c>
      <c r="E127" s="103">
        <f t="shared" si="28"/>
        <v>2568000</v>
      </c>
      <c r="F127" s="108">
        <f>VLOOKUP(B127,'CC - 06'!$B$93:$AS$170,36,0)</f>
        <v>23</v>
      </c>
      <c r="G127" s="243">
        <f t="shared" si="38"/>
        <v>2362560</v>
      </c>
      <c r="H127" s="108">
        <f>(VLOOKUP(B127,'CC - 06'!$B$93:$AS$170,37,0)+VLOOKUP(B127,'CC - 06'!$B$93:$AS$170,38,0))</f>
        <v>0</v>
      </c>
      <c r="I127" s="243">
        <f t="shared" si="30"/>
        <v>0</v>
      </c>
      <c r="J127" s="109">
        <f t="shared" si="39"/>
        <v>23</v>
      </c>
      <c r="K127" s="47">
        <f t="shared" si="39"/>
        <v>2362560</v>
      </c>
      <c r="L127" s="103">
        <f t="shared" si="31"/>
        <v>345000</v>
      </c>
      <c r="M127" s="49">
        <f t="shared" si="32"/>
        <v>2707560</v>
      </c>
      <c r="N127" s="48">
        <f t="shared" si="33"/>
        <v>205440</v>
      </c>
      <c r="O127" s="48">
        <f t="shared" si="34"/>
        <v>38520</v>
      </c>
      <c r="P127" s="48">
        <f t="shared" si="35"/>
        <v>25680</v>
      </c>
      <c r="Q127" s="47">
        <f t="shared" si="36"/>
        <v>2437920</v>
      </c>
      <c r="R127" s="47">
        <f t="shared" si="37"/>
        <v>0</v>
      </c>
      <c r="S127" s="55">
        <f t="shared" si="40"/>
        <v>2437920</v>
      </c>
      <c r="T127" s="47"/>
      <c r="U127" s="123"/>
      <c r="V127" s="45"/>
      <c r="W127" s="34"/>
      <c r="X127" s="5"/>
      <c r="Y127" s="5"/>
      <c r="Z127" s="5"/>
      <c r="AA127" s="4"/>
      <c r="AB127" s="4"/>
      <c r="AC127" s="4"/>
      <c r="AD127" s="4"/>
      <c r="AE127" s="4"/>
    </row>
    <row r="128" spans="1:31" s="44" customFormat="1" ht="23.25" customHeight="1">
      <c r="A128" s="46">
        <v>4</v>
      </c>
      <c r="B128" s="163" t="s">
        <v>100</v>
      </c>
      <c r="C128" s="102" t="str">
        <f t="shared" si="26"/>
        <v>Sơn Thị Nil</v>
      </c>
      <c r="D128" s="135" t="str">
        <f t="shared" si="27"/>
        <v>Công nhân</v>
      </c>
      <c r="E128" s="103">
        <f t="shared" si="28"/>
        <v>2568000</v>
      </c>
      <c r="F128" s="108">
        <f>VLOOKUP(B128,'CC - 06'!$B$93:$AS$170,36,0)</f>
        <v>25</v>
      </c>
      <c r="G128" s="243">
        <f t="shared" si="38"/>
        <v>2568000</v>
      </c>
      <c r="H128" s="108">
        <f>(VLOOKUP(B128,'CC - 06'!$B$93:$AS$170,37,0)+VLOOKUP(B128,'CC - 06'!$B$93:$AS$170,38,0))</f>
        <v>0</v>
      </c>
      <c r="I128" s="243">
        <f t="shared" si="30"/>
        <v>0</v>
      </c>
      <c r="J128" s="109">
        <f t="shared" si="39"/>
        <v>25</v>
      </c>
      <c r="K128" s="47">
        <f t="shared" si="39"/>
        <v>2568000</v>
      </c>
      <c r="L128" s="103">
        <f t="shared" si="31"/>
        <v>375000</v>
      </c>
      <c r="M128" s="49">
        <f t="shared" si="32"/>
        <v>2943000</v>
      </c>
      <c r="N128" s="48">
        <f t="shared" si="33"/>
        <v>205440</v>
      </c>
      <c r="O128" s="48">
        <f t="shared" si="34"/>
        <v>38520</v>
      </c>
      <c r="P128" s="48">
        <f t="shared" si="35"/>
        <v>25680</v>
      </c>
      <c r="Q128" s="47">
        <f t="shared" si="36"/>
        <v>2673360</v>
      </c>
      <c r="R128" s="47">
        <f t="shared" si="37"/>
        <v>0</v>
      </c>
      <c r="S128" s="55">
        <f t="shared" si="40"/>
        <v>2673360</v>
      </c>
      <c r="T128" s="47"/>
      <c r="U128" s="123"/>
      <c r="V128" s="45"/>
      <c r="W128" s="34"/>
      <c r="X128" s="5"/>
      <c r="Y128" s="5"/>
      <c r="Z128" s="5"/>
      <c r="AA128" s="4"/>
      <c r="AB128" s="4"/>
      <c r="AC128" s="4"/>
      <c r="AD128" s="4"/>
      <c r="AE128" s="4"/>
    </row>
    <row r="129" spans="1:31" s="44" customFormat="1" ht="23.25" customHeight="1">
      <c r="A129" s="46">
        <v>5</v>
      </c>
      <c r="B129" s="163" t="s">
        <v>101</v>
      </c>
      <c r="C129" s="102" t="str">
        <f t="shared" si="26"/>
        <v>Huỳnh Thị Bé Tha</v>
      </c>
      <c r="D129" s="135" t="str">
        <f t="shared" si="27"/>
        <v>Công nhân</v>
      </c>
      <c r="E129" s="103">
        <f t="shared" si="28"/>
        <v>2568000</v>
      </c>
      <c r="F129" s="108">
        <f>VLOOKUP(B129,'CC - 06'!$B$93:$AS$170,36,0)</f>
        <v>23</v>
      </c>
      <c r="G129" s="243">
        <f t="shared" si="38"/>
        <v>2362560</v>
      </c>
      <c r="H129" s="108">
        <f>(VLOOKUP(B129,'CC - 06'!$B$93:$AS$170,37,0)+VLOOKUP(B129,'CC - 06'!$B$93:$AS$170,38,0))</f>
        <v>0</v>
      </c>
      <c r="I129" s="243">
        <f t="shared" si="30"/>
        <v>0</v>
      </c>
      <c r="J129" s="109">
        <f t="shared" si="39"/>
        <v>23</v>
      </c>
      <c r="K129" s="47">
        <f t="shared" si="39"/>
        <v>2362560</v>
      </c>
      <c r="L129" s="103">
        <f t="shared" si="31"/>
        <v>345000</v>
      </c>
      <c r="M129" s="49">
        <f t="shared" si="32"/>
        <v>2707560</v>
      </c>
      <c r="N129" s="48">
        <f t="shared" si="33"/>
        <v>205440</v>
      </c>
      <c r="O129" s="48">
        <f t="shared" si="34"/>
        <v>38520</v>
      </c>
      <c r="P129" s="48">
        <f t="shared" si="35"/>
        <v>25680</v>
      </c>
      <c r="Q129" s="47">
        <f t="shared" si="36"/>
        <v>2437920</v>
      </c>
      <c r="R129" s="47">
        <f t="shared" si="37"/>
        <v>0</v>
      </c>
      <c r="S129" s="55">
        <f t="shared" si="40"/>
        <v>2437920</v>
      </c>
      <c r="T129" s="47"/>
      <c r="U129" s="123"/>
      <c r="V129" s="45"/>
      <c r="W129" s="34"/>
      <c r="X129" s="5"/>
      <c r="Y129" s="5"/>
      <c r="Z129" s="5"/>
      <c r="AA129" s="4"/>
      <c r="AB129" s="4"/>
      <c r="AC129" s="4"/>
      <c r="AD129" s="4"/>
      <c r="AE129" s="4"/>
    </row>
    <row r="130" spans="1:31" s="44" customFormat="1" ht="23.25" customHeight="1">
      <c r="A130" s="46">
        <v>6</v>
      </c>
      <c r="B130" s="163" t="s">
        <v>102</v>
      </c>
      <c r="C130" s="102" t="str">
        <f t="shared" si="26"/>
        <v>Huỳnh Thị Bé Thi</v>
      </c>
      <c r="D130" s="135" t="str">
        <f t="shared" si="27"/>
        <v>Công nhân</v>
      </c>
      <c r="E130" s="103">
        <f t="shared" si="28"/>
        <v>2568000</v>
      </c>
      <c r="F130" s="108">
        <f>VLOOKUP(B130,'CC - 06'!$B$93:$AS$170,36,0)</f>
        <v>24</v>
      </c>
      <c r="G130" s="243">
        <f t="shared" si="38"/>
        <v>2465280</v>
      </c>
      <c r="H130" s="108">
        <f>(VLOOKUP(B130,'CC - 06'!$B$93:$AS$170,37,0)+VLOOKUP(B130,'CC - 06'!$B$93:$AS$170,38,0))</f>
        <v>0</v>
      </c>
      <c r="I130" s="243">
        <f t="shared" si="30"/>
        <v>0</v>
      </c>
      <c r="J130" s="109">
        <f t="shared" si="39"/>
        <v>24</v>
      </c>
      <c r="K130" s="47">
        <f t="shared" si="39"/>
        <v>2465280</v>
      </c>
      <c r="L130" s="103">
        <f t="shared" si="31"/>
        <v>360000</v>
      </c>
      <c r="M130" s="49">
        <f t="shared" si="32"/>
        <v>2825280</v>
      </c>
      <c r="N130" s="48">
        <f t="shared" si="33"/>
        <v>205440</v>
      </c>
      <c r="O130" s="48">
        <f t="shared" si="34"/>
        <v>38520</v>
      </c>
      <c r="P130" s="48">
        <f t="shared" si="35"/>
        <v>25680</v>
      </c>
      <c r="Q130" s="47">
        <f t="shared" si="36"/>
        <v>2555640</v>
      </c>
      <c r="R130" s="47">
        <f t="shared" si="37"/>
        <v>0</v>
      </c>
      <c r="S130" s="55">
        <f t="shared" si="40"/>
        <v>2555640</v>
      </c>
      <c r="T130" s="47"/>
      <c r="U130" s="123"/>
      <c r="V130" s="45"/>
      <c r="W130" s="34"/>
      <c r="X130" s="5"/>
      <c r="Y130" s="5"/>
      <c r="Z130" s="5"/>
      <c r="AA130" s="4"/>
      <c r="AB130" s="4"/>
      <c r="AC130" s="4"/>
      <c r="AD130" s="4"/>
      <c r="AE130" s="4"/>
    </row>
    <row r="131" spans="1:31" s="44" customFormat="1" ht="23.25" customHeight="1">
      <c r="A131" s="46">
        <v>7</v>
      </c>
      <c r="B131" s="163" t="s">
        <v>103</v>
      </c>
      <c r="C131" s="102" t="str">
        <f t="shared" si="26"/>
        <v>Nguyễn Thị Kim Hồng</v>
      </c>
      <c r="D131" s="135" t="str">
        <f t="shared" si="27"/>
        <v>Công nhân</v>
      </c>
      <c r="E131" s="103">
        <f t="shared" si="28"/>
        <v>2568000</v>
      </c>
      <c r="F131" s="108">
        <f>VLOOKUP(B131,'CC - 06'!$B$93:$AS$170,36,0)</f>
        <v>22.675000000000001</v>
      </c>
      <c r="G131" s="243">
        <f t="shared" si="38"/>
        <v>2329176</v>
      </c>
      <c r="H131" s="108">
        <f>(VLOOKUP(B131,'CC - 06'!$B$93:$AS$170,37,0)+VLOOKUP(B131,'CC - 06'!$B$93:$AS$170,38,0))</f>
        <v>0</v>
      </c>
      <c r="I131" s="243">
        <f t="shared" si="30"/>
        <v>0</v>
      </c>
      <c r="J131" s="109">
        <f t="shared" si="39"/>
        <v>22.675000000000001</v>
      </c>
      <c r="K131" s="47">
        <f>G131+I131-206</f>
        <v>2328970</v>
      </c>
      <c r="L131" s="103">
        <f t="shared" si="31"/>
        <v>340125</v>
      </c>
      <c r="M131" s="49">
        <f t="shared" si="32"/>
        <v>2669095</v>
      </c>
      <c r="N131" s="48">
        <f t="shared" si="33"/>
        <v>205440</v>
      </c>
      <c r="O131" s="48">
        <f t="shared" si="34"/>
        <v>38520</v>
      </c>
      <c r="P131" s="48">
        <f t="shared" si="35"/>
        <v>25680</v>
      </c>
      <c r="Q131" s="47">
        <f t="shared" si="36"/>
        <v>2399455</v>
      </c>
      <c r="R131" s="47">
        <f t="shared" si="37"/>
        <v>0</v>
      </c>
      <c r="S131" s="55">
        <f t="shared" si="40"/>
        <v>2399455</v>
      </c>
      <c r="T131" s="47"/>
      <c r="U131" s="123"/>
      <c r="V131" s="45"/>
      <c r="W131" s="34"/>
      <c r="X131" s="5"/>
      <c r="Y131" s="5"/>
      <c r="Z131" s="5"/>
      <c r="AA131" s="4"/>
      <c r="AB131" s="4"/>
      <c r="AC131" s="4"/>
      <c r="AD131" s="4"/>
      <c r="AE131" s="4"/>
    </row>
    <row r="132" spans="1:31" s="44" customFormat="1" ht="23.25" customHeight="1">
      <c r="A132" s="46">
        <v>8</v>
      </c>
      <c r="B132" s="163" t="s">
        <v>104</v>
      </c>
      <c r="C132" s="102" t="str">
        <f t="shared" si="26"/>
        <v>Nguyễn Thị Lựu</v>
      </c>
      <c r="D132" s="135" t="str">
        <f t="shared" si="27"/>
        <v>Công nhân</v>
      </c>
      <c r="E132" s="103">
        <f t="shared" si="28"/>
        <v>2568000</v>
      </c>
      <c r="F132" s="108">
        <f>VLOOKUP(B132,'CC - 06'!$B$93:$AS$170,36,0)</f>
        <v>25</v>
      </c>
      <c r="G132" s="243">
        <f t="shared" si="38"/>
        <v>2568000</v>
      </c>
      <c r="H132" s="108">
        <f>(VLOOKUP(B132,'CC - 06'!$B$93:$AS$170,37,0)+VLOOKUP(B132,'CC - 06'!$B$93:$AS$170,38,0))</f>
        <v>0</v>
      </c>
      <c r="I132" s="243">
        <f t="shared" si="30"/>
        <v>0</v>
      </c>
      <c r="J132" s="109">
        <f t="shared" si="39"/>
        <v>25</v>
      </c>
      <c r="K132" s="47">
        <f t="shared" si="39"/>
        <v>2568000</v>
      </c>
      <c r="L132" s="103">
        <f t="shared" si="31"/>
        <v>375000</v>
      </c>
      <c r="M132" s="49">
        <f t="shared" si="32"/>
        <v>2943000</v>
      </c>
      <c r="N132" s="48">
        <f t="shared" si="33"/>
        <v>205440</v>
      </c>
      <c r="O132" s="48">
        <f t="shared" si="34"/>
        <v>38520</v>
      </c>
      <c r="P132" s="48">
        <f t="shared" si="35"/>
        <v>25680</v>
      </c>
      <c r="Q132" s="47">
        <f t="shared" si="36"/>
        <v>2673360</v>
      </c>
      <c r="R132" s="47">
        <f t="shared" si="37"/>
        <v>0</v>
      </c>
      <c r="S132" s="55">
        <f t="shared" si="40"/>
        <v>2673360</v>
      </c>
      <c r="T132" s="47"/>
      <c r="U132" s="123"/>
      <c r="V132" s="45"/>
      <c r="W132" s="34"/>
      <c r="X132" s="5"/>
      <c r="Y132" s="5"/>
      <c r="Z132" s="5"/>
      <c r="AA132" s="4"/>
      <c r="AB132" s="4"/>
      <c r="AC132" s="4"/>
      <c r="AD132" s="4"/>
      <c r="AE132" s="4"/>
    </row>
    <row r="133" spans="1:31" s="44" customFormat="1" ht="23.25" customHeight="1">
      <c r="A133" s="46">
        <v>9</v>
      </c>
      <c r="B133" s="163" t="s">
        <v>105</v>
      </c>
      <c r="C133" s="102" t="str">
        <f t="shared" si="26"/>
        <v>Lý Thị Được</v>
      </c>
      <c r="D133" s="135" t="str">
        <f t="shared" si="27"/>
        <v>Công nhân</v>
      </c>
      <c r="E133" s="103">
        <f t="shared" si="28"/>
        <v>2568000</v>
      </c>
      <c r="F133" s="108">
        <f>VLOOKUP(B133,'CC - 06'!$B$93:$AS$170,36,0)</f>
        <v>22</v>
      </c>
      <c r="G133" s="243">
        <f t="shared" si="38"/>
        <v>2259840</v>
      </c>
      <c r="H133" s="108">
        <f>(VLOOKUP(B133,'CC - 06'!$B$93:$AS$170,37,0)+VLOOKUP(B133,'CC - 06'!$B$93:$AS$170,38,0))</f>
        <v>0</v>
      </c>
      <c r="I133" s="243">
        <f t="shared" si="30"/>
        <v>0</v>
      </c>
      <c r="J133" s="109">
        <f t="shared" si="39"/>
        <v>22</v>
      </c>
      <c r="K133" s="47">
        <f t="shared" si="39"/>
        <v>2259840</v>
      </c>
      <c r="L133" s="103">
        <f t="shared" si="31"/>
        <v>330000</v>
      </c>
      <c r="M133" s="49">
        <f t="shared" si="32"/>
        <v>2589840</v>
      </c>
      <c r="N133" s="48">
        <f t="shared" si="33"/>
        <v>205440</v>
      </c>
      <c r="O133" s="48">
        <f t="shared" si="34"/>
        <v>38520</v>
      </c>
      <c r="P133" s="48">
        <f t="shared" si="35"/>
        <v>25680</v>
      </c>
      <c r="Q133" s="47">
        <f t="shared" si="36"/>
        <v>2320200</v>
      </c>
      <c r="R133" s="47">
        <f t="shared" si="37"/>
        <v>0</v>
      </c>
      <c r="S133" s="55">
        <f t="shared" si="40"/>
        <v>2320200</v>
      </c>
      <c r="T133" s="47"/>
      <c r="U133" s="123"/>
      <c r="V133" s="45"/>
      <c r="W133" s="34"/>
      <c r="X133" s="5"/>
      <c r="Y133" s="5"/>
      <c r="Z133" s="5"/>
      <c r="AA133" s="4"/>
      <c r="AB133" s="4"/>
      <c r="AC133" s="4"/>
      <c r="AD133" s="4"/>
      <c r="AE133" s="4"/>
    </row>
    <row r="134" spans="1:31" s="44" customFormat="1" ht="23.25" customHeight="1">
      <c r="A134" s="46">
        <v>10</v>
      </c>
      <c r="B134" s="163" t="s">
        <v>106</v>
      </c>
      <c r="C134" s="102" t="str">
        <f t="shared" si="26"/>
        <v>Lý La Quan</v>
      </c>
      <c r="D134" s="135" t="str">
        <f t="shared" si="27"/>
        <v>Công nhân</v>
      </c>
      <c r="E134" s="103">
        <f t="shared" si="28"/>
        <v>2568000</v>
      </c>
      <c r="F134" s="108">
        <f>VLOOKUP(B134,'CC - 06'!$B$93:$AS$170,36,0)</f>
        <v>24</v>
      </c>
      <c r="G134" s="243">
        <f t="shared" si="38"/>
        <v>2465280</v>
      </c>
      <c r="H134" s="108">
        <f>(VLOOKUP(B134,'CC - 06'!$B$93:$AS$170,37,0)+VLOOKUP(B134,'CC - 06'!$B$93:$AS$170,38,0))</f>
        <v>0</v>
      </c>
      <c r="I134" s="243">
        <f t="shared" si="30"/>
        <v>0</v>
      </c>
      <c r="J134" s="109">
        <f t="shared" si="39"/>
        <v>24</v>
      </c>
      <c r="K134" s="47">
        <f t="shared" si="39"/>
        <v>2465280</v>
      </c>
      <c r="L134" s="103">
        <f t="shared" si="31"/>
        <v>360000</v>
      </c>
      <c r="M134" s="49">
        <f t="shared" si="32"/>
        <v>2825280</v>
      </c>
      <c r="N134" s="48">
        <f t="shared" si="33"/>
        <v>205440</v>
      </c>
      <c r="O134" s="48">
        <f t="shared" si="34"/>
        <v>38520</v>
      </c>
      <c r="P134" s="48">
        <f t="shared" si="35"/>
        <v>25680</v>
      </c>
      <c r="Q134" s="47">
        <f t="shared" si="36"/>
        <v>2555640</v>
      </c>
      <c r="R134" s="47">
        <f t="shared" si="37"/>
        <v>0</v>
      </c>
      <c r="S134" s="55">
        <f t="shared" si="40"/>
        <v>2555640</v>
      </c>
      <c r="T134" s="47"/>
      <c r="U134" s="123"/>
      <c r="V134" s="45"/>
      <c r="W134" s="34"/>
      <c r="X134" s="5"/>
      <c r="Y134" s="5"/>
      <c r="Z134" s="5"/>
      <c r="AA134" s="4"/>
      <c r="AB134" s="4"/>
      <c r="AC134" s="4"/>
      <c r="AD134" s="4"/>
      <c r="AE134" s="4"/>
    </row>
    <row r="135" spans="1:31" s="44" customFormat="1" ht="23.25" customHeight="1">
      <c r="A135" s="46">
        <v>11</v>
      </c>
      <c r="B135" s="163" t="s">
        <v>107</v>
      </c>
      <c r="C135" s="102" t="str">
        <f t="shared" ref="C135:C147" si="41">VLOOKUP(B135,DS,2,0)</f>
        <v>Trà Thị Soi</v>
      </c>
      <c r="D135" s="135" t="str">
        <f t="shared" si="27"/>
        <v>Công nhân</v>
      </c>
      <c r="E135" s="103">
        <f t="shared" si="28"/>
        <v>2568000</v>
      </c>
      <c r="F135" s="108">
        <f>VLOOKUP(B135,'CC - 06'!$B$93:$AS$170,36,0)</f>
        <v>24</v>
      </c>
      <c r="G135" s="243">
        <f t="shared" si="38"/>
        <v>2465280</v>
      </c>
      <c r="H135" s="108">
        <f>(VLOOKUP(B135,'CC - 06'!$B$93:$AS$170,37,0)+VLOOKUP(B135,'CC - 06'!$B$93:$AS$170,38,0))</f>
        <v>0</v>
      </c>
      <c r="I135" s="243">
        <f t="shared" si="30"/>
        <v>0</v>
      </c>
      <c r="J135" s="109">
        <f t="shared" si="39"/>
        <v>24</v>
      </c>
      <c r="K135" s="47">
        <f t="shared" si="39"/>
        <v>2465280</v>
      </c>
      <c r="L135" s="103">
        <f t="shared" si="31"/>
        <v>360000</v>
      </c>
      <c r="M135" s="49">
        <f t="shared" si="32"/>
        <v>2825280</v>
      </c>
      <c r="N135" s="48">
        <f t="shared" si="33"/>
        <v>205440</v>
      </c>
      <c r="O135" s="48">
        <f t="shared" si="34"/>
        <v>38520</v>
      </c>
      <c r="P135" s="48">
        <f t="shared" si="35"/>
        <v>25680</v>
      </c>
      <c r="Q135" s="47">
        <f t="shared" si="36"/>
        <v>2555640</v>
      </c>
      <c r="R135" s="47">
        <f t="shared" si="37"/>
        <v>0</v>
      </c>
      <c r="S135" s="55">
        <f t="shared" si="40"/>
        <v>2555640</v>
      </c>
      <c r="T135" s="47"/>
      <c r="U135" s="123"/>
      <c r="V135" s="45"/>
      <c r="W135" s="34"/>
      <c r="X135" s="5"/>
      <c r="Y135" s="5"/>
      <c r="Z135" s="5"/>
      <c r="AA135" s="4"/>
      <c r="AB135" s="4"/>
      <c r="AC135" s="4"/>
      <c r="AD135" s="4"/>
      <c r="AE135" s="4"/>
    </row>
    <row r="136" spans="1:31" s="44" customFormat="1" ht="23.25" customHeight="1">
      <c r="A136" s="46">
        <v>12</v>
      </c>
      <c r="B136" s="163" t="s">
        <v>108</v>
      </c>
      <c r="C136" s="102" t="str">
        <f t="shared" si="41"/>
        <v>Nguyễn Thị Diễm Hương</v>
      </c>
      <c r="D136" s="135" t="str">
        <f t="shared" si="27"/>
        <v>Công nhân</v>
      </c>
      <c r="E136" s="103">
        <f t="shared" si="28"/>
        <v>2568000</v>
      </c>
      <c r="F136" s="108">
        <f>VLOOKUP(B136,'CC - 06'!$B$93:$AS$170,36,0)</f>
        <v>25</v>
      </c>
      <c r="G136" s="243">
        <f t="shared" si="38"/>
        <v>2568000</v>
      </c>
      <c r="H136" s="108">
        <f>(VLOOKUP(B136,'CC - 06'!$B$93:$AS$170,37,0)+VLOOKUP(B136,'CC - 06'!$B$93:$AS$170,38,0))</f>
        <v>0</v>
      </c>
      <c r="I136" s="243">
        <f t="shared" si="30"/>
        <v>0</v>
      </c>
      <c r="J136" s="109">
        <f t="shared" si="39"/>
        <v>25</v>
      </c>
      <c r="K136" s="47">
        <f t="shared" si="39"/>
        <v>2568000</v>
      </c>
      <c r="L136" s="103">
        <f t="shared" si="31"/>
        <v>375000</v>
      </c>
      <c r="M136" s="49">
        <f t="shared" si="32"/>
        <v>2943000</v>
      </c>
      <c r="N136" s="48">
        <f t="shared" si="33"/>
        <v>205440</v>
      </c>
      <c r="O136" s="48">
        <f t="shared" si="34"/>
        <v>38520</v>
      </c>
      <c r="P136" s="48">
        <f t="shared" si="35"/>
        <v>25680</v>
      </c>
      <c r="Q136" s="47">
        <f t="shared" si="36"/>
        <v>2673360</v>
      </c>
      <c r="R136" s="47">
        <f t="shared" si="37"/>
        <v>0</v>
      </c>
      <c r="S136" s="55">
        <f t="shared" si="40"/>
        <v>2673360</v>
      </c>
      <c r="T136" s="47"/>
      <c r="U136" s="123"/>
      <c r="V136" s="45"/>
      <c r="W136" s="34"/>
      <c r="X136" s="5"/>
      <c r="Y136" s="5"/>
      <c r="Z136" s="5"/>
      <c r="AA136" s="4"/>
      <c r="AB136" s="4"/>
      <c r="AC136" s="4"/>
      <c r="AD136" s="4"/>
      <c r="AE136" s="4"/>
    </row>
    <row r="137" spans="1:31" s="44" customFormat="1" ht="23.25" customHeight="1">
      <c r="A137" s="46">
        <v>13</v>
      </c>
      <c r="B137" s="163" t="s">
        <v>109</v>
      </c>
      <c r="C137" s="102" t="str">
        <f t="shared" si="41"/>
        <v>Sơn Thị Muỗi Tron</v>
      </c>
      <c r="D137" s="135" t="str">
        <f t="shared" si="27"/>
        <v>Công nhân</v>
      </c>
      <c r="E137" s="103">
        <f t="shared" si="28"/>
        <v>2568000</v>
      </c>
      <c r="F137" s="108">
        <f>VLOOKUP(B137,'CC - 06'!$B$93:$AS$170,36,0)</f>
        <v>21.5</v>
      </c>
      <c r="G137" s="243">
        <f t="shared" si="38"/>
        <v>2208480</v>
      </c>
      <c r="H137" s="108">
        <f>(VLOOKUP(B137,'CC - 06'!$B$93:$AS$170,37,0)+VLOOKUP(B137,'CC - 06'!$B$93:$AS$170,38,0))</f>
        <v>0</v>
      </c>
      <c r="I137" s="243">
        <f t="shared" si="30"/>
        <v>0</v>
      </c>
      <c r="J137" s="109">
        <f t="shared" si="39"/>
        <v>21.5</v>
      </c>
      <c r="K137" s="47">
        <f t="shared" si="39"/>
        <v>2208480</v>
      </c>
      <c r="L137" s="103">
        <f t="shared" si="31"/>
        <v>322500</v>
      </c>
      <c r="M137" s="49">
        <f t="shared" si="32"/>
        <v>2530980</v>
      </c>
      <c r="N137" s="48">
        <f t="shared" si="33"/>
        <v>205440</v>
      </c>
      <c r="O137" s="48">
        <f t="shared" si="34"/>
        <v>38520</v>
      </c>
      <c r="P137" s="48">
        <f t="shared" si="35"/>
        <v>25680</v>
      </c>
      <c r="Q137" s="47">
        <f t="shared" si="36"/>
        <v>2261340</v>
      </c>
      <c r="R137" s="47">
        <f t="shared" si="37"/>
        <v>0</v>
      </c>
      <c r="S137" s="55">
        <f t="shared" si="40"/>
        <v>2261340</v>
      </c>
      <c r="T137" s="47"/>
      <c r="U137" s="123"/>
      <c r="V137" s="45"/>
      <c r="W137" s="34"/>
      <c r="X137" s="5"/>
      <c r="Y137" s="5"/>
      <c r="Z137" s="5"/>
      <c r="AA137" s="4"/>
      <c r="AB137" s="4"/>
      <c r="AC137" s="4"/>
      <c r="AD137" s="4"/>
      <c r="AE137" s="4"/>
    </row>
    <row r="138" spans="1:31" s="44" customFormat="1" ht="23.25" customHeight="1">
      <c r="A138" s="46">
        <v>14</v>
      </c>
      <c r="B138" s="163" t="s">
        <v>110</v>
      </c>
      <c r="C138" s="102" t="str">
        <f t="shared" si="41"/>
        <v>Sơn Thị Thương</v>
      </c>
      <c r="D138" s="135" t="str">
        <f t="shared" si="27"/>
        <v>Công nhân</v>
      </c>
      <c r="E138" s="103">
        <f t="shared" si="28"/>
        <v>2568000</v>
      </c>
      <c r="F138" s="108">
        <f>VLOOKUP(B138,'CC - 06'!$B$93:$AS$170,36,0)</f>
        <v>24</v>
      </c>
      <c r="G138" s="243">
        <f t="shared" si="38"/>
        <v>2465280</v>
      </c>
      <c r="H138" s="108">
        <f>(VLOOKUP(B138,'CC - 06'!$B$93:$AS$170,37,0)+VLOOKUP(B138,'CC - 06'!$B$93:$AS$170,38,0))</f>
        <v>0</v>
      </c>
      <c r="I138" s="243">
        <f t="shared" si="30"/>
        <v>0</v>
      </c>
      <c r="J138" s="109">
        <f t="shared" si="39"/>
        <v>24</v>
      </c>
      <c r="K138" s="47">
        <f t="shared" si="39"/>
        <v>2465280</v>
      </c>
      <c r="L138" s="103">
        <f t="shared" si="31"/>
        <v>360000</v>
      </c>
      <c r="M138" s="49">
        <f t="shared" si="32"/>
        <v>2825280</v>
      </c>
      <c r="N138" s="48">
        <f t="shared" si="33"/>
        <v>205440</v>
      </c>
      <c r="O138" s="48">
        <f t="shared" si="34"/>
        <v>38520</v>
      </c>
      <c r="P138" s="48">
        <f t="shared" si="35"/>
        <v>25680</v>
      </c>
      <c r="Q138" s="47">
        <f t="shared" si="36"/>
        <v>2555640</v>
      </c>
      <c r="R138" s="47">
        <f t="shared" si="37"/>
        <v>0</v>
      </c>
      <c r="S138" s="55">
        <f t="shared" si="40"/>
        <v>2555640</v>
      </c>
      <c r="T138" s="47"/>
      <c r="U138" s="123"/>
      <c r="V138" s="45"/>
      <c r="W138" s="34"/>
      <c r="X138" s="5"/>
      <c r="Y138" s="5"/>
      <c r="Z138" s="5"/>
      <c r="AA138" s="4"/>
      <c r="AB138" s="4"/>
      <c r="AC138" s="4"/>
      <c r="AD138" s="4"/>
      <c r="AE138" s="4"/>
    </row>
    <row r="139" spans="1:31" s="44" customFormat="1" ht="23.25" customHeight="1">
      <c r="A139" s="46">
        <v>15</v>
      </c>
      <c r="B139" s="163" t="s">
        <v>111</v>
      </c>
      <c r="C139" s="102" t="str">
        <f t="shared" si="41"/>
        <v>Thạch Thị Som Ươne</v>
      </c>
      <c r="D139" s="135" t="str">
        <f t="shared" si="27"/>
        <v>Công nhân</v>
      </c>
      <c r="E139" s="103">
        <f t="shared" si="28"/>
        <v>2568000</v>
      </c>
      <c r="F139" s="108">
        <f>VLOOKUP(B139,'CC - 06'!$B$93:$AS$170,36,0)</f>
        <v>23</v>
      </c>
      <c r="G139" s="243">
        <f t="shared" si="38"/>
        <v>2362560</v>
      </c>
      <c r="H139" s="108">
        <f>(VLOOKUP(B139,'CC - 06'!$B$93:$AS$170,37,0)+VLOOKUP(B139,'CC - 06'!$B$93:$AS$170,38,0))</f>
        <v>0</v>
      </c>
      <c r="I139" s="243">
        <f t="shared" si="30"/>
        <v>0</v>
      </c>
      <c r="J139" s="109">
        <f t="shared" si="39"/>
        <v>23</v>
      </c>
      <c r="K139" s="47">
        <f t="shared" si="39"/>
        <v>2362560</v>
      </c>
      <c r="L139" s="103">
        <f t="shared" si="31"/>
        <v>345000</v>
      </c>
      <c r="M139" s="49">
        <f t="shared" si="32"/>
        <v>2707560</v>
      </c>
      <c r="N139" s="48">
        <f t="shared" si="33"/>
        <v>205440</v>
      </c>
      <c r="O139" s="48">
        <f t="shared" si="34"/>
        <v>38520</v>
      </c>
      <c r="P139" s="48">
        <f t="shared" si="35"/>
        <v>25680</v>
      </c>
      <c r="Q139" s="47">
        <f t="shared" si="36"/>
        <v>2437920</v>
      </c>
      <c r="R139" s="47">
        <f t="shared" si="37"/>
        <v>0</v>
      </c>
      <c r="S139" s="55">
        <f t="shared" si="40"/>
        <v>2437920</v>
      </c>
      <c r="T139" s="47"/>
      <c r="U139" s="123"/>
      <c r="V139" s="45"/>
      <c r="W139" s="34"/>
      <c r="X139" s="5"/>
      <c r="Y139" s="5"/>
      <c r="Z139" s="5"/>
      <c r="AA139" s="4"/>
      <c r="AB139" s="4"/>
      <c r="AC139" s="4"/>
      <c r="AD139" s="4"/>
      <c r="AE139" s="4"/>
    </row>
    <row r="140" spans="1:31" s="44" customFormat="1" ht="23.25" customHeight="1">
      <c r="A140" s="46">
        <v>16</v>
      </c>
      <c r="B140" s="163" t="s">
        <v>112</v>
      </c>
      <c r="C140" s="102" t="str">
        <f t="shared" si="41"/>
        <v>Huỳnh Thị Như</v>
      </c>
      <c r="D140" s="135" t="str">
        <f t="shared" si="27"/>
        <v>Công nhân</v>
      </c>
      <c r="E140" s="103">
        <f t="shared" si="28"/>
        <v>2568000</v>
      </c>
      <c r="F140" s="108">
        <f>VLOOKUP(B140,'CC - 06'!$B$93:$AS$170,36,0)</f>
        <v>23</v>
      </c>
      <c r="G140" s="243">
        <f t="shared" si="38"/>
        <v>2362560</v>
      </c>
      <c r="H140" s="108">
        <f>(VLOOKUP(B140,'CC - 06'!$B$93:$AS$170,37,0)+VLOOKUP(B140,'CC - 06'!$B$93:$AS$170,38,0))</f>
        <v>0</v>
      </c>
      <c r="I140" s="243">
        <f t="shared" si="30"/>
        <v>0</v>
      </c>
      <c r="J140" s="109">
        <f t="shared" si="39"/>
        <v>23</v>
      </c>
      <c r="K140" s="47">
        <f t="shared" si="39"/>
        <v>2362560</v>
      </c>
      <c r="L140" s="103">
        <f t="shared" si="31"/>
        <v>345000</v>
      </c>
      <c r="M140" s="49">
        <f t="shared" si="32"/>
        <v>2707560</v>
      </c>
      <c r="N140" s="48">
        <f t="shared" si="33"/>
        <v>205440</v>
      </c>
      <c r="O140" s="48">
        <f t="shared" si="34"/>
        <v>38520</v>
      </c>
      <c r="P140" s="48">
        <f t="shared" si="35"/>
        <v>25680</v>
      </c>
      <c r="Q140" s="47">
        <f t="shared" si="36"/>
        <v>2437920</v>
      </c>
      <c r="R140" s="47">
        <f t="shared" si="37"/>
        <v>0</v>
      </c>
      <c r="S140" s="55">
        <f t="shared" si="40"/>
        <v>2437920</v>
      </c>
      <c r="T140" s="47"/>
      <c r="U140" s="123"/>
      <c r="V140" s="45"/>
      <c r="W140" s="34"/>
      <c r="X140" s="5"/>
      <c r="Y140" s="5"/>
      <c r="Z140" s="5"/>
      <c r="AA140" s="4"/>
      <c r="AB140" s="4"/>
      <c r="AC140" s="4"/>
      <c r="AD140" s="4"/>
      <c r="AE140" s="4"/>
    </row>
    <row r="141" spans="1:31" s="44" customFormat="1" ht="23.25" customHeight="1">
      <c r="A141" s="46">
        <v>17</v>
      </c>
      <c r="B141" s="163" t="s">
        <v>113</v>
      </c>
      <c r="C141" s="102" t="str">
        <f t="shared" si="41"/>
        <v>Sơn Thị Chành Ny</v>
      </c>
      <c r="D141" s="135" t="str">
        <f t="shared" si="27"/>
        <v>Công nhân</v>
      </c>
      <c r="E141" s="103">
        <f t="shared" si="28"/>
        <v>2568000</v>
      </c>
      <c r="F141" s="108">
        <f>VLOOKUP(B141,'CC - 06'!$B$93:$AS$170,36,0)</f>
        <v>23</v>
      </c>
      <c r="G141" s="243">
        <f t="shared" si="38"/>
        <v>2362560</v>
      </c>
      <c r="H141" s="108">
        <f>(VLOOKUP(B141,'CC - 06'!$B$93:$AS$170,37,0)+VLOOKUP(B141,'CC - 06'!$B$93:$AS$170,38,0))</f>
        <v>0</v>
      </c>
      <c r="I141" s="243">
        <f t="shared" si="30"/>
        <v>0</v>
      </c>
      <c r="J141" s="109">
        <f t="shared" si="39"/>
        <v>23</v>
      </c>
      <c r="K141" s="47">
        <f t="shared" si="39"/>
        <v>2362560</v>
      </c>
      <c r="L141" s="103">
        <f t="shared" si="31"/>
        <v>345000</v>
      </c>
      <c r="M141" s="49">
        <f t="shared" si="32"/>
        <v>2707560</v>
      </c>
      <c r="N141" s="48">
        <f t="shared" si="33"/>
        <v>205440</v>
      </c>
      <c r="O141" s="48">
        <f t="shared" si="34"/>
        <v>38520</v>
      </c>
      <c r="P141" s="48">
        <f t="shared" si="35"/>
        <v>25680</v>
      </c>
      <c r="Q141" s="47">
        <f t="shared" si="36"/>
        <v>2437920</v>
      </c>
      <c r="R141" s="47">
        <f t="shared" si="37"/>
        <v>0</v>
      </c>
      <c r="S141" s="55">
        <f t="shared" si="40"/>
        <v>2437920</v>
      </c>
      <c r="T141" s="47"/>
      <c r="U141" s="123"/>
      <c r="V141" s="45"/>
      <c r="W141" s="34"/>
      <c r="X141" s="5"/>
      <c r="Y141" s="5"/>
      <c r="Z141" s="5"/>
      <c r="AA141" s="4"/>
      <c r="AB141" s="4"/>
      <c r="AC141" s="4"/>
      <c r="AD141" s="4"/>
      <c r="AE141" s="4"/>
    </row>
    <row r="142" spans="1:31" s="44" customFormat="1" ht="23.25" customHeight="1">
      <c r="A142" s="46">
        <v>18</v>
      </c>
      <c r="B142" s="163" t="s">
        <v>114</v>
      </c>
      <c r="C142" s="102" t="str">
        <f t="shared" si="41"/>
        <v>Sơn Thị Chành Đa</v>
      </c>
      <c r="D142" s="135" t="str">
        <f t="shared" si="27"/>
        <v>Công nhân</v>
      </c>
      <c r="E142" s="103">
        <f t="shared" si="28"/>
        <v>2568000</v>
      </c>
      <c r="F142" s="108">
        <f>VLOOKUP(B142,'CC - 06'!$B$93:$AS$170,36,0)</f>
        <v>23</v>
      </c>
      <c r="G142" s="243">
        <f t="shared" si="38"/>
        <v>2362560</v>
      </c>
      <c r="H142" s="108">
        <f>(VLOOKUP(B142,'CC - 06'!$B$93:$AS$170,37,0)+VLOOKUP(B142,'CC - 06'!$B$93:$AS$170,38,0))</f>
        <v>0</v>
      </c>
      <c r="I142" s="243">
        <f t="shared" si="30"/>
        <v>0</v>
      </c>
      <c r="J142" s="109">
        <f t="shared" si="39"/>
        <v>23</v>
      </c>
      <c r="K142" s="47">
        <f t="shared" si="39"/>
        <v>2362560</v>
      </c>
      <c r="L142" s="103">
        <f t="shared" si="31"/>
        <v>345000</v>
      </c>
      <c r="M142" s="49">
        <f t="shared" si="32"/>
        <v>2707560</v>
      </c>
      <c r="N142" s="48">
        <f t="shared" si="33"/>
        <v>205440</v>
      </c>
      <c r="O142" s="48">
        <f t="shared" si="34"/>
        <v>38520</v>
      </c>
      <c r="P142" s="48">
        <f t="shared" si="35"/>
        <v>25680</v>
      </c>
      <c r="Q142" s="47">
        <f t="shared" si="36"/>
        <v>2437920</v>
      </c>
      <c r="R142" s="47">
        <f t="shared" si="37"/>
        <v>0</v>
      </c>
      <c r="S142" s="55">
        <f t="shared" si="40"/>
        <v>2437920</v>
      </c>
      <c r="T142" s="47"/>
      <c r="U142" s="123"/>
      <c r="V142" s="45"/>
      <c r="W142" s="34"/>
      <c r="X142" s="5"/>
      <c r="Y142" s="5"/>
      <c r="Z142" s="5"/>
      <c r="AA142" s="4"/>
      <c r="AB142" s="4"/>
      <c r="AC142" s="4"/>
      <c r="AD142" s="4"/>
      <c r="AE142" s="4"/>
    </row>
    <row r="143" spans="1:31" s="44" customFormat="1" ht="23.25" customHeight="1">
      <c r="A143" s="46">
        <v>19</v>
      </c>
      <c r="B143" s="163" t="s">
        <v>115</v>
      </c>
      <c r="C143" s="102" t="str">
        <f t="shared" si="41"/>
        <v>Trần Thị Bích Phượng</v>
      </c>
      <c r="D143" s="135" t="str">
        <f t="shared" si="27"/>
        <v>Công nhân</v>
      </c>
      <c r="E143" s="103">
        <f t="shared" si="28"/>
        <v>2568000</v>
      </c>
      <c r="F143" s="108">
        <f>VLOOKUP(B143,'CC - 06'!$B$93:$AS$170,36,0)</f>
        <v>23</v>
      </c>
      <c r="G143" s="243">
        <f t="shared" si="38"/>
        <v>2362560</v>
      </c>
      <c r="H143" s="108">
        <f>(VLOOKUP(B143,'CC - 06'!$B$93:$AS$170,37,0)+VLOOKUP(B143,'CC - 06'!$B$93:$AS$170,38,0))</f>
        <v>0</v>
      </c>
      <c r="I143" s="243">
        <f t="shared" si="30"/>
        <v>0</v>
      </c>
      <c r="J143" s="109">
        <f t="shared" si="39"/>
        <v>23</v>
      </c>
      <c r="K143" s="47">
        <f t="shared" si="39"/>
        <v>2362560</v>
      </c>
      <c r="L143" s="103">
        <f t="shared" si="31"/>
        <v>345000</v>
      </c>
      <c r="M143" s="49">
        <f t="shared" si="32"/>
        <v>2707560</v>
      </c>
      <c r="N143" s="48">
        <f t="shared" si="33"/>
        <v>205440</v>
      </c>
      <c r="O143" s="48">
        <f t="shared" si="34"/>
        <v>38520</v>
      </c>
      <c r="P143" s="48">
        <f t="shared" si="35"/>
        <v>25680</v>
      </c>
      <c r="Q143" s="47">
        <f t="shared" si="36"/>
        <v>2437920</v>
      </c>
      <c r="R143" s="47">
        <f t="shared" si="37"/>
        <v>0</v>
      </c>
      <c r="S143" s="55">
        <f t="shared" si="40"/>
        <v>2437920</v>
      </c>
      <c r="T143" s="47"/>
      <c r="U143" s="123"/>
      <c r="V143" s="45"/>
      <c r="W143" s="34"/>
      <c r="X143" s="5"/>
      <c r="Y143" s="5"/>
      <c r="Z143" s="5"/>
      <c r="AA143" s="4"/>
      <c r="AB143" s="4"/>
      <c r="AC143" s="4"/>
      <c r="AD143" s="4"/>
      <c r="AE143" s="4"/>
    </row>
    <row r="144" spans="1:31" s="44" customFormat="1" ht="23.25" customHeight="1">
      <c r="A144" s="46">
        <v>20</v>
      </c>
      <c r="B144" s="163" t="s">
        <v>116</v>
      </c>
      <c r="C144" s="102" t="str">
        <f t="shared" si="41"/>
        <v>Sơn Thị Trường Sa</v>
      </c>
      <c r="D144" s="135" t="str">
        <f t="shared" si="27"/>
        <v>Công nhân</v>
      </c>
      <c r="E144" s="103">
        <f t="shared" si="28"/>
        <v>2568000</v>
      </c>
      <c r="F144" s="108">
        <f>VLOOKUP(B144,'CC - 06'!$B$93:$AS$170,36,0)</f>
        <v>23</v>
      </c>
      <c r="G144" s="243">
        <f t="shared" si="38"/>
        <v>2362560</v>
      </c>
      <c r="H144" s="108">
        <f>(VLOOKUP(B144,'CC - 06'!$B$93:$AS$170,37,0)+VLOOKUP(B144,'CC - 06'!$B$93:$AS$170,38,0))</f>
        <v>0</v>
      </c>
      <c r="I144" s="243">
        <f t="shared" si="30"/>
        <v>0</v>
      </c>
      <c r="J144" s="109">
        <f t="shared" si="39"/>
        <v>23</v>
      </c>
      <c r="K144" s="47">
        <f t="shared" si="39"/>
        <v>2362560</v>
      </c>
      <c r="L144" s="103">
        <f t="shared" si="31"/>
        <v>345000</v>
      </c>
      <c r="M144" s="49">
        <f t="shared" si="32"/>
        <v>2707560</v>
      </c>
      <c r="N144" s="48">
        <f t="shared" si="33"/>
        <v>205440</v>
      </c>
      <c r="O144" s="48">
        <f t="shared" si="34"/>
        <v>38520</v>
      </c>
      <c r="P144" s="48">
        <f t="shared" si="35"/>
        <v>25680</v>
      </c>
      <c r="Q144" s="47">
        <f t="shared" si="36"/>
        <v>2437920</v>
      </c>
      <c r="R144" s="47">
        <f t="shared" si="37"/>
        <v>0</v>
      </c>
      <c r="S144" s="55">
        <f t="shared" si="40"/>
        <v>2437920</v>
      </c>
      <c r="T144" s="47"/>
      <c r="U144" s="123"/>
      <c r="V144" s="45"/>
      <c r="W144" s="34"/>
      <c r="X144" s="5"/>
      <c r="Y144" s="5"/>
      <c r="Z144" s="5"/>
      <c r="AA144" s="4"/>
      <c r="AB144" s="4"/>
      <c r="AC144" s="4"/>
      <c r="AD144" s="4"/>
      <c r="AE144" s="4"/>
    </row>
    <row r="145" spans="1:31" s="44" customFormat="1" ht="23.25" customHeight="1">
      <c r="A145" s="46">
        <v>21</v>
      </c>
      <c r="B145" s="163" t="s">
        <v>117</v>
      </c>
      <c r="C145" s="102" t="str">
        <f t="shared" si="41"/>
        <v>Lâm Thị Sà Mít</v>
      </c>
      <c r="D145" s="135" t="str">
        <f t="shared" si="27"/>
        <v>Công nhân</v>
      </c>
      <c r="E145" s="103">
        <f t="shared" si="28"/>
        <v>2568000</v>
      </c>
      <c r="F145" s="108">
        <f>VLOOKUP(B145,'CC - 06'!$B$93:$AS$170,36,0)</f>
        <v>24</v>
      </c>
      <c r="G145" s="243">
        <f t="shared" si="38"/>
        <v>2465280</v>
      </c>
      <c r="H145" s="108">
        <f>(VLOOKUP(B145,'CC - 06'!$B$93:$AS$170,37,0)+VLOOKUP(B145,'CC - 06'!$B$93:$AS$170,38,0))</f>
        <v>0</v>
      </c>
      <c r="I145" s="243">
        <f t="shared" si="30"/>
        <v>0</v>
      </c>
      <c r="J145" s="109">
        <f t="shared" si="39"/>
        <v>24</v>
      </c>
      <c r="K145" s="47">
        <f t="shared" si="39"/>
        <v>2465280</v>
      </c>
      <c r="L145" s="103">
        <f t="shared" si="31"/>
        <v>360000</v>
      </c>
      <c r="M145" s="49">
        <f t="shared" si="32"/>
        <v>2825280</v>
      </c>
      <c r="N145" s="48">
        <f t="shared" si="33"/>
        <v>205440</v>
      </c>
      <c r="O145" s="48">
        <f t="shared" si="34"/>
        <v>38520</v>
      </c>
      <c r="P145" s="48">
        <f t="shared" si="35"/>
        <v>25680</v>
      </c>
      <c r="Q145" s="47">
        <f t="shared" si="36"/>
        <v>2555640</v>
      </c>
      <c r="R145" s="47">
        <f t="shared" si="37"/>
        <v>0</v>
      </c>
      <c r="S145" s="55">
        <f t="shared" si="40"/>
        <v>2555640</v>
      </c>
      <c r="T145" s="47"/>
      <c r="U145" s="123"/>
      <c r="V145" s="45"/>
      <c r="W145" s="34"/>
      <c r="X145" s="5"/>
      <c r="Y145" s="5"/>
      <c r="Z145" s="5"/>
      <c r="AA145" s="4"/>
      <c r="AB145" s="4"/>
      <c r="AC145" s="4"/>
      <c r="AD145" s="4"/>
      <c r="AE145" s="4"/>
    </row>
    <row r="146" spans="1:31" s="44" customFormat="1" ht="23.25" customHeight="1">
      <c r="A146" s="46">
        <v>22</v>
      </c>
      <c r="B146" s="163" t="s">
        <v>118</v>
      </c>
      <c r="C146" s="102" t="str">
        <f t="shared" si="41"/>
        <v>Nguyễn Văn Phi</v>
      </c>
      <c r="D146" s="135" t="str">
        <f t="shared" si="27"/>
        <v>Công nhân</v>
      </c>
      <c r="E146" s="103">
        <f t="shared" si="28"/>
        <v>2568000</v>
      </c>
      <c r="F146" s="108">
        <f>VLOOKUP(B146,'CC - 06'!$B$93:$AS$170,36,0)</f>
        <v>25</v>
      </c>
      <c r="G146" s="243">
        <f t="shared" si="38"/>
        <v>2568000</v>
      </c>
      <c r="H146" s="108">
        <f>(VLOOKUP(B146,'CC - 06'!$B$93:$AS$170,37,0)+VLOOKUP(B146,'CC - 06'!$B$93:$AS$170,38,0))</f>
        <v>0</v>
      </c>
      <c r="I146" s="243">
        <f t="shared" si="30"/>
        <v>0</v>
      </c>
      <c r="J146" s="109">
        <f t="shared" si="39"/>
        <v>25</v>
      </c>
      <c r="K146" s="47">
        <f>G146+I146</f>
        <v>2568000</v>
      </c>
      <c r="L146" s="103">
        <f t="shared" si="31"/>
        <v>375000</v>
      </c>
      <c r="M146" s="49">
        <f t="shared" si="32"/>
        <v>2943000</v>
      </c>
      <c r="N146" s="48">
        <f t="shared" si="33"/>
        <v>205440</v>
      </c>
      <c r="O146" s="48">
        <f t="shared" si="34"/>
        <v>38520</v>
      </c>
      <c r="P146" s="48">
        <f t="shared" si="35"/>
        <v>25680</v>
      </c>
      <c r="Q146" s="47">
        <f t="shared" si="36"/>
        <v>2673360</v>
      </c>
      <c r="R146" s="47">
        <f t="shared" si="37"/>
        <v>0</v>
      </c>
      <c r="S146" s="55">
        <f t="shared" si="40"/>
        <v>2673360</v>
      </c>
      <c r="T146" s="47"/>
      <c r="U146" s="123"/>
      <c r="V146" s="45"/>
      <c r="W146" s="34"/>
      <c r="X146" s="5"/>
      <c r="Y146" s="5"/>
      <c r="Z146" s="5"/>
      <c r="AA146" s="4"/>
      <c r="AB146" s="4"/>
      <c r="AC146" s="4"/>
      <c r="AD146" s="4"/>
      <c r="AE146" s="4"/>
    </row>
    <row r="147" spans="1:31" s="44" customFormat="1" ht="23.25" customHeight="1">
      <c r="A147" s="46">
        <v>23</v>
      </c>
      <c r="B147" s="163" t="s">
        <v>119</v>
      </c>
      <c r="C147" s="102" t="str">
        <f t="shared" si="41"/>
        <v>Trần Thị Toan</v>
      </c>
      <c r="D147" s="135" t="str">
        <f t="shared" si="27"/>
        <v>Công nhân</v>
      </c>
      <c r="E147" s="103">
        <f t="shared" si="28"/>
        <v>2568000</v>
      </c>
      <c r="F147" s="108">
        <f>VLOOKUP(B147,'CC - 06'!$B$93:$AS$170,36,0)</f>
        <v>24</v>
      </c>
      <c r="G147" s="243">
        <f t="shared" si="38"/>
        <v>2465280</v>
      </c>
      <c r="H147" s="108">
        <f>(VLOOKUP(B147,'CC - 06'!$B$93:$AS$170,37,0)+VLOOKUP(B147,'CC - 06'!$B$93:$AS$170,38,0))</f>
        <v>0</v>
      </c>
      <c r="I147" s="243">
        <f t="shared" si="30"/>
        <v>0</v>
      </c>
      <c r="J147" s="109">
        <f t="shared" si="39"/>
        <v>24</v>
      </c>
      <c r="K147" s="47">
        <f t="shared" si="39"/>
        <v>2465280</v>
      </c>
      <c r="L147" s="103">
        <f t="shared" si="31"/>
        <v>360000</v>
      </c>
      <c r="M147" s="49">
        <f t="shared" si="32"/>
        <v>2825280</v>
      </c>
      <c r="N147" s="48">
        <f t="shared" si="33"/>
        <v>205440</v>
      </c>
      <c r="O147" s="48">
        <f t="shared" si="34"/>
        <v>38520</v>
      </c>
      <c r="P147" s="48">
        <f t="shared" si="35"/>
        <v>25680</v>
      </c>
      <c r="Q147" s="47">
        <f t="shared" si="36"/>
        <v>2555640</v>
      </c>
      <c r="R147" s="47">
        <f t="shared" si="37"/>
        <v>0</v>
      </c>
      <c r="S147" s="55">
        <f t="shared" si="40"/>
        <v>2555640</v>
      </c>
      <c r="T147" s="47"/>
      <c r="U147" s="123"/>
      <c r="V147" s="45"/>
      <c r="W147" s="34"/>
      <c r="X147" s="5"/>
      <c r="Y147" s="5"/>
      <c r="Z147" s="5"/>
      <c r="AA147" s="4"/>
      <c r="AB147" s="4"/>
      <c r="AC147" s="4"/>
      <c r="AD147" s="4"/>
      <c r="AE147" s="4"/>
    </row>
    <row r="148" spans="1:31" s="44" customFormat="1" ht="23.25" customHeight="1">
      <c r="A148" s="46">
        <v>24</v>
      </c>
      <c r="B148" s="163" t="s">
        <v>120</v>
      </c>
      <c r="C148" s="102" t="str">
        <f t="shared" si="26"/>
        <v>Nguyễn Hữu Nhơn</v>
      </c>
      <c r="D148" s="135" t="str">
        <f t="shared" si="27"/>
        <v>Công nhân</v>
      </c>
      <c r="E148" s="103">
        <f t="shared" si="28"/>
        <v>2568000</v>
      </c>
      <c r="F148" s="108">
        <f>VLOOKUP(B148,'CC - 06'!$B$93:$AS$170,36,0)</f>
        <v>24</v>
      </c>
      <c r="G148" s="243">
        <f t="shared" si="38"/>
        <v>2465280</v>
      </c>
      <c r="H148" s="108">
        <f>(VLOOKUP(B148,'CC - 06'!$B$93:$AS$170,37,0)+VLOOKUP(B148,'CC - 06'!$B$93:$AS$170,38,0))</f>
        <v>0</v>
      </c>
      <c r="I148" s="243">
        <f t="shared" si="30"/>
        <v>0</v>
      </c>
      <c r="J148" s="109">
        <f t="shared" si="39"/>
        <v>24</v>
      </c>
      <c r="K148" s="47">
        <f t="shared" si="39"/>
        <v>2465280</v>
      </c>
      <c r="L148" s="103">
        <f t="shared" si="31"/>
        <v>360000</v>
      </c>
      <c r="M148" s="49">
        <f t="shared" si="32"/>
        <v>2825280</v>
      </c>
      <c r="N148" s="48">
        <f t="shared" si="33"/>
        <v>205440</v>
      </c>
      <c r="O148" s="48">
        <f t="shared" si="34"/>
        <v>38520</v>
      </c>
      <c r="P148" s="48">
        <f t="shared" si="35"/>
        <v>25680</v>
      </c>
      <c r="Q148" s="47">
        <f t="shared" si="36"/>
        <v>2555640</v>
      </c>
      <c r="R148" s="47">
        <f t="shared" si="37"/>
        <v>0</v>
      </c>
      <c r="S148" s="55">
        <f t="shared" si="40"/>
        <v>2555640</v>
      </c>
      <c r="T148" s="47"/>
      <c r="U148" s="123"/>
      <c r="V148" s="45"/>
      <c r="W148" s="34"/>
      <c r="X148" s="5"/>
      <c r="Y148" s="5"/>
      <c r="Z148" s="5"/>
      <c r="AA148" s="4"/>
      <c r="AB148" s="4"/>
      <c r="AC148" s="4"/>
      <c r="AD148" s="4"/>
      <c r="AE148" s="4"/>
    </row>
    <row r="149" spans="1:31" s="44" customFormat="1" ht="23.25" customHeight="1">
      <c r="A149" s="46">
        <v>25</v>
      </c>
      <c r="B149" s="163" t="s">
        <v>121</v>
      </c>
      <c r="C149" s="102" t="str">
        <f t="shared" ref="C149:C153" si="42">VLOOKUP(B149,DS,2,0)</f>
        <v>Huỳnh Minh Hiếu</v>
      </c>
      <c r="D149" s="135" t="str">
        <f t="shared" ref="D149:D153" si="43">VLOOKUP(B149,DS,3,0)</f>
        <v>Công nhân</v>
      </c>
      <c r="E149" s="103">
        <f t="shared" ref="E149:E153" si="44">VLOOKUP(B149,DS,4,0)</f>
        <v>2568000</v>
      </c>
      <c r="F149" s="108">
        <f>VLOOKUP(B149,'CC - 06'!$B$93:$AS$170,36,0)</f>
        <v>24</v>
      </c>
      <c r="G149" s="243">
        <f t="shared" si="38"/>
        <v>2465280</v>
      </c>
      <c r="H149" s="108">
        <f>(VLOOKUP(B149,'CC - 06'!$B$93:$AS$170,37,0)+VLOOKUP(B149,'CC - 06'!$B$93:$AS$170,38,0))</f>
        <v>0</v>
      </c>
      <c r="I149" s="243">
        <f t="shared" ref="I149:I153" si="45">ROUND(E149/$U$2*H149,0)</f>
        <v>0</v>
      </c>
      <c r="J149" s="109">
        <f t="shared" ref="J149:J153" si="46">F149+H149</f>
        <v>24</v>
      </c>
      <c r="K149" s="47">
        <f t="shared" ref="K149:K153" si="47">G149+I149</f>
        <v>2465280</v>
      </c>
      <c r="L149" s="103">
        <f t="shared" ref="L149:L153" si="48">+F149*15000</f>
        <v>360000</v>
      </c>
      <c r="M149" s="49">
        <f t="shared" ref="M149:M153" si="49">K149+L149</f>
        <v>2825280</v>
      </c>
      <c r="N149" s="48">
        <f t="shared" si="33"/>
        <v>205440</v>
      </c>
      <c r="O149" s="48">
        <f t="shared" si="34"/>
        <v>38520</v>
      </c>
      <c r="P149" s="48">
        <f t="shared" si="35"/>
        <v>25680</v>
      </c>
      <c r="Q149" s="47">
        <f t="shared" ref="Q149:Q153" si="50">M149-SUM(N149:P149)</f>
        <v>2555640</v>
      </c>
      <c r="R149" s="47">
        <f t="shared" ref="R149:R153" si="51">VLOOKUP(B149,DS,23,0)</f>
        <v>0</v>
      </c>
      <c r="S149" s="55">
        <f t="shared" ref="S149:S153" si="52">Q149-R149</f>
        <v>2555640</v>
      </c>
      <c r="T149" s="47"/>
      <c r="U149" s="123"/>
      <c r="V149" s="45"/>
      <c r="W149" s="34"/>
      <c r="X149" s="5"/>
      <c r="Y149" s="5"/>
      <c r="Z149" s="5"/>
      <c r="AA149" s="4"/>
      <c r="AB149" s="4"/>
      <c r="AC149" s="4"/>
      <c r="AD149" s="4"/>
      <c r="AE149" s="4"/>
    </row>
    <row r="150" spans="1:31" s="44" customFormat="1" ht="23.25" customHeight="1">
      <c r="A150" s="46">
        <v>26</v>
      </c>
      <c r="B150" s="163" t="s">
        <v>122</v>
      </c>
      <c r="C150" s="102" t="str">
        <f t="shared" si="42"/>
        <v>Lý Thị Sà Kha</v>
      </c>
      <c r="D150" s="135" t="str">
        <f t="shared" si="43"/>
        <v>Công nhân</v>
      </c>
      <c r="E150" s="103">
        <f t="shared" si="44"/>
        <v>2568000</v>
      </c>
      <c r="F150" s="108">
        <f>VLOOKUP(B150,'CC - 06'!$B$93:$AS$170,36,0)</f>
        <v>24</v>
      </c>
      <c r="G150" s="243">
        <f t="shared" si="38"/>
        <v>2465280</v>
      </c>
      <c r="H150" s="108">
        <f>(VLOOKUP(B150,'CC - 06'!$B$93:$AS$170,37,0)+VLOOKUP(B150,'CC - 06'!$B$93:$AS$170,38,0))</f>
        <v>0</v>
      </c>
      <c r="I150" s="243">
        <f t="shared" si="45"/>
        <v>0</v>
      </c>
      <c r="J150" s="109">
        <f t="shared" si="46"/>
        <v>24</v>
      </c>
      <c r="K150" s="47">
        <f t="shared" si="47"/>
        <v>2465280</v>
      </c>
      <c r="L150" s="103">
        <f t="shared" si="48"/>
        <v>360000</v>
      </c>
      <c r="M150" s="49">
        <f t="shared" si="49"/>
        <v>2825280</v>
      </c>
      <c r="N150" s="48">
        <f t="shared" si="33"/>
        <v>205440</v>
      </c>
      <c r="O150" s="48">
        <f t="shared" si="34"/>
        <v>38520</v>
      </c>
      <c r="P150" s="48">
        <f t="shared" si="35"/>
        <v>25680</v>
      </c>
      <c r="Q150" s="47">
        <f t="shared" si="50"/>
        <v>2555640</v>
      </c>
      <c r="R150" s="47">
        <f t="shared" si="51"/>
        <v>0</v>
      </c>
      <c r="S150" s="55">
        <f t="shared" si="52"/>
        <v>2555640</v>
      </c>
      <c r="T150" s="47"/>
      <c r="U150" s="123"/>
      <c r="V150" s="45"/>
      <c r="W150" s="34"/>
      <c r="X150" s="5"/>
      <c r="Y150" s="5"/>
      <c r="Z150" s="5"/>
      <c r="AA150" s="4"/>
      <c r="AB150" s="4"/>
      <c r="AC150" s="4"/>
      <c r="AD150" s="4"/>
      <c r="AE150" s="4"/>
    </row>
    <row r="151" spans="1:31" s="44" customFormat="1" ht="23.25" customHeight="1">
      <c r="A151" s="46">
        <v>27</v>
      </c>
      <c r="B151" s="163" t="s">
        <v>123</v>
      </c>
      <c r="C151" s="102" t="str">
        <f t="shared" si="42"/>
        <v>Sơn Thị Si Minh</v>
      </c>
      <c r="D151" s="135" t="str">
        <f t="shared" si="43"/>
        <v>Công nhân</v>
      </c>
      <c r="E151" s="103">
        <f t="shared" si="44"/>
        <v>3153000</v>
      </c>
      <c r="F151" s="108">
        <f>VLOOKUP(B151,'CC - 06'!$B$93:$AS$170,36,0)</f>
        <v>24</v>
      </c>
      <c r="G151" s="243">
        <f t="shared" si="38"/>
        <v>3026880</v>
      </c>
      <c r="H151" s="108">
        <f>(VLOOKUP(B151,'CC - 06'!$B$93:$AS$170,37,0)+VLOOKUP(B151,'CC - 06'!$B$93:$AS$170,38,0))</f>
        <v>0</v>
      </c>
      <c r="I151" s="243">
        <f t="shared" si="45"/>
        <v>0</v>
      </c>
      <c r="J151" s="109">
        <f t="shared" si="46"/>
        <v>24</v>
      </c>
      <c r="K151" s="47">
        <f t="shared" si="47"/>
        <v>3026880</v>
      </c>
      <c r="L151" s="103">
        <f t="shared" si="48"/>
        <v>360000</v>
      </c>
      <c r="M151" s="49">
        <f t="shared" si="49"/>
        <v>3386880</v>
      </c>
      <c r="N151" s="48">
        <f t="shared" si="33"/>
        <v>252240</v>
      </c>
      <c r="O151" s="48">
        <f t="shared" si="34"/>
        <v>47295</v>
      </c>
      <c r="P151" s="48">
        <f t="shared" si="35"/>
        <v>31530</v>
      </c>
      <c r="Q151" s="47">
        <f t="shared" si="50"/>
        <v>3055815</v>
      </c>
      <c r="R151" s="47">
        <f t="shared" si="51"/>
        <v>0</v>
      </c>
      <c r="S151" s="55">
        <f t="shared" si="52"/>
        <v>3055815</v>
      </c>
      <c r="T151" s="47"/>
      <c r="U151" s="123"/>
      <c r="V151" s="45"/>
      <c r="W151" s="34"/>
      <c r="X151" s="5"/>
      <c r="Y151" s="5"/>
      <c r="Z151" s="5"/>
      <c r="AA151" s="4"/>
      <c r="AB151" s="4"/>
      <c r="AC151" s="4"/>
      <c r="AD151" s="4"/>
      <c r="AE151" s="4"/>
    </row>
    <row r="152" spans="1:31" s="44" customFormat="1" ht="23.25" customHeight="1">
      <c r="A152" s="46">
        <v>28</v>
      </c>
      <c r="B152" s="163" t="s">
        <v>127</v>
      </c>
      <c r="C152" s="102" t="str">
        <f t="shared" si="42"/>
        <v>Nguyễn Văn Bé Hai</v>
      </c>
      <c r="D152" s="135" t="str">
        <f t="shared" si="43"/>
        <v>Công nhân</v>
      </c>
      <c r="E152" s="103">
        <f t="shared" si="44"/>
        <v>2825000</v>
      </c>
      <c r="F152" s="108">
        <f>VLOOKUP(B152,'CC - 06'!$B$93:$AS$170,36,0)</f>
        <v>24</v>
      </c>
      <c r="G152" s="243">
        <f t="shared" si="38"/>
        <v>2712000</v>
      </c>
      <c r="H152" s="108">
        <f>(VLOOKUP(B152,'CC - 06'!$B$93:$AS$170,37,0)+VLOOKUP(B152,'CC - 06'!$B$93:$AS$170,38,0))</f>
        <v>0</v>
      </c>
      <c r="I152" s="243">
        <f t="shared" si="45"/>
        <v>0</v>
      </c>
      <c r="J152" s="109">
        <f t="shared" si="46"/>
        <v>24</v>
      </c>
      <c r="K152" s="47">
        <f t="shared" si="47"/>
        <v>2712000</v>
      </c>
      <c r="L152" s="103">
        <f t="shared" si="48"/>
        <v>360000</v>
      </c>
      <c r="M152" s="49">
        <f t="shared" si="49"/>
        <v>3072000</v>
      </c>
      <c r="N152" s="48">
        <f t="shared" si="33"/>
        <v>226000</v>
      </c>
      <c r="O152" s="48">
        <f t="shared" si="34"/>
        <v>42375</v>
      </c>
      <c r="P152" s="48">
        <f t="shared" si="35"/>
        <v>28250</v>
      </c>
      <c r="Q152" s="47">
        <f t="shared" si="50"/>
        <v>2775375</v>
      </c>
      <c r="R152" s="47">
        <f t="shared" si="51"/>
        <v>0</v>
      </c>
      <c r="S152" s="55">
        <f t="shared" si="52"/>
        <v>2775375</v>
      </c>
      <c r="T152" s="47"/>
      <c r="U152" s="123"/>
      <c r="V152" s="45"/>
      <c r="W152" s="34"/>
      <c r="X152" s="5"/>
      <c r="Y152" s="5"/>
      <c r="Z152" s="5"/>
      <c r="AA152" s="4"/>
      <c r="AB152" s="4"/>
      <c r="AC152" s="4"/>
      <c r="AD152" s="4"/>
      <c r="AE152" s="4"/>
    </row>
    <row r="153" spans="1:31" s="44" customFormat="1" ht="23.25" customHeight="1">
      <c r="A153" s="46">
        <v>29</v>
      </c>
      <c r="B153" s="163" t="s">
        <v>128</v>
      </c>
      <c r="C153" s="102" t="str">
        <f t="shared" si="42"/>
        <v>Thạch Tiền</v>
      </c>
      <c r="D153" s="135" t="str">
        <f t="shared" si="43"/>
        <v>Công nhân</v>
      </c>
      <c r="E153" s="103">
        <f t="shared" si="44"/>
        <v>2568000</v>
      </c>
      <c r="F153" s="108">
        <f>VLOOKUP(B153,'CC - 06'!$B$93:$AS$170,36,0)</f>
        <v>25</v>
      </c>
      <c r="G153" s="243">
        <f t="shared" si="38"/>
        <v>2568000</v>
      </c>
      <c r="H153" s="108">
        <f>(VLOOKUP(B153,'CC - 06'!$B$93:$AS$170,37,0)+VLOOKUP(B153,'CC - 06'!$B$93:$AS$170,38,0))</f>
        <v>0</v>
      </c>
      <c r="I153" s="243">
        <f t="shared" si="45"/>
        <v>0</v>
      </c>
      <c r="J153" s="109">
        <f t="shared" si="46"/>
        <v>25</v>
      </c>
      <c r="K153" s="47">
        <f t="shared" si="47"/>
        <v>2568000</v>
      </c>
      <c r="L153" s="103">
        <f t="shared" si="48"/>
        <v>375000</v>
      </c>
      <c r="M153" s="49">
        <f t="shared" si="49"/>
        <v>2943000</v>
      </c>
      <c r="N153" s="48">
        <f t="shared" si="33"/>
        <v>205440</v>
      </c>
      <c r="O153" s="48">
        <f t="shared" si="34"/>
        <v>38520</v>
      </c>
      <c r="P153" s="48">
        <f t="shared" si="35"/>
        <v>25680</v>
      </c>
      <c r="Q153" s="47">
        <f t="shared" si="50"/>
        <v>2673360</v>
      </c>
      <c r="R153" s="47">
        <f t="shared" si="51"/>
        <v>0</v>
      </c>
      <c r="S153" s="55">
        <f t="shared" si="52"/>
        <v>2673360</v>
      </c>
      <c r="T153" s="47"/>
      <c r="U153" s="123"/>
      <c r="V153" s="45"/>
      <c r="W153" s="34"/>
      <c r="X153" s="5"/>
      <c r="Y153" s="5"/>
      <c r="Z153" s="5"/>
      <c r="AA153" s="4"/>
      <c r="AB153" s="4"/>
      <c r="AC153" s="4"/>
      <c r="AD153" s="4"/>
      <c r="AE153" s="4"/>
    </row>
    <row r="154" spans="1:31" s="44" customFormat="1" ht="23.25" customHeight="1">
      <c r="A154" s="46">
        <v>30</v>
      </c>
      <c r="B154" s="163" t="s">
        <v>129</v>
      </c>
      <c r="C154" s="102" t="str">
        <f t="shared" ref="C154:C163" si="53">VLOOKUP(B154,DS,2,0)</f>
        <v>Hứa Hậu</v>
      </c>
      <c r="D154" s="135" t="str">
        <f t="shared" ref="D154:D163" si="54">VLOOKUP(B154,DS,3,0)</f>
        <v>Công nhân</v>
      </c>
      <c r="E154" s="103">
        <f t="shared" ref="E154:E163" si="55">VLOOKUP(B154,DS,4,0)</f>
        <v>2568000</v>
      </c>
      <c r="F154" s="108">
        <f>VLOOKUP(B154,'CC - 06'!$B$93:$AS$170,36,0)</f>
        <v>24</v>
      </c>
      <c r="G154" s="243">
        <f t="shared" si="38"/>
        <v>2465280</v>
      </c>
      <c r="H154" s="108">
        <f>(VLOOKUP(B154,'CC - 06'!$B$93:$AS$170,37,0)+VLOOKUP(B154,'CC - 06'!$B$93:$AS$170,38,0))</f>
        <v>0</v>
      </c>
      <c r="I154" s="243">
        <f t="shared" ref="I154:I163" si="56">ROUND(E154/$U$2*H154,0)</f>
        <v>0</v>
      </c>
      <c r="J154" s="109">
        <f t="shared" ref="J154:J163" si="57">F154+H154</f>
        <v>24</v>
      </c>
      <c r="K154" s="47">
        <f t="shared" ref="K154:K163" si="58">G154+I154</f>
        <v>2465280</v>
      </c>
      <c r="L154" s="103">
        <f t="shared" ref="L154:L163" si="59">+F154*15000</f>
        <v>360000</v>
      </c>
      <c r="M154" s="49">
        <f t="shared" ref="M154:M163" si="60">K154+L154</f>
        <v>2825280</v>
      </c>
      <c r="N154" s="48">
        <f t="shared" si="33"/>
        <v>205440</v>
      </c>
      <c r="O154" s="48">
        <f t="shared" si="34"/>
        <v>38520</v>
      </c>
      <c r="P154" s="48">
        <f t="shared" si="35"/>
        <v>25680</v>
      </c>
      <c r="Q154" s="47">
        <f t="shared" ref="Q154:Q163" si="61">M154-SUM(N154:P154)</f>
        <v>2555640</v>
      </c>
      <c r="R154" s="47">
        <f t="shared" ref="R154:R163" si="62">VLOOKUP(B154,DS,23,0)</f>
        <v>0</v>
      </c>
      <c r="S154" s="55">
        <f t="shared" ref="S154:S163" si="63">Q154-R154</f>
        <v>2555640</v>
      </c>
      <c r="T154" s="47"/>
      <c r="U154" s="123"/>
      <c r="V154" s="45"/>
      <c r="W154" s="34"/>
      <c r="X154" s="5"/>
      <c r="Y154" s="5"/>
      <c r="Z154" s="5"/>
      <c r="AA154" s="4"/>
      <c r="AB154" s="4"/>
      <c r="AC154" s="4"/>
      <c r="AD154" s="4"/>
      <c r="AE154" s="4"/>
    </row>
    <row r="155" spans="1:31" s="44" customFormat="1" ht="23.25" customHeight="1">
      <c r="A155" s="46">
        <v>31</v>
      </c>
      <c r="B155" s="163" t="s">
        <v>130</v>
      </c>
      <c r="C155" s="102" t="str">
        <f t="shared" si="53"/>
        <v>Sơn Phép</v>
      </c>
      <c r="D155" s="135" t="str">
        <f t="shared" si="54"/>
        <v>Công nhân</v>
      </c>
      <c r="E155" s="103">
        <f t="shared" si="55"/>
        <v>2568000</v>
      </c>
      <c r="F155" s="108">
        <f>VLOOKUP(B155,'CC - 06'!$B$93:$AS$170,36,0)</f>
        <v>24</v>
      </c>
      <c r="G155" s="243">
        <f t="shared" si="38"/>
        <v>2465280</v>
      </c>
      <c r="H155" s="108">
        <f>(VLOOKUP(B155,'CC - 06'!$B$93:$AS$170,37,0)+VLOOKUP(B155,'CC - 06'!$B$93:$AS$170,38,0))</f>
        <v>0</v>
      </c>
      <c r="I155" s="243">
        <f t="shared" si="56"/>
        <v>0</v>
      </c>
      <c r="J155" s="109">
        <f t="shared" si="57"/>
        <v>24</v>
      </c>
      <c r="K155" s="47">
        <f t="shared" si="58"/>
        <v>2465280</v>
      </c>
      <c r="L155" s="103">
        <f t="shared" si="59"/>
        <v>360000</v>
      </c>
      <c r="M155" s="49">
        <f t="shared" si="60"/>
        <v>2825280</v>
      </c>
      <c r="N155" s="48">
        <f t="shared" si="33"/>
        <v>205440</v>
      </c>
      <c r="O155" s="48">
        <f t="shared" si="34"/>
        <v>38520</v>
      </c>
      <c r="P155" s="48">
        <f t="shared" si="35"/>
        <v>25680</v>
      </c>
      <c r="Q155" s="47">
        <f t="shared" si="61"/>
        <v>2555640</v>
      </c>
      <c r="R155" s="47">
        <f t="shared" si="62"/>
        <v>0</v>
      </c>
      <c r="S155" s="55">
        <f t="shared" si="63"/>
        <v>2555640</v>
      </c>
      <c r="T155" s="47"/>
      <c r="U155" s="123"/>
      <c r="V155" s="45"/>
      <c r="W155" s="34"/>
      <c r="X155" s="5"/>
      <c r="Y155" s="5"/>
      <c r="Z155" s="5"/>
      <c r="AA155" s="4"/>
      <c r="AB155" s="4"/>
      <c r="AC155" s="4"/>
      <c r="AD155" s="4"/>
      <c r="AE155" s="4"/>
    </row>
    <row r="156" spans="1:31" s="44" customFormat="1" ht="23.25" customHeight="1">
      <c r="A156" s="46">
        <v>32</v>
      </c>
      <c r="B156" s="163" t="s">
        <v>131</v>
      </c>
      <c r="C156" s="102" t="str">
        <f t="shared" si="53"/>
        <v>Lý La Qui</v>
      </c>
      <c r="D156" s="135" t="str">
        <f t="shared" si="54"/>
        <v>Công nhân</v>
      </c>
      <c r="E156" s="103">
        <f t="shared" si="55"/>
        <v>2568000</v>
      </c>
      <c r="F156" s="108">
        <f>VLOOKUP(B156,'CC - 06'!$B$93:$AS$170,36,0)</f>
        <v>24</v>
      </c>
      <c r="G156" s="243">
        <f t="shared" si="38"/>
        <v>2465280</v>
      </c>
      <c r="H156" s="108">
        <f>(VLOOKUP(B156,'CC - 06'!$B$93:$AS$170,37,0)+VLOOKUP(B156,'CC - 06'!$B$93:$AS$170,38,0))</f>
        <v>0</v>
      </c>
      <c r="I156" s="243">
        <f t="shared" si="56"/>
        <v>0</v>
      </c>
      <c r="J156" s="109">
        <f t="shared" si="57"/>
        <v>24</v>
      </c>
      <c r="K156" s="47">
        <f t="shared" si="58"/>
        <v>2465280</v>
      </c>
      <c r="L156" s="103">
        <f t="shared" si="59"/>
        <v>360000</v>
      </c>
      <c r="M156" s="49">
        <f t="shared" si="60"/>
        <v>2825280</v>
      </c>
      <c r="N156" s="48">
        <f t="shared" si="33"/>
        <v>205440</v>
      </c>
      <c r="O156" s="48">
        <f t="shared" si="34"/>
        <v>38520</v>
      </c>
      <c r="P156" s="48">
        <f t="shared" si="35"/>
        <v>25680</v>
      </c>
      <c r="Q156" s="47">
        <f t="shared" si="61"/>
        <v>2555640</v>
      </c>
      <c r="R156" s="47">
        <f t="shared" si="62"/>
        <v>0</v>
      </c>
      <c r="S156" s="55">
        <f t="shared" si="63"/>
        <v>2555640</v>
      </c>
      <c r="T156" s="47"/>
      <c r="U156" s="123"/>
      <c r="V156" s="45"/>
      <c r="W156" s="34"/>
      <c r="X156" s="5"/>
      <c r="Y156" s="5"/>
      <c r="Z156" s="5"/>
      <c r="AA156" s="4"/>
      <c r="AB156" s="4"/>
      <c r="AC156" s="4"/>
      <c r="AD156" s="4"/>
      <c r="AE156" s="4"/>
    </row>
    <row r="157" spans="1:31" s="44" customFormat="1" ht="23.25" customHeight="1">
      <c r="A157" s="46">
        <v>33</v>
      </c>
      <c r="B157" s="163" t="s">
        <v>132</v>
      </c>
      <c r="C157" s="102" t="str">
        <f t="shared" si="53"/>
        <v>Nguyễn Văn Tâm</v>
      </c>
      <c r="D157" s="135" t="str">
        <f t="shared" si="54"/>
        <v>Công nhân</v>
      </c>
      <c r="E157" s="103">
        <f t="shared" si="55"/>
        <v>2568000</v>
      </c>
      <c r="F157" s="108">
        <f>VLOOKUP(B157,'CC - 06'!$B$93:$AS$170,36,0)</f>
        <v>23</v>
      </c>
      <c r="G157" s="243">
        <f t="shared" si="38"/>
        <v>2362560</v>
      </c>
      <c r="H157" s="108">
        <f>(VLOOKUP(B157,'CC - 06'!$B$93:$AS$170,37,0)+VLOOKUP(B157,'CC - 06'!$B$93:$AS$170,38,0))</f>
        <v>0</v>
      </c>
      <c r="I157" s="243">
        <f t="shared" si="56"/>
        <v>0</v>
      </c>
      <c r="J157" s="109">
        <f t="shared" si="57"/>
        <v>23</v>
      </c>
      <c r="K157" s="47">
        <f t="shared" si="58"/>
        <v>2362560</v>
      </c>
      <c r="L157" s="103">
        <f t="shared" si="59"/>
        <v>345000</v>
      </c>
      <c r="M157" s="49">
        <f t="shared" si="60"/>
        <v>2707560</v>
      </c>
      <c r="N157" s="48">
        <f t="shared" si="33"/>
        <v>205440</v>
      </c>
      <c r="O157" s="48">
        <f t="shared" si="34"/>
        <v>38520</v>
      </c>
      <c r="P157" s="48">
        <f t="shared" si="35"/>
        <v>25680</v>
      </c>
      <c r="Q157" s="47">
        <f t="shared" si="61"/>
        <v>2437920</v>
      </c>
      <c r="R157" s="47">
        <f t="shared" si="62"/>
        <v>0</v>
      </c>
      <c r="S157" s="55">
        <f t="shared" si="63"/>
        <v>2437920</v>
      </c>
      <c r="T157" s="47"/>
      <c r="U157" s="123"/>
      <c r="V157" s="45"/>
      <c r="W157" s="34"/>
      <c r="X157" s="5"/>
      <c r="Y157" s="5"/>
      <c r="Z157" s="5"/>
      <c r="AA157" s="4"/>
      <c r="AB157" s="4"/>
      <c r="AC157" s="4"/>
      <c r="AD157" s="4"/>
      <c r="AE157" s="4"/>
    </row>
    <row r="158" spans="1:31" s="44" customFormat="1" ht="23.25" customHeight="1">
      <c r="A158" s="46">
        <v>34</v>
      </c>
      <c r="B158" s="163" t="s">
        <v>133</v>
      </c>
      <c r="C158" s="102" t="str">
        <f t="shared" si="53"/>
        <v>Sơn Lét</v>
      </c>
      <c r="D158" s="135" t="str">
        <f t="shared" si="54"/>
        <v>Công nhân</v>
      </c>
      <c r="E158" s="103">
        <f t="shared" si="55"/>
        <v>2568000</v>
      </c>
      <c r="F158" s="108">
        <f>VLOOKUP(B158,'CC - 06'!$B$93:$AS$170,36,0)</f>
        <v>24</v>
      </c>
      <c r="G158" s="243">
        <f t="shared" si="38"/>
        <v>2465280</v>
      </c>
      <c r="H158" s="108">
        <f>(VLOOKUP(B158,'CC - 06'!$B$93:$AS$170,37,0)+VLOOKUP(B158,'CC - 06'!$B$93:$AS$170,38,0))</f>
        <v>0</v>
      </c>
      <c r="I158" s="243">
        <f t="shared" si="56"/>
        <v>0</v>
      </c>
      <c r="J158" s="109">
        <f t="shared" si="57"/>
        <v>24</v>
      </c>
      <c r="K158" s="47">
        <f t="shared" si="58"/>
        <v>2465280</v>
      </c>
      <c r="L158" s="103">
        <f t="shared" si="59"/>
        <v>360000</v>
      </c>
      <c r="M158" s="49">
        <f t="shared" si="60"/>
        <v>2825280</v>
      </c>
      <c r="N158" s="48">
        <f t="shared" si="33"/>
        <v>205440</v>
      </c>
      <c r="O158" s="48">
        <f t="shared" si="34"/>
        <v>38520</v>
      </c>
      <c r="P158" s="48">
        <f t="shared" si="35"/>
        <v>25680</v>
      </c>
      <c r="Q158" s="47">
        <f t="shared" si="61"/>
        <v>2555640</v>
      </c>
      <c r="R158" s="47">
        <f t="shared" si="62"/>
        <v>0</v>
      </c>
      <c r="S158" s="55">
        <f t="shared" si="63"/>
        <v>2555640</v>
      </c>
      <c r="T158" s="47"/>
      <c r="U158" s="123"/>
      <c r="V158" s="45"/>
      <c r="W158" s="34"/>
      <c r="X158" s="5"/>
      <c r="Y158" s="5"/>
      <c r="Z158" s="5"/>
      <c r="AA158" s="4"/>
      <c r="AB158" s="4"/>
      <c r="AC158" s="4"/>
      <c r="AD158" s="4"/>
      <c r="AE158" s="4"/>
    </row>
    <row r="159" spans="1:31" s="44" customFormat="1" ht="23.25" customHeight="1">
      <c r="A159" s="46">
        <v>35</v>
      </c>
      <c r="B159" s="163" t="s">
        <v>134</v>
      </c>
      <c r="C159" s="102" t="str">
        <f t="shared" si="53"/>
        <v>Trần Nhiên</v>
      </c>
      <c r="D159" s="135" t="str">
        <f t="shared" si="54"/>
        <v>Công nhân</v>
      </c>
      <c r="E159" s="103">
        <f t="shared" si="55"/>
        <v>2568000</v>
      </c>
      <c r="F159" s="108">
        <f>VLOOKUP(B159,'CC - 06'!$B$93:$AS$170,36,0)</f>
        <v>24</v>
      </c>
      <c r="G159" s="243">
        <f t="shared" si="38"/>
        <v>2465280</v>
      </c>
      <c r="H159" s="108">
        <f>(VLOOKUP(B159,'CC - 06'!$B$93:$AS$170,37,0)+VLOOKUP(B159,'CC - 06'!$B$93:$AS$170,38,0))</f>
        <v>0</v>
      </c>
      <c r="I159" s="243">
        <f t="shared" si="56"/>
        <v>0</v>
      </c>
      <c r="J159" s="109">
        <f t="shared" si="57"/>
        <v>24</v>
      </c>
      <c r="K159" s="47">
        <f t="shared" si="58"/>
        <v>2465280</v>
      </c>
      <c r="L159" s="103">
        <f t="shared" si="59"/>
        <v>360000</v>
      </c>
      <c r="M159" s="49">
        <f t="shared" si="60"/>
        <v>2825280</v>
      </c>
      <c r="N159" s="48">
        <f t="shared" si="33"/>
        <v>205440</v>
      </c>
      <c r="O159" s="48">
        <f t="shared" si="34"/>
        <v>38520</v>
      </c>
      <c r="P159" s="48">
        <f t="shared" si="35"/>
        <v>25680</v>
      </c>
      <c r="Q159" s="47">
        <f t="shared" si="61"/>
        <v>2555640</v>
      </c>
      <c r="R159" s="47">
        <f t="shared" si="62"/>
        <v>0</v>
      </c>
      <c r="S159" s="55">
        <f t="shared" si="63"/>
        <v>2555640</v>
      </c>
      <c r="T159" s="47"/>
      <c r="U159" s="123"/>
      <c r="V159" s="45"/>
      <c r="W159" s="34"/>
      <c r="X159" s="5"/>
      <c r="Y159" s="5"/>
      <c r="Z159" s="5"/>
      <c r="AA159" s="4"/>
      <c r="AB159" s="4"/>
      <c r="AC159" s="4"/>
      <c r="AD159" s="4"/>
      <c r="AE159" s="4"/>
    </row>
    <row r="160" spans="1:31" s="44" customFormat="1" ht="23.25" customHeight="1">
      <c r="A160" s="46">
        <v>36</v>
      </c>
      <c r="B160" s="163" t="s">
        <v>135</v>
      </c>
      <c r="C160" s="102" t="str">
        <f t="shared" si="53"/>
        <v>Thạch Giang</v>
      </c>
      <c r="D160" s="135" t="str">
        <f t="shared" si="54"/>
        <v>Công nhân</v>
      </c>
      <c r="E160" s="103">
        <f t="shared" si="55"/>
        <v>2568000</v>
      </c>
      <c r="F160" s="108">
        <f>VLOOKUP(B160,'CC - 06'!$B$93:$AS$170,36,0)</f>
        <v>23</v>
      </c>
      <c r="G160" s="243">
        <f t="shared" si="38"/>
        <v>2362560</v>
      </c>
      <c r="H160" s="108">
        <f>(VLOOKUP(B160,'CC - 06'!$B$93:$AS$170,37,0)+VLOOKUP(B160,'CC - 06'!$B$93:$AS$170,38,0))</f>
        <v>0</v>
      </c>
      <c r="I160" s="243">
        <f t="shared" si="56"/>
        <v>0</v>
      </c>
      <c r="J160" s="109">
        <f t="shared" si="57"/>
        <v>23</v>
      </c>
      <c r="K160" s="47">
        <f t="shared" si="58"/>
        <v>2362560</v>
      </c>
      <c r="L160" s="103">
        <f t="shared" si="59"/>
        <v>345000</v>
      </c>
      <c r="M160" s="49">
        <f t="shared" si="60"/>
        <v>2707560</v>
      </c>
      <c r="N160" s="48">
        <f t="shared" si="33"/>
        <v>205440</v>
      </c>
      <c r="O160" s="48">
        <f t="shared" si="34"/>
        <v>38520</v>
      </c>
      <c r="P160" s="48">
        <f t="shared" si="35"/>
        <v>25680</v>
      </c>
      <c r="Q160" s="47">
        <f t="shared" si="61"/>
        <v>2437920</v>
      </c>
      <c r="R160" s="47">
        <f t="shared" si="62"/>
        <v>0</v>
      </c>
      <c r="S160" s="55">
        <f t="shared" si="63"/>
        <v>2437920</v>
      </c>
      <c r="T160" s="47"/>
      <c r="U160" s="123"/>
      <c r="V160" s="45"/>
      <c r="W160" s="34"/>
      <c r="X160" s="5"/>
      <c r="Y160" s="5"/>
      <c r="Z160" s="5"/>
      <c r="AA160" s="4"/>
      <c r="AB160" s="4"/>
      <c r="AC160" s="4"/>
      <c r="AD160" s="4"/>
      <c r="AE160" s="4"/>
    </row>
    <row r="161" spans="1:31" s="44" customFormat="1" ht="23.25" customHeight="1">
      <c r="A161" s="46">
        <v>37</v>
      </c>
      <c r="B161" s="163" t="s">
        <v>136</v>
      </c>
      <c r="C161" s="102" t="str">
        <f t="shared" si="53"/>
        <v>Thạch Quyền</v>
      </c>
      <c r="D161" s="135" t="str">
        <f t="shared" si="54"/>
        <v>Công nhân</v>
      </c>
      <c r="E161" s="103">
        <f t="shared" si="55"/>
        <v>2568000</v>
      </c>
      <c r="F161" s="108">
        <f>VLOOKUP(B161,'CC - 06'!$B$93:$AS$170,36,0)</f>
        <v>22</v>
      </c>
      <c r="G161" s="243">
        <f t="shared" si="38"/>
        <v>2259840</v>
      </c>
      <c r="H161" s="108">
        <f>(VLOOKUP(B161,'CC - 06'!$B$93:$AS$170,37,0)+VLOOKUP(B161,'CC - 06'!$B$93:$AS$170,38,0))</f>
        <v>0</v>
      </c>
      <c r="I161" s="243">
        <f t="shared" si="56"/>
        <v>0</v>
      </c>
      <c r="J161" s="109">
        <f t="shared" si="57"/>
        <v>22</v>
      </c>
      <c r="K161" s="47">
        <f t="shared" si="58"/>
        <v>2259840</v>
      </c>
      <c r="L161" s="103">
        <f t="shared" si="59"/>
        <v>330000</v>
      </c>
      <c r="M161" s="49">
        <f t="shared" si="60"/>
        <v>2589840</v>
      </c>
      <c r="N161" s="48">
        <f t="shared" si="33"/>
        <v>205440</v>
      </c>
      <c r="O161" s="48">
        <f t="shared" si="34"/>
        <v>38520</v>
      </c>
      <c r="P161" s="48">
        <f t="shared" si="35"/>
        <v>25680</v>
      </c>
      <c r="Q161" s="47">
        <f t="shared" si="61"/>
        <v>2320200</v>
      </c>
      <c r="R161" s="47">
        <f t="shared" si="62"/>
        <v>0</v>
      </c>
      <c r="S161" s="55">
        <f t="shared" si="63"/>
        <v>2320200</v>
      </c>
      <c r="T161" s="47"/>
      <c r="U161" s="123"/>
      <c r="V161" s="45"/>
      <c r="W161" s="34"/>
      <c r="X161" s="5"/>
      <c r="Y161" s="5"/>
      <c r="Z161" s="5"/>
      <c r="AA161" s="4"/>
      <c r="AB161" s="4"/>
      <c r="AC161" s="4"/>
      <c r="AD161" s="4"/>
      <c r="AE161" s="4"/>
    </row>
    <row r="162" spans="1:31" s="44" customFormat="1" ht="23.25" customHeight="1">
      <c r="A162" s="46">
        <v>38</v>
      </c>
      <c r="B162" s="163" t="s">
        <v>137</v>
      </c>
      <c r="C162" s="102" t="str">
        <f t="shared" si="53"/>
        <v>Lâm Lin</v>
      </c>
      <c r="D162" s="135" t="str">
        <f t="shared" si="54"/>
        <v>Công nhân</v>
      </c>
      <c r="E162" s="103">
        <f t="shared" si="55"/>
        <v>2568000</v>
      </c>
      <c r="F162" s="108">
        <f>VLOOKUP(B162,'CC - 06'!$B$93:$AS$170,36,0)</f>
        <v>24.0625</v>
      </c>
      <c r="G162" s="243">
        <f t="shared" si="38"/>
        <v>2471700</v>
      </c>
      <c r="H162" s="108">
        <f>(VLOOKUP(B162,'CC - 06'!$B$93:$AS$170,37,0)+VLOOKUP(B162,'CC - 06'!$B$93:$AS$170,38,0))</f>
        <v>0</v>
      </c>
      <c r="I162" s="243">
        <f t="shared" si="56"/>
        <v>0</v>
      </c>
      <c r="J162" s="109">
        <f t="shared" si="57"/>
        <v>24.0625</v>
      </c>
      <c r="K162" s="47">
        <f t="shared" si="58"/>
        <v>2471700</v>
      </c>
      <c r="L162" s="103">
        <f t="shared" si="59"/>
        <v>360937.5</v>
      </c>
      <c r="M162" s="49">
        <f t="shared" si="60"/>
        <v>2832637.5</v>
      </c>
      <c r="N162" s="48">
        <f t="shared" si="33"/>
        <v>205440</v>
      </c>
      <c r="O162" s="48">
        <f t="shared" si="34"/>
        <v>38520</v>
      </c>
      <c r="P162" s="48">
        <f t="shared" si="35"/>
        <v>25680</v>
      </c>
      <c r="Q162" s="47">
        <f t="shared" si="61"/>
        <v>2562997.5</v>
      </c>
      <c r="R162" s="47">
        <f t="shared" si="62"/>
        <v>0</v>
      </c>
      <c r="S162" s="55">
        <f t="shared" si="63"/>
        <v>2562997.5</v>
      </c>
      <c r="T162" s="47"/>
      <c r="U162" s="123"/>
      <c r="V162" s="45"/>
      <c r="W162" s="34"/>
      <c r="X162" s="5"/>
      <c r="Y162" s="5"/>
      <c r="Z162" s="5"/>
      <c r="AA162" s="4"/>
      <c r="AB162" s="4"/>
      <c r="AC162" s="4"/>
      <c r="AD162" s="4"/>
      <c r="AE162" s="4"/>
    </row>
    <row r="163" spans="1:31" s="44" customFormat="1" ht="23.25" customHeight="1">
      <c r="A163" s="46">
        <v>39</v>
      </c>
      <c r="B163" s="163" t="s">
        <v>186</v>
      </c>
      <c r="C163" s="102" t="str">
        <f t="shared" si="53"/>
        <v>Lâm Chanh Đa Ra</v>
      </c>
      <c r="D163" s="135" t="str">
        <f t="shared" si="54"/>
        <v>Công nhân</v>
      </c>
      <c r="E163" s="103">
        <f t="shared" si="55"/>
        <v>2568000</v>
      </c>
      <c r="F163" s="108">
        <f>VLOOKUP(B163,'CC - 06'!$B$93:$AS$170,36,0)</f>
        <v>23</v>
      </c>
      <c r="G163" s="243">
        <f t="shared" si="38"/>
        <v>2362560</v>
      </c>
      <c r="H163" s="108">
        <f>(VLOOKUP(B163,'CC - 06'!$B$93:$AS$170,37,0)+VLOOKUP(B163,'CC - 06'!$B$93:$AS$170,38,0))</f>
        <v>0</v>
      </c>
      <c r="I163" s="243">
        <f t="shared" si="56"/>
        <v>0</v>
      </c>
      <c r="J163" s="109">
        <f t="shared" si="57"/>
        <v>23</v>
      </c>
      <c r="K163" s="47">
        <f t="shared" si="58"/>
        <v>2362560</v>
      </c>
      <c r="L163" s="103">
        <f t="shared" si="59"/>
        <v>345000</v>
      </c>
      <c r="M163" s="49">
        <f t="shared" si="60"/>
        <v>2707560</v>
      </c>
      <c r="N163" s="48">
        <f t="shared" si="33"/>
        <v>205440</v>
      </c>
      <c r="O163" s="48">
        <f t="shared" si="34"/>
        <v>38520</v>
      </c>
      <c r="P163" s="48">
        <f t="shared" si="35"/>
        <v>25680</v>
      </c>
      <c r="Q163" s="47">
        <f t="shared" si="61"/>
        <v>2437920</v>
      </c>
      <c r="R163" s="47">
        <f t="shared" si="62"/>
        <v>0</v>
      </c>
      <c r="S163" s="55">
        <f t="shared" si="63"/>
        <v>2437920</v>
      </c>
      <c r="T163" s="47"/>
      <c r="U163" s="123"/>
      <c r="V163" s="45"/>
      <c r="W163" s="34"/>
      <c r="X163" s="5"/>
      <c r="Y163" s="5"/>
      <c r="Z163" s="5"/>
      <c r="AA163" s="4"/>
      <c r="AB163" s="4"/>
      <c r="AC163" s="4"/>
      <c r="AD163" s="4"/>
      <c r="AE163" s="4"/>
    </row>
    <row r="164" spans="1:31" s="44" customFormat="1" ht="21" customHeight="1">
      <c r="A164" s="50"/>
      <c r="B164" s="302"/>
      <c r="C164" s="51"/>
      <c r="D164" s="3"/>
      <c r="E164" s="52"/>
      <c r="F164" s="52"/>
      <c r="G164" s="52"/>
      <c r="H164" s="52"/>
      <c r="I164" s="52"/>
      <c r="J164" s="53"/>
      <c r="K164" s="52"/>
      <c r="L164" s="52"/>
      <c r="M164" s="54"/>
      <c r="N164" s="52"/>
      <c r="O164" s="52"/>
      <c r="P164" s="52"/>
      <c r="Q164" s="47">
        <f t="shared" si="36"/>
        <v>0</v>
      </c>
      <c r="R164" s="47"/>
      <c r="S164" s="55">
        <f>Q164-R164</f>
        <v>0</v>
      </c>
      <c r="T164" s="47"/>
      <c r="U164" s="123"/>
      <c r="V164" s="45"/>
      <c r="W164" s="45"/>
      <c r="X164" s="45"/>
      <c r="Y164" s="45"/>
      <c r="Z164" s="45"/>
    </row>
    <row r="165" spans="1:31" s="40" customFormat="1" ht="21" customHeight="1">
      <c r="A165" s="406" t="s">
        <v>26</v>
      </c>
      <c r="B165" s="407"/>
      <c r="C165" s="407"/>
      <c r="D165" s="407"/>
      <c r="E165" s="32">
        <f>SUM(E125:E164)</f>
        <v>100994000</v>
      </c>
      <c r="F165" s="32"/>
      <c r="G165" s="32">
        <f>SUM(G125:G164)</f>
        <v>95437836</v>
      </c>
      <c r="H165" s="32"/>
      <c r="I165" s="32">
        <f>SUM(I125:I164)</f>
        <v>0</v>
      </c>
      <c r="J165" s="32"/>
      <c r="K165" s="32">
        <f t="shared" ref="K165:S165" si="64">SUM(K125:K164)</f>
        <v>95437630</v>
      </c>
      <c r="L165" s="32">
        <f t="shared" si="64"/>
        <v>13818562.5</v>
      </c>
      <c r="M165" s="32">
        <f t="shared" si="64"/>
        <v>109256192.5</v>
      </c>
      <c r="N165" s="32">
        <f t="shared" si="64"/>
        <v>8079520</v>
      </c>
      <c r="O165" s="32">
        <f t="shared" si="64"/>
        <v>1514910</v>
      </c>
      <c r="P165" s="32">
        <f t="shared" si="64"/>
        <v>1009940</v>
      </c>
      <c r="Q165" s="32">
        <f t="shared" si="64"/>
        <v>98651822.5</v>
      </c>
      <c r="R165" s="32">
        <f t="shared" si="64"/>
        <v>0</v>
      </c>
      <c r="S165" s="32">
        <f t="shared" si="64"/>
        <v>98651822.5</v>
      </c>
      <c r="T165" s="32"/>
      <c r="U165" s="123"/>
      <c r="V165" s="41"/>
      <c r="W165" s="41"/>
      <c r="X165" s="41"/>
      <c r="Y165" s="41"/>
      <c r="Z165" s="41"/>
    </row>
    <row r="166" spans="1:31" ht="11.25" customHeight="1">
      <c r="A166" s="10"/>
      <c r="B166" s="38"/>
      <c r="C166" s="11"/>
      <c r="D166" s="136"/>
      <c r="E166" s="110"/>
      <c r="F166" s="11"/>
      <c r="G166" s="11"/>
      <c r="H166" s="11"/>
      <c r="I166" s="11"/>
      <c r="K166" s="11"/>
      <c r="L166" s="11"/>
      <c r="M166" s="121"/>
      <c r="N166" s="11"/>
      <c r="O166" s="11"/>
      <c r="P166" s="11"/>
      <c r="Q166" s="11"/>
      <c r="R166" s="11"/>
      <c r="S166" s="11"/>
      <c r="T166" s="11"/>
      <c r="U166" s="123"/>
    </row>
    <row r="167" spans="1:31" s="44" customFormat="1" ht="11.25" customHeight="1">
      <c r="A167" s="91"/>
      <c r="B167" s="155"/>
      <c r="C167" s="91"/>
      <c r="D167" s="155"/>
      <c r="E167" s="156"/>
      <c r="F167" s="91"/>
      <c r="G167" s="91"/>
      <c r="H167" s="91"/>
      <c r="I167" s="91"/>
      <c r="J167" s="157"/>
      <c r="K167" s="156"/>
      <c r="L167" s="91"/>
      <c r="M167" s="91"/>
      <c r="N167" s="91"/>
      <c r="O167" s="91"/>
      <c r="P167" s="91"/>
      <c r="Q167" s="91"/>
      <c r="R167" s="91"/>
      <c r="S167" s="127" t="str">
        <f>$S$18</f>
        <v>Long An, ngày  30   tháng   06   năm 2014</v>
      </c>
      <c r="T167" s="91"/>
      <c r="U167" s="158"/>
      <c r="V167" s="45"/>
      <c r="W167" s="45"/>
      <c r="X167" s="45"/>
      <c r="Y167" s="45"/>
      <c r="Z167" s="45"/>
    </row>
    <row r="168" spans="1:31" s="44" customFormat="1" ht="14.25" customHeight="1">
      <c r="A168" s="35"/>
      <c r="B168" s="158"/>
      <c r="C168" s="35" t="s">
        <v>63</v>
      </c>
      <c r="D168" s="159"/>
      <c r="E168" s="92"/>
      <c r="F168" s="158"/>
      <c r="G168" s="92"/>
      <c r="H168" s="92"/>
      <c r="I168" s="92"/>
      <c r="J168" s="160"/>
      <c r="K168" s="45"/>
      <c r="L168" s="303"/>
      <c r="M168" s="288"/>
      <c r="N168" s="26"/>
      <c r="O168" s="26"/>
      <c r="P168" s="26"/>
      <c r="Q168" s="26"/>
      <c r="S168" s="26" t="s">
        <v>23</v>
      </c>
      <c r="T168" s="158"/>
      <c r="U168" s="158"/>
      <c r="V168" s="45"/>
      <c r="W168" s="45"/>
      <c r="X168" s="45"/>
      <c r="Y168" s="45"/>
      <c r="Z168" s="45"/>
    </row>
    <row r="169" spans="1:31" ht="12">
      <c r="A169" s="10"/>
      <c r="B169" s="38"/>
      <c r="C169" s="20"/>
      <c r="E169" s="17"/>
      <c r="F169" s="16"/>
      <c r="G169" s="17"/>
      <c r="H169" s="17"/>
      <c r="I169" s="17"/>
      <c r="K169" s="8"/>
      <c r="L169" s="20"/>
      <c r="M169" s="6"/>
      <c r="N169" s="15"/>
      <c r="O169" s="15"/>
      <c r="P169" s="15"/>
      <c r="Q169" s="15"/>
      <c r="S169" s="15"/>
      <c r="T169" s="16"/>
      <c r="U169" s="123"/>
    </row>
    <row r="170" spans="1:31">
      <c r="M170" s="6"/>
    </row>
    <row r="171" spans="1:31">
      <c r="M171" s="6"/>
    </row>
    <row r="172" spans="1:31">
      <c r="M172" s="6"/>
    </row>
    <row r="173" spans="1:31">
      <c r="M173" s="6"/>
    </row>
    <row r="174" spans="1:31">
      <c r="M174" s="6"/>
    </row>
    <row r="175" spans="1:31">
      <c r="M175" s="6"/>
    </row>
    <row r="176" spans="1:31">
      <c r="M176" s="6"/>
    </row>
    <row r="177" spans="13:13">
      <c r="M177" s="6"/>
    </row>
    <row r="178" spans="13:13">
      <c r="M178" s="6"/>
    </row>
    <row r="179" spans="13:13">
      <c r="M179" s="6"/>
    </row>
    <row r="180" spans="13:13">
      <c r="M180" s="6"/>
    </row>
    <row r="181" spans="13:13">
      <c r="M181" s="6"/>
    </row>
    <row r="182" spans="13:13">
      <c r="M182" s="6"/>
    </row>
    <row r="183" spans="13:13">
      <c r="M183" s="6"/>
    </row>
    <row r="184" spans="13:13">
      <c r="M184" s="6"/>
    </row>
    <row r="185" spans="13:13">
      <c r="M185" s="6"/>
    </row>
    <row r="186" spans="13:13">
      <c r="M186" s="6"/>
    </row>
    <row r="187" spans="13:13">
      <c r="M187" s="6"/>
    </row>
    <row r="188" spans="13:13">
      <c r="M188" s="6"/>
    </row>
    <row r="189" spans="13:13">
      <c r="M189" s="6"/>
    </row>
    <row r="190" spans="13:13">
      <c r="M190" s="6"/>
    </row>
    <row r="191" spans="13:13">
      <c r="M191" s="6"/>
    </row>
    <row r="192" spans="13:13">
      <c r="M192" s="6"/>
    </row>
    <row r="193" spans="13:13">
      <c r="M193" s="6"/>
    </row>
    <row r="194" spans="13:13">
      <c r="M194" s="6"/>
    </row>
    <row r="195" spans="13:13">
      <c r="M195" s="6"/>
    </row>
    <row r="196" spans="13:13">
      <c r="M196" s="6"/>
    </row>
    <row r="197" spans="13:13">
      <c r="M197" s="6"/>
    </row>
    <row r="198" spans="13:13">
      <c r="M198" s="6"/>
    </row>
    <row r="199" spans="13:13">
      <c r="M199" s="6"/>
    </row>
    <row r="200" spans="13:13">
      <c r="M200" s="6"/>
    </row>
    <row r="201" spans="13:13">
      <c r="M201" s="6"/>
    </row>
    <row r="202" spans="13:13">
      <c r="M202" s="6"/>
    </row>
    <row r="203" spans="13:13">
      <c r="M203" s="6"/>
    </row>
    <row r="204" spans="13:13">
      <c r="M204" s="6"/>
    </row>
    <row r="205" spans="13:13">
      <c r="M205" s="6"/>
    </row>
    <row r="206" spans="13:13">
      <c r="M206" s="6"/>
    </row>
    <row r="207" spans="13:13">
      <c r="M207" s="6"/>
    </row>
    <row r="208" spans="13:13">
      <c r="M208" s="6"/>
    </row>
    <row r="209" spans="13:13">
      <c r="M209" s="6"/>
    </row>
    <row r="210" spans="13:13">
      <c r="M210" s="6"/>
    </row>
    <row r="211" spans="13:13">
      <c r="M211" s="6"/>
    </row>
    <row r="212" spans="13:13">
      <c r="M212" s="6"/>
    </row>
    <row r="213" spans="13:13">
      <c r="M213" s="6"/>
    </row>
    <row r="214" spans="13:13">
      <c r="M214" s="6"/>
    </row>
    <row r="215" spans="13:13">
      <c r="M215" s="6"/>
    </row>
    <row r="216" spans="13:13">
      <c r="M216" s="6"/>
    </row>
    <row r="217" spans="13:13">
      <c r="M217" s="6"/>
    </row>
    <row r="218" spans="13:13">
      <c r="M218" s="6"/>
    </row>
    <row r="219" spans="13:13">
      <c r="M219" s="6"/>
    </row>
    <row r="220" spans="13:13">
      <c r="M220" s="6"/>
    </row>
    <row r="221" spans="13:13">
      <c r="M221" s="6"/>
    </row>
    <row r="222" spans="13:13">
      <c r="M222" s="6"/>
    </row>
    <row r="223" spans="13:13">
      <c r="M223" s="6"/>
    </row>
    <row r="224" spans="13:13">
      <c r="M224" s="6"/>
    </row>
    <row r="225" spans="13:13">
      <c r="M225" s="6"/>
    </row>
    <row r="226" spans="13:13">
      <c r="M226" s="6"/>
    </row>
    <row r="227" spans="13:13">
      <c r="M227" s="6"/>
    </row>
    <row r="228" spans="13:13">
      <c r="M228" s="6"/>
    </row>
    <row r="229" spans="13:13">
      <c r="M229" s="6"/>
    </row>
    <row r="230" spans="13:13">
      <c r="M230" s="6"/>
    </row>
    <row r="231" spans="13:13">
      <c r="M231" s="6"/>
    </row>
    <row r="232" spans="13:13">
      <c r="M232" s="6"/>
    </row>
    <row r="233" spans="13:13">
      <c r="M233" s="6"/>
    </row>
    <row r="234" spans="13:13">
      <c r="M234" s="6"/>
    </row>
    <row r="235" spans="13:13">
      <c r="M235" s="6"/>
    </row>
    <row r="236" spans="13:13">
      <c r="M236" s="6"/>
    </row>
    <row r="237" spans="13:13">
      <c r="M237" s="6"/>
    </row>
    <row r="238" spans="13:13">
      <c r="M238" s="6"/>
    </row>
    <row r="239" spans="13:13">
      <c r="M239" s="6"/>
    </row>
    <row r="240" spans="13:13">
      <c r="M240" s="6"/>
    </row>
    <row r="241" spans="13:13">
      <c r="M241" s="6"/>
    </row>
    <row r="242" spans="13:13">
      <c r="M242" s="6"/>
    </row>
    <row r="243" spans="13:13">
      <c r="M243" s="6"/>
    </row>
    <row r="244" spans="13:13">
      <c r="M244" s="6"/>
    </row>
    <row r="245" spans="13:13">
      <c r="M245" s="6"/>
    </row>
    <row r="246" spans="13:13">
      <c r="M246" s="6"/>
    </row>
    <row r="247" spans="13:13">
      <c r="M247" s="6"/>
    </row>
    <row r="248" spans="13:13">
      <c r="M248" s="6"/>
    </row>
    <row r="249" spans="13:13">
      <c r="M249" s="6"/>
    </row>
    <row r="250" spans="13:13">
      <c r="M250" s="6"/>
    </row>
    <row r="251" spans="13:13">
      <c r="M251" s="6"/>
    </row>
    <row r="252" spans="13:13">
      <c r="M252" s="6"/>
    </row>
    <row r="253" spans="13:13">
      <c r="M253" s="6"/>
    </row>
    <row r="254" spans="13:13">
      <c r="M254" s="6"/>
    </row>
    <row r="255" spans="13:13">
      <c r="M255" s="6"/>
    </row>
    <row r="256" spans="13:13">
      <c r="M256" s="6"/>
    </row>
    <row r="257" spans="13:13">
      <c r="M257" s="6"/>
    </row>
    <row r="258" spans="13:13">
      <c r="M258" s="6"/>
    </row>
    <row r="259" spans="13:13">
      <c r="M259" s="6"/>
    </row>
    <row r="260" spans="13:13">
      <c r="M260" s="6"/>
    </row>
    <row r="261" spans="13:13">
      <c r="M261" s="6"/>
    </row>
    <row r="262" spans="13:13">
      <c r="M262" s="6"/>
    </row>
    <row r="263" spans="13:13">
      <c r="M263" s="6"/>
    </row>
    <row r="264" spans="13:13">
      <c r="M264" s="6"/>
    </row>
    <row r="265" spans="13:13">
      <c r="M265" s="6"/>
    </row>
    <row r="266" spans="13:13">
      <c r="M266" s="6"/>
    </row>
    <row r="267" spans="13:13">
      <c r="M267" s="6"/>
    </row>
    <row r="268" spans="13:13">
      <c r="M268" s="6"/>
    </row>
    <row r="269" spans="13:13">
      <c r="M269" s="6"/>
    </row>
    <row r="270" spans="13:13">
      <c r="M270" s="6"/>
    </row>
    <row r="271" spans="13:13">
      <c r="M271" s="6"/>
    </row>
    <row r="272" spans="13:13">
      <c r="M272" s="6"/>
    </row>
    <row r="273" spans="13:13">
      <c r="M273" s="6"/>
    </row>
    <row r="274" spans="13:13">
      <c r="M274" s="6"/>
    </row>
    <row r="275" spans="13:13">
      <c r="M275" s="6"/>
    </row>
    <row r="276" spans="13:13">
      <c r="M276" s="6"/>
    </row>
    <row r="277" spans="13:13">
      <c r="M277" s="6"/>
    </row>
    <row r="278" spans="13:13">
      <c r="M278" s="6"/>
    </row>
    <row r="279" spans="13:13">
      <c r="M279" s="6"/>
    </row>
    <row r="280" spans="13:13">
      <c r="M280" s="6"/>
    </row>
    <row r="281" spans="13:13">
      <c r="M281" s="6"/>
    </row>
    <row r="282" spans="13:13">
      <c r="M282" s="6"/>
    </row>
    <row r="283" spans="13:13">
      <c r="M283" s="6"/>
    </row>
    <row r="284" spans="13:13">
      <c r="M284" s="6"/>
    </row>
    <row r="285" spans="13:13">
      <c r="M285" s="6"/>
    </row>
    <row r="286" spans="13:13">
      <c r="M286" s="6"/>
    </row>
    <row r="287" spans="13:13">
      <c r="M287" s="6"/>
    </row>
    <row r="288" spans="13:13">
      <c r="M288" s="6"/>
    </row>
    <row r="289" spans="13:13">
      <c r="M289" s="6"/>
    </row>
    <row r="290" spans="13:13">
      <c r="M290" s="6"/>
    </row>
    <row r="291" spans="13:13">
      <c r="M291" s="6"/>
    </row>
    <row r="292" spans="13:13">
      <c r="M292" s="6"/>
    </row>
  </sheetData>
  <protectedRanges>
    <protectedRange password="CC78" sqref="V15:IK16 A23 L15 C6:D8 B19:C19 V6:W9 A15:A20 B15:B18 B20 J15:J16 A22:B22 V23:IK23 Q6:T8 V25:IK55 L16:T16 E23:K23 E6:I7 AF6:IK14 D16:I16 A80:A115 N6:P7 L6 F80:IK109 L66 L19 J7:K8 L8 L64 M23:T23 A25:A58 N15:S15 W56:IK58 V56:V64 F110:T115 W110:IK115 U110:V121 A170:IK65558 C25:T58 C80:E115 W10:W14 A10:B14 Q10:S14 K10:K16 B23:B115" name="Range1"/>
    <protectedRange password="CC78" sqref="F8:G8" name="Range1_4"/>
    <protectedRange password="CC78" sqref="V19:IK20 S19:T20 N19:Q20 E19:I20" name="Range1_1_1"/>
    <protectedRange password="CC78" sqref="Q24 C24 N24 V24:IK24 L24 T24 E24:I24" name="Range1_3_1"/>
    <protectedRange password="CC78" sqref="U1 V4:V5 W1:IK5 Q5:T5 N2:S4 T4:U4 U5:U64 B2:M5 X6:AE14 B1:C1" name="Range1_2"/>
    <protectedRange password="CC78" sqref="V10:V14" name="Range1_1"/>
    <protectedRange password="CC78" sqref="S24" name="Range1_3_1_1"/>
    <protectedRange password="CC78" sqref="A1:A4" name="Range1_2_1_1"/>
    <protectedRange password="CC78" sqref="V1:V3" name="Range1_2_1"/>
    <protectedRange password="CC78" sqref="H8:I8" name="Range1_4_1"/>
    <protectedRange password="CC78" sqref="U2:U3" name="Range1_2_2_1"/>
    <protectedRange password="CC78" sqref="V74:IK75 L74 C64:D66 B78:C78 V65:W67 A74:A79 B74:B77 B79 N64:P65 Q64:T66 L75:T75 E64:I65 D75:J75 J74 Q68:S73 W68:W73 J65:K66 L78 N74:S74 W64 K68:K75 AF64:IK73 A68:B73" name="Range1_3"/>
    <protectedRange password="CC78" sqref="F66:G66" name="Range1_4_2"/>
    <protectedRange password="CC78" sqref="V78:IK79 N78:Q79 S78:T79 E78:I79" name="Range1_1_1_1"/>
    <protectedRange password="CC78" sqref="R60:S62 W59:IK63 N63:T63 N59:Q62 T62 B59:M63 X64:AE73 U65:U79" name="Range1_2_2"/>
    <protectedRange password="CC78" sqref="V68:V73" name="Range1_1_2"/>
    <protectedRange password="CC78" sqref="A59:A62 A116:A119" name="Range1_2_1_1_1"/>
    <protectedRange password="CC78" sqref="H66:I66" name="Range1_4_1_1"/>
    <protectedRange password="CC78" sqref="V164:IK165 L164 C121:D123 B168:C168 V122:W124 A164:A169 B164:B167 B169 J164:J165 Q121:T123 N121:P122 E121:I122 AF121:IK163 D165:I165 J122:K123 L168 L165:T165 N164:P164 W121 W125:W163 Q125:S164 K125:K165 A125:B163" name="Range1_5"/>
    <protectedRange password="CC78" sqref="F123:G123" name="Range1_4_3"/>
    <protectedRange password="CC78" sqref="V168:IK169 N168:Q169 S168:T169 E168:I169" name="Range1_1_1_2"/>
    <protectedRange password="CC78" sqref="R117:S119 Q116:Q119 W116:IK120 Q120:T120 T119 B116:P120 U122:U169 X121:AE163" name="Range1_2_3"/>
    <protectedRange password="CC78" sqref="V125:V163" name="Range1_1_3"/>
    <protectedRange password="CC78" sqref="H123:I123" name="Range1_4_1_2"/>
    <protectedRange password="CC78" sqref="L123 L121" name="Range1_3_2"/>
    <protectedRange password="CC78" sqref="D1:Q1" name="Range1_2_4"/>
    <protectedRange password="CC78" sqref="N5:P5" name="Range1_2_5"/>
  </protectedRanges>
  <autoFilter ref="A8:AE10"/>
  <mergeCells count="69">
    <mergeCell ref="M121:M123"/>
    <mergeCell ref="N121:P121"/>
    <mergeCell ref="Q121:Q123"/>
    <mergeCell ref="A165:D165"/>
    <mergeCell ref="F122:G122"/>
    <mergeCell ref="H122:I122"/>
    <mergeCell ref="J122:J123"/>
    <mergeCell ref="K122:K123"/>
    <mergeCell ref="R121:R123"/>
    <mergeCell ref="S121:S123"/>
    <mergeCell ref="T121:T123"/>
    <mergeCell ref="P122:P123"/>
    <mergeCell ref="A75:D75"/>
    <mergeCell ref="D116:Q116"/>
    <mergeCell ref="R116:T116"/>
    <mergeCell ref="A121:A123"/>
    <mergeCell ref="B121:B123"/>
    <mergeCell ref="C121:C123"/>
    <mergeCell ref="D121:D123"/>
    <mergeCell ref="E121:E123"/>
    <mergeCell ref="F121:K121"/>
    <mergeCell ref="L121:L123"/>
    <mergeCell ref="N122:N123"/>
    <mergeCell ref="O122:O123"/>
    <mergeCell ref="S64:S66"/>
    <mergeCell ref="T64:T66"/>
    <mergeCell ref="F65:G65"/>
    <mergeCell ref="H65:I65"/>
    <mergeCell ref="J65:J66"/>
    <mergeCell ref="K65:K66"/>
    <mergeCell ref="N65:N66"/>
    <mergeCell ref="O65:O66"/>
    <mergeCell ref="P65:P66"/>
    <mergeCell ref="F64:K64"/>
    <mergeCell ref="L64:L66"/>
    <mergeCell ref="M64:M66"/>
    <mergeCell ref="N64:P64"/>
    <mergeCell ref="Q64:Q66"/>
    <mergeCell ref="R64:R66"/>
    <mergeCell ref="O7:O8"/>
    <mergeCell ref="P7:P8"/>
    <mergeCell ref="A16:D16"/>
    <mergeCell ref="D59:Q59"/>
    <mergeCell ref="R59:T59"/>
    <mergeCell ref="F7:G7"/>
    <mergeCell ref="H7:I7"/>
    <mergeCell ref="J7:J8"/>
    <mergeCell ref="K7:K8"/>
    <mergeCell ref="A64:A66"/>
    <mergeCell ref="B64:B66"/>
    <mergeCell ref="C64:C66"/>
    <mergeCell ref="D64:D66"/>
    <mergeCell ref="E64:E66"/>
    <mergeCell ref="D1:Q1"/>
    <mergeCell ref="R1:T1"/>
    <mergeCell ref="A6:A8"/>
    <mergeCell ref="B6:B8"/>
    <mergeCell ref="C6:C8"/>
    <mergeCell ref="D6:D8"/>
    <mergeCell ref="E6:E8"/>
    <mergeCell ref="F6:K6"/>
    <mergeCell ref="L6:L8"/>
    <mergeCell ref="M6:M8"/>
    <mergeCell ref="N6:P6"/>
    <mergeCell ref="Q6:Q8"/>
    <mergeCell ref="R6:R8"/>
    <mergeCell ref="S6:S8"/>
    <mergeCell ref="T6:T8"/>
    <mergeCell ref="N7:N8"/>
  </mergeCells>
  <printOptions horizontalCentered="1"/>
  <pageMargins left="0" right="0.24" top="0.2" bottom="0.32" header="0.2" footer="0.2"/>
  <pageSetup paperSize="9" scale="65" fitToHeight="0" orientation="landscape" horizontalDpi="300" verticalDpi="300" r:id="rId1"/>
  <headerFooter alignWithMargins="0">
    <oddFooter>&amp;C&amp;P/&amp;N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C00000"/>
  </sheetPr>
  <dimension ref="A1:CM191"/>
  <sheetViews>
    <sheetView zoomScaleNormal="115" workbookViewId="0">
      <pane xSplit="3" ySplit="6" topLeftCell="D156" activePane="bottomRight" state="frozen"/>
      <selection activeCell="S150" sqref="S150"/>
      <selection pane="topRight" activeCell="S150" sqref="S150"/>
      <selection pane="bottomLeft" activeCell="S150" sqref="S150"/>
      <selection pane="bottomRight" activeCell="B151" sqref="B151:B174"/>
    </sheetView>
  </sheetViews>
  <sheetFormatPr defaultColWidth="3.7109375" defaultRowHeight="15" customHeight="1"/>
  <cols>
    <col min="1" max="1" width="3.7109375" style="2" customWidth="1"/>
    <col min="2" max="2" width="7.7109375" style="2" bestFit="1" customWidth="1"/>
    <col min="3" max="3" width="17.28515625" style="2" customWidth="1"/>
    <col min="4" max="4" width="6.85546875" style="309" customWidth="1"/>
    <col min="5" max="5" width="7.140625" style="2" customWidth="1"/>
    <col min="6" max="33" width="3.42578125" style="143" customWidth="1"/>
    <col min="34" max="36" width="3.42578125" style="144" customWidth="1"/>
    <col min="37" max="38" width="4.42578125" style="2" customWidth="1"/>
    <col min="39" max="39" width="5.5703125" style="119" customWidth="1"/>
    <col min="40" max="40" width="6.140625" style="2" customWidth="1"/>
    <col min="41" max="44" width="5" style="2" customWidth="1"/>
    <col min="45" max="45" width="15.7109375" style="2" customWidth="1"/>
    <col min="46" max="46" width="9.85546875" style="2" customWidth="1"/>
    <col min="47" max="47" width="3.7109375" style="2" customWidth="1"/>
    <col min="48" max="48" width="8.5703125" style="2" customWidth="1"/>
    <col min="49" max="16384" width="3.7109375" style="2"/>
  </cols>
  <sheetData>
    <row r="1" spans="1:91" ht="20.25">
      <c r="A1" s="161" t="str">
        <f>TH!A1</f>
        <v>Công ty TNHH Hải sản An Lạc</v>
      </c>
      <c r="B1" s="64"/>
      <c r="C1" s="64"/>
      <c r="D1" s="68"/>
      <c r="E1" s="64"/>
      <c r="F1" s="68"/>
      <c r="G1" s="68"/>
      <c r="H1" s="68"/>
      <c r="I1" s="68"/>
      <c r="J1" s="68"/>
      <c r="K1" s="139"/>
      <c r="L1" s="139"/>
      <c r="M1" s="139"/>
      <c r="N1" s="139"/>
      <c r="O1" s="139"/>
      <c r="P1" s="139"/>
      <c r="Q1" s="139"/>
      <c r="R1" s="139"/>
      <c r="S1" s="66" t="str">
        <f>CONCATENATE("BẢNG CHẤM CÔNG THÁNG ",TEXT($E$4,"mm")," NĂM ",TEXT($E$4,"yyyy"))</f>
        <v>BẢNG CHẤM CÔNG THÁNG 07 NĂM 2014</v>
      </c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65"/>
      <c r="AL1" s="65"/>
      <c r="AM1" s="395" t="s">
        <v>66</v>
      </c>
      <c r="AN1" s="396"/>
      <c r="AO1" s="396"/>
      <c r="AP1" s="396"/>
      <c r="AQ1" s="396"/>
      <c r="AR1" s="396"/>
      <c r="AS1" s="397"/>
      <c r="AT1" s="67"/>
    </row>
    <row r="2" spans="1:91" ht="20.25">
      <c r="A2" s="161" t="str">
        <f>TH!A2</f>
        <v>Địa chỉ: Lô A14, đường 4A, KCN Hải Sơn, Đức Hòa, Long An</v>
      </c>
      <c r="B2" s="68"/>
      <c r="C2" s="68"/>
      <c r="D2" s="68"/>
      <c r="E2" s="68"/>
      <c r="F2" s="68"/>
      <c r="G2" s="68"/>
      <c r="H2" s="68"/>
      <c r="I2" s="68"/>
      <c r="J2" s="68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65"/>
      <c r="AL2" s="65"/>
      <c r="AM2" s="114"/>
      <c r="AN2" s="69"/>
      <c r="AO2" s="69"/>
      <c r="AP2" s="69"/>
      <c r="AQ2" s="69"/>
      <c r="AR2" s="69"/>
      <c r="AS2" s="113"/>
      <c r="AT2" s="113"/>
    </row>
    <row r="3" spans="1:91" ht="21" customHeight="1">
      <c r="A3" s="161" t="str">
        <f>TH!A3</f>
        <v>MST: 1100878093</v>
      </c>
      <c r="B3" s="70"/>
      <c r="C3" s="70"/>
      <c r="D3" s="71"/>
      <c r="E3" s="71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65"/>
      <c r="AL3" s="65"/>
      <c r="AM3" s="114"/>
      <c r="AN3" s="67"/>
      <c r="AO3" s="67"/>
      <c r="AP3" s="67"/>
      <c r="AQ3" s="67"/>
      <c r="AR3" s="67"/>
      <c r="AS3" s="72"/>
      <c r="AT3" s="72"/>
    </row>
    <row r="4" spans="1:91" ht="14.25" customHeight="1">
      <c r="A4" s="73"/>
      <c r="B4" s="73"/>
      <c r="C4" s="326">
        <f>MONTH($E$4)</f>
        <v>7</v>
      </c>
      <c r="D4" s="74"/>
      <c r="E4" s="75">
        <v>41821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7"/>
      <c r="AI4" s="77"/>
      <c r="AJ4" s="77"/>
      <c r="AK4" s="73"/>
      <c r="AL4" s="73"/>
      <c r="AM4" s="115"/>
      <c r="AN4" s="73"/>
      <c r="AO4" s="73"/>
      <c r="AP4" s="73"/>
      <c r="AQ4" s="73"/>
      <c r="AR4" s="73"/>
      <c r="AS4" s="73"/>
      <c r="AT4" s="120"/>
    </row>
    <row r="5" spans="1:91" s="78" customFormat="1" ht="18.75" customHeight="1">
      <c r="A5" s="390" t="s">
        <v>29</v>
      </c>
      <c r="B5" s="390" t="s">
        <v>3</v>
      </c>
      <c r="C5" s="390" t="s">
        <v>1</v>
      </c>
      <c r="D5" s="386" t="s">
        <v>30</v>
      </c>
      <c r="E5" s="390" t="s">
        <v>31</v>
      </c>
      <c r="F5" s="137">
        <f>+E4</f>
        <v>41821</v>
      </c>
      <c r="G5" s="137">
        <f t="shared" ref="G5:AJ5" si="0">F5+1</f>
        <v>41822</v>
      </c>
      <c r="H5" s="137">
        <f t="shared" si="0"/>
        <v>41823</v>
      </c>
      <c r="I5" s="137">
        <f t="shared" si="0"/>
        <v>41824</v>
      </c>
      <c r="J5" s="137">
        <f t="shared" si="0"/>
        <v>41825</v>
      </c>
      <c r="K5" s="137">
        <f t="shared" si="0"/>
        <v>41826</v>
      </c>
      <c r="L5" s="137">
        <f t="shared" si="0"/>
        <v>41827</v>
      </c>
      <c r="M5" s="137">
        <f t="shared" si="0"/>
        <v>41828</v>
      </c>
      <c r="N5" s="137">
        <f t="shared" si="0"/>
        <v>41829</v>
      </c>
      <c r="O5" s="137">
        <f t="shared" si="0"/>
        <v>41830</v>
      </c>
      <c r="P5" s="137">
        <f t="shared" si="0"/>
        <v>41831</v>
      </c>
      <c r="Q5" s="137">
        <f t="shared" si="0"/>
        <v>41832</v>
      </c>
      <c r="R5" s="137">
        <f t="shared" si="0"/>
        <v>41833</v>
      </c>
      <c r="S5" s="137">
        <f t="shared" si="0"/>
        <v>41834</v>
      </c>
      <c r="T5" s="137">
        <f t="shared" si="0"/>
        <v>41835</v>
      </c>
      <c r="U5" s="137">
        <f t="shared" si="0"/>
        <v>41836</v>
      </c>
      <c r="V5" s="137">
        <f t="shared" si="0"/>
        <v>41837</v>
      </c>
      <c r="W5" s="137">
        <f t="shared" si="0"/>
        <v>41838</v>
      </c>
      <c r="X5" s="137">
        <f t="shared" si="0"/>
        <v>41839</v>
      </c>
      <c r="Y5" s="137">
        <f t="shared" si="0"/>
        <v>41840</v>
      </c>
      <c r="Z5" s="137">
        <f t="shared" si="0"/>
        <v>41841</v>
      </c>
      <c r="AA5" s="137">
        <f t="shared" si="0"/>
        <v>41842</v>
      </c>
      <c r="AB5" s="137">
        <f t="shared" si="0"/>
        <v>41843</v>
      </c>
      <c r="AC5" s="137">
        <f t="shared" si="0"/>
        <v>41844</v>
      </c>
      <c r="AD5" s="137">
        <f t="shared" si="0"/>
        <v>41845</v>
      </c>
      <c r="AE5" s="137">
        <f t="shared" si="0"/>
        <v>41846</v>
      </c>
      <c r="AF5" s="137">
        <f t="shared" si="0"/>
        <v>41847</v>
      </c>
      <c r="AG5" s="137">
        <f t="shared" si="0"/>
        <v>41848</v>
      </c>
      <c r="AH5" s="137">
        <f>AG5+1</f>
        <v>41849</v>
      </c>
      <c r="AI5" s="137">
        <f t="shared" si="0"/>
        <v>41850</v>
      </c>
      <c r="AJ5" s="137">
        <f t="shared" si="0"/>
        <v>41851</v>
      </c>
      <c r="AK5" s="392" t="s">
        <v>15</v>
      </c>
      <c r="AL5" s="393"/>
      <c r="AM5" s="394"/>
      <c r="AN5" s="384" t="s">
        <v>47</v>
      </c>
      <c r="AO5" s="384" t="s">
        <v>43</v>
      </c>
      <c r="AP5" s="384" t="s">
        <v>44</v>
      </c>
      <c r="AQ5" s="384" t="s">
        <v>45</v>
      </c>
      <c r="AR5" s="384" t="s">
        <v>46</v>
      </c>
      <c r="AS5" s="386" t="s">
        <v>0</v>
      </c>
      <c r="AT5" s="379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spans="1:91" s="78" customFormat="1" ht="51.75" customHeight="1">
      <c r="A6" s="387"/>
      <c r="B6" s="387"/>
      <c r="C6" s="387"/>
      <c r="D6" s="387"/>
      <c r="E6" s="391"/>
      <c r="F6" s="138" t="str">
        <f>CHOOSE(WEEKDAY(F5),"C.Nhật","T.Hai","T.Ba","T.Tư","T.Năm","T.Sáu","T.Bảy")</f>
        <v>T.Ba</v>
      </c>
      <c r="G6" s="138" t="str">
        <f t="shared" ref="G6:AJ6" si="1">CHOOSE(WEEKDAY(G5),"C.Nhật","T.Hai","T.Ba","T.Tư","T.Năm","T.Sáu","T.Bảy")</f>
        <v>T.Tư</v>
      </c>
      <c r="H6" s="138" t="str">
        <f t="shared" si="1"/>
        <v>T.Năm</v>
      </c>
      <c r="I6" s="138" t="str">
        <f t="shared" si="1"/>
        <v>T.Sáu</v>
      </c>
      <c r="J6" s="138" t="str">
        <f t="shared" si="1"/>
        <v>T.Bảy</v>
      </c>
      <c r="K6" s="138" t="str">
        <f t="shared" si="1"/>
        <v>C.Nhật</v>
      </c>
      <c r="L6" s="138" t="str">
        <f t="shared" si="1"/>
        <v>T.Hai</v>
      </c>
      <c r="M6" s="138" t="str">
        <f t="shared" si="1"/>
        <v>T.Ba</v>
      </c>
      <c r="N6" s="138" t="str">
        <f t="shared" si="1"/>
        <v>T.Tư</v>
      </c>
      <c r="O6" s="138" t="str">
        <f t="shared" si="1"/>
        <v>T.Năm</v>
      </c>
      <c r="P6" s="138" t="str">
        <f t="shared" si="1"/>
        <v>T.Sáu</v>
      </c>
      <c r="Q6" s="138" t="str">
        <f t="shared" si="1"/>
        <v>T.Bảy</v>
      </c>
      <c r="R6" s="138" t="str">
        <f t="shared" si="1"/>
        <v>C.Nhật</v>
      </c>
      <c r="S6" s="138" t="str">
        <f t="shared" si="1"/>
        <v>T.Hai</v>
      </c>
      <c r="T6" s="138" t="str">
        <f t="shared" si="1"/>
        <v>T.Ba</v>
      </c>
      <c r="U6" s="138" t="str">
        <f t="shared" si="1"/>
        <v>T.Tư</v>
      </c>
      <c r="V6" s="138" t="str">
        <f t="shared" si="1"/>
        <v>T.Năm</v>
      </c>
      <c r="W6" s="138" t="str">
        <f t="shared" si="1"/>
        <v>T.Sáu</v>
      </c>
      <c r="X6" s="138" t="str">
        <f t="shared" si="1"/>
        <v>T.Bảy</v>
      </c>
      <c r="Y6" s="138" t="str">
        <f t="shared" si="1"/>
        <v>C.Nhật</v>
      </c>
      <c r="Z6" s="138" t="str">
        <f t="shared" si="1"/>
        <v>T.Hai</v>
      </c>
      <c r="AA6" s="138" t="str">
        <f t="shared" si="1"/>
        <v>T.Ba</v>
      </c>
      <c r="AB6" s="138" t="str">
        <f t="shared" si="1"/>
        <v>T.Tư</v>
      </c>
      <c r="AC6" s="138" t="str">
        <f t="shared" si="1"/>
        <v>T.Năm</v>
      </c>
      <c r="AD6" s="138" t="str">
        <f t="shared" si="1"/>
        <v>T.Sáu</v>
      </c>
      <c r="AE6" s="138" t="str">
        <f t="shared" si="1"/>
        <v>T.Bảy</v>
      </c>
      <c r="AF6" s="138" t="str">
        <f t="shared" si="1"/>
        <v>C.Nhật</v>
      </c>
      <c r="AG6" s="138" t="str">
        <f t="shared" si="1"/>
        <v>T.Hai</v>
      </c>
      <c r="AH6" s="138" t="str">
        <f t="shared" si="1"/>
        <v>T.Ba</v>
      </c>
      <c r="AI6" s="138" t="str">
        <f t="shared" si="1"/>
        <v>T.Tư</v>
      </c>
      <c r="AJ6" s="138" t="str">
        <f t="shared" si="1"/>
        <v>T.Năm</v>
      </c>
      <c r="AK6" s="112" t="s">
        <v>16</v>
      </c>
      <c r="AL6" s="112" t="s">
        <v>32</v>
      </c>
      <c r="AM6" s="116" t="s">
        <v>17</v>
      </c>
      <c r="AN6" s="385"/>
      <c r="AO6" s="385"/>
      <c r="AP6" s="385"/>
      <c r="AQ6" s="385"/>
      <c r="AR6" s="385"/>
      <c r="AS6" s="387"/>
      <c r="AT6" s="379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spans="1:91" s="78" customFormat="1" ht="12.75" customHeight="1">
      <c r="A7" s="151">
        <v>1</v>
      </c>
      <c r="B7" s="151">
        <v>2</v>
      </c>
      <c r="C7" s="151">
        <v>3</v>
      </c>
      <c r="D7" s="151">
        <v>4</v>
      </c>
      <c r="E7" s="151">
        <v>5</v>
      </c>
      <c r="F7" s="151">
        <v>6</v>
      </c>
      <c r="G7" s="151">
        <v>7</v>
      </c>
      <c r="H7" s="151">
        <v>8</v>
      </c>
      <c r="I7" s="151">
        <v>9</v>
      </c>
      <c r="J7" s="151">
        <v>10</v>
      </c>
      <c r="K7" s="151">
        <v>11</v>
      </c>
      <c r="L7" s="151">
        <v>12</v>
      </c>
      <c r="M7" s="151">
        <v>13</v>
      </c>
      <c r="N7" s="151">
        <v>14</v>
      </c>
      <c r="O7" s="151">
        <v>15</v>
      </c>
      <c r="P7" s="151">
        <v>16</v>
      </c>
      <c r="Q7" s="151">
        <v>17</v>
      </c>
      <c r="R7" s="151">
        <v>18</v>
      </c>
      <c r="S7" s="151">
        <v>19</v>
      </c>
      <c r="T7" s="151">
        <v>20</v>
      </c>
      <c r="U7" s="151">
        <v>21</v>
      </c>
      <c r="V7" s="151">
        <v>22</v>
      </c>
      <c r="W7" s="151">
        <v>23</v>
      </c>
      <c r="X7" s="151">
        <v>24</v>
      </c>
      <c r="Y7" s="151">
        <v>25</v>
      </c>
      <c r="Z7" s="151">
        <v>26</v>
      </c>
      <c r="AA7" s="151">
        <v>27</v>
      </c>
      <c r="AB7" s="151">
        <v>28</v>
      </c>
      <c r="AC7" s="151">
        <v>29</v>
      </c>
      <c r="AD7" s="151">
        <v>30</v>
      </c>
      <c r="AE7" s="151">
        <v>31</v>
      </c>
      <c r="AF7" s="151">
        <v>32</v>
      </c>
      <c r="AG7" s="151">
        <v>33</v>
      </c>
      <c r="AH7" s="151">
        <v>34</v>
      </c>
      <c r="AI7" s="151">
        <v>35</v>
      </c>
      <c r="AJ7" s="151">
        <v>36</v>
      </c>
      <c r="AK7" s="151">
        <v>37</v>
      </c>
      <c r="AL7" s="151">
        <v>38</v>
      </c>
      <c r="AM7" s="151">
        <v>39</v>
      </c>
      <c r="AN7" s="151">
        <v>40</v>
      </c>
      <c r="AO7" s="151">
        <v>41</v>
      </c>
      <c r="AP7" s="151">
        <v>42</v>
      </c>
      <c r="AQ7" s="151">
        <v>43</v>
      </c>
      <c r="AR7" s="151">
        <v>44</v>
      </c>
      <c r="AS7" s="151">
        <v>45</v>
      </c>
      <c r="AT7" s="297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spans="1:91" s="78" customFormat="1" ht="18" customHeight="1">
      <c r="A8" s="370">
        <v>1</v>
      </c>
      <c r="B8" s="370" t="s">
        <v>67</v>
      </c>
      <c r="C8" s="358" t="str">
        <f>VLOOKUP(B8,DS,2,0)</f>
        <v>Mai Út Hiền</v>
      </c>
      <c r="D8" s="360" t="str">
        <f>VLOOKUP(B8,DS,3,0)</f>
        <v>Cơ Điện</v>
      </c>
      <c r="E8" s="79" t="s">
        <v>33</v>
      </c>
      <c r="F8" s="193">
        <v>8</v>
      </c>
      <c r="G8" s="193">
        <v>8</v>
      </c>
      <c r="H8" s="193">
        <v>8</v>
      </c>
      <c r="I8" s="193">
        <v>8</v>
      </c>
      <c r="J8" s="193">
        <v>8</v>
      </c>
      <c r="K8" s="193">
        <v>4</v>
      </c>
      <c r="L8" s="193">
        <v>8</v>
      </c>
      <c r="M8" s="193">
        <v>8</v>
      </c>
      <c r="N8" s="193">
        <v>8</v>
      </c>
      <c r="O8" s="193">
        <v>8</v>
      </c>
      <c r="P8" s="193">
        <v>8</v>
      </c>
      <c r="Q8" s="193">
        <v>8</v>
      </c>
      <c r="R8" s="193"/>
      <c r="S8" s="193">
        <v>8</v>
      </c>
      <c r="T8" s="193">
        <v>8</v>
      </c>
      <c r="U8" s="193">
        <v>8</v>
      </c>
      <c r="V8" s="193">
        <v>8</v>
      </c>
      <c r="W8" s="193">
        <v>8</v>
      </c>
      <c r="X8" s="193">
        <v>8</v>
      </c>
      <c r="Y8" s="193"/>
      <c r="Z8" s="193">
        <v>8</v>
      </c>
      <c r="AA8" s="193">
        <v>8</v>
      </c>
      <c r="AB8" s="193">
        <v>8</v>
      </c>
      <c r="AC8" s="193">
        <v>8</v>
      </c>
      <c r="AD8" s="193">
        <v>8</v>
      </c>
      <c r="AE8" s="193">
        <v>8</v>
      </c>
      <c r="AF8" s="193"/>
      <c r="AG8" s="193">
        <v>8</v>
      </c>
      <c r="AH8" s="193">
        <v>8</v>
      </c>
      <c r="AI8" s="193">
        <v>8</v>
      </c>
      <c r="AJ8" s="193">
        <v>8</v>
      </c>
      <c r="AK8" s="362">
        <f>((SUM(F8:AJ8))/8)-(SUMIF($F$6:$AJ$6,"C.Nhật",F8:AJ8)/8)</f>
        <v>27</v>
      </c>
      <c r="AL8" s="362">
        <f>SUM(F9:AJ9)/8*1.5</f>
        <v>0</v>
      </c>
      <c r="AM8" s="364">
        <f>SUMIF($F$6:$AJ$6,"C.Nhật",$F8:$AJ9)/8*2</f>
        <v>1</v>
      </c>
      <c r="AN8" s="366">
        <f>SUM(AK8:AM9)</f>
        <v>28</v>
      </c>
      <c r="AO8" s="368">
        <v>0</v>
      </c>
      <c r="AP8" s="366"/>
      <c r="AQ8" s="366"/>
      <c r="AR8" s="366"/>
      <c r="AS8" s="380"/>
      <c r="AT8" s="297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spans="1:91" s="78" customFormat="1" ht="18" customHeight="1">
      <c r="A9" s="371"/>
      <c r="B9" s="371"/>
      <c r="C9" s="359"/>
      <c r="D9" s="361"/>
      <c r="E9" s="81" t="s">
        <v>32</v>
      </c>
      <c r="F9" s="194"/>
      <c r="G9" s="194"/>
      <c r="H9" s="194"/>
      <c r="I9" s="194"/>
      <c r="J9" s="194"/>
      <c r="K9" s="194"/>
      <c r="L9" s="194"/>
      <c r="M9" s="194"/>
      <c r="N9" s="194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4"/>
      <c r="Z9" s="194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363"/>
      <c r="AL9" s="363"/>
      <c r="AM9" s="365"/>
      <c r="AN9" s="367"/>
      <c r="AO9" s="369"/>
      <c r="AP9" s="367"/>
      <c r="AQ9" s="367"/>
      <c r="AR9" s="367"/>
      <c r="AS9" s="381"/>
      <c r="AT9" s="297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spans="1:91" s="78" customFormat="1" ht="18" customHeight="1">
      <c r="A10" s="370">
        <f>A8+1</f>
        <v>2</v>
      </c>
      <c r="B10" s="370" t="s">
        <v>68</v>
      </c>
      <c r="C10" s="358" t="str">
        <f>VLOOKUP(B10,DS,2,0)</f>
        <v>Nguyễn Thị Xuân Thảo</v>
      </c>
      <c r="D10" s="360" t="str">
        <f>VLOOKUP(B10,DS,3,0)</f>
        <v>KCS</v>
      </c>
      <c r="E10" s="79" t="s">
        <v>33</v>
      </c>
      <c r="F10" s="193">
        <v>8</v>
      </c>
      <c r="G10" s="193">
        <v>8</v>
      </c>
      <c r="H10" s="193">
        <v>8</v>
      </c>
      <c r="I10" s="193">
        <v>8</v>
      </c>
      <c r="J10" s="193">
        <v>8</v>
      </c>
      <c r="K10" s="193">
        <v>5</v>
      </c>
      <c r="L10" s="193">
        <v>8</v>
      </c>
      <c r="M10" s="193">
        <v>8</v>
      </c>
      <c r="N10" s="193">
        <v>8</v>
      </c>
      <c r="O10" s="193">
        <v>8</v>
      </c>
      <c r="P10" s="193">
        <v>8</v>
      </c>
      <c r="Q10" s="193">
        <v>8</v>
      </c>
      <c r="R10" s="193"/>
      <c r="S10" s="193">
        <v>8</v>
      </c>
      <c r="T10" s="193">
        <v>8</v>
      </c>
      <c r="U10" s="193">
        <v>8</v>
      </c>
      <c r="V10" s="193">
        <v>8</v>
      </c>
      <c r="W10" s="193">
        <v>8</v>
      </c>
      <c r="X10" s="193">
        <v>8</v>
      </c>
      <c r="Y10" s="193"/>
      <c r="Z10" s="193">
        <v>8</v>
      </c>
      <c r="AA10" s="193">
        <v>8</v>
      </c>
      <c r="AB10" s="193">
        <v>8</v>
      </c>
      <c r="AC10" s="193">
        <v>8</v>
      </c>
      <c r="AD10" s="193">
        <v>8</v>
      </c>
      <c r="AE10" s="193">
        <v>8</v>
      </c>
      <c r="AF10" s="193"/>
      <c r="AG10" s="193">
        <v>8</v>
      </c>
      <c r="AH10" s="193">
        <v>8</v>
      </c>
      <c r="AI10" s="193">
        <v>8</v>
      </c>
      <c r="AJ10" s="193">
        <v>8</v>
      </c>
      <c r="AK10" s="362">
        <f>((SUM(F10:AJ10))/8)-(SUMIF($F$6:$AJ$6,"C.Nhật",F10:AJ10)/8)</f>
        <v>27</v>
      </c>
      <c r="AL10" s="362">
        <f t="shared" ref="AL10" si="2">SUM(F11:AJ11)/8*1.5</f>
        <v>0</v>
      </c>
      <c r="AM10" s="364">
        <f t="shared" ref="AM10" si="3">SUMIF($F$6:$AJ$6,"C.Nhật",$F10:$AJ11)/8*2</f>
        <v>1.25</v>
      </c>
      <c r="AN10" s="366">
        <f t="shared" ref="AN10" si="4">SUM(AK10:AM11)</f>
        <v>28.25</v>
      </c>
      <c r="AO10" s="368">
        <v>0</v>
      </c>
      <c r="AP10" s="366"/>
      <c r="AQ10" s="366"/>
      <c r="AR10" s="366"/>
      <c r="AS10" s="380" t="s">
        <v>181</v>
      </c>
      <c r="AT10" s="297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spans="1:91" s="78" customFormat="1" ht="18" customHeight="1">
      <c r="A11" s="371"/>
      <c r="B11" s="371"/>
      <c r="C11" s="359"/>
      <c r="D11" s="361"/>
      <c r="E11" s="81" t="s">
        <v>32</v>
      </c>
      <c r="F11" s="194"/>
      <c r="G11" s="194"/>
      <c r="H11" s="194"/>
      <c r="I11" s="194"/>
      <c r="J11" s="194"/>
      <c r="K11" s="194"/>
      <c r="L11" s="194"/>
      <c r="M11" s="194"/>
      <c r="N11" s="194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363"/>
      <c r="AL11" s="363"/>
      <c r="AM11" s="365"/>
      <c r="AN11" s="367"/>
      <c r="AO11" s="369"/>
      <c r="AP11" s="367"/>
      <c r="AQ11" s="367"/>
      <c r="AR11" s="367"/>
      <c r="AS11" s="381"/>
      <c r="AT11" s="297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spans="1:91" s="78" customFormat="1" ht="18" customHeight="1">
      <c r="A12" s="370">
        <f t="shared" ref="A12" si="5">A10+1</f>
        <v>3</v>
      </c>
      <c r="B12" s="370" t="s">
        <v>69</v>
      </c>
      <c r="C12" s="358" t="str">
        <f>VLOOKUP(B12,DS,2,0)</f>
        <v>Võ Thị Út</v>
      </c>
      <c r="D12" s="360" t="str">
        <f>VLOOKUP(B12,DS,3,0)</f>
        <v>KCS</v>
      </c>
      <c r="E12" s="79" t="s">
        <v>33</v>
      </c>
      <c r="F12" s="193">
        <v>8</v>
      </c>
      <c r="G12" s="193">
        <v>8</v>
      </c>
      <c r="H12" s="193">
        <v>8</v>
      </c>
      <c r="I12" s="193">
        <v>8</v>
      </c>
      <c r="J12" s="193">
        <v>8</v>
      </c>
      <c r="K12" s="193">
        <v>5</v>
      </c>
      <c r="L12" s="193">
        <v>8</v>
      </c>
      <c r="M12" s="193">
        <v>8</v>
      </c>
      <c r="N12" s="193">
        <v>8</v>
      </c>
      <c r="O12" s="193">
        <v>8</v>
      </c>
      <c r="P12" s="193">
        <v>8</v>
      </c>
      <c r="Q12" s="193">
        <v>8</v>
      </c>
      <c r="R12" s="193"/>
      <c r="S12" s="193">
        <v>8</v>
      </c>
      <c r="T12" s="193">
        <v>8</v>
      </c>
      <c r="U12" s="193">
        <v>8</v>
      </c>
      <c r="V12" s="193">
        <v>8</v>
      </c>
      <c r="W12" s="193">
        <v>8</v>
      </c>
      <c r="X12" s="193">
        <v>8</v>
      </c>
      <c r="Y12" s="193"/>
      <c r="Z12" s="193">
        <v>8</v>
      </c>
      <c r="AA12" s="193">
        <v>8</v>
      </c>
      <c r="AB12" s="193">
        <v>8</v>
      </c>
      <c r="AC12" s="193">
        <v>8</v>
      </c>
      <c r="AD12" s="193">
        <v>8</v>
      </c>
      <c r="AE12" s="193">
        <v>8</v>
      </c>
      <c r="AF12" s="193"/>
      <c r="AG12" s="193">
        <v>8</v>
      </c>
      <c r="AH12" s="193">
        <v>8</v>
      </c>
      <c r="AI12" s="193">
        <v>8</v>
      </c>
      <c r="AJ12" s="193">
        <v>8</v>
      </c>
      <c r="AK12" s="362">
        <f t="shared" ref="AK12" si="6">((SUM(F12:AJ12))/8)-(SUMIF($F$6:$AJ$6,"C.Nhật",F12:AJ12)/8)</f>
        <v>27</v>
      </c>
      <c r="AL12" s="362">
        <f t="shared" ref="AL12" si="7">SUM(F13:AJ13)/8*1.5</f>
        <v>0</v>
      </c>
      <c r="AM12" s="364">
        <f t="shared" ref="AM12" si="8">SUMIF($F$6:$AJ$6,"C.Nhật",$F12:$AJ13)/8*2</f>
        <v>1.25</v>
      </c>
      <c r="AN12" s="366">
        <f t="shared" ref="AN12" si="9">SUM(AK12:AM13)</f>
        <v>28.25</v>
      </c>
      <c r="AO12" s="368">
        <v>0</v>
      </c>
      <c r="AP12" s="366"/>
      <c r="AQ12" s="366"/>
      <c r="AR12" s="366"/>
      <c r="AS12" s="380"/>
      <c r="AT12" s="297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spans="1:91" s="78" customFormat="1" ht="18" customHeight="1">
      <c r="A13" s="371"/>
      <c r="B13" s="371"/>
      <c r="C13" s="359"/>
      <c r="D13" s="361"/>
      <c r="E13" s="81" t="s">
        <v>32</v>
      </c>
      <c r="F13" s="194"/>
      <c r="G13" s="194"/>
      <c r="H13" s="194"/>
      <c r="I13" s="194"/>
      <c r="J13" s="194"/>
      <c r="K13" s="194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363"/>
      <c r="AL13" s="363"/>
      <c r="AM13" s="365"/>
      <c r="AN13" s="367"/>
      <c r="AO13" s="369"/>
      <c r="AP13" s="367"/>
      <c r="AQ13" s="367"/>
      <c r="AR13" s="367"/>
      <c r="AS13" s="381"/>
      <c r="AT13" s="297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spans="1:91" s="78" customFormat="1" ht="18" customHeight="1">
      <c r="A14" s="370">
        <f t="shared" ref="A14" si="10">A12+1</f>
        <v>4</v>
      </c>
      <c r="B14" s="370" t="s">
        <v>70</v>
      </c>
      <c r="C14" s="358" t="str">
        <f>VLOOKUP(B14,DS,2,0)</f>
        <v>Nguyễn Thị Thiết</v>
      </c>
      <c r="D14" s="360" t="str">
        <f>VLOOKUP(B14,DS,3,0)</f>
        <v>KCS</v>
      </c>
      <c r="E14" s="79" t="s">
        <v>33</v>
      </c>
      <c r="F14" s="193">
        <v>8</v>
      </c>
      <c r="G14" s="193">
        <v>8</v>
      </c>
      <c r="H14" s="193">
        <v>8</v>
      </c>
      <c r="I14" s="193">
        <v>8</v>
      </c>
      <c r="J14" s="193">
        <v>8</v>
      </c>
      <c r="K14" s="193">
        <v>5</v>
      </c>
      <c r="L14" s="193">
        <v>8</v>
      </c>
      <c r="M14" s="193">
        <v>8</v>
      </c>
      <c r="N14" s="193">
        <v>8</v>
      </c>
      <c r="O14" s="193">
        <v>8</v>
      </c>
      <c r="P14" s="193">
        <v>8</v>
      </c>
      <c r="Q14" s="193">
        <v>8</v>
      </c>
      <c r="R14" s="193"/>
      <c r="S14" s="193">
        <v>8</v>
      </c>
      <c r="T14" s="193">
        <v>8</v>
      </c>
      <c r="U14" s="193">
        <v>8</v>
      </c>
      <c r="V14" s="193">
        <v>8</v>
      </c>
      <c r="W14" s="193">
        <v>8</v>
      </c>
      <c r="X14" s="193">
        <v>8</v>
      </c>
      <c r="Y14" s="193"/>
      <c r="Z14" s="193">
        <v>8</v>
      </c>
      <c r="AA14" s="193">
        <v>8</v>
      </c>
      <c r="AB14" s="193">
        <v>8</v>
      </c>
      <c r="AC14" s="193">
        <v>8</v>
      </c>
      <c r="AD14" s="193">
        <v>8</v>
      </c>
      <c r="AE14" s="193">
        <v>8</v>
      </c>
      <c r="AF14" s="193"/>
      <c r="AG14" s="193">
        <v>8</v>
      </c>
      <c r="AH14" s="193">
        <v>8</v>
      </c>
      <c r="AI14" s="193">
        <v>8</v>
      </c>
      <c r="AJ14" s="193">
        <v>8</v>
      </c>
      <c r="AK14" s="362">
        <f t="shared" ref="AK14" si="11">((SUM(F14:AJ14))/8)-(SUMIF($F$6:$AJ$6,"C.Nhật",F14:AJ14)/8)</f>
        <v>27</v>
      </c>
      <c r="AL14" s="362">
        <f t="shared" ref="AL14" si="12">SUM(F15:AJ15)/8*1.5</f>
        <v>0</v>
      </c>
      <c r="AM14" s="364">
        <f t="shared" ref="AM14" si="13">SUMIF($F$6:$AJ$6,"C.Nhật",$F14:$AJ15)/8*2</f>
        <v>1.25</v>
      </c>
      <c r="AN14" s="366">
        <f t="shared" ref="AN14" si="14">SUM(AK14:AM15)</f>
        <v>28.25</v>
      </c>
      <c r="AO14" s="368">
        <v>0</v>
      </c>
      <c r="AP14" s="366"/>
      <c r="AQ14" s="366"/>
      <c r="AR14" s="366"/>
      <c r="AS14" s="380"/>
      <c r="AT14" s="32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spans="1:91" s="78" customFormat="1" ht="18" customHeight="1">
      <c r="A15" s="371"/>
      <c r="B15" s="371"/>
      <c r="C15" s="359"/>
      <c r="D15" s="361"/>
      <c r="E15" s="81" t="s">
        <v>32</v>
      </c>
      <c r="F15" s="194"/>
      <c r="G15" s="194"/>
      <c r="H15" s="194"/>
      <c r="I15" s="194"/>
      <c r="J15" s="194"/>
      <c r="K15" s="194"/>
      <c r="L15" s="194"/>
      <c r="M15" s="194"/>
      <c r="N15" s="194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363"/>
      <c r="AL15" s="363"/>
      <c r="AM15" s="365"/>
      <c r="AN15" s="367"/>
      <c r="AO15" s="369"/>
      <c r="AP15" s="367"/>
      <c r="AQ15" s="367"/>
      <c r="AR15" s="367"/>
      <c r="AS15" s="381"/>
      <c r="AT15" s="32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spans="1:91" s="78" customFormat="1" ht="18" customHeight="1">
      <c r="A16" s="370">
        <f t="shared" ref="A16" si="15">A14+1</f>
        <v>5</v>
      </c>
      <c r="B16" s="370" t="s">
        <v>71</v>
      </c>
      <c r="C16" s="358" t="str">
        <f>VLOOKUP(B16,DS,2,0)</f>
        <v>Nguyễn Trường Giang</v>
      </c>
      <c r="D16" s="360" t="str">
        <f>VLOOKUP(B16,DS,3,0)</f>
        <v>Cơ Điện</v>
      </c>
      <c r="E16" s="79" t="s">
        <v>33</v>
      </c>
      <c r="F16" s="193">
        <v>8</v>
      </c>
      <c r="G16" s="193">
        <v>8</v>
      </c>
      <c r="H16" s="193">
        <v>8</v>
      </c>
      <c r="I16" s="193">
        <v>8</v>
      </c>
      <c r="J16" s="193">
        <v>8</v>
      </c>
      <c r="K16" s="193">
        <v>5</v>
      </c>
      <c r="L16" s="193">
        <v>8</v>
      </c>
      <c r="M16" s="193">
        <v>8</v>
      </c>
      <c r="N16" s="193">
        <v>8</v>
      </c>
      <c r="O16" s="193">
        <v>8</v>
      </c>
      <c r="P16" s="193">
        <v>8</v>
      </c>
      <c r="Q16" s="193">
        <v>8</v>
      </c>
      <c r="R16" s="193"/>
      <c r="S16" s="193">
        <v>8</v>
      </c>
      <c r="T16" s="193">
        <v>8</v>
      </c>
      <c r="U16" s="193">
        <v>8</v>
      </c>
      <c r="V16" s="193">
        <v>8</v>
      </c>
      <c r="W16" s="193">
        <v>8</v>
      </c>
      <c r="X16" s="193">
        <v>8</v>
      </c>
      <c r="Y16" s="193"/>
      <c r="Z16" s="193">
        <v>8</v>
      </c>
      <c r="AA16" s="193">
        <v>8</v>
      </c>
      <c r="AB16" s="193">
        <v>8</v>
      </c>
      <c r="AC16" s="193">
        <v>8</v>
      </c>
      <c r="AD16" s="193">
        <v>8</v>
      </c>
      <c r="AE16" s="193">
        <v>8</v>
      </c>
      <c r="AF16" s="193"/>
      <c r="AG16" s="193">
        <v>8</v>
      </c>
      <c r="AH16" s="193">
        <v>8</v>
      </c>
      <c r="AI16" s="193">
        <v>8</v>
      </c>
      <c r="AJ16" s="193">
        <v>8</v>
      </c>
      <c r="AK16" s="362">
        <f t="shared" ref="AK16" si="16">((SUM(F16:AJ16))/8)-(SUMIF($F$6:$AJ$6,"C.Nhật",F16:AJ16)/8)</f>
        <v>27</v>
      </c>
      <c r="AL16" s="362">
        <f t="shared" ref="AL16" si="17">SUM(F17:AJ17)/8*1.5</f>
        <v>0</v>
      </c>
      <c r="AM16" s="364">
        <f t="shared" ref="AM16" si="18">SUMIF($F$6:$AJ$6,"C.Nhật",$F16:$AJ17)/8*2</f>
        <v>1.25</v>
      </c>
      <c r="AN16" s="366">
        <f t="shared" ref="AN16" si="19">SUM(AK16:AM17)</f>
        <v>28.25</v>
      </c>
      <c r="AO16" s="368">
        <v>0</v>
      </c>
      <c r="AP16" s="366"/>
      <c r="AQ16" s="366"/>
      <c r="AR16" s="366"/>
      <c r="AS16" s="380"/>
      <c r="AT16" s="297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</row>
    <row r="17" spans="1:91" s="78" customFormat="1" ht="18" customHeight="1">
      <c r="A17" s="371"/>
      <c r="B17" s="371"/>
      <c r="C17" s="359"/>
      <c r="D17" s="361"/>
      <c r="E17" s="81" t="s">
        <v>32</v>
      </c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4"/>
      <c r="Z17" s="194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363"/>
      <c r="AL17" s="363"/>
      <c r="AM17" s="365"/>
      <c r="AN17" s="367"/>
      <c r="AO17" s="369"/>
      <c r="AP17" s="367"/>
      <c r="AQ17" s="367"/>
      <c r="AR17" s="367"/>
      <c r="AS17" s="381"/>
      <c r="AT17" s="297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</row>
    <row r="18" spans="1:91" s="83" customFormat="1" ht="12.75">
      <c r="A18" s="19"/>
      <c r="B18" s="84"/>
      <c r="C18" s="4"/>
      <c r="D18" s="132"/>
      <c r="E18" s="4"/>
      <c r="F18" s="88"/>
      <c r="G18" s="88"/>
      <c r="H18" s="85"/>
      <c r="I18" s="85"/>
      <c r="J18" s="140"/>
      <c r="K18" s="88"/>
      <c r="L18" s="85"/>
      <c r="M18" s="88"/>
      <c r="N18" s="88"/>
      <c r="O18" s="88"/>
      <c r="P18" s="88"/>
      <c r="Q18" s="85"/>
      <c r="R18" s="88"/>
      <c r="S18" s="88"/>
      <c r="T18" s="140"/>
      <c r="U18" s="88"/>
      <c r="V18" s="88"/>
      <c r="W18" s="88"/>
      <c r="X18" s="84"/>
      <c r="Y18" s="88"/>
      <c r="Z18" s="88"/>
      <c r="AA18" s="88"/>
      <c r="AB18" s="88"/>
      <c r="AC18" s="88"/>
      <c r="AD18" s="85"/>
      <c r="AE18" s="88"/>
      <c r="AF18" s="88"/>
      <c r="AG18" s="88"/>
      <c r="AH18" s="88"/>
      <c r="AI18" s="88"/>
      <c r="AJ18" s="88"/>
      <c r="AK18" s="4"/>
      <c r="AL18" s="4"/>
      <c r="AM18" s="117"/>
      <c r="AN18" s="87"/>
      <c r="AO18" s="87"/>
      <c r="AP18" s="87"/>
      <c r="AQ18" s="87"/>
      <c r="AR18" s="87"/>
      <c r="AS18" s="4"/>
      <c r="AT18" s="123"/>
    </row>
    <row r="19" spans="1:91" s="83" customFormat="1" ht="12.75">
      <c r="A19" s="19"/>
      <c r="B19" s="84"/>
      <c r="C19" s="19" t="s">
        <v>14</v>
      </c>
      <c r="D19" s="132"/>
      <c r="E19" s="4"/>
      <c r="F19" s="88"/>
      <c r="G19" s="88"/>
      <c r="H19" s="85"/>
      <c r="I19" s="85"/>
      <c r="J19" s="140"/>
      <c r="K19" s="88"/>
      <c r="L19" s="85"/>
      <c r="M19" s="88"/>
      <c r="N19" s="88"/>
      <c r="O19" s="88"/>
      <c r="P19" s="88"/>
      <c r="Q19" s="85"/>
      <c r="R19" s="88"/>
      <c r="S19" s="88"/>
      <c r="T19" s="140"/>
      <c r="U19" s="88"/>
      <c r="V19" s="88"/>
      <c r="W19" s="88"/>
      <c r="X19" s="84"/>
      <c r="Y19" s="88"/>
      <c r="Z19" s="88"/>
      <c r="AA19" s="88"/>
      <c r="AB19" s="88"/>
      <c r="AC19" s="88"/>
      <c r="AD19" s="85"/>
      <c r="AE19" s="88"/>
      <c r="AF19" s="88"/>
      <c r="AG19" s="88"/>
      <c r="AH19" s="88"/>
      <c r="AI19" s="88"/>
      <c r="AJ19" s="88"/>
      <c r="AK19" s="4"/>
      <c r="AL19" s="4"/>
      <c r="AM19" s="117"/>
      <c r="AN19" s="87"/>
      <c r="AO19" s="87"/>
      <c r="AP19" s="87"/>
      <c r="AQ19" s="87"/>
      <c r="AR19" s="87"/>
      <c r="AS19" s="4"/>
      <c r="AT19" s="123"/>
    </row>
    <row r="20" spans="1:91" s="83" customFormat="1" ht="12.75">
      <c r="A20" s="16"/>
      <c r="B20" s="16"/>
      <c r="C20" s="4"/>
      <c r="D20" s="132"/>
      <c r="E20" s="4"/>
      <c r="F20" s="88"/>
      <c r="G20" s="88"/>
      <c r="H20" s="141"/>
      <c r="I20" s="141"/>
      <c r="J20" s="141"/>
      <c r="K20" s="88"/>
      <c r="L20" s="141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141"/>
      <c r="AE20" s="88"/>
      <c r="AF20" s="88"/>
      <c r="AG20" s="88"/>
      <c r="AH20" s="88"/>
      <c r="AI20" s="88"/>
      <c r="AJ20" s="88"/>
      <c r="AK20" s="4"/>
      <c r="AL20" s="4"/>
      <c r="AM20" s="117"/>
      <c r="AN20" s="89"/>
      <c r="AO20" s="89"/>
      <c r="AP20" s="89"/>
      <c r="AQ20" s="89"/>
      <c r="AR20" s="89"/>
      <c r="AS20" s="4"/>
      <c r="AT20" s="123"/>
    </row>
    <row r="21" spans="1:91" s="86" customFormat="1" ht="15" customHeight="1">
      <c r="A21" s="16"/>
      <c r="B21" s="16"/>
      <c r="C21" s="4"/>
      <c r="D21" s="132"/>
      <c r="E21" s="4"/>
      <c r="F21" s="88"/>
      <c r="G21" s="88"/>
      <c r="H21" s="141"/>
      <c r="I21" s="141"/>
      <c r="J21" s="141"/>
      <c r="K21" s="88"/>
      <c r="L21" s="141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141"/>
      <c r="AE21" s="88"/>
      <c r="AF21" s="88"/>
      <c r="AG21" s="88"/>
      <c r="AH21" s="88"/>
      <c r="AI21" s="88"/>
      <c r="AJ21" s="88"/>
      <c r="AK21" s="4"/>
      <c r="AL21" s="4"/>
      <c r="AM21" s="117"/>
      <c r="AN21" s="89"/>
      <c r="AO21" s="89"/>
      <c r="AP21" s="89"/>
      <c r="AQ21" s="89"/>
      <c r="AR21" s="89"/>
      <c r="AS21" s="4"/>
      <c r="AT21" s="4"/>
    </row>
    <row r="22" spans="1:91" s="86" customFormat="1" ht="11.25">
      <c r="A22" s="16"/>
      <c r="B22" s="16"/>
      <c r="C22" s="4"/>
      <c r="D22" s="132"/>
      <c r="E22" s="4"/>
      <c r="F22" s="88"/>
      <c r="G22" s="88"/>
      <c r="H22" s="141"/>
      <c r="I22" s="141"/>
      <c r="J22" s="141"/>
      <c r="K22" s="88"/>
      <c r="L22" s="141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141"/>
      <c r="AE22" s="88"/>
      <c r="AF22" s="88"/>
      <c r="AG22" s="88"/>
      <c r="AH22" s="88"/>
      <c r="AI22" s="88"/>
      <c r="AJ22" s="88"/>
      <c r="AK22" s="4"/>
      <c r="AL22" s="4"/>
      <c r="AM22" s="117"/>
      <c r="AN22" s="89"/>
      <c r="AO22" s="89"/>
      <c r="AP22" s="89"/>
      <c r="AQ22" s="89"/>
      <c r="AR22" s="89"/>
      <c r="AS22" s="4"/>
      <c r="AT22" s="4"/>
    </row>
    <row r="23" spans="1:91" s="86" customFormat="1" ht="11.25">
      <c r="A23" s="16"/>
      <c r="B23" s="16"/>
      <c r="C23" s="4"/>
      <c r="D23" s="132"/>
      <c r="E23" s="4"/>
      <c r="F23" s="88"/>
      <c r="G23" s="88"/>
      <c r="H23" s="141"/>
      <c r="I23" s="141"/>
      <c r="J23" s="141"/>
      <c r="K23" s="88"/>
      <c r="L23" s="141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141"/>
      <c r="AE23" s="88"/>
      <c r="AF23" s="88"/>
      <c r="AG23" s="88"/>
      <c r="AH23" s="88"/>
      <c r="AI23" s="88"/>
      <c r="AJ23" s="88"/>
      <c r="AK23" s="4"/>
      <c r="AL23" s="4"/>
      <c r="AM23" s="117"/>
      <c r="AN23" s="89"/>
      <c r="AO23" s="89"/>
      <c r="AP23" s="89"/>
      <c r="AQ23" s="89"/>
      <c r="AR23" s="89"/>
      <c r="AS23" s="4"/>
      <c r="AT23" s="4"/>
    </row>
    <row r="24" spans="1:91" s="86" customFormat="1" ht="11.25">
      <c r="A24" s="13"/>
      <c r="B24" s="13"/>
      <c r="C24" s="19"/>
      <c r="D24" s="133"/>
      <c r="E24" s="90"/>
      <c r="F24" s="140"/>
      <c r="G24" s="142"/>
      <c r="H24" s="85"/>
      <c r="I24" s="85"/>
      <c r="J24" s="85"/>
      <c r="K24" s="142"/>
      <c r="L24" s="85"/>
      <c r="M24" s="142"/>
      <c r="N24" s="142"/>
      <c r="O24" s="142"/>
      <c r="P24" s="142"/>
      <c r="Q24" s="85"/>
      <c r="R24" s="140"/>
      <c r="S24" s="142"/>
      <c r="T24" s="142"/>
      <c r="U24" s="85"/>
      <c r="V24" s="142"/>
      <c r="W24" s="142"/>
      <c r="X24" s="85"/>
      <c r="Y24" s="142"/>
      <c r="Z24" s="142"/>
      <c r="AA24" s="142"/>
      <c r="AB24" s="142"/>
      <c r="AC24" s="142"/>
      <c r="AD24" s="85"/>
      <c r="AE24" s="142"/>
      <c r="AF24" s="142"/>
      <c r="AG24" s="142"/>
      <c r="AH24" s="142"/>
      <c r="AI24" s="142"/>
      <c r="AJ24" s="142"/>
      <c r="AK24" s="90"/>
      <c r="AM24" s="118"/>
      <c r="AN24" s="13"/>
      <c r="AO24" s="13"/>
      <c r="AP24" s="13"/>
      <c r="AQ24" s="13"/>
      <c r="AR24" s="13"/>
      <c r="AS24" s="19"/>
      <c r="AT24" s="4"/>
    </row>
    <row r="25" spans="1:91" s="86" customFormat="1" ht="12.75">
      <c r="A25" s="2"/>
      <c r="B25" s="2" t="s">
        <v>0</v>
      </c>
      <c r="C25" s="2"/>
      <c r="D25" s="309"/>
      <c r="E25" s="2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  <c r="AD25" s="143"/>
      <c r="AE25" s="143"/>
      <c r="AF25" s="143"/>
      <c r="AG25" s="143"/>
      <c r="AH25" s="144"/>
      <c r="AI25" s="144"/>
      <c r="AJ25" s="144"/>
      <c r="AK25" s="2"/>
      <c r="AL25" s="2"/>
      <c r="AM25" s="119"/>
      <c r="AN25" s="2"/>
      <c r="AO25" s="2"/>
      <c r="AP25" s="2"/>
      <c r="AQ25" s="2"/>
      <c r="AR25" s="2"/>
      <c r="AS25" s="2"/>
      <c r="AT25" s="4"/>
    </row>
    <row r="26" spans="1:91" s="86" customFormat="1" ht="12.75">
      <c r="A26" s="2"/>
      <c r="B26" s="2"/>
      <c r="C26" s="2" t="s">
        <v>48</v>
      </c>
      <c r="D26" s="309"/>
      <c r="E26" s="2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143"/>
      <c r="AG26" s="143"/>
      <c r="AH26" s="144"/>
      <c r="AI26" s="144"/>
      <c r="AJ26" s="144"/>
      <c r="AK26" s="2"/>
      <c r="AL26" s="2"/>
      <c r="AM26" s="119"/>
      <c r="AN26" s="2"/>
      <c r="AO26" s="2"/>
      <c r="AP26" s="2"/>
      <c r="AQ26" s="2"/>
      <c r="AR26" s="2"/>
      <c r="AS26" s="2"/>
      <c r="AT26" s="19"/>
    </row>
    <row r="27" spans="1:91" ht="15" customHeight="1">
      <c r="C27" s="2" t="s">
        <v>49</v>
      </c>
    </row>
    <row r="28" spans="1:91" ht="15" customHeight="1">
      <c r="C28" s="2" t="s">
        <v>50</v>
      </c>
    </row>
    <row r="29" spans="1:91" ht="15" customHeight="1">
      <c r="C29" s="2" t="s">
        <v>51</v>
      </c>
    </row>
    <row r="30" spans="1:91" ht="15" customHeight="1">
      <c r="C30" s="2" t="s">
        <v>52</v>
      </c>
    </row>
    <row r="31" spans="1:91" ht="15" customHeight="1">
      <c r="C31" s="2" t="s">
        <v>53</v>
      </c>
    </row>
    <row r="32" spans="1:91" ht="15" customHeight="1">
      <c r="C32" s="2" t="s">
        <v>54</v>
      </c>
    </row>
    <row r="33" spans="1:46" ht="15" customHeight="1">
      <c r="C33" s="2" t="s">
        <v>55</v>
      </c>
    </row>
    <row r="34" spans="1:46" ht="15" customHeight="1">
      <c r="C34" s="2" t="s">
        <v>56</v>
      </c>
    </row>
    <row r="45" spans="1:46" s="171" customFormat="1" ht="20.25">
      <c r="A45" s="161" t="str">
        <f>$A$1</f>
        <v>Công ty TNHH Hải sản An Lạc</v>
      </c>
      <c r="B45" s="165"/>
      <c r="C45" s="165"/>
      <c r="D45" s="166"/>
      <c r="E45" s="165"/>
      <c r="F45" s="166"/>
      <c r="G45" s="166"/>
      <c r="H45" s="166"/>
      <c r="I45" s="166"/>
      <c r="J45" s="166"/>
      <c r="K45" s="167"/>
      <c r="L45" s="167"/>
      <c r="M45" s="167"/>
      <c r="N45" s="167"/>
      <c r="O45" s="167"/>
      <c r="P45" s="167"/>
      <c r="Q45" s="167"/>
      <c r="R45" s="167"/>
      <c r="S45" s="168" t="str">
        <f>S1</f>
        <v>BẢNG CHẤM CÔNG THÁNG 07 NĂM 2014</v>
      </c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7"/>
      <c r="AI45" s="167"/>
      <c r="AJ45" s="167"/>
      <c r="AK45" s="169"/>
      <c r="AL45" s="169"/>
      <c r="AM45" s="374" t="s">
        <v>126</v>
      </c>
      <c r="AN45" s="375"/>
      <c r="AO45" s="375"/>
      <c r="AP45" s="375"/>
      <c r="AQ45" s="375"/>
      <c r="AR45" s="375"/>
      <c r="AS45" s="376"/>
      <c r="AT45" s="170"/>
    </row>
    <row r="46" spans="1:46" s="171" customFormat="1" ht="20.25">
      <c r="A46" s="161" t="str">
        <f>$A$2</f>
        <v>Địa chỉ: Lô A14, đường 4A, KCN Hải Sơn, Đức Hòa, Long An</v>
      </c>
      <c r="B46" s="166"/>
      <c r="C46" s="166"/>
      <c r="D46" s="166"/>
      <c r="E46" s="166"/>
      <c r="F46" s="166"/>
      <c r="G46" s="166"/>
      <c r="H46" s="166"/>
      <c r="I46" s="166"/>
      <c r="J46" s="166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7"/>
      <c r="AD46" s="167"/>
      <c r="AE46" s="167"/>
      <c r="AF46" s="167"/>
      <c r="AG46" s="167"/>
      <c r="AH46" s="167"/>
      <c r="AI46" s="167"/>
      <c r="AJ46" s="167"/>
      <c r="AK46" s="169"/>
      <c r="AL46" s="169"/>
      <c r="AM46" s="172"/>
      <c r="AN46" s="173"/>
      <c r="AO46" s="173"/>
      <c r="AP46" s="173"/>
      <c r="AQ46" s="173"/>
      <c r="AR46" s="173"/>
      <c r="AS46" s="174"/>
      <c r="AT46" s="174"/>
    </row>
    <row r="47" spans="1:46" s="171" customFormat="1" ht="21" customHeight="1">
      <c r="A47" s="161" t="str">
        <f>$A$3</f>
        <v>MST: 1100878093</v>
      </c>
      <c r="B47" s="175"/>
      <c r="C47" s="175"/>
      <c r="D47" s="176"/>
      <c r="E47" s="176"/>
      <c r="F47" s="167"/>
      <c r="G47" s="167"/>
      <c r="H47" s="167"/>
      <c r="I47" s="167"/>
      <c r="J47" s="167"/>
      <c r="K47" s="167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  <c r="AD47" s="167"/>
      <c r="AE47" s="167"/>
      <c r="AF47" s="167"/>
      <c r="AG47" s="167"/>
      <c r="AH47" s="167"/>
      <c r="AI47" s="167"/>
      <c r="AJ47" s="167"/>
      <c r="AK47" s="169"/>
      <c r="AL47" s="169"/>
      <c r="AM47" s="172"/>
      <c r="AN47" s="170"/>
      <c r="AO47" s="170"/>
      <c r="AP47" s="170"/>
      <c r="AQ47" s="170"/>
      <c r="AR47" s="170"/>
      <c r="AS47" s="177"/>
      <c r="AT47" s="177"/>
    </row>
    <row r="48" spans="1:46" s="171" customFormat="1" ht="14.25" customHeight="1">
      <c r="A48" s="178"/>
      <c r="B48" s="178"/>
      <c r="C48" s="179"/>
      <c r="D48" s="180"/>
      <c r="E48" s="181">
        <f>$E$4</f>
        <v>41821</v>
      </c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3"/>
      <c r="AI48" s="183"/>
      <c r="AJ48" s="183"/>
      <c r="AK48" s="178"/>
      <c r="AL48" s="178"/>
      <c r="AM48" s="184"/>
      <c r="AN48" s="178"/>
      <c r="AO48" s="178"/>
      <c r="AP48" s="178"/>
      <c r="AQ48" s="178"/>
      <c r="AR48" s="178"/>
      <c r="AS48" s="178"/>
      <c r="AT48" s="185"/>
    </row>
    <row r="49" spans="1:91" s="187" customFormat="1" ht="18.75" customHeight="1">
      <c r="A49" s="377" t="s">
        <v>29</v>
      </c>
      <c r="B49" s="377" t="s">
        <v>3</v>
      </c>
      <c r="C49" s="377" t="s">
        <v>1</v>
      </c>
      <c r="D49" s="398" t="s">
        <v>30</v>
      </c>
      <c r="E49" s="377" t="s">
        <v>31</v>
      </c>
      <c r="F49" s="186">
        <f>+E48</f>
        <v>41821</v>
      </c>
      <c r="G49" s="186">
        <f t="shared" ref="G49:AJ49" si="20">F49+1</f>
        <v>41822</v>
      </c>
      <c r="H49" s="186">
        <f t="shared" si="20"/>
        <v>41823</v>
      </c>
      <c r="I49" s="186">
        <f t="shared" si="20"/>
        <v>41824</v>
      </c>
      <c r="J49" s="186">
        <f t="shared" si="20"/>
        <v>41825</v>
      </c>
      <c r="K49" s="186">
        <f t="shared" si="20"/>
        <v>41826</v>
      </c>
      <c r="L49" s="186">
        <f t="shared" si="20"/>
        <v>41827</v>
      </c>
      <c r="M49" s="186">
        <f t="shared" si="20"/>
        <v>41828</v>
      </c>
      <c r="N49" s="186">
        <f t="shared" si="20"/>
        <v>41829</v>
      </c>
      <c r="O49" s="186">
        <f t="shared" si="20"/>
        <v>41830</v>
      </c>
      <c r="P49" s="186">
        <f t="shared" si="20"/>
        <v>41831</v>
      </c>
      <c r="Q49" s="186">
        <f t="shared" si="20"/>
        <v>41832</v>
      </c>
      <c r="R49" s="186">
        <f t="shared" si="20"/>
        <v>41833</v>
      </c>
      <c r="S49" s="186">
        <f t="shared" si="20"/>
        <v>41834</v>
      </c>
      <c r="T49" s="186">
        <f t="shared" si="20"/>
        <v>41835</v>
      </c>
      <c r="U49" s="186">
        <f t="shared" si="20"/>
        <v>41836</v>
      </c>
      <c r="V49" s="186">
        <f t="shared" si="20"/>
        <v>41837</v>
      </c>
      <c r="W49" s="186">
        <f t="shared" si="20"/>
        <v>41838</v>
      </c>
      <c r="X49" s="186">
        <f t="shared" si="20"/>
        <v>41839</v>
      </c>
      <c r="Y49" s="186">
        <f t="shared" si="20"/>
        <v>41840</v>
      </c>
      <c r="Z49" s="186">
        <f t="shared" si="20"/>
        <v>41841</v>
      </c>
      <c r="AA49" s="186">
        <f t="shared" si="20"/>
        <v>41842</v>
      </c>
      <c r="AB49" s="186">
        <f t="shared" si="20"/>
        <v>41843</v>
      </c>
      <c r="AC49" s="186">
        <f t="shared" si="20"/>
        <v>41844</v>
      </c>
      <c r="AD49" s="186">
        <f t="shared" si="20"/>
        <v>41845</v>
      </c>
      <c r="AE49" s="186">
        <f t="shared" si="20"/>
        <v>41846</v>
      </c>
      <c r="AF49" s="186">
        <f t="shared" si="20"/>
        <v>41847</v>
      </c>
      <c r="AG49" s="186">
        <f t="shared" si="20"/>
        <v>41848</v>
      </c>
      <c r="AH49" s="186">
        <f>AG49+1</f>
        <v>41849</v>
      </c>
      <c r="AI49" s="186">
        <f t="shared" si="20"/>
        <v>41850</v>
      </c>
      <c r="AJ49" s="186">
        <f t="shared" si="20"/>
        <v>41851</v>
      </c>
      <c r="AK49" s="400" t="s">
        <v>15</v>
      </c>
      <c r="AL49" s="401"/>
      <c r="AM49" s="402"/>
      <c r="AN49" s="403" t="s">
        <v>47</v>
      </c>
      <c r="AO49" s="403" t="s">
        <v>43</v>
      </c>
      <c r="AP49" s="403" t="s">
        <v>44</v>
      </c>
      <c r="AQ49" s="403" t="s">
        <v>45</v>
      </c>
      <c r="AR49" s="403" t="s">
        <v>46</v>
      </c>
      <c r="AS49" s="398" t="s">
        <v>0</v>
      </c>
      <c r="AT49" s="405"/>
      <c r="AV49" s="171"/>
      <c r="AW49" s="171"/>
      <c r="AX49" s="171"/>
      <c r="AY49" s="171"/>
      <c r="AZ49" s="171"/>
      <c r="BA49" s="171"/>
      <c r="BB49" s="171"/>
      <c r="BC49" s="171"/>
      <c r="BD49" s="171"/>
      <c r="BE49" s="171"/>
      <c r="BF49" s="171"/>
      <c r="BG49" s="171"/>
      <c r="BH49" s="171"/>
      <c r="BI49" s="171"/>
      <c r="BJ49" s="171"/>
      <c r="BK49" s="171"/>
      <c r="BL49" s="171"/>
      <c r="BM49" s="171"/>
      <c r="BN49" s="171"/>
      <c r="BO49" s="171"/>
      <c r="BP49" s="171"/>
      <c r="BQ49" s="171"/>
      <c r="BR49" s="171"/>
      <c r="BS49" s="171"/>
      <c r="BT49" s="171"/>
      <c r="BU49" s="171"/>
      <c r="BV49" s="171"/>
      <c r="BW49" s="171"/>
      <c r="BX49" s="171"/>
      <c r="BY49" s="171"/>
      <c r="BZ49" s="171"/>
      <c r="CA49" s="171"/>
      <c r="CB49" s="171"/>
      <c r="CC49" s="171"/>
      <c r="CD49" s="171"/>
      <c r="CE49" s="171"/>
      <c r="CF49" s="171"/>
      <c r="CG49" s="171"/>
      <c r="CH49" s="171"/>
      <c r="CI49" s="171"/>
      <c r="CJ49" s="171"/>
      <c r="CK49" s="171"/>
      <c r="CL49" s="171"/>
      <c r="CM49" s="171"/>
    </row>
    <row r="50" spans="1:91" s="187" customFormat="1" ht="57.75" customHeight="1">
      <c r="A50" s="378"/>
      <c r="B50" s="378"/>
      <c r="C50" s="378"/>
      <c r="D50" s="378"/>
      <c r="E50" s="399"/>
      <c r="F50" s="188" t="str">
        <f>CHOOSE(WEEKDAY(F49),"C.Nhật","T.Hai","T.Ba","T.Tư","T.Năm","T.Sáu","T.Bảy")</f>
        <v>T.Ba</v>
      </c>
      <c r="G50" s="188" t="str">
        <f t="shared" ref="G50:AJ50" si="21">CHOOSE(WEEKDAY(G49),"C.Nhật","T.Hai","T.Ba","T.Tư","T.Năm","T.Sáu","T.Bảy")</f>
        <v>T.Tư</v>
      </c>
      <c r="H50" s="188" t="str">
        <f t="shared" si="21"/>
        <v>T.Năm</v>
      </c>
      <c r="I50" s="188" t="str">
        <f t="shared" si="21"/>
        <v>T.Sáu</v>
      </c>
      <c r="J50" s="188" t="str">
        <f t="shared" si="21"/>
        <v>T.Bảy</v>
      </c>
      <c r="K50" s="188" t="str">
        <f t="shared" si="21"/>
        <v>C.Nhật</v>
      </c>
      <c r="L50" s="188" t="str">
        <f t="shared" si="21"/>
        <v>T.Hai</v>
      </c>
      <c r="M50" s="188" t="str">
        <f t="shared" si="21"/>
        <v>T.Ba</v>
      </c>
      <c r="N50" s="188" t="str">
        <f t="shared" si="21"/>
        <v>T.Tư</v>
      </c>
      <c r="O50" s="188" t="str">
        <f t="shared" si="21"/>
        <v>T.Năm</v>
      </c>
      <c r="P50" s="188" t="str">
        <f t="shared" si="21"/>
        <v>T.Sáu</v>
      </c>
      <c r="Q50" s="188" t="str">
        <f t="shared" si="21"/>
        <v>T.Bảy</v>
      </c>
      <c r="R50" s="188" t="str">
        <f t="shared" si="21"/>
        <v>C.Nhật</v>
      </c>
      <c r="S50" s="188" t="str">
        <f t="shared" si="21"/>
        <v>T.Hai</v>
      </c>
      <c r="T50" s="188" t="str">
        <f t="shared" si="21"/>
        <v>T.Ba</v>
      </c>
      <c r="U50" s="188" t="str">
        <f t="shared" si="21"/>
        <v>T.Tư</v>
      </c>
      <c r="V50" s="188" t="str">
        <f t="shared" si="21"/>
        <v>T.Năm</v>
      </c>
      <c r="W50" s="188" t="str">
        <f t="shared" si="21"/>
        <v>T.Sáu</v>
      </c>
      <c r="X50" s="188" t="str">
        <f t="shared" si="21"/>
        <v>T.Bảy</v>
      </c>
      <c r="Y50" s="188" t="str">
        <f t="shared" si="21"/>
        <v>C.Nhật</v>
      </c>
      <c r="Z50" s="188" t="str">
        <f t="shared" si="21"/>
        <v>T.Hai</v>
      </c>
      <c r="AA50" s="188" t="str">
        <f t="shared" si="21"/>
        <v>T.Ba</v>
      </c>
      <c r="AB50" s="188" t="str">
        <f t="shared" si="21"/>
        <v>T.Tư</v>
      </c>
      <c r="AC50" s="188" t="str">
        <f t="shared" si="21"/>
        <v>T.Năm</v>
      </c>
      <c r="AD50" s="188" t="str">
        <f t="shared" si="21"/>
        <v>T.Sáu</v>
      </c>
      <c r="AE50" s="188" t="str">
        <f t="shared" si="21"/>
        <v>T.Bảy</v>
      </c>
      <c r="AF50" s="188" t="str">
        <f t="shared" si="21"/>
        <v>C.Nhật</v>
      </c>
      <c r="AG50" s="188" t="str">
        <f t="shared" si="21"/>
        <v>T.Hai</v>
      </c>
      <c r="AH50" s="188" t="str">
        <f t="shared" si="21"/>
        <v>T.Ba</v>
      </c>
      <c r="AI50" s="188" t="str">
        <f t="shared" si="21"/>
        <v>T.Tư</v>
      </c>
      <c r="AJ50" s="188" t="str">
        <f t="shared" si="21"/>
        <v>T.Năm</v>
      </c>
      <c r="AK50" s="189" t="s">
        <v>16</v>
      </c>
      <c r="AL50" s="189" t="s">
        <v>32</v>
      </c>
      <c r="AM50" s="190" t="s">
        <v>17</v>
      </c>
      <c r="AN50" s="404"/>
      <c r="AO50" s="404"/>
      <c r="AP50" s="404"/>
      <c r="AQ50" s="404"/>
      <c r="AR50" s="404"/>
      <c r="AS50" s="378"/>
      <c r="AT50" s="405"/>
      <c r="AV50" s="171"/>
      <c r="AW50" s="171"/>
      <c r="AX50" s="171"/>
      <c r="AY50" s="171"/>
      <c r="AZ50" s="171"/>
      <c r="BA50" s="171"/>
      <c r="BB50" s="171"/>
      <c r="BC50" s="171"/>
      <c r="BD50" s="171"/>
      <c r="BE50" s="171"/>
      <c r="BF50" s="171"/>
      <c r="BG50" s="171"/>
      <c r="BH50" s="171"/>
      <c r="BI50" s="171"/>
      <c r="BJ50" s="171"/>
      <c r="BK50" s="171"/>
      <c r="BL50" s="171"/>
      <c r="BM50" s="171"/>
      <c r="BN50" s="171"/>
      <c r="BO50" s="171"/>
      <c r="BP50" s="171"/>
      <c r="BQ50" s="171"/>
      <c r="BR50" s="171"/>
      <c r="BS50" s="171"/>
      <c r="BT50" s="171"/>
      <c r="BU50" s="171"/>
      <c r="BV50" s="171"/>
      <c r="BW50" s="171"/>
      <c r="BX50" s="171"/>
      <c r="BY50" s="171"/>
      <c r="BZ50" s="171"/>
      <c r="CA50" s="171"/>
      <c r="CB50" s="171"/>
      <c r="CC50" s="171"/>
      <c r="CD50" s="171"/>
      <c r="CE50" s="171"/>
      <c r="CF50" s="171"/>
      <c r="CG50" s="171"/>
      <c r="CH50" s="171"/>
      <c r="CI50" s="171"/>
      <c r="CJ50" s="171"/>
      <c r="CK50" s="171"/>
      <c r="CL50" s="171"/>
      <c r="CM50" s="171"/>
    </row>
    <row r="51" spans="1:91" s="187" customFormat="1" ht="12.75" customHeight="1">
      <c r="A51" s="191">
        <v>1</v>
      </c>
      <c r="B51" s="191">
        <v>2</v>
      </c>
      <c r="C51" s="191">
        <v>3</v>
      </c>
      <c r="D51" s="191">
        <v>4</v>
      </c>
      <c r="E51" s="191">
        <v>5</v>
      </c>
      <c r="F51" s="191">
        <v>6</v>
      </c>
      <c r="G51" s="191">
        <v>7</v>
      </c>
      <c r="H51" s="191">
        <v>8</v>
      </c>
      <c r="I51" s="191">
        <v>9</v>
      </c>
      <c r="J51" s="191">
        <v>10</v>
      </c>
      <c r="K51" s="191">
        <v>11</v>
      </c>
      <c r="L51" s="191">
        <v>12</v>
      </c>
      <c r="M51" s="191">
        <v>13</v>
      </c>
      <c r="N51" s="191">
        <v>14</v>
      </c>
      <c r="O51" s="191">
        <v>15</v>
      </c>
      <c r="P51" s="191">
        <v>16</v>
      </c>
      <c r="Q51" s="191">
        <v>17</v>
      </c>
      <c r="R51" s="191">
        <v>18</v>
      </c>
      <c r="S51" s="191">
        <v>19</v>
      </c>
      <c r="T51" s="191">
        <v>20</v>
      </c>
      <c r="U51" s="191">
        <v>21</v>
      </c>
      <c r="V51" s="191">
        <v>22</v>
      </c>
      <c r="W51" s="191">
        <v>23</v>
      </c>
      <c r="X51" s="191">
        <v>24</v>
      </c>
      <c r="Y51" s="191">
        <v>25</v>
      </c>
      <c r="Z51" s="191">
        <v>26</v>
      </c>
      <c r="AA51" s="191">
        <v>27</v>
      </c>
      <c r="AB51" s="191">
        <v>28</v>
      </c>
      <c r="AC51" s="191">
        <v>29</v>
      </c>
      <c r="AD51" s="191">
        <v>30</v>
      </c>
      <c r="AE51" s="191">
        <v>31</v>
      </c>
      <c r="AF51" s="191">
        <v>32</v>
      </c>
      <c r="AG51" s="191">
        <v>33</v>
      </c>
      <c r="AH51" s="191">
        <v>34</v>
      </c>
      <c r="AI51" s="191">
        <v>35</v>
      </c>
      <c r="AJ51" s="191">
        <v>36</v>
      </c>
      <c r="AK51" s="191">
        <v>37</v>
      </c>
      <c r="AL51" s="191">
        <v>38</v>
      </c>
      <c r="AM51" s="191">
        <v>39</v>
      </c>
      <c r="AN51" s="191">
        <v>40</v>
      </c>
      <c r="AO51" s="191">
        <v>41</v>
      </c>
      <c r="AP51" s="191">
        <v>42</v>
      </c>
      <c r="AQ51" s="191">
        <v>43</v>
      </c>
      <c r="AR51" s="191">
        <v>44</v>
      </c>
      <c r="AS51" s="191">
        <v>45</v>
      </c>
      <c r="AT51" s="296"/>
      <c r="AV51" s="171"/>
      <c r="AW51" s="171"/>
      <c r="AX51" s="171"/>
      <c r="AY51" s="171"/>
      <c r="AZ51" s="171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1"/>
      <c r="BN51" s="171"/>
      <c r="BO51" s="171"/>
      <c r="BP51" s="171"/>
      <c r="BQ51" s="171"/>
      <c r="BR51" s="171"/>
      <c r="BS51" s="171"/>
      <c r="BT51" s="171"/>
      <c r="BU51" s="171"/>
      <c r="BV51" s="171"/>
      <c r="BW51" s="171"/>
      <c r="BX51" s="171"/>
      <c r="BY51" s="171"/>
      <c r="BZ51" s="171"/>
      <c r="CA51" s="171"/>
      <c r="CB51" s="171"/>
      <c r="CC51" s="171"/>
      <c r="CD51" s="171"/>
      <c r="CE51" s="171"/>
      <c r="CF51" s="171"/>
      <c r="CG51" s="171"/>
      <c r="CH51" s="171"/>
      <c r="CI51" s="171"/>
      <c r="CJ51" s="171"/>
      <c r="CK51" s="171"/>
      <c r="CL51" s="171"/>
      <c r="CM51" s="171"/>
    </row>
    <row r="52" spans="1:91" s="187" customFormat="1" ht="18" customHeight="1">
      <c r="A52" s="372">
        <v>1</v>
      </c>
      <c r="B52" s="372" t="s">
        <v>78</v>
      </c>
      <c r="C52" s="358" t="str">
        <f>VLOOKUP(B52,DS,2,0)</f>
        <v>Nguyễn Thiện Duy</v>
      </c>
      <c r="D52" s="360" t="str">
        <f>VLOOKUP(B52,DS,3,0)</f>
        <v>Giám đốc</v>
      </c>
      <c r="E52" s="79" t="s">
        <v>33</v>
      </c>
      <c r="F52" s="193">
        <v>8</v>
      </c>
      <c r="G52" s="193">
        <v>8</v>
      </c>
      <c r="H52" s="193">
        <v>8</v>
      </c>
      <c r="I52" s="193">
        <v>8</v>
      </c>
      <c r="J52" s="193">
        <v>8</v>
      </c>
      <c r="K52" s="193"/>
      <c r="L52" s="193">
        <v>8</v>
      </c>
      <c r="M52" s="193">
        <v>8</v>
      </c>
      <c r="N52" s="193">
        <v>8</v>
      </c>
      <c r="O52" s="193">
        <v>8</v>
      </c>
      <c r="P52" s="193">
        <v>8</v>
      </c>
      <c r="Q52" s="193">
        <v>8</v>
      </c>
      <c r="R52" s="193"/>
      <c r="S52" s="193">
        <v>8</v>
      </c>
      <c r="T52" s="193">
        <v>8</v>
      </c>
      <c r="U52" s="193">
        <v>8</v>
      </c>
      <c r="V52" s="193">
        <v>8</v>
      </c>
      <c r="W52" s="193">
        <v>8</v>
      </c>
      <c r="X52" s="193">
        <v>8</v>
      </c>
      <c r="Y52" s="193"/>
      <c r="Z52" s="193">
        <v>8</v>
      </c>
      <c r="AA52" s="193">
        <v>8</v>
      </c>
      <c r="AB52" s="193">
        <v>8</v>
      </c>
      <c r="AC52" s="193">
        <v>8</v>
      </c>
      <c r="AD52" s="193">
        <v>8</v>
      </c>
      <c r="AE52" s="193">
        <v>8</v>
      </c>
      <c r="AF52" s="193"/>
      <c r="AG52" s="193">
        <v>8</v>
      </c>
      <c r="AH52" s="193">
        <v>8</v>
      </c>
      <c r="AI52" s="193">
        <v>8</v>
      </c>
      <c r="AJ52" s="193">
        <v>8</v>
      </c>
      <c r="AK52" s="362">
        <f>((SUM(F52:AJ52))/8)-(SUMIF($F$6:$AJ$6,"C.Nhật",F52:AJ52)/8)</f>
        <v>27</v>
      </c>
      <c r="AL52" s="362">
        <f>SUM(F53:AJ53)/8*1.5</f>
        <v>0</v>
      </c>
      <c r="AM52" s="364">
        <f>SUMIF($F$6:$AJ$6,"C.Nhật",$F52:$AJ53)/8*2</f>
        <v>0</v>
      </c>
      <c r="AN52" s="366">
        <f t="shared" ref="AN52" si="22">SUM(AK52:AM53)</f>
        <v>27</v>
      </c>
      <c r="AO52" s="388">
        <v>0</v>
      </c>
      <c r="AP52" s="382"/>
      <c r="AQ52" s="382"/>
      <c r="AR52" s="382"/>
      <c r="AS52" s="380"/>
      <c r="AT52" s="296"/>
      <c r="AV52" s="171"/>
      <c r="AW52" s="171"/>
      <c r="AX52" s="171"/>
      <c r="AY52" s="171"/>
      <c r="AZ52" s="171"/>
      <c r="BA52" s="171"/>
      <c r="BB52" s="171"/>
      <c r="BC52" s="171"/>
      <c r="BD52" s="171"/>
      <c r="BE52" s="171"/>
      <c r="BF52" s="171"/>
      <c r="BG52" s="171"/>
      <c r="BH52" s="171"/>
      <c r="BI52" s="171"/>
      <c r="BJ52" s="171"/>
      <c r="BK52" s="171"/>
      <c r="BL52" s="171"/>
      <c r="BM52" s="171"/>
      <c r="BN52" s="171"/>
      <c r="BO52" s="171"/>
      <c r="BP52" s="171"/>
      <c r="BQ52" s="171"/>
      <c r="BR52" s="171"/>
      <c r="BS52" s="171"/>
      <c r="BT52" s="171"/>
      <c r="BU52" s="171"/>
      <c r="BV52" s="171"/>
      <c r="BW52" s="171"/>
      <c r="BX52" s="171"/>
      <c r="BY52" s="171"/>
      <c r="BZ52" s="171"/>
      <c r="CA52" s="171"/>
      <c r="CB52" s="171"/>
      <c r="CC52" s="171"/>
      <c r="CD52" s="171"/>
      <c r="CE52" s="171"/>
      <c r="CF52" s="171"/>
      <c r="CG52" s="171"/>
      <c r="CH52" s="171"/>
      <c r="CI52" s="171"/>
      <c r="CJ52" s="171"/>
      <c r="CK52" s="171"/>
      <c r="CL52" s="171"/>
      <c r="CM52" s="171"/>
    </row>
    <row r="53" spans="1:91" s="187" customFormat="1" ht="18" customHeight="1">
      <c r="A53" s="373"/>
      <c r="B53" s="373"/>
      <c r="C53" s="359"/>
      <c r="D53" s="361"/>
      <c r="E53" s="81" t="s">
        <v>32</v>
      </c>
      <c r="F53" s="194"/>
      <c r="G53" s="194"/>
      <c r="H53" s="194"/>
      <c r="I53" s="194"/>
      <c r="J53" s="194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363"/>
      <c r="AL53" s="363"/>
      <c r="AM53" s="365"/>
      <c r="AN53" s="367"/>
      <c r="AO53" s="389"/>
      <c r="AP53" s="383"/>
      <c r="AQ53" s="383"/>
      <c r="AR53" s="383"/>
      <c r="AS53" s="381"/>
      <c r="AT53" s="296"/>
      <c r="AV53" s="171"/>
      <c r="AW53" s="171"/>
      <c r="AX53" s="171"/>
      <c r="AY53" s="171"/>
      <c r="AZ53" s="171"/>
      <c r="BA53" s="171"/>
      <c r="BB53" s="171"/>
      <c r="BC53" s="171"/>
      <c r="BD53" s="171"/>
      <c r="BE53" s="171"/>
      <c r="BF53" s="171"/>
      <c r="BG53" s="171"/>
      <c r="BH53" s="171"/>
      <c r="BI53" s="171"/>
      <c r="BJ53" s="171"/>
      <c r="BK53" s="171"/>
      <c r="BL53" s="171"/>
      <c r="BM53" s="171"/>
      <c r="BN53" s="171"/>
      <c r="BO53" s="171"/>
      <c r="BP53" s="171"/>
      <c r="BQ53" s="171"/>
      <c r="BR53" s="171"/>
      <c r="BS53" s="171"/>
      <c r="BT53" s="171"/>
      <c r="BU53" s="171"/>
      <c r="BV53" s="171"/>
      <c r="BW53" s="171"/>
      <c r="BX53" s="171"/>
      <c r="BY53" s="171"/>
      <c r="BZ53" s="171"/>
      <c r="CA53" s="171"/>
      <c r="CB53" s="171"/>
      <c r="CC53" s="171"/>
      <c r="CD53" s="171"/>
      <c r="CE53" s="171"/>
      <c r="CF53" s="171"/>
      <c r="CG53" s="171"/>
      <c r="CH53" s="171"/>
      <c r="CI53" s="171"/>
      <c r="CJ53" s="171"/>
      <c r="CK53" s="171"/>
      <c r="CL53" s="171"/>
      <c r="CM53" s="171"/>
    </row>
    <row r="54" spans="1:91" s="187" customFormat="1" ht="18" customHeight="1">
      <c r="A54" s="372">
        <f>A52+1</f>
        <v>2</v>
      </c>
      <c r="B54" s="372" t="s">
        <v>80</v>
      </c>
      <c r="C54" s="358" t="str">
        <f>VLOOKUP(B54,DS,2,0)</f>
        <v>Nguyễn Văn Sẽ</v>
      </c>
      <c r="D54" s="360" t="str">
        <f>VLOOKUP(B54,DS,3,0)</f>
        <v>Kỹ Thuật</v>
      </c>
      <c r="E54" s="79" t="s">
        <v>33</v>
      </c>
      <c r="F54" s="193">
        <v>8</v>
      </c>
      <c r="G54" s="193">
        <v>8</v>
      </c>
      <c r="H54" s="193">
        <v>8</v>
      </c>
      <c r="I54" s="193">
        <v>8</v>
      </c>
      <c r="J54" s="193">
        <v>8</v>
      </c>
      <c r="K54" s="193"/>
      <c r="L54" s="193"/>
      <c r="M54" s="193">
        <v>8</v>
      </c>
      <c r="N54" s="193">
        <v>8</v>
      </c>
      <c r="O54" s="193">
        <v>8</v>
      </c>
      <c r="P54" s="193">
        <v>8</v>
      </c>
      <c r="Q54" s="193">
        <v>8</v>
      </c>
      <c r="R54" s="193"/>
      <c r="S54" s="193">
        <v>8</v>
      </c>
      <c r="T54" s="193"/>
      <c r="U54" s="193">
        <v>8</v>
      </c>
      <c r="V54" s="193">
        <v>8</v>
      </c>
      <c r="W54" s="193">
        <v>8</v>
      </c>
      <c r="X54" s="193">
        <v>8</v>
      </c>
      <c r="Y54" s="193"/>
      <c r="Z54" s="193">
        <v>8</v>
      </c>
      <c r="AA54" s="193">
        <v>8</v>
      </c>
      <c r="AB54" s="193">
        <v>8</v>
      </c>
      <c r="AC54" s="193">
        <v>8</v>
      </c>
      <c r="AD54" s="193">
        <v>8</v>
      </c>
      <c r="AE54" s="193">
        <v>8</v>
      </c>
      <c r="AF54" s="193"/>
      <c r="AG54" s="193">
        <v>8</v>
      </c>
      <c r="AH54" s="193">
        <v>8</v>
      </c>
      <c r="AI54" s="193">
        <v>8</v>
      </c>
      <c r="AJ54" s="193">
        <v>8</v>
      </c>
      <c r="AK54" s="362">
        <f t="shared" ref="AK54" si="23">((SUM(F54:AJ54))/8)-(SUMIF($F$6:$AJ$6,"C.Nhật",F54:AJ54)/8)</f>
        <v>25</v>
      </c>
      <c r="AL54" s="362">
        <f t="shared" ref="AL54" si="24">SUM(F55:AJ55)/8*1.5</f>
        <v>0</v>
      </c>
      <c r="AM54" s="364">
        <f t="shared" ref="AM54" si="25">SUMIF($F$6:$AJ$6,"C.Nhật",$F54:$AJ55)/8*2</f>
        <v>0</v>
      </c>
      <c r="AN54" s="366">
        <f t="shared" ref="AN54" si="26">SUM(AK54:AM55)</f>
        <v>25</v>
      </c>
      <c r="AO54" s="388">
        <v>0</v>
      </c>
      <c r="AP54" s="382"/>
      <c r="AQ54" s="382"/>
      <c r="AR54" s="382"/>
      <c r="AS54" s="380"/>
      <c r="AT54" s="296"/>
      <c r="AV54" s="171"/>
      <c r="AW54" s="171"/>
      <c r="AX54" s="171"/>
      <c r="AY54" s="171"/>
      <c r="AZ54" s="171"/>
      <c r="BA54" s="171"/>
      <c r="BB54" s="171"/>
      <c r="BC54" s="171"/>
      <c r="BD54" s="171"/>
      <c r="BE54" s="171"/>
      <c r="BF54" s="171"/>
      <c r="BG54" s="171"/>
      <c r="BH54" s="171"/>
      <c r="BI54" s="171"/>
      <c r="BJ54" s="171"/>
      <c r="BK54" s="171"/>
      <c r="BL54" s="171"/>
      <c r="BM54" s="171"/>
      <c r="BN54" s="171"/>
      <c r="BO54" s="171"/>
      <c r="BP54" s="171"/>
      <c r="BQ54" s="171"/>
      <c r="BR54" s="171"/>
      <c r="BS54" s="171"/>
      <c r="BT54" s="171"/>
      <c r="BU54" s="171"/>
      <c r="BV54" s="171"/>
      <c r="BW54" s="171"/>
      <c r="BX54" s="171"/>
      <c r="BY54" s="171"/>
      <c r="BZ54" s="171"/>
      <c r="CA54" s="171"/>
      <c r="CB54" s="171"/>
      <c r="CC54" s="171"/>
      <c r="CD54" s="171"/>
      <c r="CE54" s="171"/>
      <c r="CF54" s="171"/>
      <c r="CG54" s="171"/>
      <c r="CH54" s="171"/>
      <c r="CI54" s="171"/>
      <c r="CJ54" s="171"/>
      <c r="CK54" s="171"/>
      <c r="CL54" s="171"/>
      <c r="CM54" s="171"/>
    </row>
    <row r="55" spans="1:91" s="187" customFormat="1" ht="18" customHeight="1">
      <c r="A55" s="373"/>
      <c r="B55" s="373"/>
      <c r="C55" s="359"/>
      <c r="D55" s="361"/>
      <c r="E55" s="81" t="s">
        <v>32</v>
      </c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363"/>
      <c r="AL55" s="363"/>
      <c r="AM55" s="365"/>
      <c r="AN55" s="367"/>
      <c r="AO55" s="389"/>
      <c r="AP55" s="383"/>
      <c r="AQ55" s="383"/>
      <c r="AR55" s="383"/>
      <c r="AS55" s="381"/>
      <c r="AT55" s="296"/>
      <c r="AV55" s="171"/>
      <c r="AW55" s="171"/>
      <c r="AX55" s="171"/>
      <c r="AY55" s="171"/>
      <c r="AZ55" s="171"/>
      <c r="BA55" s="171"/>
      <c r="BB55" s="171"/>
      <c r="BC55" s="171"/>
      <c r="BD55" s="171"/>
      <c r="BE55" s="171"/>
      <c r="BF55" s="171"/>
      <c r="BG55" s="171"/>
      <c r="BH55" s="171"/>
      <c r="BI55" s="171"/>
      <c r="BJ55" s="171"/>
      <c r="BK55" s="171"/>
      <c r="BL55" s="171"/>
      <c r="BM55" s="171"/>
      <c r="BN55" s="171"/>
      <c r="BO55" s="171"/>
      <c r="BP55" s="171"/>
      <c r="BQ55" s="171"/>
      <c r="BR55" s="171"/>
      <c r="BS55" s="171"/>
      <c r="BT55" s="171"/>
      <c r="BU55" s="171"/>
      <c r="BV55" s="171"/>
      <c r="BW55" s="171"/>
      <c r="BX55" s="171"/>
      <c r="BY55" s="171"/>
      <c r="BZ55" s="171"/>
      <c r="CA55" s="171"/>
      <c r="CB55" s="171"/>
      <c r="CC55" s="171"/>
      <c r="CD55" s="171"/>
      <c r="CE55" s="171"/>
      <c r="CF55" s="171"/>
      <c r="CG55" s="171"/>
      <c r="CH55" s="171"/>
      <c r="CI55" s="171"/>
      <c r="CJ55" s="171"/>
      <c r="CK55" s="171"/>
      <c r="CL55" s="171"/>
      <c r="CM55" s="171"/>
    </row>
    <row r="56" spans="1:91" s="187" customFormat="1" ht="18" customHeight="1">
      <c r="A56" s="372">
        <f>A54+1</f>
        <v>3</v>
      </c>
      <c r="B56" s="372" t="s">
        <v>82</v>
      </c>
      <c r="C56" s="358" t="str">
        <f>VLOOKUP(B56,DS,2,0)</f>
        <v>Võ Uyên Phương</v>
      </c>
      <c r="D56" s="360" t="str">
        <f>VLOOKUP(B56,DS,3,0)</f>
        <v>LĐ- TL</v>
      </c>
      <c r="E56" s="79" t="s">
        <v>33</v>
      </c>
      <c r="F56" s="193">
        <v>8</v>
      </c>
      <c r="G56" s="193">
        <v>8</v>
      </c>
      <c r="H56" s="193">
        <v>8</v>
      </c>
      <c r="I56" s="193">
        <v>8</v>
      </c>
      <c r="J56" s="193">
        <v>8</v>
      </c>
      <c r="K56" s="193"/>
      <c r="L56" s="193">
        <v>8</v>
      </c>
      <c r="M56" s="193">
        <v>8</v>
      </c>
      <c r="N56" s="193">
        <v>8</v>
      </c>
      <c r="O56" s="193">
        <v>8</v>
      </c>
      <c r="P56" s="193">
        <v>8</v>
      </c>
      <c r="Q56" s="193">
        <v>8</v>
      </c>
      <c r="R56" s="193"/>
      <c r="S56" s="193">
        <v>8</v>
      </c>
      <c r="T56" s="193">
        <v>8</v>
      </c>
      <c r="U56" s="193">
        <v>8</v>
      </c>
      <c r="V56" s="193">
        <v>8</v>
      </c>
      <c r="W56" s="193">
        <v>8</v>
      </c>
      <c r="X56" s="193">
        <v>8</v>
      </c>
      <c r="Y56" s="193"/>
      <c r="Z56" s="193">
        <v>8</v>
      </c>
      <c r="AA56" s="193">
        <v>8</v>
      </c>
      <c r="AB56" s="193">
        <v>8</v>
      </c>
      <c r="AC56" s="193">
        <v>8</v>
      </c>
      <c r="AD56" s="193">
        <v>8</v>
      </c>
      <c r="AE56" s="193">
        <v>8</v>
      </c>
      <c r="AF56" s="193"/>
      <c r="AG56" s="193">
        <v>8</v>
      </c>
      <c r="AH56" s="193">
        <v>8</v>
      </c>
      <c r="AI56" s="193">
        <v>8</v>
      </c>
      <c r="AJ56" s="193">
        <v>8</v>
      </c>
      <c r="AK56" s="362">
        <f t="shared" ref="AK56" si="27">((SUM(F56:AJ56))/8)-(SUMIF($F$6:$AJ$6,"C.Nhật",F56:AJ56)/8)</f>
        <v>27</v>
      </c>
      <c r="AL56" s="362">
        <f t="shared" ref="AL56" si="28">SUM(F57:AJ57)/8*1.5</f>
        <v>0</v>
      </c>
      <c r="AM56" s="364">
        <f t="shared" ref="AM56" si="29">SUMIF($F$6:$AJ$6,"C.Nhật",$F56:$AJ57)/8*2</f>
        <v>0</v>
      </c>
      <c r="AN56" s="366">
        <f t="shared" ref="AN56" si="30">SUM(AK56:AM57)</f>
        <v>27</v>
      </c>
      <c r="AO56" s="388">
        <v>0</v>
      </c>
      <c r="AP56" s="382"/>
      <c r="AQ56" s="382"/>
      <c r="AR56" s="382"/>
      <c r="AS56" s="380"/>
      <c r="AT56" s="296"/>
      <c r="AV56" s="171"/>
      <c r="AW56" s="171"/>
      <c r="AX56" s="171"/>
      <c r="AY56" s="171"/>
      <c r="AZ56" s="171"/>
      <c r="BA56" s="171"/>
      <c r="BB56" s="171"/>
      <c r="BC56" s="171"/>
      <c r="BD56" s="171"/>
      <c r="BE56" s="171"/>
      <c r="BF56" s="171"/>
      <c r="BG56" s="171"/>
      <c r="BH56" s="171"/>
      <c r="BI56" s="171"/>
      <c r="BJ56" s="171"/>
      <c r="BK56" s="171"/>
      <c r="BL56" s="171"/>
      <c r="BM56" s="171"/>
      <c r="BN56" s="171"/>
      <c r="BO56" s="171"/>
      <c r="BP56" s="171"/>
      <c r="BQ56" s="171"/>
      <c r="BR56" s="171"/>
      <c r="BS56" s="171"/>
      <c r="BT56" s="171"/>
      <c r="BU56" s="171"/>
      <c r="BV56" s="171"/>
      <c r="BW56" s="171"/>
      <c r="BX56" s="171"/>
      <c r="BY56" s="171"/>
      <c r="BZ56" s="171"/>
      <c r="CA56" s="171"/>
      <c r="CB56" s="171"/>
      <c r="CC56" s="171"/>
      <c r="CD56" s="171"/>
      <c r="CE56" s="171"/>
      <c r="CF56" s="171"/>
      <c r="CG56" s="171"/>
      <c r="CH56" s="171"/>
      <c r="CI56" s="171"/>
      <c r="CJ56" s="171"/>
      <c r="CK56" s="171"/>
      <c r="CL56" s="171"/>
      <c r="CM56" s="171"/>
    </row>
    <row r="57" spans="1:91" s="187" customFormat="1" ht="18" customHeight="1">
      <c r="A57" s="373"/>
      <c r="B57" s="373"/>
      <c r="C57" s="359"/>
      <c r="D57" s="361"/>
      <c r="E57" s="81" t="s">
        <v>32</v>
      </c>
      <c r="F57" s="194"/>
      <c r="G57" s="194"/>
      <c r="H57" s="194"/>
      <c r="I57" s="194"/>
      <c r="J57" s="194"/>
      <c r="K57" s="194"/>
      <c r="L57" s="194"/>
      <c r="M57" s="194"/>
      <c r="N57" s="194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4"/>
      <c r="Z57" s="194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363"/>
      <c r="AL57" s="363"/>
      <c r="AM57" s="365"/>
      <c r="AN57" s="367"/>
      <c r="AO57" s="389"/>
      <c r="AP57" s="383"/>
      <c r="AQ57" s="383"/>
      <c r="AR57" s="383"/>
      <c r="AS57" s="381"/>
      <c r="AT57" s="296"/>
      <c r="AV57" s="171"/>
      <c r="AW57" s="171"/>
      <c r="AX57" s="171"/>
      <c r="AY57" s="171"/>
      <c r="AZ57" s="171"/>
      <c r="BA57" s="171"/>
      <c r="BB57" s="171"/>
      <c r="BC57" s="171"/>
      <c r="BD57" s="171"/>
      <c r="BE57" s="171"/>
      <c r="BF57" s="171"/>
      <c r="BG57" s="171"/>
      <c r="BH57" s="171"/>
      <c r="BI57" s="171"/>
      <c r="BJ57" s="171"/>
      <c r="BK57" s="171"/>
      <c r="BL57" s="171"/>
      <c r="BM57" s="171"/>
      <c r="BN57" s="171"/>
      <c r="BO57" s="171"/>
      <c r="BP57" s="171"/>
      <c r="BQ57" s="171"/>
      <c r="BR57" s="171"/>
      <c r="BS57" s="171"/>
      <c r="BT57" s="171"/>
      <c r="BU57" s="171"/>
      <c r="BV57" s="171"/>
      <c r="BW57" s="171"/>
      <c r="BX57" s="171"/>
      <c r="BY57" s="171"/>
      <c r="BZ57" s="171"/>
      <c r="CA57" s="171"/>
      <c r="CB57" s="171"/>
      <c r="CC57" s="171"/>
      <c r="CD57" s="171"/>
      <c r="CE57" s="171"/>
      <c r="CF57" s="171"/>
      <c r="CG57" s="171"/>
      <c r="CH57" s="171"/>
      <c r="CI57" s="171"/>
      <c r="CJ57" s="171"/>
      <c r="CK57" s="171"/>
      <c r="CL57" s="171"/>
      <c r="CM57" s="171"/>
    </row>
    <row r="58" spans="1:91" s="187" customFormat="1" ht="18" customHeight="1">
      <c r="A58" s="372">
        <f>A56+1</f>
        <v>4</v>
      </c>
      <c r="B58" s="372" t="s">
        <v>85</v>
      </c>
      <c r="C58" s="358" t="str">
        <f>VLOOKUP(B58,DS,2,0)</f>
        <v>Lê Nguyễn Huy Cường</v>
      </c>
      <c r="D58" s="360" t="str">
        <f>VLOOKUP(B58,DS,3,0)</f>
        <v>XNK</v>
      </c>
      <c r="E58" s="79" t="s">
        <v>33</v>
      </c>
      <c r="F58" s="193">
        <v>8</v>
      </c>
      <c r="G58" s="193">
        <v>8</v>
      </c>
      <c r="H58" s="193">
        <v>8</v>
      </c>
      <c r="I58" s="193">
        <v>8</v>
      </c>
      <c r="J58" s="193">
        <v>8</v>
      </c>
      <c r="K58" s="193"/>
      <c r="L58" s="193">
        <v>8</v>
      </c>
      <c r="M58" s="193">
        <v>8</v>
      </c>
      <c r="N58" s="193">
        <v>8</v>
      </c>
      <c r="O58" s="193">
        <v>8</v>
      </c>
      <c r="P58" s="193">
        <v>8</v>
      </c>
      <c r="Q58" s="193">
        <v>8</v>
      </c>
      <c r="R58" s="193"/>
      <c r="S58" s="193">
        <v>8</v>
      </c>
      <c r="T58" s="193">
        <v>8</v>
      </c>
      <c r="U58" s="193">
        <v>8</v>
      </c>
      <c r="V58" s="193">
        <v>8</v>
      </c>
      <c r="W58" s="193">
        <v>8</v>
      </c>
      <c r="X58" s="193">
        <v>8</v>
      </c>
      <c r="Y58" s="193"/>
      <c r="Z58" s="193">
        <v>8</v>
      </c>
      <c r="AA58" s="193">
        <v>8</v>
      </c>
      <c r="AB58" s="193">
        <v>8</v>
      </c>
      <c r="AC58" s="193">
        <v>8</v>
      </c>
      <c r="AD58" s="193">
        <v>8</v>
      </c>
      <c r="AE58" s="193">
        <v>8</v>
      </c>
      <c r="AF58" s="193"/>
      <c r="AG58" s="193">
        <v>8</v>
      </c>
      <c r="AH58" s="193">
        <v>8</v>
      </c>
      <c r="AI58" s="193">
        <v>8</v>
      </c>
      <c r="AJ58" s="193">
        <v>8</v>
      </c>
      <c r="AK58" s="362">
        <f t="shared" ref="AK58" si="31">((SUM(F58:AJ58))/8)-(SUMIF($F$6:$AJ$6,"C.Nhật",F58:AJ58)/8)</f>
        <v>27</v>
      </c>
      <c r="AL58" s="362">
        <f t="shared" ref="AL58" si="32">SUM(F59:AJ59)/8*1.5</f>
        <v>0</v>
      </c>
      <c r="AM58" s="364">
        <f t="shared" ref="AM58" si="33">SUMIF($F$6:$AJ$6,"C.Nhật",$F58:$AJ59)/8*2</f>
        <v>0</v>
      </c>
      <c r="AN58" s="366">
        <f t="shared" ref="AN58" si="34">SUM(AK58:AM59)</f>
        <v>27</v>
      </c>
      <c r="AO58" s="388">
        <v>0</v>
      </c>
      <c r="AP58" s="382"/>
      <c r="AQ58" s="382"/>
      <c r="AR58" s="382"/>
      <c r="AS58" s="380"/>
      <c r="AT58" s="296"/>
      <c r="AV58" s="171"/>
      <c r="AW58" s="171"/>
      <c r="AX58" s="171"/>
      <c r="AY58" s="171"/>
      <c r="AZ58" s="171"/>
      <c r="BA58" s="171"/>
      <c r="BB58" s="171"/>
      <c r="BC58" s="171"/>
      <c r="BD58" s="171"/>
      <c r="BE58" s="171"/>
      <c r="BF58" s="171"/>
      <c r="BG58" s="171"/>
      <c r="BH58" s="171"/>
      <c r="BI58" s="171"/>
      <c r="BJ58" s="171"/>
      <c r="BK58" s="171"/>
      <c r="BL58" s="171"/>
      <c r="BM58" s="171"/>
      <c r="BN58" s="171"/>
      <c r="BO58" s="171"/>
      <c r="BP58" s="171"/>
      <c r="BQ58" s="171"/>
      <c r="BR58" s="171"/>
      <c r="BS58" s="171"/>
      <c r="BT58" s="171"/>
      <c r="BU58" s="171"/>
      <c r="BV58" s="171"/>
      <c r="BW58" s="171"/>
      <c r="BX58" s="171"/>
      <c r="BY58" s="171"/>
      <c r="BZ58" s="171"/>
      <c r="CA58" s="171"/>
      <c r="CB58" s="171"/>
      <c r="CC58" s="171"/>
      <c r="CD58" s="171"/>
      <c r="CE58" s="171"/>
      <c r="CF58" s="171"/>
      <c r="CG58" s="171"/>
      <c r="CH58" s="171"/>
      <c r="CI58" s="171"/>
      <c r="CJ58" s="171"/>
      <c r="CK58" s="171"/>
      <c r="CL58" s="171"/>
      <c r="CM58" s="171"/>
    </row>
    <row r="59" spans="1:91" s="187" customFormat="1" ht="18" customHeight="1">
      <c r="A59" s="373"/>
      <c r="B59" s="373"/>
      <c r="C59" s="359"/>
      <c r="D59" s="361"/>
      <c r="E59" s="81" t="s">
        <v>32</v>
      </c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4"/>
      <c r="Z59" s="194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363"/>
      <c r="AL59" s="363"/>
      <c r="AM59" s="365"/>
      <c r="AN59" s="367"/>
      <c r="AO59" s="389"/>
      <c r="AP59" s="383"/>
      <c r="AQ59" s="383"/>
      <c r="AR59" s="383"/>
      <c r="AS59" s="381"/>
      <c r="AT59" s="296"/>
      <c r="AV59" s="171"/>
      <c r="AW59" s="171"/>
      <c r="AX59" s="171"/>
      <c r="AY59" s="171"/>
      <c r="AZ59" s="171"/>
      <c r="BA59" s="171"/>
      <c r="BB59" s="171"/>
      <c r="BC59" s="171"/>
      <c r="BD59" s="171"/>
      <c r="BE59" s="171"/>
      <c r="BF59" s="171"/>
      <c r="BG59" s="171"/>
      <c r="BH59" s="171"/>
      <c r="BI59" s="171"/>
      <c r="BJ59" s="171"/>
      <c r="BK59" s="171"/>
      <c r="BL59" s="171"/>
      <c r="BM59" s="171"/>
      <c r="BN59" s="171"/>
      <c r="BO59" s="171"/>
      <c r="BP59" s="171"/>
      <c r="BQ59" s="171"/>
      <c r="BR59" s="171"/>
      <c r="BS59" s="171"/>
      <c r="BT59" s="171"/>
      <c r="BU59" s="171"/>
      <c r="BV59" s="171"/>
      <c r="BW59" s="171"/>
      <c r="BX59" s="171"/>
      <c r="BY59" s="171"/>
      <c r="BZ59" s="171"/>
      <c r="CA59" s="171"/>
      <c r="CB59" s="171"/>
      <c r="CC59" s="171"/>
      <c r="CD59" s="171"/>
      <c r="CE59" s="171"/>
      <c r="CF59" s="171"/>
      <c r="CG59" s="171"/>
      <c r="CH59" s="171"/>
      <c r="CI59" s="171"/>
      <c r="CJ59" s="171"/>
      <c r="CK59" s="171"/>
      <c r="CL59" s="171"/>
      <c r="CM59" s="171"/>
    </row>
    <row r="60" spans="1:91" s="187" customFormat="1" ht="18" customHeight="1">
      <c r="A60" s="372">
        <f>A58+1</f>
        <v>5</v>
      </c>
      <c r="B60" s="372" t="s">
        <v>88</v>
      </c>
      <c r="C60" s="358" t="str">
        <f>VLOOKUP(B60,DS,2,0)</f>
        <v>Nguyễn Văn Bé Tư</v>
      </c>
      <c r="D60" s="360" t="str">
        <f>VLOOKUP(B60,DS,3,0)</f>
        <v>Tài xế</v>
      </c>
      <c r="E60" s="79" t="s">
        <v>33</v>
      </c>
      <c r="F60" s="193">
        <v>8</v>
      </c>
      <c r="G60" s="193">
        <v>8</v>
      </c>
      <c r="H60" s="193">
        <v>8</v>
      </c>
      <c r="I60" s="193">
        <v>8</v>
      </c>
      <c r="J60" s="193">
        <v>8</v>
      </c>
      <c r="K60" s="193"/>
      <c r="L60" s="193">
        <v>8</v>
      </c>
      <c r="M60" s="193">
        <v>8</v>
      </c>
      <c r="N60" s="193">
        <v>8</v>
      </c>
      <c r="O60" s="193">
        <v>8</v>
      </c>
      <c r="P60" s="193">
        <v>8</v>
      </c>
      <c r="Q60" s="193">
        <v>8</v>
      </c>
      <c r="R60" s="193"/>
      <c r="S60" s="193">
        <v>8</v>
      </c>
      <c r="T60" s="193">
        <v>8</v>
      </c>
      <c r="U60" s="193">
        <v>8</v>
      </c>
      <c r="V60" s="193">
        <v>8</v>
      </c>
      <c r="W60" s="193">
        <v>8</v>
      </c>
      <c r="X60" s="193">
        <v>8</v>
      </c>
      <c r="Y60" s="193"/>
      <c r="Z60" s="193">
        <v>8</v>
      </c>
      <c r="AA60" s="193">
        <v>8</v>
      </c>
      <c r="AB60" s="193">
        <v>8</v>
      </c>
      <c r="AC60" s="193">
        <v>8</v>
      </c>
      <c r="AD60" s="193">
        <v>8</v>
      </c>
      <c r="AE60" s="193">
        <v>8</v>
      </c>
      <c r="AF60" s="193"/>
      <c r="AG60" s="193">
        <v>8</v>
      </c>
      <c r="AH60" s="193">
        <v>8</v>
      </c>
      <c r="AI60" s="193">
        <v>8</v>
      </c>
      <c r="AJ60" s="193">
        <v>8</v>
      </c>
      <c r="AK60" s="362">
        <f t="shared" ref="AK60" si="35">((SUM(F60:AJ60))/8)-(SUMIF($F$6:$AJ$6,"C.Nhật",F60:AJ60)/8)</f>
        <v>27</v>
      </c>
      <c r="AL60" s="362">
        <f t="shared" ref="AL60" si="36">SUM(F61:AJ61)/8*1.5</f>
        <v>0</v>
      </c>
      <c r="AM60" s="364">
        <f t="shared" ref="AM60" si="37">SUMIF($F$6:$AJ$6,"C.Nhật",$F60:$AJ61)/8*2</f>
        <v>0</v>
      </c>
      <c r="AN60" s="366">
        <f t="shared" ref="AN60" si="38">SUM(AK60:AM61)</f>
        <v>27</v>
      </c>
      <c r="AO60" s="388">
        <v>0</v>
      </c>
      <c r="AP60" s="382"/>
      <c r="AQ60" s="382"/>
      <c r="AR60" s="382"/>
      <c r="AS60" s="380"/>
      <c r="AT60" s="296"/>
      <c r="AV60" s="171"/>
      <c r="AW60" s="171"/>
      <c r="AX60" s="171"/>
      <c r="AY60" s="171"/>
      <c r="AZ60" s="171"/>
      <c r="BA60" s="171"/>
      <c r="BB60" s="171"/>
      <c r="BC60" s="171"/>
      <c r="BD60" s="171"/>
      <c r="BE60" s="171"/>
      <c r="BF60" s="171"/>
      <c r="BG60" s="171"/>
      <c r="BH60" s="171"/>
      <c r="BI60" s="171"/>
      <c r="BJ60" s="171"/>
      <c r="BK60" s="171"/>
      <c r="BL60" s="171"/>
      <c r="BM60" s="171"/>
      <c r="BN60" s="171"/>
      <c r="BO60" s="171"/>
      <c r="BP60" s="171"/>
      <c r="BQ60" s="171"/>
      <c r="BR60" s="171"/>
      <c r="BS60" s="171"/>
      <c r="BT60" s="171"/>
      <c r="BU60" s="171"/>
      <c r="BV60" s="171"/>
      <c r="BW60" s="171"/>
      <c r="BX60" s="171"/>
      <c r="BY60" s="171"/>
      <c r="BZ60" s="171"/>
      <c r="CA60" s="171"/>
      <c r="CB60" s="171"/>
      <c r="CC60" s="171"/>
      <c r="CD60" s="171"/>
      <c r="CE60" s="171"/>
      <c r="CF60" s="171"/>
      <c r="CG60" s="171"/>
      <c r="CH60" s="171"/>
      <c r="CI60" s="171"/>
      <c r="CJ60" s="171"/>
      <c r="CK60" s="171"/>
      <c r="CL60" s="171"/>
      <c r="CM60" s="171"/>
    </row>
    <row r="61" spans="1:91" s="187" customFormat="1" ht="18" customHeight="1">
      <c r="A61" s="373"/>
      <c r="B61" s="373"/>
      <c r="C61" s="359"/>
      <c r="D61" s="361"/>
      <c r="E61" s="81" t="s">
        <v>32</v>
      </c>
      <c r="F61" s="194"/>
      <c r="G61" s="194"/>
      <c r="H61" s="194"/>
      <c r="I61" s="194"/>
      <c r="J61" s="194"/>
      <c r="K61" s="194"/>
      <c r="L61" s="194"/>
      <c r="M61" s="194"/>
      <c r="N61" s="194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363"/>
      <c r="AL61" s="363"/>
      <c r="AM61" s="365"/>
      <c r="AN61" s="367"/>
      <c r="AO61" s="389"/>
      <c r="AP61" s="383"/>
      <c r="AQ61" s="383"/>
      <c r="AR61" s="383"/>
      <c r="AS61" s="381"/>
      <c r="AT61" s="296"/>
      <c r="AV61" s="171"/>
      <c r="AW61" s="171"/>
      <c r="AX61" s="171"/>
      <c r="AY61" s="171"/>
      <c r="AZ61" s="171"/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1"/>
      <c r="BQ61" s="171"/>
      <c r="BR61" s="171"/>
      <c r="BS61" s="171"/>
      <c r="BT61" s="171"/>
      <c r="BU61" s="171"/>
      <c r="BV61" s="171"/>
      <c r="BW61" s="171"/>
      <c r="BX61" s="171"/>
      <c r="BY61" s="171"/>
      <c r="BZ61" s="171"/>
      <c r="CA61" s="171"/>
      <c r="CB61" s="171"/>
      <c r="CC61" s="171"/>
      <c r="CD61" s="171"/>
      <c r="CE61" s="171"/>
      <c r="CF61" s="171"/>
      <c r="CG61" s="171"/>
      <c r="CH61" s="171"/>
      <c r="CI61" s="171"/>
      <c r="CJ61" s="171"/>
      <c r="CK61" s="171"/>
      <c r="CL61" s="171"/>
      <c r="CM61" s="171"/>
    </row>
    <row r="62" spans="1:91" s="187" customFormat="1" ht="18" customHeight="1">
      <c r="A62" s="372">
        <f>A58+1</f>
        <v>5</v>
      </c>
      <c r="B62" s="372" t="s">
        <v>92</v>
      </c>
      <c r="C62" s="358" t="str">
        <f>VLOOKUP(B62,DS,2,0)</f>
        <v>Hoàng Thị Ngọc</v>
      </c>
      <c r="D62" s="360" t="str">
        <f>VLOOKUP(B62,DS,3,0)</f>
        <v>Kế toán</v>
      </c>
      <c r="E62" s="79" t="s">
        <v>33</v>
      </c>
      <c r="F62" s="193">
        <v>8</v>
      </c>
      <c r="G62" s="193">
        <v>8</v>
      </c>
      <c r="H62" s="193">
        <v>8</v>
      </c>
      <c r="I62" s="193">
        <v>8</v>
      </c>
      <c r="J62" s="193">
        <v>8</v>
      </c>
      <c r="K62" s="193"/>
      <c r="L62" s="193"/>
      <c r="M62" s="193">
        <v>8</v>
      </c>
      <c r="N62" s="193">
        <v>8</v>
      </c>
      <c r="O62" s="193">
        <v>8</v>
      </c>
      <c r="P62" s="193">
        <v>8</v>
      </c>
      <c r="Q62" s="193">
        <v>8</v>
      </c>
      <c r="R62" s="193"/>
      <c r="S62" s="193">
        <v>8</v>
      </c>
      <c r="T62" s="193">
        <v>8</v>
      </c>
      <c r="U62" s="193">
        <v>8</v>
      </c>
      <c r="V62" s="193">
        <v>8</v>
      </c>
      <c r="W62" s="193">
        <v>8</v>
      </c>
      <c r="X62" s="193">
        <v>8</v>
      </c>
      <c r="Y62" s="193"/>
      <c r="Z62" s="193">
        <v>8</v>
      </c>
      <c r="AA62" s="193">
        <v>8</v>
      </c>
      <c r="AB62" s="193">
        <v>8</v>
      </c>
      <c r="AC62" s="193">
        <v>8</v>
      </c>
      <c r="AD62" s="193">
        <v>8</v>
      </c>
      <c r="AE62" s="193">
        <v>8</v>
      </c>
      <c r="AF62" s="193"/>
      <c r="AG62" s="193">
        <v>8</v>
      </c>
      <c r="AH62" s="193">
        <v>8</v>
      </c>
      <c r="AI62" s="193">
        <v>8</v>
      </c>
      <c r="AJ62" s="193">
        <v>8</v>
      </c>
      <c r="AK62" s="362">
        <f t="shared" ref="AK62" si="39">((SUM(F62:AJ62))/8)-(SUMIF($F$6:$AJ$6,"C.Nhật",F62:AJ62)/8)</f>
        <v>26</v>
      </c>
      <c r="AL62" s="362">
        <f t="shared" ref="AL62" si="40">SUM(F63:AJ63)/8*1.5</f>
        <v>0</v>
      </c>
      <c r="AM62" s="364">
        <f t="shared" ref="AM62" si="41">SUMIF($F$6:$AJ$6,"C.Nhật",$F62:$AJ63)/8*2</f>
        <v>0</v>
      </c>
      <c r="AN62" s="366">
        <f t="shared" ref="AN62" si="42">SUM(AK62:AM63)</f>
        <v>26</v>
      </c>
      <c r="AO62" s="388">
        <v>0</v>
      </c>
      <c r="AP62" s="382"/>
      <c r="AQ62" s="382"/>
      <c r="AR62" s="382"/>
      <c r="AS62" s="380"/>
      <c r="AT62" s="321"/>
      <c r="AV62" s="171"/>
      <c r="AW62" s="171"/>
      <c r="AX62" s="171"/>
      <c r="AY62" s="171"/>
      <c r="AZ62" s="171"/>
      <c r="BA62" s="171"/>
      <c r="BB62" s="171"/>
      <c r="BC62" s="171"/>
      <c r="BD62" s="171"/>
      <c r="BE62" s="171"/>
      <c r="BF62" s="171"/>
      <c r="BG62" s="171"/>
      <c r="BH62" s="171"/>
      <c r="BI62" s="171"/>
      <c r="BJ62" s="171"/>
      <c r="BK62" s="171"/>
      <c r="BL62" s="171"/>
      <c r="BM62" s="171"/>
      <c r="BN62" s="171"/>
      <c r="BO62" s="171"/>
      <c r="BP62" s="171"/>
      <c r="BQ62" s="171"/>
      <c r="BR62" s="171"/>
      <c r="BS62" s="171"/>
      <c r="BT62" s="171"/>
      <c r="BU62" s="171"/>
      <c r="BV62" s="171"/>
      <c r="BW62" s="171"/>
      <c r="BX62" s="171"/>
      <c r="BY62" s="171"/>
      <c r="BZ62" s="171"/>
      <c r="CA62" s="171"/>
      <c r="CB62" s="171"/>
      <c r="CC62" s="171"/>
      <c r="CD62" s="171"/>
      <c r="CE62" s="171"/>
      <c r="CF62" s="171"/>
      <c r="CG62" s="171"/>
      <c r="CH62" s="171"/>
      <c r="CI62" s="171"/>
      <c r="CJ62" s="171"/>
      <c r="CK62" s="171"/>
      <c r="CL62" s="171"/>
      <c r="CM62" s="171"/>
    </row>
    <row r="63" spans="1:91" s="187" customFormat="1" ht="18" customHeight="1">
      <c r="A63" s="373"/>
      <c r="B63" s="373"/>
      <c r="C63" s="359"/>
      <c r="D63" s="361"/>
      <c r="E63" s="81" t="s">
        <v>32</v>
      </c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4"/>
      <c r="Z63" s="194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363"/>
      <c r="AL63" s="363"/>
      <c r="AM63" s="365"/>
      <c r="AN63" s="367"/>
      <c r="AO63" s="389"/>
      <c r="AP63" s="383"/>
      <c r="AQ63" s="383"/>
      <c r="AR63" s="383"/>
      <c r="AS63" s="381"/>
      <c r="AT63" s="321"/>
      <c r="AV63" s="171"/>
      <c r="AW63" s="171"/>
      <c r="AX63" s="171"/>
      <c r="AY63" s="171"/>
      <c r="AZ63" s="171"/>
      <c r="BA63" s="171"/>
      <c r="BB63" s="171"/>
      <c r="BC63" s="171"/>
      <c r="BD63" s="171"/>
      <c r="BE63" s="171"/>
      <c r="BF63" s="171"/>
      <c r="BG63" s="171"/>
      <c r="BH63" s="171"/>
      <c r="BI63" s="171"/>
      <c r="BJ63" s="171"/>
      <c r="BK63" s="171"/>
      <c r="BL63" s="171"/>
      <c r="BM63" s="171"/>
      <c r="BN63" s="171"/>
      <c r="BO63" s="171"/>
      <c r="BP63" s="171"/>
      <c r="BQ63" s="171"/>
      <c r="BR63" s="171"/>
      <c r="BS63" s="171"/>
      <c r="BT63" s="171"/>
      <c r="BU63" s="171"/>
      <c r="BV63" s="171"/>
      <c r="BW63" s="171"/>
      <c r="BX63" s="171"/>
      <c r="BY63" s="171"/>
      <c r="BZ63" s="171"/>
      <c r="CA63" s="171"/>
      <c r="CB63" s="171"/>
      <c r="CC63" s="171"/>
      <c r="CD63" s="171"/>
      <c r="CE63" s="171"/>
      <c r="CF63" s="171"/>
      <c r="CG63" s="171"/>
      <c r="CH63" s="171"/>
      <c r="CI63" s="171"/>
      <c r="CJ63" s="171"/>
      <c r="CK63" s="171"/>
      <c r="CL63" s="171"/>
      <c r="CM63" s="171"/>
    </row>
    <row r="64" spans="1:91" s="187" customFormat="1" ht="18" customHeight="1">
      <c r="A64" s="372">
        <f>A60+1</f>
        <v>6</v>
      </c>
      <c r="B64" s="372" t="s">
        <v>94</v>
      </c>
      <c r="C64" s="358" t="str">
        <f>VLOOKUP(B64,DS,2,0)</f>
        <v>Dương Thanh Tuấn</v>
      </c>
      <c r="D64" s="360" t="str">
        <f>VLOOKUP(B64,DS,3,0)</f>
        <v>Nhân sự</v>
      </c>
      <c r="E64" s="79" t="s">
        <v>33</v>
      </c>
      <c r="F64" s="193">
        <v>8</v>
      </c>
      <c r="G64" s="193">
        <v>8</v>
      </c>
      <c r="H64" s="193">
        <v>8</v>
      </c>
      <c r="I64" s="193">
        <v>8</v>
      </c>
      <c r="J64" s="193">
        <v>8</v>
      </c>
      <c r="K64" s="193"/>
      <c r="L64" s="193">
        <v>8</v>
      </c>
      <c r="M64" s="193">
        <v>8</v>
      </c>
      <c r="N64" s="193">
        <v>8</v>
      </c>
      <c r="O64" s="193">
        <v>8</v>
      </c>
      <c r="P64" s="193">
        <v>8</v>
      </c>
      <c r="Q64" s="193">
        <v>8</v>
      </c>
      <c r="R64" s="193"/>
      <c r="S64" s="193">
        <v>8</v>
      </c>
      <c r="T64" s="193">
        <v>8</v>
      </c>
      <c r="U64" s="193">
        <v>8</v>
      </c>
      <c r="V64" s="193">
        <v>8</v>
      </c>
      <c r="W64" s="193">
        <v>8</v>
      </c>
      <c r="X64" s="193">
        <v>8</v>
      </c>
      <c r="Y64" s="193"/>
      <c r="Z64" s="193">
        <v>8</v>
      </c>
      <c r="AA64" s="193">
        <v>8</v>
      </c>
      <c r="AB64" s="193">
        <v>8</v>
      </c>
      <c r="AC64" s="193">
        <v>8</v>
      </c>
      <c r="AD64" s="193">
        <v>8</v>
      </c>
      <c r="AE64" s="193">
        <v>8</v>
      </c>
      <c r="AF64" s="193"/>
      <c r="AG64" s="193"/>
      <c r="AH64" s="193">
        <v>8</v>
      </c>
      <c r="AI64" s="193">
        <v>8</v>
      </c>
      <c r="AJ64" s="193">
        <v>8</v>
      </c>
      <c r="AK64" s="362">
        <f t="shared" ref="AK64" si="43">((SUM(F64:AJ64))/8)-(SUMIF($F$6:$AJ$6,"C.Nhật",F64:AJ64)/8)</f>
        <v>26</v>
      </c>
      <c r="AL64" s="362">
        <f t="shared" ref="AL64" si="44">SUM(F65:AJ65)/8*1.5</f>
        <v>0</v>
      </c>
      <c r="AM64" s="364">
        <f t="shared" ref="AM64" si="45">SUMIF($F$6:$AJ$6,"C.Nhật",$F64:$AJ65)/8*2</f>
        <v>0</v>
      </c>
      <c r="AN64" s="366">
        <f t="shared" ref="AN64" si="46">SUM(AK64:AM65)</f>
        <v>26</v>
      </c>
      <c r="AO64" s="388">
        <v>0</v>
      </c>
      <c r="AP64" s="382"/>
      <c r="AQ64" s="382"/>
      <c r="AR64" s="382"/>
      <c r="AS64" s="380"/>
      <c r="AT64" s="296"/>
      <c r="AV64" s="171"/>
      <c r="AW64" s="171"/>
      <c r="AX64" s="171"/>
      <c r="AY64" s="171"/>
      <c r="AZ64" s="171"/>
      <c r="BA64" s="171"/>
      <c r="BB64" s="171"/>
      <c r="BC64" s="171"/>
      <c r="BD64" s="171"/>
      <c r="BE64" s="171"/>
      <c r="BF64" s="171"/>
      <c r="BG64" s="171"/>
      <c r="BH64" s="171"/>
      <c r="BI64" s="171"/>
      <c r="BJ64" s="171"/>
      <c r="BK64" s="171"/>
      <c r="BL64" s="171"/>
      <c r="BM64" s="171"/>
      <c r="BN64" s="171"/>
      <c r="BO64" s="171"/>
      <c r="BP64" s="171"/>
      <c r="BQ64" s="171"/>
      <c r="BR64" s="171"/>
      <c r="BS64" s="171"/>
      <c r="BT64" s="171"/>
      <c r="BU64" s="171"/>
      <c r="BV64" s="171"/>
      <c r="BW64" s="171"/>
      <c r="BX64" s="171"/>
      <c r="BY64" s="171"/>
      <c r="BZ64" s="171"/>
      <c r="CA64" s="171"/>
      <c r="CB64" s="171"/>
      <c r="CC64" s="171"/>
      <c r="CD64" s="171"/>
      <c r="CE64" s="171"/>
      <c r="CF64" s="171"/>
      <c r="CG64" s="171"/>
      <c r="CH64" s="171"/>
      <c r="CI64" s="171"/>
      <c r="CJ64" s="171"/>
      <c r="CK64" s="171"/>
      <c r="CL64" s="171"/>
      <c r="CM64" s="171"/>
    </row>
    <row r="65" spans="1:91" s="187" customFormat="1" ht="18" customHeight="1">
      <c r="A65" s="373"/>
      <c r="B65" s="373"/>
      <c r="C65" s="359"/>
      <c r="D65" s="361"/>
      <c r="E65" s="81" t="s">
        <v>32</v>
      </c>
      <c r="F65" s="194"/>
      <c r="G65" s="194"/>
      <c r="H65" s="194"/>
      <c r="I65" s="194"/>
      <c r="J65" s="194"/>
      <c r="K65" s="194"/>
      <c r="L65" s="194"/>
      <c r="M65" s="194"/>
      <c r="N65" s="194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4"/>
      <c r="Z65" s="194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363"/>
      <c r="AL65" s="363"/>
      <c r="AM65" s="365"/>
      <c r="AN65" s="367"/>
      <c r="AO65" s="389"/>
      <c r="AP65" s="383"/>
      <c r="AQ65" s="383"/>
      <c r="AR65" s="383"/>
      <c r="AS65" s="381"/>
      <c r="AT65" s="296"/>
      <c r="AV65" s="171"/>
      <c r="AW65" s="171"/>
      <c r="AX65" s="171"/>
      <c r="AY65" s="171"/>
      <c r="AZ65" s="171"/>
      <c r="BA65" s="171"/>
      <c r="BB65" s="171"/>
      <c r="BC65" s="171"/>
      <c r="BD65" s="171"/>
      <c r="BE65" s="171"/>
      <c r="BF65" s="171"/>
      <c r="BG65" s="171"/>
      <c r="BH65" s="171"/>
      <c r="BI65" s="171"/>
      <c r="BJ65" s="171"/>
      <c r="BK65" s="171"/>
      <c r="BL65" s="171"/>
      <c r="BM65" s="171"/>
      <c r="BN65" s="171"/>
      <c r="BO65" s="171"/>
      <c r="BP65" s="171"/>
      <c r="BQ65" s="171"/>
      <c r="BR65" s="171"/>
      <c r="BS65" s="171"/>
      <c r="BT65" s="171"/>
      <c r="BU65" s="171"/>
      <c r="BV65" s="171"/>
      <c r="BW65" s="171"/>
      <c r="BX65" s="171"/>
      <c r="BY65" s="171"/>
      <c r="BZ65" s="171"/>
      <c r="CA65" s="171"/>
      <c r="CB65" s="171"/>
      <c r="CC65" s="171"/>
      <c r="CD65" s="171"/>
      <c r="CE65" s="171"/>
      <c r="CF65" s="171"/>
      <c r="CG65" s="171"/>
      <c r="CH65" s="171"/>
      <c r="CI65" s="171"/>
      <c r="CJ65" s="171"/>
      <c r="CK65" s="171"/>
      <c r="CL65" s="171"/>
      <c r="CM65" s="171"/>
    </row>
    <row r="66" spans="1:91" s="205" customFormat="1" ht="12.75">
      <c r="A66" s="195"/>
      <c r="B66" s="196"/>
      <c r="C66" s="197"/>
      <c r="D66" s="198"/>
      <c r="E66" s="197"/>
      <c r="F66" s="199"/>
      <c r="G66" s="199"/>
      <c r="H66" s="200"/>
      <c r="I66" s="200"/>
      <c r="J66" s="201"/>
      <c r="K66" s="199"/>
      <c r="L66" s="200"/>
      <c r="M66" s="199"/>
      <c r="N66" s="199"/>
      <c r="O66" s="199"/>
      <c r="P66" s="199"/>
      <c r="Q66" s="200"/>
      <c r="R66" s="199"/>
      <c r="S66" s="199"/>
      <c r="T66" s="201"/>
      <c r="U66" s="199"/>
      <c r="V66" s="199"/>
      <c r="W66" s="199"/>
      <c r="X66" s="196"/>
      <c r="Y66" s="199"/>
      <c r="Z66" s="199"/>
      <c r="AA66" s="199"/>
      <c r="AB66" s="199"/>
      <c r="AC66" s="199"/>
      <c r="AD66" s="200"/>
      <c r="AE66" s="199"/>
      <c r="AF66" s="199"/>
      <c r="AG66" s="199"/>
      <c r="AH66" s="199"/>
      <c r="AI66" s="199"/>
      <c r="AJ66" s="199"/>
      <c r="AK66" s="197"/>
      <c r="AL66" s="197"/>
      <c r="AM66" s="202"/>
      <c r="AN66" s="203"/>
      <c r="AO66" s="203"/>
      <c r="AP66" s="203"/>
      <c r="AQ66" s="203"/>
      <c r="AR66" s="203"/>
      <c r="AS66" s="197"/>
      <c r="AT66" s="204"/>
    </row>
    <row r="67" spans="1:91" s="205" customFormat="1" ht="12.75">
      <c r="A67" s="195"/>
      <c r="B67" s="196"/>
      <c r="C67" s="206" t="s">
        <v>14</v>
      </c>
      <c r="D67" s="198"/>
      <c r="E67" s="197"/>
      <c r="F67" s="199"/>
      <c r="G67" s="199"/>
      <c r="H67" s="200"/>
      <c r="I67" s="200"/>
      <c r="J67" s="201"/>
      <c r="K67" s="199"/>
      <c r="L67" s="200"/>
      <c r="M67" s="199"/>
      <c r="N67" s="199"/>
      <c r="O67" s="199"/>
      <c r="P67" s="199"/>
      <c r="Q67" s="200"/>
      <c r="R67" s="199"/>
      <c r="S67" s="199"/>
      <c r="T67" s="201"/>
      <c r="U67" s="199"/>
      <c r="V67" s="199"/>
      <c r="W67" s="199"/>
      <c r="X67" s="196"/>
      <c r="Y67" s="199"/>
      <c r="Z67" s="199"/>
      <c r="AA67" s="199"/>
      <c r="AB67" s="199"/>
      <c r="AC67" s="199"/>
      <c r="AD67" s="200"/>
      <c r="AE67" s="199"/>
      <c r="AF67" s="199"/>
      <c r="AG67" s="199"/>
      <c r="AH67" s="199"/>
      <c r="AI67" s="199"/>
      <c r="AJ67" s="199"/>
      <c r="AK67" s="197"/>
      <c r="AL67" s="197"/>
      <c r="AM67" s="202"/>
      <c r="AN67" s="203"/>
      <c r="AO67" s="203"/>
      <c r="AP67" s="203"/>
      <c r="AQ67" s="203"/>
      <c r="AR67" s="203"/>
      <c r="AS67" s="197"/>
      <c r="AT67" s="204"/>
    </row>
    <row r="68" spans="1:91" s="205" customFormat="1" ht="12.75">
      <c r="A68" s="207"/>
      <c r="B68" s="207"/>
      <c r="C68" s="197"/>
      <c r="D68" s="198"/>
      <c r="E68" s="197"/>
      <c r="F68" s="199"/>
      <c r="G68" s="199"/>
      <c r="H68" s="208"/>
      <c r="I68" s="208"/>
      <c r="J68" s="208"/>
      <c r="K68" s="199"/>
      <c r="L68" s="208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208"/>
      <c r="AE68" s="199"/>
      <c r="AF68" s="199"/>
      <c r="AG68" s="199"/>
      <c r="AH68" s="199"/>
      <c r="AI68" s="199"/>
      <c r="AJ68" s="199"/>
      <c r="AK68" s="197"/>
      <c r="AL68" s="197"/>
      <c r="AM68" s="202"/>
      <c r="AN68" s="209"/>
      <c r="AO68" s="209"/>
      <c r="AP68" s="209"/>
      <c r="AQ68" s="209"/>
      <c r="AR68" s="209"/>
      <c r="AS68" s="197"/>
      <c r="AT68" s="204"/>
    </row>
    <row r="69" spans="1:91" s="210" customFormat="1" ht="15" customHeight="1">
      <c r="A69" s="207"/>
      <c r="B69" s="207"/>
      <c r="C69" s="197"/>
      <c r="D69" s="198"/>
      <c r="E69" s="197"/>
      <c r="F69" s="199"/>
      <c r="G69" s="199"/>
      <c r="H69" s="208"/>
      <c r="I69" s="208"/>
      <c r="J69" s="208"/>
      <c r="K69" s="199"/>
      <c r="L69" s="208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208"/>
      <c r="AE69" s="199"/>
      <c r="AF69" s="199"/>
      <c r="AG69" s="199"/>
      <c r="AH69" s="199"/>
      <c r="AI69" s="199"/>
      <c r="AJ69" s="199"/>
      <c r="AK69" s="197"/>
      <c r="AL69" s="197"/>
      <c r="AM69" s="202"/>
      <c r="AN69" s="209"/>
      <c r="AO69" s="209"/>
      <c r="AP69" s="209"/>
      <c r="AQ69" s="209"/>
      <c r="AR69" s="209"/>
      <c r="AS69" s="197"/>
      <c r="AT69" s="197"/>
    </row>
    <row r="70" spans="1:91" s="210" customFormat="1" ht="11.25">
      <c r="A70" s="207"/>
      <c r="B70" s="207"/>
      <c r="C70" s="197"/>
      <c r="D70" s="198"/>
      <c r="E70" s="197"/>
      <c r="F70" s="199"/>
      <c r="G70" s="199"/>
      <c r="H70" s="208"/>
      <c r="I70" s="208"/>
      <c r="J70" s="208"/>
      <c r="K70" s="199"/>
      <c r="L70" s="208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208"/>
      <c r="AE70" s="199"/>
      <c r="AF70" s="199"/>
      <c r="AG70" s="199"/>
      <c r="AH70" s="199"/>
      <c r="AI70" s="199"/>
      <c r="AJ70" s="199"/>
      <c r="AK70" s="197"/>
      <c r="AL70" s="197"/>
      <c r="AM70" s="202"/>
      <c r="AN70" s="209"/>
      <c r="AO70" s="209"/>
      <c r="AP70" s="209"/>
      <c r="AQ70" s="209"/>
      <c r="AR70" s="209"/>
      <c r="AS70" s="197"/>
      <c r="AT70" s="197"/>
    </row>
    <row r="71" spans="1:91" s="210" customFormat="1" ht="11.25">
      <c r="A71" s="207"/>
      <c r="B71" s="207"/>
      <c r="C71" s="197"/>
      <c r="D71" s="198"/>
      <c r="E71" s="197"/>
      <c r="F71" s="199"/>
      <c r="G71" s="199"/>
      <c r="H71" s="208"/>
      <c r="I71" s="208"/>
      <c r="J71" s="208"/>
      <c r="K71" s="199"/>
      <c r="L71" s="208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208"/>
      <c r="AE71" s="199"/>
      <c r="AF71" s="199"/>
      <c r="AG71" s="199"/>
      <c r="AH71" s="199"/>
      <c r="AI71" s="199"/>
      <c r="AJ71" s="199"/>
      <c r="AK71" s="197"/>
      <c r="AL71" s="197"/>
      <c r="AM71" s="202"/>
      <c r="AN71" s="209"/>
      <c r="AO71" s="209"/>
      <c r="AP71" s="209"/>
      <c r="AQ71" s="209"/>
      <c r="AR71" s="209"/>
      <c r="AS71" s="197"/>
      <c r="AT71" s="197"/>
    </row>
    <row r="72" spans="1:91" s="210" customFormat="1" ht="11.25">
      <c r="A72" s="206"/>
      <c r="B72" s="206"/>
      <c r="C72" s="195"/>
      <c r="D72" s="211"/>
      <c r="E72" s="212"/>
      <c r="F72" s="201"/>
      <c r="G72" s="213"/>
      <c r="H72" s="200"/>
      <c r="I72" s="200"/>
      <c r="J72" s="200"/>
      <c r="K72" s="213"/>
      <c r="L72" s="200"/>
      <c r="M72" s="213"/>
      <c r="N72" s="213"/>
      <c r="O72" s="213"/>
      <c r="P72" s="213"/>
      <c r="Q72" s="200"/>
      <c r="R72" s="201"/>
      <c r="S72" s="213"/>
      <c r="T72" s="213"/>
      <c r="U72" s="200"/>
      <c r="V72" s="213"/>
      <c r="W72" s="213"/>
      <c r="X72" s="200"/>
      <c r="Y72" s="213"/>
      <c r="Z72" s="213"/>
      <c r="AA72" s="213"/>
      <c r="AB72" s="213"/>
      <c r="AC72" s="213"/>
      <c r="AD72" s="200"/>
      <c r="AE72" s="213"/>
      <c r="AF72" s="213"/>
      <c r="AG72" s="213"/>
      <c r="AH72" s="213"/>
      <c r="AI72" s="213"/>
      <c r="AJ72" s="213"/>
      <c r="AK72" s="212"/>
      <c r="AM72" s="214"/>
      <c r="AN72" s="206"/>
      <c r="AO72" s="206"/>
      <c r="AP72" s="206"/>
      <c r="AQ72" s="206"/>
      <c r="AR72" s="206"/>
      <c r="AS72" s="195"/>
      <c r="AT72" s="197"/>
    </row>
    <row r="73" spans="1:91" s="210" customFormat="1" ht="12.75">
      <c r="A73" s="171"/>
      <c r="B73" s="171" t="s">
        <v>0</v>
      </c>
      <c r="C73" s="171"/>
      <c r="D73" s="215"/>
      <c r="E73" s="171"/>
      <c r="F73" s="216"/>
      <c r="G73" s="216"/>
      <c r="H73" s="216"/>
      <c r="I73" s="216"/>
      <c r="J73" s="216"/>
      <c r="K73" s="216"/>
      <c r="L73" s="216"/>
      <c r="M73" s="216"/>
      <c r="N73" s="216"/>
      <c r="O73" s="216"/>
      <c r="P73" s="216"/>
      <c r="Q73" s="216"/>
      <c r="R73" s="216"/>
      <c r="S73" s="216"/>
      <c r="T73" s="216"/>
      <c r="U73" s="216"/>
      <c r="V73" s="216"/>
      <c r="W73" s="216"/>
      <c r="X73" s="216"/>
      <c r="Y73" s="216"/>
      <c r="Z73" s="216"/>
      <c r="AA73" s="216"/>
      <c r="AB73" s="216"/>
      <c r="AC73" s="216"/>
      <c r="AD73" s="216"/>
      <c r="AE73" s="216"/>
      <c r="AF73" s="216"/>
      <c r="AG73" s="216"/>
      <c r="AH73" s="217"/>
      <c r="AI73" s="217"/>
      <c r="AJ73" s="217"/>
      <c r="AK73" s="171"/>
      <c r="AL73" s="171"/>
      <c r="AM73" s="218"/>
      <c r="AN73" s="171"/>
      <c r="AO73" s="171"/>
      <c r="AP73" s="171"/>
      <c r="AQ73" s="171"/>
      <c r="AR73" s="171"/>
      <c r="AS73" s="171"/>
      <c r="AT73" s="197"/>
    </row>
    <row r="74" spans="1:91" s="210" customFormat="1" ht="12.75">
      <c r="A74" s="171"/>
      <c r="B74" s="171"/>
      <c r="C74" s="171" t="s">
        <v>48</v>
      </c>
      <c r="D74" s="215"/>
      <c r="E74" s="171"/>
      <c r="F74" s="216"/>
      <c r="G74" s="216"/>
      <c r="H74" s="216"/>
      <c r="I74" s="216"/>
      <c r="J74" s="216"/>
      <c r="K74" s="216"/>
      <c r="L74" s="216"/>
      <c r="M74" s="216"/>
      <c r="N74" s="216"/>
      <c r="O74" s="216"/>
      <c r="P74" s="216"/>
      <c r="Q74" s="216"/>
      <c r="R74" s="216"/>
      <c r="S74" s="216"/>
      <c r="T74" s="216"/>
      <c r="U74" s="216"/>
      <c r="V74" s="216"/>
      <c r="W74" s="216"/>
      <c r="X74" s="216"/>
      <c r="Y74" s="216"/>
      <c r="Z74" s="216"/>
      <c r="AA74" s="216"/>
      <c r="AB74" s="216"/>
      <c r="AC74" s="216"/>
      <c r="AD74" s="216"/>
      <c r="AE74" s="216"/>
      <c r="AF74" s="216"/>
      <c r="AG74" s="216"/>
      <c r="AH74" s="217"/>
      <c r="AI74" s="217"/>
      <c r="AJ74" s="217"/>
      <c r="AK74" s="171"/>
      <c r="AL74" s="171"/>
      <c r="AM74" s="218"/>
      <c r="AN74" s="171"/>
      <c r="AO74" s="171"/>
      <c r="AP74" s="171"/>
      <c r="AQ74" s="171"/>
      <c r="AR74" s="171"/>
      <c r="AS74" s="171"/>
      <c r="AT74" s="195"/>
    </row>
    <row r="75" spans="1:91" s="171" customFormat="1" ht="15" customHeight="1">
      <c r="C75" s="171" t="s">
        <v>49</v>
      </c>
      <c r="D75" s="215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7"/>
      <c r="AI75" s="217"/>
      <c r="AJ75" s="217"/>
      <c r="AM75" s="218"/>
    </row>
    <row r="76" spans="1:91" s="171" customFormat="1" ht="15" customHeight="1">
      <c r="C76" s="171" t="s">
        <v>50</v>
      </c>
      <c r="D76" s="215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  <c r="AG76" s="216"/>
      <c r="AH76" s="217"/>
      <c r="AI76" s="217"/>
      <c r="AJ76" s="217"/>
      <c r="AM76" s="218"/>
    </row>
    <row r="77" spans="1:91" s="171" customFormat="1" ht="15" customHeight="1">
      <c r="C77" s="171" t="s">
        <v>51</v>
      </c>
      <c r="D77" s="215"/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216"/>
      <c r="Q77" s="216"/>
      <c r="R77" s="216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  <c r="AG77" s="216"/>
      <c r="AH77" s="217"/>
      <c r="AI77" s="217"/>
      <c r="AJ77" s="217"/>
      <c r="AM77" s="218"/>
    </row>
    <row r="78" spans="1:91" s="171" customFormat="1" ht="15" customHeight="1">
      <c r="C78" s="171" t="s">
        <v>52</v>
      </c>
      <c r="D78" s="215"/>
      <c r="F78" s="216"/>
      <c r="G78" s="216"/>
      <c r="H78" s="216"/>
      <c r="I78" s="216"/>
      <c r="J78" s="216"/>
      <c r="K78" s="216"/>
      <c r="L78" s="216"/>
      <c r="M78" s="216"/>
      <c r="N78" s="216"/>
      <c r="O78" s="216"/>
      <c r="P78" s="216"/>
      <c r="Q78" s="216"/>
      <c r="R78" s="216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  <c r="AG78" s="216"/>
      <c r="AH78" s="217"/>
      <c r="AI78" s="217"/>
      <c r="AJ78" s="217"/>
      <c r="AM78" s="218"/>
    </row>
    <row r="79" spans="1:91" s="171" customFormat="1" ht="15" customHeight="1">
      <c r="C79" s="171" t="s">
        <v>53</v>
      </c>
      <c r="D79" s="215"/>
      <c r="F79" s="216"/>
      <c r="G79" s="216"/>
      <c r="H79" s="216"/>
      <c r="I79" s="216"/>
      <c r="J79" s="216"/>
      <c r="K79" s="216"/>
      <c r="L79" s="216"/>
      <c r="M79" s="216"/>
      <c r="N79" s="216"/>
      <c r="O79" s="216"/>
      <c r="P79" s="216"/>
      <c r="Q79" s="216"/>
      <c r="R79" s="216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  <c r="AG79" s="216"/>
      <c r="AH79" s="217"/>
      <c r="AI79" s="217"/>
      <c r="AJ79" s="217"/>
      <c r="AM79" s="218"/>
    </row>
    <row r="80" spans="1:91" s="171" customFormat="1" ht="15" customHeight="1">
      <c r="C80" s="171" t="s">
        <v>54</v>
      </c>
      <c r="D80" s="215"/>
      <c r="F80" s="216"/>
      <c r="G80" s="216"/>
      <c r="H80" s="216"/>
      <c r="I80" s="216"/>
      <c r="J80" s="216"/>
      <c r="K80" s="216"/>
      <c r="L80" s="216"/>
      <c r="M80" s="216"/>
      <c r="N80" s="216"/>
      <c r="O80" s="216"/>
      <c r="P80" s="216"/>
      <c r="Q80" s="216"/>
      <c r="R80" s="216"/>
      <c r="S80" s="216"/>
      <c r="T80" s="216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217"/>
      <c r="AI80" s="217"/>
      <c r="AJ80" s="217"/>
      <c r="AM80" s="218"/>
    </row>
    <row r="81" spans="1:90" s="171" customFormat="1" ht="15" customHeight="1">
      <c r="C81" s="171" t="s">
        <v>55</v>
      </c>
      <c r="D81" s="215"/>
      <c r="F81" s="216"/>
      <c r="G81" s="216"/>
      <c r="H81" s="216"/>
      <c r="I81" s="216"/>
      <c r="J81" s="216"/>
      <c r="K81" s="216"/>
      <c r="L81" s="216"/>
      <c r="M81" s="216"/>
      <c r="N81" s="216"/>
      <c r="O81" s="216"/>
      <c r="P81" s="216"/>
      <c r="Q81" s="216"/>
      <c r="R81" s="216"/>
      <c r="S81" s="216"/>
      <c r="T81" s="216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217"/>
      <c r="AI81" s="217"/>
      <c r="AJ81" s="217"/>
      <c r="AM81" s="218"/>
    </row>
    <row r="82" spans="1:90" s="171" customFormat="1" ht="15" customHeight="1">
      <c r="C82" s="171" t="s">
        <v>56</v>
      </c>
      <c r="D82" s="215"/>
      <c r="F82" s="216"/>
      <c r="G82" s="216"/>
      <c r="H82" s="216"/>
      <c r="I82" s="216"/>
      <c r="J82" s="216"/>
      <c r="K82" s="216"/>
      <c r="L82" s="216"/>
      <c r="M82" s="216"/>
      <c r="N82" s="216"/>
      <c r="O82" s="216"/>
      <c r="P82" s="216"/>
      <c r="Q82" s="216"/>
      <c r="R82" s="216"/>
      <c r="S82" s="216"/>
      <c r="T82" s="216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217"/>
      <c r="AI82" s="217"/>
      <c r="AJ82" s="217"/>
      <c r="AM82" s="218"/>
    </row>
    <row r="88" spans="1:90" ht="20.25">
      <c r="A88" s="161" t="str">
        <f>$A$1</f>
        <v>Công ty TNHH Hải sản An Lạc</v>
      </c>
      <c r="B88" s="64"/>
      <c r="C88" s="64"/>
      <c r="D88" s="68"/>
      <c r="E88" s="64"/>
      <c r="F88" s="68"/>
      <c r="G88" s="68"/>
      <c r="H88" s="68"/>
      <c r="I88" s="68"/>
      <c r="J88" s="68"/>
      <c r="K88" s="139"/>
      <c r="L88" s="139"/>
      <c r="M88" s="139"/>
      <c r="N88" s="139"/>
      <c r="O88" s="139"/>
      <c r="P88" s="139"/>
      <c r="Q88" s="139"/>
      <c r="R88" s="139"/>
      <c r="S88" s="66" t="str">
        <f>S1</f>
        <v>BẢNG CHẤM CÔNG THÁNG 07 NĂM 2014</v>
      </c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65"/>
      <c r="AL88" s="65"/>
      <c r="AM88" s="395" t="s">
        <v>157</v>
      </c>
      <c r="AN88" s="396"/>
      <c r="AO88" s="396"/>
      <c r="AP88" s="396"/>
      <c r="AQ88" s="396"/>
      <c r="AR88" s="396"/>
      <c r="AS88" s="397"/>
      <c r="AT88" s="67"/>
    </row>
    <row r="89" spans="1:90" ht="20.25">
      <c r="A89" s="161" t="str">
        <f>$A$2</f>
        <v>Địa chỉ: Lô A14, đường 4A, KCN Hải Sơn, Đức Hòa, Long An</v>
      </c>
      <c r="B89" s="68"/>
      <c r="C89" s="68"/>
      <c r="D89" s="68"/>
      <c r="E89" s="68"/>
      <c r="F89" s="68"/>
      <c r="G89" s="68"/>
      <c r="H89" s="68"/>
      <c r="I89" s="68"/>
      <c r="J89" s="68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65"/>
      <c r="AL89" s="65"/>
      <c r="AM89" s="114"/>
      <c r="AN89" s="69"/>
      <c r="AO89" s="69"/>
      <c r="AP89" s="69"/>
      <c r="AQ89" s="69"/>
      <c r="AR89" s="69"/>
      <c r="AS89" s="113"/>
      <c r="AT89" s="113"/>
    </row>
    <row r="90" spans="1:90" ht="21" customHeight="1">
      <c r="A90" s="161" t="str">
        <f>$A$3</f>
        <v>MST: 1100878093</v>
      </c>
      <c r="B90" s="70"/>
      <c r="C90" s="70"/>
      <c r="D90" s="71"/>
      <c r="E90" s="71"/>
      <c r="F90" s="139"/>
      <c r="G90" s="139"/>
      <c r="H90" s="139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65"/>
      <c r="AL90" s="65"/>
      <c r="AM90" s="114"/>
      <c r="AN90" s="67"/>
      <c r="AO90" s="67"/>
      <c r="AP90" s="67"/>
      <c r="AQ90" s="67"/>
      <c r="AR90" s="67"/>
      <c r="AS90" s="72"/>
      <c r="AT90" s="72"/>
    </row>
    <row r="91" spans="1:90" ht="14.25" customHeight="1">
      <c r="A91" s="73"/>
      <c r="B91" s="73"/>
      <c r="C91" s="149"/>
      <c r="D91" s="74"/>
      <c r="E91" s="75">
        <f>$E$4</f>
        <v>41821</v>
      </c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7"/>
      <c r="AI91" s="77"/>
      <c r="AJ91" s="77"/>
      <c r="AK91" s="73"/>
      <c r="AL91" s="73"/>
      <c r="AM91" s="115"/>
      <c r="AN91" s="73"/>
      <c r="AO91" s="73"/>
      <c r="AP91" s="73"/>
      <c r="AQ91" s="73"/>
      <c r="AR91" s="73"/>
      <c r="AS91" s="73"/>
      <c r="AT91" s="120"/>
    </row>
    <row r="92" spans="1:90" s="78" customFormat="1" ht="18.75" customHeight="1">
      <c r="A92" s="390" t="s">
        <v>29</v>
      </c>
      <c r="B92" s="390" t="s">
        <v>3</v>
      </c>
      <c r="C92" s="390" t="s">
        <v>1</v>
      </c>
      <c r="D92" s="386" t="s">
        <v>30</v>
      </c>
      <c r="E92" s="390" t="s">
        <v>31</v>
      </c>
      <c r="F92" s="137">
        <f>+E91</f>
        <v>41821</v>
      </c>
      <c r="G92" s="137">
        <f t="shared" ref="G92:AJ92" si="47">F92+1</f>
        <v>41822</v>
      </c>
      <c r="H92" s="137">
        <f t="shared" si="47"/>
        <v>41823</v>
      </c>
      <c r="I92" s="137">
        <f t="shared" si="47"/>
        <v>41824</v>
      </c>
      <c r="J92" s="137">
        <f t="shared" si="47"/>
        <v>41825</v>
      </c>
      <c r="K92" s="137">
        <f t="shared" si="47"/>
        <v>41826</v>
      </c>
      <c r="L92" s="137">
        <f t="shared" si="47"/>
        <v>41827</v>
      </c>
      <c r="M92" s="137">
        <f t="shared" si="47"/>
        <v>41828</v>
      </c>
      <c r="N92" s="137">
        <f t="shared" si="47"/>
        <v>41829</v>
      </c>
      <c r="O92" s="137">
        <f t="shared" si="47"/>
        <v>41830</v>
      </c>
      <c r="P92" s="137">
        <f t="shared" si="47"/>
        <v>41831</v>
      </c>
      <c r="Q92" s="137">
        <f t="shared" si="47"/>
        <v>41832</v>
      </c>
      <c r="R92" s="137">
        <f t="shared" si="47"/>
        <v>41833</v>
      </c>
      <c r="S92" s="137">
        <f t="shared" si="47"/>
        <v>41834</v>
      </c>
      <c r="T92" s="137">
        <f t="shared" si="47"/>
        <v>41835</v>
      </c>
      <c r="U92" s="137">
        <f t="shared" si="47"/>
        <v>41836</v>
      </c>
      <c r="V92" s="137">
        <f t="shared" si="47"/>
        <v>41837</v>
      </c>
      <c r="W92" s="137">
        <f t="shared" si="47"/>
        <v>41838</v>
      </c>
      <c r="X92" s="137">
        <f t="shared" si="47"/>
        <v>41839</v>
      </c>
      <c r="Y92" s="137">
        <f t="shared" si="47"/>
        <v>41840</v>
      </c>
      <c r="Z92" s="137">
        <f t="shared" si="47"/>
        <v>41841</v>
      </c>
      <c r="AA92" s="137">
        <f t="shared" si="47"/>
        <v>41842</v>
      </c>
      <c r="AB92" s="137">
        <f t="shared" si="47"/>
        <v>41843</v>
      </c>
      <c r="AC92" s="137">
        <f t="shared" si="47"/>
        <v>41844</v>
      </c>
      <c r="AD92" s="137">
        <f t="shared" si="47"/>
        <v>41845</v>
      </c>
      <c r="AE92" s="137">
        <f t="shared" si="47"/>
        <v>41846</v>
      </c>
      <c r="AF92" s="137">
        <f t="shared" si="47"/>
        <v>41847</v>
      </c>
      <c r="AG92" s="137">
        <f t="shared" si="47"/>
        <v>41848</v>
      </c>
      <c r="AH92" s="137">
        <f>AG92+1</f>
        <v>41849</v>
      </c>
      <c r="AI92" s="137">
        <f t="shared" si="47"/>
        <v>41850</v>
      </c>
      <c r="AJ92" s="137">
        <f t="shared" si="47"/>
        <v>41851</v>
      </c>
      <c r="AK92" s="392" t="s">
        <v>15</v>
      </c>
      <c r="AL92" s="393"/>
      <c r="AM92" s="394"/>
      <c r="AN92" s="384" t="s">
        <v>47</v>
      </c>
      <c r="AO92" s="384" t="s">
        <v>43</v>
      </c>
      <c r="AP92" s="384" t="s">
        <v>44</v>
      </c>
      <c r="AQ92" s="384" t="s">
        <v>45</v>
      </c>
      <c r="AR92" s="384" t="s">
        <v>46</v>
      </c>
      <c r="AS92" s="386" t="s">
        <v>11</v>
      </c>
      <c r="AT92" s="379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</row>
    <row r="93" spans="1:90" s="78" customFormat="1" ht="47.25" customHeight="1">
      <c r="A93" s="387"/>
      <c r="B93" s="387"/>
      <c r="C93" s="387"/>
      <c r="D93" s="387"/>
      <c r="E93" s="391"/>
      <c r="F93" s="138" t="str">
        <f>CHOOSE(WEEKDAY(F92),"C.Nhật","T.Hai","T.Ba","T.Tư","T.Năm","T.Sáu","T.Bảy")</f>
        <v>T.Ba</v>
      </c>
      <c r="G93" s="138" t="str">
        <f t="shared" ref="G93:AJ93" si="48">CHOOSE(WEEKDAY(G92),"C.Nhật","T.Hai","T.Ba","T.Tư","T.Năm","T.Sáu","T.Bảy")</f>
        <v>T.Tư</v>
      </c>
      <c r="H93" s="138" t="str">
        <f t="shared" si="48"/>
        <v>T.Năm</v>
      </c>
      <c r="I93" s="138" t="str">
        <f t="shared" si="48"/>
        <v>T.Sáu</v>
      </c>
      <c r="J93" s="138" t="str">
        <f t="shared" si="48"/>
        <v>T.Bảy</v>
      </c>
      <c r="K93" s="138" t="str">
        <f t="shared" si="48"/>
        <v>C.Nhật</v>
      </c>
      <c r="L93" s="138" t="str">
        <f t="shared" si="48"/>
        <v>T.Hai</v>
      </c>
      <c r="M93" s="138" t="str">
        <f t="shared" si="48"/>
        <v>T.Ba</v>
      </c>
      <c r="N93" s="138" t="str">
        <f t="shared" si="48"/>
        <v>T.Tư</v>
      </c>
      <c r="O93" s="138" t="str">
        <f t="shared" si="48"/>
        <v>T.Năm</v>
      </c>
      <c r="P93" s="138" t="str">
        <f t="shared" si="48"/>
        <v>T.Sáu</v>
      </c>
      <c r="Q93" s="138" t="str">
        <f t="shared" si="48"/>
        <v>T.Bảy</v>
      </c>
      <c r="R93" s="138" t="str">
        <f t="shared" si="48"/>
        <v>C.Nhật</v>
      </c>
      <c r="S93" s="138" t="str">
        <f t="shared" si="48"/>
        <v>T.Hai</v>
      </c>
      <c r="T93" s="138" t="str">
        <f t="shared" si="48"/>
        <v>T.Ba</v>
      </c>
      <c r="U93" s="138" t="str">
        <f t="shared" si="48"/>
        <v>T.Tư</v>
      </c>
      <c r="V93" s="138" t="str">
        <f t="shared" si="48"/>
        <v>T.Năm</v>
      </c>
      <c r="W93" s="138" t="str">
        <f t="shared" si="48"/>
        <v>T.Sáu</v>
      </c>
      <c r="X93" s="138" t="str">
        <f t="shared" si="48"/>
        <v>T.Bảy</v>
      </c>
      <c r="Y93" s="138" t="str">
        <f t="shared" si="48"/>
        <v>C.Nhật</v>
      </c>
      <c r="Z93" s="138" t="str">
        <f t="shared" si="48"/>
        <v>T.Hai</v>
      </c>
      <c r="AA93" s="138" t="str">
        <f t="shared" si="48"/>
        <v>T.Ba</v>
      </c>
      <c r="AB93" s="138" t="str">
        <f t="shared" si="48"/>
        <v>T.Tư</v>
      </c>
      <c r="AC93" s="138" t="str">
        <f t="shared" si="48"/>
        <v>T.Năm</v>
      </c>
      <c r="AD93" s="138" t="str">
        <f t="shared" si="48"/>
        <v>T.Sáu</v>
      </c>
      <c r="AE93" s="138" t="str">
        <f t="shared" si="48"/>
        <v>T.Bảy</v>
      </c>
      <c r="AF93" s="138" t="str">
        <f t="shared" si="48"/>
        <v>C.Nhật</v>
      </c>
      <c r="AG93" s="138" t="str">
        <f t="shared" si="48"/>
        <v>T.Hai</v>
      </c>
      <c r="AH93" s="138" t="str">
        <f t="shared" si="48"/>
        <v>T.Ba</v>
      </c>
      <c r="AI93" s="138" t="str">
        <f t="shared" si="48"/>
        <v>T.Tư</v>
      </c>
      <c r="AJ93" s="138" t="str">
        <f t="shared" si="48"/>
        <v>T.Năm</v>
      </c>
      <c r="AK93" s="112" t="s">
        <v>16</v>
      </c>
      <c r="AL93" s="112" t="s">
        <v>32</v>
      </c>
      <c r="AM93" s="116" t="s">
        <v>17</v>
      </c>
      <c r="AN93" s="385"/>
      <c r="AO93" s="385"/>
      <c r="AP93" s="385"/>
      <c r="AQ93" s="385"/>
      <c r="AR93" s="385"/>
      <c r="AS93" s="387"/>
      <c r="AT93" s="379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</row>
    <row r="94" spans="1:90" s="78" customFormat="1" ht="12.75" customHeight="1">
      <c r="A94" s="151">
        <v>1</v>
      </c>
      <c r="B94" s="151">
        <v>1</v>
      </c>
      <c r="C94" s="151">
        <v>2</v>
      </c>
      <c r="D94" s="151">
        <v>3</v>
      </c>
      <c r="E94" s="151">
        <v>4</v>
      </c>
      <c r="F94" s="151">
        <v>5</v>
      </c>
      <c r="G94" s="151">
        <v>6</v>
      </c>
      <c r="H94" s="151">
        <v>7</v>
      </c>
      <c r="I94" s="151">
        <v>8</v>
      </c>
      <c r="J94" s="151">
        <v>9</v>
      </c>
      <c r="K94" s="151">
        <v>10</v>
      </c>
      <c r="L94" s="151">
        <v>11</v>
      </c>
      <c r="M94" s="151">
        <v>12</v>
      </c>
      <c r="N94" s="151">
        <v>13</v>
      </c>
      <c r="O94" s="151">
        <v>14</v>
      </c>
      <c r="P94" s="151">
        <v>15</v>
      </c>
      <c r="Q94" s="151">
        <v>16</v>
      </c>
      <c r="R94" s="151">
        <v>17</v>
      </c>
      <c r="S94" s="151">
        <v>18</v>
      </c>
      <c r="T94" s="151">
        <v>19</v>
      </c>
      <c r="U94" s="151">
        <v>20</v>
      </c>
      <c r="V94" s="151">
        <v>21</v>
      </c>
      <c r="W94" s="151">
        <v>22</v>
      </c>
      <c r="X94" s="151">
        <v>23</v>
      </c>
      <c r="Y94" s="151">
        <v>24</v>
      </c>
      <c r="Z94" s="151">
        <v>25</v>
      </c>
      <c r="AA94" s="151">
        <v>26</v>
      </c>
      <c r="AB94" s="151">
        <v>27</v>
      </c>
      <c r="AC94" s="151">
        <v>28</v>
      </c>
      <c r="AD94" s="151">
        <v>29</v>
      </c>
      <c r="AE94" s="151">
        <v>30</v>
      </c>
      <c r="AF94" s="151">
        <v>31</v>
      </c>
      <c r="AG94" s="151">
        <v>32</v>
      </c>
      <c r="AH94" s="151">
        <v>33</v>
      </c>
      <c r="AI94" s="151">
        <v>34</v>
      </c>
      <c r="AJ94" s="151">
        <v>35</v>
      </c>
      <c r="AK94" s="151">
        <v>36</v>
      </c>
      <c r="AL94" s="151">
        <v>37</v>
      </c>
      <c r="AM94" s="151">
        <v>38</v>
      </c>
      <c r="AN94" s="151">
        <v>39</v>
      </c>
      <c r="AO94" s="151">
        <v>40</v>
      </c>
      <c r="AP94" s="151">
        <v>41</v>
      </c>
      <c r="AQ94" s="151">
        <v>42</v>
      </c>
      <c r="AR94" s="151">
        <v>43</v>
      </c>
      <c r="AS94" s="151">
        <v>44</v>
      </c>
      <c r="AT94" s="297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</row>
    <row r="95" spans="1:90" s="78" customFormat="1" ht="18" customHeight="1">
      <c r="A95" s="370">
        <v>1</v>
      </c>
      <c r="B95" s="370" t="s">
        <v>97</v>
      </c>
      <c r="C95" s="358" t="str">
        <f>VLOOKUP(B95,DS,2,0)</f>
        <v xml:space="preserve"> Lâm Thị Mộng Kiều </v>
      </c>
      <c r="D95" s="360" t="str">
        <f>VLOOKUP(B95,DS,3,0)</f>
        <v>Công nhân</v>
      </c>
      <c r="E95" s="79" t="s">
        <v>33</v>
      </c>
      <c r="F95" s="193">
        <v>8</v>
      </c>
      <c r="G95" s="193">
        <v>8</v>
      </c>
      <c r="H95" s="193">
        <v>8</v>
      </c>
      <c r="I95" s="193">
        <v>8</v>
      </c>
      <c r="J95" s="193">
        <v>8</v>
      </c>
      <c r="K95" s="193">
        <v>4</v>
      </c>
      <c r="L95" s="193">
        <v>8</v>
      </c>
      <c r="M95" s="193">
        <v>8</v>
      </c>
      <c r="N95" s="193">
        <v>8</v>
      </c>
      <c r="O95" s="193">
        <v>8</v>
      </c>
      <c r="P95" s="193">
        <v>8</v>
      </c>
      <c r="Q95" s="193">
        <v>8</v>
      </c>
      <c r="R95" s="193"/>
      <c r="S95" s="193">
        <v>8</v>
      </c>
      <c r="T95" s="193">
        <v>8</v>
      </c>
      <c r="U95" s="193">
        <v>8</v>
      </c>
      <c r="V95" s="193">
        <v>8</v>
      </c>
      <c r="W95" s="193">
        <v>8</v>
      </c>
      <c r="X95" s="193">
        <v>8</v>
      </c>
      <c r="Y95" s="193"/>
      <c r="Z95" s="193">
        <v>8</v>
      </c>
      <c r="AA95" s="193">
        <v>8</v>
      </c>
      <c r="AB95" s="193">
        <v>8</v>
      </c>
      <c r="AC95" s="193">
        <v>8</v>
      </c>
      <c r="AD95" s="193">
        <v>8</v>
      </c>
      <c r="AE95" s="193">
        <v>8</v>
      </c>
      <c r="AF95" s="193"/>
      <c r="AG95" s="193">
        <v>8</v>
      </c>
      <c r="AH95" s="193">
        <v>8</v>
      </c>
      <c r="AI95" s="193">
        <v>8</v>
      </c>
      <c r="AJ95" s="193">
        <v>8</v>
      </c>
      <c r="AK95" s="362">
        <f t="shared" ref="AK95" si="49">((SUM(F95:AJ95))/8)-(SUMIF($F$6:$AJ$6,"C.Nhật",F95:AJ95)/8)</f>
        <v>27</v>
      </c>
      <c r="AL95" s="362">
        <f t="shared" ref="AL95" si="50">SUM(F96:AJ96)/8*1.5</f>
        <v>0</v>
      </c>
      <c r="AM95" s="364">
        <f t="shared" ref="AM95" si="51">SUMIF($F$6:$AJ$6,"C.Nhật",$F95:$AJ96)/8*2</f>
        <v>1</v>
      </c>
      <c r="AN95" s="366">
        <f t="shared" ref="AN95" si="52">SUM(AK95:AM96)</f>
        <v>28</v>
      </c>
      <c r="AO95" s="368">
        <v>0</v>
      </c>
      <c r="AP95" s="366"/>
      <c r="AQ95" s="366"/>
      <c r="AR95" s="366"/>
      <c r="AS95" s="356"/>
      <c r="AT95" s="297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</row>
    <row r="96" spans="1:90" s="78" customFormat="1" ht="18" customHeight="1">
      <c r="A96" s="371"/>
      <c r="B96" s="371"/>
      <c r="C96" s="359"/>
      <c r="D96" s="361"/>
      <c r="E96" s="81" t="s">
        <v>32</v>
      </c>
      <c r="F96" s="194"/>
      <c r="G96" s="194"/>
      <c r="H96" s="194"/>
      <c r="I96" s="194"/>
      <c r="J96" s="194"/>
      <c r="K96" s="194"/>
      <c r="L96" s="194"/>
      <c r="M96" s="194"/>
      <c r="N96" s="194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4"/>
      <c r="Z96" s="194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363"/>
      <c r="AL96" s="363"/>
      <c r="AM96" s="365"/>
      <c r="AN96" s="367"/>
      <c r="AO96" s="369"/>
      <c r="AP96" s="367"/>
      <c r="AQ96" s="367"/>
      <c r="AR96" s="367"/>
      <c r="AS96" s="357"/>
      <c r="AT96" s="297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</row>
    <row r="97" spans="1:90" s="78" customFormat="1" ht="18" customHeight="1">
      <c r="A97" s="370">
        <f>A95+1</f>
        <v>2</v>
      </c>
      <c r="B97" s="370" t="s">
        <v>98</v>
      </c>
      <c r="C97" s="358" t="str">
        <f>VLOOKUP(B97,DS,2,0)</f>
        <v>Huỳnh Thị Hường</v>
      </c>
      <c r="D97" s="360" t="str">
        <f>VLOOKUP(B97,DS,3,0)</f>
        <v>Công nhân</v>
      </c>
      <c r="E97" s="79" t="s">
        <v>33</v>
      </c>
      <c r="F97" s="193">
        <v>8</v>
      </c>
      <c r="G97" s="193">
        <v>8</v>
      </c>
      <c r="H97" s="193">
        <v>8</v>
      </c>
      <c r="I97" s="193">
        <v>8</v>
      </c>
      <c r="J97" s="193">
        <v>8</v>
      </c>
      <c r="K97" s="193">
        <v>4</v>
      </c>
      <c r="L97" s="193">
        <v>8</v>
      </c>
      <c r="M97" s="193">
        <v>8</v>
      </c>
      <c r="N97" s="193">
        <v>8</v>
      </c>
      <c r="O97" s="193">
        <v>8</v>
      </c>
      <c r="P97" s="193">
        <v>8</v>
      </c>
      <c r="Q97" s="193">
        <v>8</v>
      </c>
      <c r="R97" s="193"/>
      <c r="S97" s="193">
        <v>8</v>
      </c>
      <c r="T97" s="193">
        <v>8</v>
      </c>
      <c r="U97" s="193">
        <v>8</v>
      </c>
      <c r="V97" s="193">
        <v>8</v>
      </c>
      <c r="W97" s="193">
        <v>8</v>
      </c>
      <c r="X97" s="193">
        <v>8</v>
      </c>
      <c r="Y97" s="193"/>
      <c r="Z97" s="193">
        <v>8</v>
      </c>
      <c r="AA97" s="193">
        <v>8</v>
      </c>
      <c r="AB97" s="193">
        <v>8</v>
      </c>
      <c r="AC97" s="193">
        <v>8</v>
      </c>
      <c r="AD97" s="193">
        <v>8</v>
      </c>
      <c r="AE97" s="193">
        <v>8</v>
      </c>
      <c r="AF97" s="193"/>
      <c r="AG97" s="193">
        <v>8</v>
      </c>
      <c r="AH97" s="193">
        <v>8</v>
      </c>
      <c r="AI97" s="193">
        <v>8</v>
      </c>
      <c r="AJ97" s="193">
        <v>8</v>
      </c>
      <c r="AK97" s="362">
        <f t="shared" ref="AK97" si="53">((SUM(F97:AJ97))/8)-(SUMIF($F$6:$AJ$6,"C.Nhật",F97:AJ97)/8)</f>
        <v>27</v>
      </c>
      <c r="AL97" s="362">
        <f t="shared" ref="AL97" si="54">SUM(F98:AJ98)/8*1.5</f>
        <v>0</v>
      </c>
      <c r="AM97" s="364">
        <f t="shared" ref="AM97" si="55">SUMIF($F$6:$AJ$6,"C.Nhật",$F97:$AJ98)/8*2</f>
        <v>1</v>
      </c>
      <c r="AN97" s="366">
        <f t="shared" ref="AN97" si="56">SUM(AK97:AM98)</f>
        <v>28</v>
      </c>
      <c r="AO97" s="368">
        <v>0</v>
      </c>
      <c r="AP97" s="366"/>
      <c r="AQ97" s="366"/>
      <c r="AR97" s="366"/>
      <c r="AS97" s="356"/>
      <c r="AT97" s="297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</row>
    <row r="98" spans="1:90" s="78" customFormat="1" ht="18" customHeight="1">
      <c r="A98" s="371"/>
      <c r="B98" s="371"/>
      <c r="C98" s="359"/>
      <c r="D98" s="361"/>
      <c r="E98" s="81" t="s">
        <v>32</v>
      </c>
      <c r="F98" s="194"/>
      <c r="G98" s="194"/>
      <c r="H98" s="194"/>
      <c r="I98" s="194"/>
      <c r="J98" s="194"/>
      <c r="K98" s="194"/>
      <c r="L98" s="194"/>
      <c r="M98" s="194"/>
      <c r="N98" s="194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4"/>
      <c r="Z98" s="194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363"/>
      <c r="AL98" s="363"/>
      <c r="AM98" s="365"/>
      <c r="AN98" s="367"/>
      <c r="AO98" s="369"/>
      <c r="AP98" s="367"/>
      <c r="AQ98" s="367"/>
      <c r="AR98" s="367"/>
      <c r="AS98" s="357"/>
      <c r="AT98" s="297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</row>
    <row r="99" spans="1:90" s="78" customFormat="1" ht="18" customHeight="1">
      <c r="A99" s="370">
        <f>A97+1</f>
        <v>3</v>
      </c>
      <c r="B99" s="370" t="s">
        <v>99</v>
      </c>
      <c r="C99" s="358" t="str">
        <f>VLOOKUP(B99,DS,2,0)</f>
        <v>Nguyễn Thị Rong</v>
      </c>
      <c r="D99" s="360" t="str">
        <f>VLOOKUP(B99,DS,3,0)</f>
        <v>Công nhân</v>
      </c>
      <c r="E99" s="79" t="s">
        <v>33</v>
      </c>
      <c r="F99" s="193">
        <v>8</v>
      </c>
      <c r="G99" s="193">
        <v>8</v>
      </c>
      <c r="H99" s="193">
        <v>8</v>
      </c>
      <c r="I99" s="193">
        <v>8</v>
      </c>
      <c r="J99" s="193">
        <v>8</v>
      </c>
      <c r="K99" s="193">
        <v>4</v>
      </c>
      <c r="L99" s="193">
        <v>8</v>
      </c>
      <c r="M99" s="193">
        <v>8</v>
      </c>
      <c r="N99" s="193">
        <v>8</v>
      </c>
      <c r="O99" s="193">
        <v>8</v>
      </c>
      <c r="P99" s="193">
        <v>8</v>
      </c>
      <c r="Q99" s="193">
        <v>8</v>
      </c>
      <c r="R99" s="193"/>
      <c r="S99" s="193">
        <v>8</v>
      </c>
      <c r="T99" s="193">
        <v>8</v>
      </c>
      <c r="U99" s="193">
        <v>8</v>
      </c>
      <c r="V99" s="193">
        <v>8</v>
      </c>
      <c r="W99" s="193">
        <v>8</v>
      </c>
      <c r="X99" s="193">
        <v>8</v>
      </c>
      <c r="Y99" s="193"/>
      <c r="Z99" s="193">
        <v>8</v>
      </c>
      <c r="AA99" s="193">
        <v>8</v>
      </c>
      <c r="AB99" s="193">
        <v>8</v>
      </c>
      <c r="AC99" s="193">
        <v>8</v>
      </c>
      <c r="AD99" s="193">
        <v>8</v>
      </c>
      <c r="AE99" s="193">
        <v>8</v>
      </c>
      <c r="AF99" s="193"/>
      <c r="AG99" s="193">
        <v>8</v>
      </c>
      <c r="AH99" s="193">
        <v>8</v>
      </c>
      <c r="AI99" s="193">
        <v>8</v>
      </c>
      <c r="AJ99" s="193">
        <v>8</v>
      </c>
      <c r="AK99" s="362">
        <f t="shared" ref="AK99" si="57">((SUM(F99:AJ99))/8)-(SUMIF($F$6:$AJ$6,"C.Nhật",F99:AJ99)/8)</f>
        <v>27</v>
      </c>
      <c r="AL99" s="362">
        <f t="shared" ref="AL99" si="58">SUM(F100:AJ100)/8*1.5</f>
        <v>0</v>
      </c>
      <c r="AM99" s="364">
        <f t="shared" ref="AM99" si="59">SUMIF($F$6:$AJ$6,"C.Nhật",$F99:$AJ100)/8*2</f>
        <v>1</v>
      </c>
      <c r="AN99" s="366">
        <f t="shared" ref="AN99" si="60">SUM(AK99:AM100)</f>
        <v>28</v>
      </c>
      <c r="AO99" s="368">
        <v>0</v>
      </c>
      <c r="AP99" s="366"/>
      <c r="AQ99" s="366"/>
      <c r="AR99" s="366"/>
      <c r="AS99" s="356"/>
      <c r="AT99" s="297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</row>
    <row r="100" spans="1:90" s="78" customFormat="1" ht="18" customHeight="1">
      <c r="A100" s="371"/>
      <c r="B100" s="371"/>
      <c r="C100" s="359"/>
      <c r="D100" s="361"/>
      <c r="E100" s="81" t="s">
        <v>32</v>
      </c>
      <c r="F100" s="194"/>
      <c r="G100" s="194"/>
      <c r="H100" s="194"/>
      <c r="I100" s="194"/>
      <c r="J100" s="194"/>
      <c r="K100" s="194"/>
      <c r="L100" s="194"/>
      <c r="M100" s="194"/>
      <c r="N100" s="194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4"/>
      <c r="Z100" s="194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363"/>
      <c r="AL100" s="363"/>
      <c r="AM100" s="365"/>
      <c r="AN100" s="367"/>
      <c r="AO100" s="369"/>
      <c r="AP100" s="367"/>
      <c r="AQ100" s="367"/>
      <c r="AR100" s="367"/>
      <c r="AS100" s="357"/>
      <c r="AT100" s="297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</row>
    <row r="101" spans="1:90" s="78" customFormat="1" ht="18" customHeight="1">
      <c r="A101" s="370">
        <f>A99+1</f>
        <v>4</v>
      </c>
      <c r="B101" s="370" t="s">
        <v>100</v>
      </c>
      <c r="C101" s="358" t="str">
        <f>VLOOKUP(B101,DS,2,0)</f>
        <v>Sơn Thị Nil</v>
      </c>
      <c r="D101" s="360" t="str">
        <f>VLOOKUP(B101,DS,3,0)</f>
        <v>Công nhân</v>
      </c>
      <c r="E101" s="79" t="s">
        <v>33</v>
      </c>
      <c r="F101" s="193">
        <v>8</v>
      </c>
      <c r="G101" s="193">
        <v>8</v>
      </c>
      <c r="H101" s="193">
        <v>8</v>
      </c>
      <c r="I101" s="193">
        <v>8</v>
      </c>
      <c r="J101" s="193">
        <v>8</v>
      </c>
      <c r="K101" s="193">
        <v>4</v>
      </c>
      <c r="L101" s="193">
        <v>8</v>
      </c>
      <c r="M101" s="193">
        <v>8</v>
      </c>
      <c r="N101" s="193">
        <v>8</v>
      </c>
      <c r="O101" s="193">
        <v>8</v>
      </c>
      <c r="P101" s="193">
        <v>8</v>
      </c>
      <c r="Q101" s="193">
        <v>8</v>
      </c>
      <c r="R101" s="193"/>
      <c r="S101" s="193">
        <v>8</v>
      </c>
      <c r="T101" s="193">
        <v>8</v>
      </c>
      <c r="U101" s="193">
        <v>8</v>
      </c>
      <c r="V101" s="193">
        <v>8</v>
      </c>
      <c r="W101" s="193">
        <v>8</v>
      </c>
      <c r="X101" s="193">
        <v>8</v>
      </c>
      <c r="Y101" s="193"/>
      <c r="Z101" s="193">
        <v>8</v>
      </c>
      <c r="AA101" s="193">
        <v>8</v>
      </c>
      <c r="AB101" s="193">
        <v>8</v>
      </c>
      <c r="AC101" s="193">
        <v>8</v>
      </c>
      <c r="AD101" s="193">
        <v>8</v>
      </c>
      <c r="AE101" s="193">
        <v>8</v>
      </c>
      <c r="AF101" s="193"/>
      <c r="AG101" s="193">
        <v>8</v>
      </c>
      <c r="AH101" s="193">
        <v>8</v>
      </c>
      <c r="AI101" s="193">
        <v>8</v>
      </c>
      <c r="AJ101" s="193">
        <v>8</v>
      </c>
      <c r="AK101" s="362">
        <f t="shared" ref="AK101" si="61">((SUM(F101:AJ101))/8)-(SUMIF($F$6:$AJ$6,"C.Nhật",F101:AJ101)/8)</f>
        <v>27</v>
      </c>
      <c r="AL101" s="362">
        <f t="shared" ref="AL101" si="62">SUM(F102:AJ102)/8*1.5</f>
        <v>0</v>
      </c>
      <c r="AM101" s="364">
        <f t="shared" ref="AM101" si="63">SUMIF($F$6:$AJ$6,"C.Nhật",$F101:$AJ102)/8*2</f>
        <v>1</v>
      </c>
      <c r="AN101" s="366">
        <f t="shared" ref="AN101" si="64">SUM(AK101:AM102)</f>
        <v>28</v>
      </c>
      <c r="AO101" s="368">
        <v>0</v>
      </c>
      <c r="AP101" s="366"/>
      <c r="AQ101" s="366"/>
      <c r="AR101" s="366"/>
      <c r="AS101" s="356"/>
      <c r="AT101" s="297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</row>
    <row r="102" spans="1:90" s="78" customFormat="1" ht="18" customHeight="1">
      <c r="A102" s="371"/>
      <c r="B102" s="371"/>
      <c r="C102" s="359"/>
      <c r="D102" s="361"/>
      <c r="E102" s="81" t="s">
        <v>32</v>
      </c>
      <c r="F102" s="194"/>
      <c r="G102" s="194"/>
      <c r="H102" s="194"/>
      <c r="I102" s="194"/>
      <c r="J102" s="194"/>
      <c r="K102" s="194"/>
      <c r="L102" s="194"/>
      <c r="M102" s="194"/>
      <c r="N102" s="194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4"/>
      <c r="Z102" s="194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363"/>
      <c r="AL102" s="363"/>
      <c r="AM102" s="365"/>
      <c r="AN102" s="367"/>
      <c r="AO102" s="369"/>
      <c r="AP102" s="367"/>
      <c r="AQ102" s="367"/>
      <c r="AR102" s="367"/>
      <c r="AS102" s="357"/>
      <c r="AT102" s="297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</row>
    <row r="103" spans="1:90" s="78" customFormat="1" ht="18" customHeight="1">
      <c r="A103" s="370">
        <f>A101+1</f>
        <v>5</v>
      </c>
      <c r="B103" s="370" t="s">
        <v>101</v>
      </c>
      <c r="C103" s="358" t="str">
        <f>VLOOKUP(B103,DS,2,0)</f>
        <v>Huỳnh Thị Bé Tha</v>
      </c>
      <c r="D103" s="360" t="str">
        <f>VLOOKUP(B103,DS,3,0)</f>
        <v>Công nhân</v>
      </c>
      <c r="E103" s="79" t="s">
        <v>33</v>
      </c>
      <c r="F103" s="193">
        <v>8</v>
      </c>
      <c r="G103" s="193">
        <v>8</v>
      </c>
      <c r="H103" s="193">
        <v>8</v>
      </c>
      <c r="I103" s="193">
        <v>8</v>
      </c>
      <c r="J103" s="193">
        <v>8</v>
      </c>
      <c r="K103" s="193">
        <v>4</v>
      </c>
      <c r="L103" s="193">
        <v>8</v>
      </c>
      <c r="M103" s="193">
        <v>8</v>
      </c>
      <c r="N103" s="193">
        <v>8</v>
      </c>
      <c r="O103" s="193">
        <v>8</v>
      </c>
      <c r="P103" s="193">
        <v>8</v>
      </c>
      <c r="Q103" s="193">
        <v>8</v>
      </c>
      <c r="R103" s="193"/>
      <c r="S103" s="193">
        <v>8</v>
      </c>
      <c r="T103" s="193">
        <v>8</v>
      </c>
      <c r="U103" s="193">
        <v>8</v>
      </c>
      <c r="V103" s="193">
        <v>8</v>
      </c>
      <c r="W103" s="193">
        <v>8</v>
      </c>
      <c r="X103" s="193">
        <v>8</v>
      </c>
      <c r="Y103" s="193"/>
      <c r="Z103" s="193">
        <v>8</v>
      </c>
      <c r="AA103" s="193">
        <v>8</v>
      </c>
      <c r="AB103" s="193">
        <v>8</v>
      </c>
      <c r="AC103" s="193">
        <v>8</v>
      </c>
      <c r="AD103" s="193">
        <v>8</v>
      </c>
      <c r="AE103" s="193">
        <v>8</v>
      </c>
      <c r="AF103" s="193"/>
      <c r="AG103" s="193">
        <v>8</v>
      </c>
      <c r="AH103" s="193">
        <v>8</v>
      </c>
      <c r="AI103" s="193">
        <v>8</v>
      </c>
      <c r="AJ103" s="193">
        <v>8</v>
      </c>
      <c r="AK103" s="362">
        <f t="shared" ref="AK103" si="65">((SUM(F103:AJ103))/8)-(SUMIF($F$6:$AJ$6,"C.Nhật",F103:AJ103)/8)</f>
        <v>27</v>
      </c>
      <c r="AL103" s="362">
        <f t="shared" ref="AL103" si="66">SUM(F104:AJ104)/8*1.5</f>
        <v>0</v>
      </c>
      <c r="AM103" s="364">
        <f t="shared" ref="AM103" si="67">SUMIF($F$6:$AJ$6,"C.Nhật",$F103:$AJ104)/8*2</f>
        <v>1</v>
      </c>
      <c r="AN103" s="366">
        <f t="shared" ref="AN103" si="68">SUM(AK103:AM104)</f>
        <v>28</v>
      </c>
      <c r="AO103" s="368">
        <v>0</v>
      </c>
      <c r="AP103" s="366"/>
      <c r="AQ103" s="366"/>
      <c r="AR103" s="366"/>
      <c r="AS103" s="356"/>
      <c r="AT103" s="297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</row>
    <row r="104" spans="1:90" s="78" customFormat="1" ht="18" customHeight="1">
      <c r="A104" s="371"/>
      <c r="B104" s="371"/>
      <c r="C104" s="359"/>
      <c r="D104" s="361"/>
      <c r="E104" s="81" t="s">
        <v>32</v>
      </c>
      <c r="F104" s="194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363"/>
      <c r="AL104" s="363"/>
      <c r="AM104" s="365"/>
      <c r="AN104" s="367"/>
      <c r="AO104" s="369"/>
      <c r="AP104" s="367"/>
      <c r="AQ104" s="367"/>
      <c r="AR104" s="367"/>
      <c r="AS104" s="357"/>
      <c r="AT104" s="297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</row>
    <row r="105" spans="1:90" s="78" customFormat="1" ht="18" customHeight="1">
      <c r="A105" s="370">
        <f>A103+1</f>
        <v>6</v>
      </c>
      <c r="B105" s="370" t="s">
        <v>102</v>
      </c>
      <c r="C105" s="358" t="str">
        <f>VLOOKUP(B105,DS,2,0)</f>
        <v>Huỳnh Thị Bé Thi</v>
      </c>
      <c r="D105" s="360" t="str">
        <f>VLOOKUP(B105,DS,3,0)</f>
        <v>Công nhân</v>
      </c>
      <c r="E105" s="79" t="s">
        <v>33</v>
      </c>
      <c r="F105" s="193">
        <v>8</v>
      </c>
      <c r="G105" s="193">
        <v>8</v>
      </c>
      <c r="H105" s="193">
        <v>8</v>
      </c>
      <c r="I105" s="193">
        <v>8</v>
      </c>
      <c r="J105" s="193">
        <v>8</v>
      </c>
      <c r="K105" s="193">
        <v>4</v>
      </c>
      <c r="L105" s="193">
        <v>8</v>
      </c>
      <c r="M105" s="193">
        <v>8</v>
      </c>
      <c r="N105" s="193">
        <v>8</v>
      </c>
      <c r="O105" s="193">
        <v>8</v>
      </c>
      <c r="P105" s="193">
        <v>8</v>
      </c>
      <c r="Q105" s="193"/>
      <c r="R105" s="193"/>
      <c r="S105" s="193">
        <v>8</v>
      </c>
      <c r="T105" s="193">
        <v>8</v>
      </c>
      <c r="U105" s="193">
        <v>8</v>
      </c>
      <c r="V105" s="193">
        <v>8</v>
      </c>
      <c r="W105" s="193">
        <v>8</v>
      </c>
      <c r="X105" s="193">
        <v>8</v>
      </c>
      <c r="Y105" s="193"/>
      <c r="Z105" s="193">
        <v>8</v>
      </c>
      <c r="AA105" s="193">
        <v>8</v>
      </c>
      <c r="AB105" s="193">
        <v>8</v>
      </c>
      <c r="AC105" s="193">
        <v>8</v>
      </c>
      <c r="AD105" s="193">
        <v>8</v>
      </c>
      <c r="AE105" s="193">
        <v>8</v>
      </c>
      <c r="AF105" s="193"/>
      <c r="AG105" s="193">
        <v>8</v>
      </c>
      <c r="AH105" s="193">
        <v>8</v>
      </c>
      <c r="AI105" s="193">
        <v>8</v>
      </c>
      <c r="AJ105" s="193">
        <v>8</v>
      </c>
      <c r="AK105" s="362">
        <f t="shared" ref="AK105" si="69">((SUM(F105:AJ105))/8)-(SUMIF($F$6:$AJ$6,"C.Nhật",F105:AJ105)/8)</f>
        <v>26</v>
      </c>
      <c r="AL105" s="362">
        <f t="shared" ref="AL105" si="70">SUM(F106:AJ106)/8*1.5</f>
        <v>0</v>
      </c>
      <c r="AM105" s="364">
        <f t="shared" ref="AM105" si="71">SUMIF($F$6:$AJ$6,"C.Nhật",$F105:$AJ106)/8*2</f>
        <v>1</v>
      </c>
      <c r="AN105" s="366">
        <f t="shared" ref="AN105" si="72">SUM(AK105:AM106)</f>
        <v>27</v>
      </c>
      <c r="AO105" s="368">
        <v>0</v>
      </c>
      <c r="AP105" s="366"/>
      <c r="AQ105" s="366"/>
      <c r="AR105" s="366"/>
      <c r="AS105" s="356"/>
      <c r="AT105" s="297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</row>
    <row r="106" spans="1:90" s="78" customFormat="1" ht="18" customHeight="1">
      <c r="A106" s="371"/>
      <c r="B106" s="371"/>
      <c r="C106" s="359"/>
      <c r="D106" s="361"/>
      <c r="E106" s="81" t="s">
        <v>32</v>
      </c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363"/>
      <c r="AL106" s="363"/>
      <c r="AM106" s="365"/>
      <c r="AN106" s="367"/>
      <c r="AO106" s="369"/>
      <c r="AP106" s="367"/>
      <c r="AQ106" s="367"/>
      <c r="AR106" s="367"/>
      <c r="AS106" s="357"/>
      <c r="AT106" s="297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</row>
    <row r="107" spans="1:90" s="78" customFormat="1" ht="18" customHeight="1">
      <c r="A107" s="370">
        <f>A105+1</f>
        <v>7</v>
      </c>
      <c r="B107" s="370" t="s">
        <v>103</v>
      </c>
      <c r="C107" s="358" t="str">
        <f>VLOOKUP(B107,DS,2,0)</f>
        <v>Nguyễn Thị Kim Hồng</v>
      </c>
      <c r="D107" s="360" t="str">
        <f>VLOOKUP(B107,DS,3,0)</f>
        <v>Công nhân</v>
      </c>
      <c r="E107" s="79" t="s">
        <v>33</v>
      </c>
      <c r="F107" s="193">
        <v>8</v>
      </c>
      <c r="G107" s="193">
        <v>8</v>
      </c>
      <c r="H107" s="193">
        <v>8</v>
      </c>
      <c r="I107" s="193">
        <v>8</v>
      </c>
      <c r="J107" s="193">
        <v>8</v>
      </c>
      <c r="K107" s="193">
        <v>4</v>
      </c>
      <c r="L107" s="193">
        <v>8</v>
      </c>
      <c r="M107" s="193">
        <v>8</v>
      </c>
      <c r="N107" s="193">
        <v>8</v>
      </c>
      <c r="O107" s="193">
        <v>8</v>
      </c>
      <c r="P107" s="193">
        <v>8</v>
      </c>
      <c r="Q107" s="193">
        <v>8</v>
      </c>
      <c r="R107" s="193"/>
      <c r="S107" s="193">
        <v>8</v>
      </c>
      <c r="T107" s="193">
        <v>8</v>
      </c>
      <c r="U107" s="193">
        <v>8</v>
      </c>
      <c r="V107" s="193">
        <v>8</v>
      </c>
      <c r="W107" s="193">
        <v>8</v>
      </c>
      <c r="X107" s="193">
        <v>8</v>
      </c>
      <c r="Y107" s="193"/>
      <c r="Z107" s="193">
        <v>8</v>
      </c>
      <c r="AA107" s="193">
        <v>8</v>
      </c>
      <c r="AB107" s="193">
        <v>8</v>
      </c>
      <c r="AC107" s="193">
        <v>8</v>
      </c>
      <c r="AD107" s="193">
        <v>8</v>
      </c>
      <c r="AE107" s="193">
        <v>8</v>
      </c>
      <c r="AF107" s="193"/>
      <c r="AG107" s="193">
        <v>8</v>
      </c>
      <c r="AH107" s="193">
        <v>8</v>
      </c>
      <c r="AI107" s="193">
        <v>8</v>
      </c>
      <c r="AJ107" s="193">
        <v>8</v>
      </c>
      <c r="AK107" s="362">
        <f t="shared" ref="AK107" si="73">((SUM(F107:AJ107))/8)-(SUMIF($F$6:$AJ$6,"C.Nhật",F107:AJ107)/8)</f>
        <v>27</v>
      </c>
      <c r="AL107" s="362">
        <f t="shared" ref="AL107" si="74">SUM(F108:AJ108)/8*1.5</f>
        <v>0</v>
      </c>
      <c r="AM107" s="364">
        <f t="shared" ref="AM107" si="75">SUMIF($F$6:$AJ$6,"C.Nhật",$F107:$AJ108)/8*2</f>
        <v>1</v>
      </c>
      <c r="AN107" s="366">
        <f t="shared" ref="AN107" si="76">SUM(AK107:AM108)</f>
        <v>28</v>
      </c>
      <c r="AO107" s="368">
        <v>0</v>
      </c>
      <c r="AP107" s="366"/>
      <c r="AQ107" s="366"/>
      <c r="AR107" s="366"/>
      <c r="AS107" s="356"/>
      <c r="AT107" s="297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</row>
    <row r="108" spans="1:90" s="78" customFormat="1" ht="18" customHeight="1">
      <c r="A108" s="371"/>
      <c r="B108" s="371"/>
      <c r="C108" s="359"/>
      <c r="D108" s="361"/>
      <c r="E108" s="81" t="s">
        <v>32</v>
      </c>
      <c r="F108" s="194"/>
      <c r="G108" s="194"/>
      <c r="H108" s="194"/>
      <c r="I108" s="194"/>
      <c r="J108" s="194"/>
      <c r="K108" s="194"/>
      <c r="L108" s="194"/>
      <c r="M108" s="194"/>
      <c r="N108" s="194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4"/>
      <c r="Z108" s="194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363"/>
      <c r="AL108" s="363"/>
      <c r="AM108" s="365"/>
      <c r="AN108" s="367"/>
      <c r="AO108" s="369"/>
      <c r="AP108" s="367"/>
      <c r="AQ108" s="367"/>
      <c r="AR108" s="367"/>
      <c r="AS108" s="357"/>
      <c r="AT108" s="297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</row>
    <row r="109" spans="1:90" s="78" customFormat="1" ht="18" customHeight="1">
      <c r="A109" s="370">
        <f t="shared" ref="A109" si="77">A107+1</f>
        <v>8</v>
      </c>
      <c r="B109" s="370" t="s">
        <v>104</v>
      </c>
      <c r="C109" s="358" t="str">
        <f>VLOOKUP(B109,DS,2,0)</f>
        <v>Nguyễn Thị Lựu</v>
      </c>
      <c r="D109" s="360" t="str">
        <f>VLOOKUP(B109,DS,3,0)</f>
        <v>Công nhân</v>
      </c>
      <c r="E109" s="79" t="s">
        <v>33</v>
      </c>
      <c r="F109" s="193">
        <v>8</v>
      </c>
      <c r="G109" s="193">
        <v>8</v>
      </c>
      <c r="H109" s="193">
        <v>8</v>
      </c>
      <c r="I109" s="193">
        <v>8</v>
      </c>
      <c r="J109" s="193">
        <v>8</v>
      </c>
      <c r="K109" s="193">
        <v>4</v>
      </c>
      <c r="L109" s="193">
        <v>8</v>
      </c>
      <c r="M109" s="193">
        <v>8</v>
      </c>
      <c r="N109" s="193">
        <v>8</v>
      </c>
      <c r="O109" s="193">
        <v>8</v>
      </c>
      <c r="P109" s="193">
        <v>8</v>
      </c>
      <c r="Q109" s="193">
        <v>8</v>
      </c>
      <c r="R109" s="193"/>
      <c r="S109" s="193">
        <v>8</v>
      </c>
      <c r="T109" s="193">
        <v>8</v>
      </c>
      <c r="U109" s="193">
        <v>8</v>
      </c>
      <c r="V109" s="193">
        <v>8</v>
      </c>
      <c r="W109" s="193">
        <v>8</v>
      </c>
      <c r="X109" s="193">
        <v>8</v>
      </c>
      <c r="Y109" s="193"/>
      <c r="Z109" s="193">
        <v>8</v>
      </c>
      <c r="AA109" s="193">
        <v>8</v>
      </c>
      <c r="AB109" s="193">
        <v>8</v>
      </c>
      <c r="AC109" s="193">
        <v>8</v>
      </c>
      <c r="AD109" s="193">
        <v>8</v>
      </c>
      <c r="AE109" s="193">
        <v>8</v>
      </c>
      <c r="AF109" s="193"/>
      <c r="AG109" s="193">
        <v>8</v>
      </c>
      <c r="AH109" s="193">
        <v>8</v>
      </c>
      <c r="AI109" s="193">
        <v>8</v>
      </c>
      <c r="AJ109" s="193">
        <v>8</v>
      </c>
      <c r="AK109" s="362">
        <f t="shared" ref="AK109" si="78">((SUM(F109:AJ109))/8)-(SUMIF($F$6:$AJ$6,"C.Nhật",F109:AJ109)/8)</f>
        <v>27</v>
      </c>
      <c r="AL109" s="362">
        <f t="shared" ref="AL109" si="79">SUM(F110:AJ110)/8*1.5</f>
        <v>0</v>
      </c>
      <c r="AM109" s="364">
        <f t="shared" ref="AM109" si="80">SUMIF($F$6:$AJ$6,"C.Nhật",$F109:$AJ110)/8*2</f>
        <v>1</v>
      </c>
      <c r="AN109" s="366">
        <f t="shared" ref="AN109" si="81">SUM(AK109:AM110)</f>
        <v>28</v>
      </c>
      <c r="AO109" s="368">
        <v>0</v>
      </c>
      <c r="AP109" s="366"/>
      <c r="AQ109" s="366"/>
      <c r="AR109" s="366"/>
      <c r="AS109" s="356"/>
      <c r="AT109" s="297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</row>
    <row r="110" spans="1:90" s="78" customFormat="1" ht="18" customHeight="1">
      <c r="A110" s="371"/>
      <c r="B110" s="371"/>
      <c r="C110" s="359"/>
      <c r="D110" s="361"/>
      <c r="E110" s="81" t="s">
        <v>32</v>
      </c>
      <c r="F110" s="194"/>
      <c r="G110" s="194"/>
      <c r="H110" s="194"/>
      <c r="I110" s="194"/>
      <c r="J110" s="194"/>
      <c r="K110" s="194"/>
      <c r="L110" s="194"/>
      <c r="M110" s="194"/>
      <c r="N110" s="194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363"/>
      <c r="AL110" s="363"/>
      <c r="AM110" s="365"/>
      <c r="AN110" s="367"/>
      <c r="AO110" s="369"/>
      <c r="AP110" s="367"/>
      <c r="AQ110" s="367"/>
      <c r="AR110" s="367"/>
      <c r="AS110" s="357"/>
      <c r="AT110" s="297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</row>
    <row r="111" spans="1:90" s="78" customFormat="1" ht="18" customHeight="1">
      <c r="A111" s="370">
        <f t="shared" ref="A111" si="82">A109+1</f>
        <v>9</v>
      </c>
      <c r="B111" s="370" t="s">
        <v>105</v>
      </c>
      <c r="C111" s="358" t="str">
        <f>VLOOKUP(B111,DS,2,0)</f>
        <v>Lý Thị Được</v>
      </c>
      <c r="D111" s="360" t="str">
        <f>VLOOKUP(B111,DS,3,0)</f>
        <v>Công nhân</v>
      </c>
      <c r="E111" s="79" t="s">
        <v>33</v>
      </c>
      <c r="F111" s="193">
        <v>8</v>
      </c>
      <c r="G111" s="193">
        <v>8</v>
      </c>
      <c r="H111" s="193">
        <v>8</v>
      </c>
      <c r="I111" s="193">
        <v>8</v>
      </c>
      <c r="J111" s="193">
        <v>8</v>
      </c>
      <c r="K111" s="193">
        <v>4</v>
      </c>
      <c r="L111" s="193">
        <v>8</v>
      </c>
      <c r="M111" s="193">
        <v>8</v>
      </c>
      <c r="N111" s="193">
        <v>8</v>
      </c>
      <c r="O111" s="193">
        <v>8</v>
      </c>
      <c r="P111" s="193">
        <v>8</v>
      </c>
      <c r="Q111" s="193">
        <v>8</v>
      </c>
      <c r="R111" s="193"/>
      <c r="S111" s="193">
        <v>8</v>
      </c>
      <c r="T111" s="193">
        <v>8</v>
      </c>
      <c r="U111" s="193">
        <v>8</v>
      </c>
      <c r="V111" s="193">
        <v>8</v>
      </c>
      <c r="W111" s="193">
        <v>8</v>
      </c>
      <c r="X111" s="193">
        <v>8</v>
      </c>
      <c r="Y111" s="193"/>
      <c r="Z111" s="193"/>
      <c r="AA111" s="193">
        <v>8</v>
      </c>
      <c r="AB111" s="193">
        <v>8</v>
      </c>
      <c r="AC111" s="193">
        <v>8</v>
      </c>
      <c r="AD111" s="193">
        <v>8</v>
      </c>
      <c r="AE111" s="193">
        <v>8</v>
      </c>
      <c r="AF111" s="193"/>
      <c r="AG111" s="193">
        <v>8</v>
      </c>
      <c r="AH111" s="193">
        <v>8</v>
      </c>
      <c r="AI111" s="193">
        <v>8</v>
      </c>
      <c r="AJ111" s="193">
        <v>8</v>
      </c>
      <c r="AK111" s="362">
        <f t="shared" ref="AK111" si="83">((SUM(F111:AJ111))/8)-(SUMIF($F$6:$AJ$6,"C.Nhật",F111:AJ111)/8)</f>
        <v>26</v>
      </c>
      <c r="AL111" s="362">
        <f t="shared" ref="AL111" si="84">SUM(F112:AJ112)/8*1.5</f>
        <v>0</v>
      </c>
      <c r="AM111" s="364">
        <f t="shared" ref="AM111" si="85">SUMIF($F$6:$AJ$6,"C.Nhật",$F111:$AJ112)/8*2</f>
        <v>1</v>
      </c>
      <c r="AN111" s="366">
        <f t="shared" ref="AN111" si="86">SUM(AK111:AM112)</f>
        <v>27</v>
      </c>
      <c r="AO111" s="368">
        <v>0</v>
      </c>
      <c r="AP111" s="366"/>
      <c r="AQ111" s="366"/>
      <c r="AR111" s="366"/>
      <c r="AS111" s="356"/>
      <c r="AT111" s="297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</row>
    <row r="112" spans="1:90" s="78" customFormat="1" ht="18" customHeight="1">
      <c r="A112" s="371"/>
      <c r="B112" s="371"/>
      <c r="C112" s="359"/>
      <c r="D112" s="361"/>
      <c r="E112" s="81" t="s">
        <v>32</v>
      </c>
      <c r="F112" s="194"/>
      <c r="G112" s="194"/>
      <c r="H112" s="194"/>
      <c r="I112" s="194"/>
      <c r="J112" s="194"/>
      <c r="K112" s="194"/>
      <c r="L112" s="194"/>
      <c r="M112" s="194"/>
      <c r="N112" s="194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363"/>
      <c r="AL112" s="363"/>
      <c r="AM112" s="365"/>
      <c r="AN112" s="367"/>
      <c r="AO112" s="369"/>
      <c r="AP112" s="367"/>
      <c r="AQ112" s="367"/>
      <c r="AR112" s="367"/>
      <c r="AS112" s="357"/>
      <c r="AT112" s="297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</row>
    <row r="113" spans="1:90" s="78" customFormat="1" ht="18" customHeight="1">
      <c r="A113" s="370">
        <f t="shared" ref="A113" si="87">A111+1</f>
        <v>10</v>
      </c>
      <c r="B113" s="370" t="s">
        <v>106</v>
      </c>
      <c r="C113" s="358" t="str">
        <f>VLOOKUP(B113,DS,2,0)</f>
        <v>Lý La Quan</v>
      </c>
      <c r="D113" s="360" t="str">
        <f>VLOOKUP(B113,DS,3,0)</f>
        <v>Công nhân</v>
      </c>
      <c r="E113" s="79" t="s">
        <v>33</v>
      </c>
      <c r="F113" s="193">
        <v>8</v>
      </c>
      <c r="G113" s="193">
        <v>8</v>
      </c>
      <c r="H113" s="193">
        <v>8</v>
      </c>
      <c r="I113" s="193">
        <v>8</v>
      </c>
      <c r="J113" s="193">
        <v>8</v>
      </c>
      <c r="K113" s="193">
        <v>4</v>
      </c>
      <c r="L113" s="193">
        <v>8</v>
      </c>
      <c r="M113" s="193">
        <v>8</v>
      </c>
      <c r="N113" s="193">
        <v>8</v>
      </c>
      <c r="O113" s="193">
        <v>8</v>
      </c>
      <c r="P113" s="193">
        <v>8</v>
      </c>
      <c r="Q113" s="193">
        <v>8</v>
      </c>
      <c r="R113" s="193"/>
      <c r="S113" s="193">
        <v>8</v>
      </c>
      <c r="T113" s="193">
        <v>8</v>
      </c>
      <c r="U113" s="193">
        <v>8</v>
      </c>
      <c r="V113" s="193">
        <v>8</v>
      </c>
      <c r="W113" s="193">
        <v>8</v>
      </c>
      <c r="X113" s="193">
        <v>8</v>
      </c>
      <c r="Y113" s="193"/>
      <c r="Z113" s="193">
        <v>8</v>
      </c>
      <c r="AA113" s="193">
        <v>8</v>
      </c>
      <c r="AB113" s="193">
        <v>8</v>
      </c>
      <c r="AC113" s="193">
        <v>8</v>
      </c>
      <c r="AD113" s="193">
        <v>8</v>
      </c>
      <c r="AE113" s="193">
        <v>8</v>
      </c>
      <c r="AF113" s="193"/>
      <c r="AG113" s="193">
        <v>8</v>
      </c>
      <c r="AH113" s="193">
        <v>8</v>
      </c>
      <c r="AI113" s="193">
        <v>8</v>
      </c>
      <c r="AJ113" s="193">
        <v>8</v>
      </c>
      <c r="AK113" s="362">
        <f t="shared" ref="AK113" si="88">((SUM(F113:AJ113))/8)-(SUMIF($F$6:$AJ$6,"C.Nhật",F113:AJ113)/8)</f>
        <v>27</v>
      </c>
      <c r="AL113" s="362">
        <f t="shared" ref="AL113" si="89">SUM(F114:AJ114)/8*1.5</f>
        <v>0</v>
      </c>
      <c r="AM113" s="364">
        <f t="shared" ref="AM113" si="90">SUMIF($F$6:$AJ$6,"C.Nhật",$F113:$AJ114)/8*2</f>
        <v>1</v>
      </c>
      <c r="AN113" s="366">
        <f t="shared" ref="AN113" si="91">SUM(AK113:AM114)</f>
        <v>28</v>
      </c>
      <c r="AO113" s="368">
        <v>0</v>
      </c>
      <c r="AP113" s="366"/>
      <c r="AQ113" s="366"/>
      <c r="AR113" s="366"/>
      <c r="AS113" s="356"/>
      <c r="AT113" s="297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</row>
    <row r="114" spans="1:90" s="78" customFormat="1" ht="18" customHeight="1">
      <c r="A114" s="371"/>
      <c r="B114" s="371"/>
      <c r="C114" s="359"/>
      <c r="D114" s="361"/>
      <c r="E114" s="81" t="s">
        <v>32</v>
      </c>
      <c r="F114" s="194"/>
      <c r="G114" s="194"/>
      <c r="H114" s="194"/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4"/>
      <c r="Z114" s="194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363"/>
      <c r="AL114" s="363"/>
      <c r="AM114" s="365"/>
      <c r="AN114" s="367"/>
      <c r="AO114" s="369"/>
      <c r="AP114" s="367"/>
      <c r="AQ114" s="367"/>
      <c r="AR114" s="367"/>
      <c r="AS114" s="357"/>
      <c r="AT114" s="297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</row>
    <row r="115" spans="1:90" s="78" customFormat="1" ht="18" customHeight="1">
      <c r="A115" s="370">
        <f t="shared" ref="A115" si="92">A113+1</f>
        <v>11</v>
      </c>
      <c r="B115" s="370" t="s">
        <v>107</v>
      </c>
      <c r="C115" s="358" t="str">
        <f>VLOOKUP(B115,DS,2,0)</f>
        <v>Trà Thị Soi</v>
      </c>
      <c r="D115" s="360" t="str">
        <f>VLOOKUP(B115,DS,3,0)</f>
        <v>Công nhân</v>
      </c>
      <c r="E115" s="79" t="s">
        <v>33</v>
      </c>
      <c r="F115" s="193">
        <v>8</v>
      </c>
      <c r="G115" s="193">
        <v>8</v>
      </c>
      <c r="H115" s="193">
        <v>8</v>
      </c>
      <c r="I115" s="193">
        <v>8</v>
      </c>
      <c r="J115" s="193">
        <v>8</v>
      </c>
      <c r="K115" s="193">
        <v>4</v>
      </c>
      <c r="L115" s="193">
        <v>8</v>
      </c>
      <c r="M115" s="193">
        <v>8</v>
      </c>
      <c r="N115" s="193"/>
      <c r="O115" s="193">
        <v>8</v>
      </c>
      <c r="P115" s="193">
        <v>8</v>
      </c>
      <c r="Q115" s="193">
        <v>8</v>
      </c>
      <c r="R115" s="193"/>
      <c r="S115" s="193">
        <v>8</v>
      </c>
      <c r="T115" s="193">
        <v>8</v>
      </c>
      <c r="U115" s="193">
        <v>8</v>
      </c>
      <c r="V115" s="193">
        <v>8</v>
      </c>
      <c r="W115" s="193">
        <v>8</v>
      </c>
      <c r="X115" s="193">
        <v>8</v>
      </c>
      <c r="Y115" s="193"/>
      <c r="Z115" s="193">
        <v>8</v>
      </c>
      <c r="AA115" s="193">
        <v>8</v>
      </c>
      <c r="AB115" s="193">
        <v>8</v>
      </c>
      <c r="AC115" s="193">
        <v>8</v>
      </c>
      <c r="AD115" s="193">
        <v>8</v>
      </c>
      <c r="AE115" s="193">
        <v>8</v>
      </c>
      <c r="AF115" s="193"/>
      <c r="AG115" s="193">
        <v>8</v>
      </c>
      <c r="AH115" s="193">
        <v>8</v>
      </c>
      <c r="AI115" s="193">
        <v>8</v>
      </c>
      <c r="AJ115" s="193">
        <v>8</v>
      </c>
      <c r="AK115" s="362">
        <f t="shared" ref="AK115" si="93">((SUM(F115:AJ115))/8)-(SUMIF($F$6:$AJ$6,"C.Nhật",F115:AJ115)/8)</f>
        <v>26</v>
      </c>
      <c r="AL115" s="362">
        <f t="shared" ref="AL115" si="94">SUM(F116:AJ116)/8*1.5</f>
        <v>0</v>
      </c>
      <c r="AM115" s="364">
        <f t="shared" ref="AM115" si="95">SUMIF($F$6:$AJ$6,"C.Nhật",$F115:$AJ116)/8*2</f>
        <v>1</v>
      </c>
      <c r="AN115" s="366">
        <f t="shared" ref="AN115" si="96">SUM(AK115:AM116)</f>
        <v>27</v>
      </c>
      <c r="AO115" s="368">
        <v>0</v>
      </c>
      <c r="AP115" s="366"/>
      <c r="AQ115" s="366"/>
      <c r="AR115" s="366"/>
      <c r="AS115" s="356"/>
      <c r="AT115" s="297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</row>
    <row r="116" spans="1:90" s="78" customFormat="1" ht="18" customHeight="1">
      <c r="A116" s="371"/>
      <c r="B116" s="371"/>
      <c r="C116" s="359"/>
      <c r="D116" s="361"/>
      <c r="E116" s="81" t="s">
        <v>32</v>
      </c>
      <c r="F116" s="194"/>
      <c r="G116" s="194"/>
      <c r="H116" s="194"/>
      <c r="I116" s="194"/>
      <c r="J116" s="194"/>
      <c r="K116" s="194"/>
      <c r="L116" s="194"/>
      <c r="M116" s="194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363"/>
      <c r="AL116" s="363"/>
      <c r="AM116" s="365"/>
      <c r="AN116" s="367"/>
      <c r="AO116" s="369"/>
      <c r="AP116" s="367"/>
      <c r="AQ116" s="367"/>
      <c r="AR116" s="367"/>
      <c r="AS116" s="357"/>
      <c r="AT116" s="297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</row>
    <row r="117" spans="1:90" s="78" customFormat="1" ht="18" customHeight="1">
      <c r="A117" s="370">
        <f>A115+1</f>
        <v>12</v>
      </c>
      <c r="B117" s="370" t="s">
        <v>123</v>
      </c>
      <c r="C117" s="358" t="str">
        <f>VLOOKUP(B117,DS,2,0)</f>
        <v>Sơn Thị Si Minh</v>
      </c>
      <c r="D117" s="360" t="str">
        <f>VLOOKUP(B117,DS,3,0)</f>
        <v>Công nhân</v>
      </c>
      <c r="E117" s="79" t="s">
        <v>33</v>
      </c>
      <c r="F117" s="193">
        <v>8</v>
      </c>
      <c r="G117" s="193">
        <v>8</v>
      </c>
      <c r="H117" s="193">
        <v>8</v>
      </c>
      <c r="I117" s="193">
        <v>8</v>
      </c>
      <c r="J117" s="193">
        <v>8</v>
      </c>
      <c r="K117" s="193">
        <v>4</v>
      </c>
      <c r="L117" s="193">
        <v>8</v>
      </c>
      <c r="M117" s="193">
        <v>8</v>
      </c>
      <c r="N117" s="193">
        <v>8</v>
      </c>
      <c r="O117" s="193">
        <v>8</v>
      </c>
      <c r="P117" s="193">
        <v>8</v>
      </c>
      <c r="Q117" s="193">
        <v>8</v>
      </c>
      <c r="R117" s="193"/>
      <c r="S117" s="193">
        <v>8</v>
      </c>
      <c r="T117" s="193">
        <v>8</v>
      </c>
      <c r="U117" s="193">
        <v>8</v>
      </c>
      <c r="V117" s="193">
        <v>8</v>
      </c>
      <c r="W117" s="193">
        <v>8</v>
      </c>
      <c r="X117" s="193">
        <v>8</v>
      </c>
      <c r="Y117" s="193"/>
      <c r="Z117" s="193">
        <v>8</v>
      </c>
      <c r="AA117" s="193">
        <v>8</v>
      </c>
      <c r="AB117" s="193">
        <v>8</v>
      </c>
      <c r="AC117" s="193">
        <v>8</v>
      </c>
      <c r="AD117" s="193">
        <v>8</v>
      </c>
      <c r="AE117" s="193">
        <v>8</v>
      </c>
      <c r="AF117" s="193"/>
      <c r="AG117" s="193">
        <v>8</v>
      </c>
      <c r="AH117" s="193">
        <v>8</v>
      </c>
      <c r="AI117" s="193">
        <v>8</v>
      </c>
      <c r="AJ117" s="193">
        <v>8</v>
      </c>
      <c r="AK117" s="362">
        <f t="shared" ref="AK117" si="97">((SUM(F117:AJ117))/8)-(SUMIF($F$6:$AJ$6,"C.Nhật",F117:AJ117)/8)</f>
        <v>27</v>
      </c>
      <c r="AL117" s="362">
        <f t="shared" ref="AL117" si="98">SUM(F118:AJ118)/8*1.5</f>
        <v>0</v>
      </c>
      <c r="AM117" s="364">
        <f t="shared" ref="AM117" si="99">SUMIF($F$6:$AJ$6,"C.Nhật",$F117:$AJ118)/8*2</f>
        <v>1</v>
      </c>
      <c r="AN117" s="366">
        <f t="shared" ref="AN117" si="100">SUM(AK117:AM118)</f>
        <v>28</v>
      </c>
      <c r="AO117" s="368">
        <v>0</v>
      </c>
      <c r="AP117" s="366"/>
      <c r="AQ117" s="366"/>
      <c r="AR117" s="366"/>
      <c r="AS117" s="356"/>
      <c r="AT117" s="297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</row>
    <row r="118" spans="1:90" s="78" customFormat="1" ht="18" customHeight="1">
      <c r="A118" s="371"/>
      <c r="B118" s="371"/>
      <c r="C118" s="359"/>
      <c r="D118" s="361"/>
      <c r="E118" s="81" t="s">
        <v>32</v>
      </c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363"/>
      <c r="AL118" s="363"/>
      <c r="AM118" s="365"/>
      <c r="AN118" s="367"/>
      <c r="AO118" s="369"/>
      <c r="AP118" s="367"/>
      <c r="AQ118" s="367"/>
      <c r="AR118" s="367"/>
      <c r="AS118" s="357"/>
      <c r="AT118" s="297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</row>
    <row r="119" spans="1:90" s="78" customFormat="1" ht="18" customHeight="1">
      <c r="A119" s="370">
        <f>A117+1</f>
        <v>13</v>
      </c>
      <c r="B119" s="370" t="s">
        <v>108</v>
      </c>
      <c r="C119" s="358" t="str">
        <f>VLOOKUP(B119,DS,2,0)</f>
        <v>Nguyễn Thị Diễm Hương</v>
      </c>
      <c r="D119" s="360" t="str">
        <f>VLOOKUP(B119,DS,3,0)</f>
        <v>Công nhân</v>
      </c>
      <c r="E119" s="79" t="s">
        <v>33</v>
      </c>
      <c r="F119" s="193">
        <v>8</v>
      </c>
      <c r="G119" s="193">
        <v>8</v>
      </c>
      <c r="H119" s="193">
        <v>8</v>
      </c>
      <c r="I119" s="193">
        <v>8</v>
      </c>
      <c r="J119" s="193">
        <v>8</v>
      </c>
      <c r="K119" s="193">
        <v>4</v>
      </c>
      <c r="L119" s="193">
        <v>8</v>
      </c>
      <c r="M119" s="193">
        <v>8</v>
      </c>
      <c r="N119" s="193">
        <v>8</v>
      </c>
      <c r="O119" s="193">
        <v>8</v>
      </c>
      <c r="P119" s="193">
        <v>8</v>
      </c>
      <c r="Q119" s="193">
        <v>8</v>
      </c>
      <c r="R119" s="193"/>
      <c r="S119" s="193">
        <v>8</v>
      </c>
      <c r="T119" s="193">
        <v>8</v>
      </c>
      <c r="U119" s="193">
        <v>8</v>
      </c>
      <c r="V119" s="193">
        <v>8</v>
      </c>
      <c r="W119" s="193">
        <v>8</v>
      </c>
      <c r="X119" s="193">
        <v>8</v>
      </c>
      <c r="Y119" s="193"/>
      <c r="Z119" s="193">
        <v>8</v>
      </c>
      <c r="AA119" s="193">
        <v>8</v>
      </c>
      <c r="AB119" s="193"/>
      <c r="AC119" s="193">
        <v>8</v>
      </c>
      <c r="AD119" s="193">
        <v>8</v>
      </c>
      <c r="AE119" s="193">
        <v>8</v>
      </c>
      <c r="AF119" s="193"/>
      <c r="AG119" s="193">
        <v>8</v>
      </c>
      <c r="AH119" s="193">
        <v>8</v>
      </c>
      <c r="AI119" s="193">
        <v>8</v>
      </c>
      <c r="AJ119" s="193">
        <v>8</v>
      </c>
      <c r="AK119" s="362">
        <f t="shared" ref="AK119" si="101">((SUM(F119:AJ119))/8)-(SUMIF($F$6:$AJ$6,"C.Nhật",F119:AJ119)/8)</f>
        <v>26</v>
      </c>
      <c r="AL119" s="362">
        <f t="shared" ref="AL119" si="102">SUM(F120:AJ120)/8*1.5</f>
        <v>0</v>
      </c>
      <c r="AM119" s="364">
        <f t="shared" ref="AM119" si="103">SUMIF($F$6:$AJ$6,"C.Nhật",$F119:$AJ120)/8*2</f>
        <v>1</v>
      </c>
      <c r="AN119" s="366">
        <f t="shared" ref="AN119" si="104">SUM(AK119:AM120)</f>
        <v>27</v>
      </c>
      <c r="AO119" s="368">
        <v>0</v>
      </c>
      <c r="AP119" s="366"/>
      <c r="AQ119" s="366"/>
      <c r="AR119" s="366"/>
      <c r="AS119" s="356"/>
      <c r="AT119" s="297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</row>
    <row r="120" spans="1:90" s="78" customFormat="1" ht="18" customHeight="1">
      <c r="A120" s="371"/>
      <c r="B120" s="371"/>
      <c r="C120" s="359"/>
      <c r="D120" s="361"/>
      <c r="E120" s="81" t="s">
        <v>32</v>
      </c>
      <c r="F120" s="194"/>
      <c r="G120" s="194"/>
      <c r="H120" s="194"/>
      <c r="I120" s="194"/>
      <c r="J120" s="194"/>
      <c r="K120" s="194"/>
      <c r="L120" s="194"/>
      <c r="M120" s="194"/>
      <c r="N120" s="194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4"/>
      <c r="Z120" s="194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363"/>
      <c r="AL120" s="363"/>
      <c r="AM120" s="365"/>
      <c r="AN120" s="367"/>
      <c r="AO120" s="369"/>
      <c r="AP120" s="367"/>
      <c r="AQ120" s="367"/>
      <c r="AR120" s="367"/>
      <c r="AS120" s="357"/>
      <c r="AT120" s="297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</row>
    <row r="121" spans="1:90" s="78" customFormat="1" ht="18" customHeight="1">
      <c r="A121" s="370">
        <f>A119+1</f>
        <v>14</v>
      </c>
      <c r="B121" s="370" t="s">
        <v>109</v>
      </c>
      <c r="C121" s="358" t="str">
        <f>VLOOKUP(B121,DS,2,0)</f>
        <v>Sơn Thị Muỗi Tron</v>
      </c>
      <c r="D121" s="360" t="str">
        <f>VLOOKUP(B121,DS,3,0)</f>
        <v>Công nhân</v>
      </c>
      <c r="E121" s="79" t="s">
        <v>33</v>
      </c>
      <c r="F121" s="193">
        <v>8</v>
      </c>
      <c r="G121" s="193">
        <v>8</v>
      </c>
      <c r="H121" s="193">
        <v>8</v>
      </c>
      <c r="I121" s="193">
        <v>8</v>
      </c>
      <c r="J121" s="193">
        <v>8</v>
      </c>
      <c r="K121" s="193">
        <v>4</v>
      </c>
      <c r="L121" s="193">
        <v>8</v>
      </c>
      <c r="M121" s="193">
        <v>8</v>
      </c>
      <c r="N121" s="193">
        <v>8</v>
      </c>
      <c r="O121" s="193">
        <v>8</v>
      </c>
      <c r="P121" s="193">
        <v>8</v>
      </c>
      <c r="Q121" s="193">
        <v>8</v>
      </c>
      <c r="R121" s="193"/>
      <c r="S121" s="193">
        <v>8</v>
      </c>
      <c r="T121" s="193">
        <v>8</v>
      </c>
      <c r="U121" s="193">
        <v>8</v>
      </c>
      <c r="V121" s="193">
        <v>8</v>
      </c>
      <c r="W121" s="193">
        <v>8</v>
      </c>
      <c r="X121" s="193">
        <v>8</v>
      </c>
      <c r="Y121" s="193"/>
      <c r="Z121" s="193">
        <v>8</v>
      </c>
      <c r="AA121" s="193">
        <v>8</v>
      </c>
      <c r="AB121" s="193">
        <v>8</v>
      </c>
      <c r="AC121" s="193">
        <v>8</v>
      </c>
      <c r="AD121" s="193">
        <v>8</v>
      </c>
      <c r="AE121" s="193">
        <v>8</v>
      </c>
      <c r="AF121" s="193"/>
      <c r="AG121" s="193">
        <v>8</v>
      </c>
      <c r="AH121" s="193">
        <v>8</v>
      </c>
      <c r="AI121" s="193">
        <v>8</v>
      </c>
      <c r="AJ121" s="193">
        <v>8</v>
      </c>
      <c r="AK121" s="362">
        <f t="shared" ref="AK121" si="105">((SUM(F121:AJ121))/8)-(SUMIF($F$6:$AJ$6,"C.Nhật",F121:AJ121)/8)</f>
        <v>27</v>
      </c>
      <c r="AL121" s="362">
        <f t="shared" ref="AL121" si="106">SUM(F122:AJ122)/8*1.5</f>
        <v>0</v>
      </c>
      <c r="AM121" s="364">
        <f t="shared" ref="AM121" si="107">SUMIF($F$6:$AJ$6,"C.Nhật",$F121:$AJ122)/8*2</f>
        <v>1</v>
      </c>
      <c r="AN121" s="366">
        <f t="shared" ref="AN121" si="108">SUM(AK121:AM122)</f>
        <v>28</v>
      </c>
      <c r="AO121" s="368">
        <v>0</v>
      </c>
      <c r="AP121" s="366"/>
      <c r="AQ121" s="366"/>
      <c r="AR121" s="366"/>
      <c r="AS121" s="356"/>
      <c r="AT121" s="297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</row>
    <row r="122" spans="1:90" s="78" customFormat="1" ht="18" customHeight="1">
      <c r="A122" s="371"/>
      <c r="B122" s="371"/>
      <c r="C122" s="359"/>
      <c r="D122" s="361"/>
      <c r="E122" s="81" t="s">
        <v>32</v>
      </c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4"/>
      <c r="Z122" s="194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363"/>
      <c r="AL122" s="363"/>
      <c r="AM122" s="365"/>
      <c r="AN122" s="367"/>
      <c r="AO122" s="369"/>
      <c r="AP122" s="367"/>
      <c r="AQ122" s="367"/>
      <c r="AR122" s="367"/>
      <c r="AS122" s="357"/>
      <c r="AT122" s="297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</row>
    <row r="123" spans="1:90" s="78" customFormat="1" ht="18" customHeight="1">
      <c r="A123" s="370">
        <f>A121+1</f>
        <v>15</v>
      </c>
      <c r="B123" s="370" t="s">
        <v>110</v>
      </c>
      <c r="C123" s="358" t="str">
        <f>VLOOKUP(B123,DS,2,0)</f>
        <v>Sơn Thị Thương</v>
      </c>
      <c r="D123" s="360" t="str">
        <f>VLOOKUP(B123,DS,3,0)</f>
        <v>Công nhân</v>
      </c>
      <c r="E123" s="79" t="s">
        <v>33</v>
      </c>
      <c r="F123" s="193">
        <v>8</v>
      </c>
      <c r="G123" s="193">
        <v>8</v>
      </c>
      <c r="H123" s="193">
        <v>8</v>
      </c>
      <c r="I123" s="193">
        <v>8</v>
      </c>
      <c r="J123" s="193">
        <v>8</v>
      </c>
      <c r="K123" s="193">
        <v>4</v>
      </c>
      <c r="L123" s="193">
        <v>8</v>
      </c>
      <c r="M123" s="193">
        <v>8</v>
      </c>
      <c r="N123" s="193">
        <v>8</v>
      </c>
      <c r="O123" s="193">
        <v>8</v>
      </c>
      <c r="P123" s="193">
        <v>8</v>
      </c>
      <c r="Q123" s="193">
        <v>8</v>
      </c>
      <c r="R123" s="193"/>
      <c r="S123" s="193">
        <v>8</v>
      </c>
      <c r="T123" s="193">
        <v>8</v>
      </c>
      <c r="U123" s="193">
        <v>8</v>
      </c>
      <c r="V123" s="193">
        <v>8</v>
      </c>
      <c r="W123" s="193">
        <v>8</v>
      </c>
      <c r="X123" s="193">
        <v>8</v>
      </c>
      <c r="Y123" s="193"/>
      <c r="Z123" s="193">
        <v>8</v>
      </c>
      <c r="AA123" s="193">
        <v>8</v>
      </c>
      <c r="AB123" s="193">
        <v>8</v>
      </c>
      <c r="AC123" s="193">
        <v>8</v>
      </c>
      <c r="AD123" s="193">
        <v>8</v>
      </c>
      <c r="AE123" s="193">
        <v>8</v>
      </c>
      <c r="AF123" s="193"/>
      <c r="AG123" s="193">
        <v>8</v>
      </c>
      <c r="AH123" s="193">
        <v>8</v>
      </c>
      <c r="AI123" s="193">
        <v>8</v>
      </c>
      <c r="AJ123" s="193">
        <v>8</v>
      </c>
      <c r="AK123" s="362">
        <f t="shared" ref="AK123" si="109">((SUM(F123:AJ123))/8)-(SUMIF($F$6:$AJ$6,"C.Nhật",F123:AJ123)/8)</f>
        <v>27</v>
      </c>
      <c r="AL123" s="362">
        <f t="shared" ref="AL123" si="110">SUM(F124:AJ124)/8*1.5</f>
        <v>0</v>
      </c>
      <c r="AM123" s="364">
        <f t="shared" ref="AM123" si="111">SUMIF($F$6:$AJ$6,"C.Nhật",$F123:$AJ124)/8*2</f>
        <v>1</v>
      </c>
      <c r="AN123" s="366">
        <f t="shared" ref="AN123" si="112">SUM(AK123:AM124)</f>
        <v>28</v>
      </c>
      <c r="AO123" s="368">
        <v>0</v>
      </c>
      <c r="AP123" s="366"/>
      <c r="AQ123" s="366"/>
      <c r="AR123" s="366"/>
      <c r="AS123" s="356"/>
      <c r="AT123" s="297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</row>
    <row r="124" spans="1:90" s="78" customFormat="1" ht="18" customHeight="1">
      <c r="A124" s="371"/>
      <c r="B124" s="371"/>
      <c r="C124" s="359"/>
      <c r="D124" s="361"/>
      <c r="E124" s="81" t="s">
        <v>32</v>
      </c>
      <c r="F124" s="194"/>
      <c r="G124" s="194"/>
      <c r="H124" s="194"/>
      <c r="I124" s="194"/>
      <c r="J124" s="194"/>
      <c r="K124" s="194"/>
      <c r="L124" s="194"/>
      <c r="M124" s="194"/>
      <c r="N124" s="194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4"/>
      <c r="Z124" s="194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363"/>
      <c r="AL124" s="363"/>
      <c r="AM124" s="365"/>
      <c r="AN124" s="367"/>
      <c r="AO124" s="369"/>
      <c r="AP124" s="367"/>
      <c r="AQ124" s="367"/>
      <c r="AR124" s="367"/>
      <c r="AS124" s="357"/>
      <c r="AT124" s="297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</row>
    <row r="125" spans="1:90" s="78" customFormat="1" ht="18" customHeight="1">
      <c r="A125" s="370">
        <f>A123+1</f>
        <v>16</v>
      </c>
      <c r="B125" s="370" t="s">
        <v>111</v>
      </c>
      <c r="C125" s="358" t="str">
        <f>VLOOKUP(B125,DS,2,0)</f>
        <v>Thạch Thị Som Ươne</v>
      </c>
      <c r="D125" s="360" t="str">
        <f>VLOOKUP(B125,DS,3,0)</f>
        <v>Công nhân</v>
      </c>
      <c r="E125" s="79" t="s">
        <v>33</v>
      </c>
      <c r="F125" s="193">
        <v>8</v>
      </c>
      <c r="G125" s="193">
        <v>8</v>
      </c>
      <c r="H125" s="193">
        <v>8</v>
      </c>
      <c r="I125" s="193">
        <v>8</v>
      </c>
      <c r="J125" s="193">
        <v>8</v>
      </c>
      <c r="K125" s="193">
        <v>4</v>
      </c>
      <c r="L125" s="193">
        <v>8</v>
      </c>
      <c r="M125" s="193">
        <v>8</v>
      </c>
      <c r="N125" s="193">
        <v>8</v>
      </c>
      <c r="O125" s="193">
        <v>8</v>
      </c>
      <c r="P125" s="193">
        <v>8</v>
      </c>
      <c r="Q125" s="193">
        <v>8</v>
      </c>
      <c r="R125" s="193"/>
      <c r="S125" s="193">
        <v>8</v>
      </c>
      <c r="T125" s="193">
        <v>8</v>
      </c>
      <c r="U125" s="193">
        <v>8</v>
      </c>
      <c r="V125" s="193">
        <v>8</v>
      </c>
      <c r="W125" s="193">
        <v>8</v>
      </c>
      <c r="X125" s="193">
        <v>8</v>
      </c>
      <c r="Y125" s="193"/>
      <c r="Z125" s="193">
        <v>8</v>
      </c>
      <c r="AA125" s="193">
        <v>8</v>
      </c>
      <c r="AB125" s="193">
        <v>8</v>
      </c>
      <c r="AC125" s="193">
        <v>8</v>
      </c>
      <c r="AD125" s="193">
        <v>8</v>
      </c>
      <c r="AE125" s="193">
        <v>8</v>
      </c>
      <c r="AF125" s="193"/>
      <c r="AG125" s="193">
        <v>8</v>
      </c>
      <c r="AH125" s="193">
        <v>8</v>
      </c>
      <c r="AI125" s="193">
        <v>8</v>
      </c>
      <c r="AJ125" s="193">
        <v>8</v>
      </c>
      <c r="AK125" s="362">
        <f t="shared" ref="AK125" si="113">((SUM(F125:AJ125))/8)-(SUMIF($F$6:$AJ$6,"C.Nhật",F125:AJ125)/8)</f>
        <v>27</v>
      </c>
      <c r="AL125" s="362">
        <f t="shared" ref="AL125" si="114">SUM(F126:AJ126)/8*1.5</f>
        <v>0</v>
      </c>
      <c r="AM125" s="364">
        <f t="shared" ref="AM125" si="115">SUMIF($F$6:$AJ$6,"C.Nhật",$F125:$AJ126)/8*2</f>
        <v>1</v>
      </c>
      <c r="AN125" s="366">
        <f t="shared" ref="AN125" si="116">SUM(AK125:AM126)</f>
        <v>28</v>
      </c>
      <c r="AO125" s="368">
        <v>0</v>
      </c>
      <c r="AP125" s="366"/>
      <c r="AQ125" s="366"/>
      <c r="AR125" s="366"/>
      <c r="AS125" s="356"/>
      <c r="AT125" s="297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</row>
    <row r="126" spans="1:90" s="78" customFormat="1" ht="18" customHeight="1">
      <c r="A126" s="371"/>
      <c r="B126" s="371"/>
      <c r="C126" s="359"/>
      <c r="D126" s="361"/>
      <c r="E126" s="81" t="s">
        <v>32</v>
      </c>
      <c r="F126" s="194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4"/>
      <c r="Z126" s="194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363"/>
      <c r="AL126" s="363"/>
      <c r="AM126" s="365"/>
      <c r="AN126" s="367"/>
      <c r="AO126" s="369"/>
      <c r="AP126" s="367"/>
      <c r="AQ126" s="367"/>
      <c r="AR126" s="367"/>
      <c r="AS126" s="357"/>
      <c r="AT126" s="297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</row>
    <row r="127" spans="1:90" s="78" customFormat="1" ht="18" customHeight="1">
      <c r="A127" s="370">
        <f>A125+1</f>
        <v>17</v>
      </c>
      <c r="B127" s="370" t="s">
        <v>112</v>
      </c>
      <c r="C127" s="358" t="str">
        <f>VLOOKUP(B127,DS,2,0)</f>
        <v>Huỳnh Thị Như</v>
      </c>
      <c r="D127" s="360" t="str">
        <f>VLOOKUP(B127,DS,3,0)</f>
        <v>Công nhân</v>
      </c>
      <c r="E127" s="79" t="s">
        <v>33</v>
      </c>
      <c r="F127" s="193">
        <v>8</v>
      </c>
      <c r="G127" s="193">
        <v>8</v>
      </c>
      <c r="H127" s="193">
        <v>8</v>
      </c>
      <c r="I127" s="193">
        <v>8</v>
      </c>
      <c r="J127" s="193">
        <v>8</v>
      </c>
      <c r="K127" s="193">
        <v>4</v>
      </c>
      <c r="L127" s="193">
        <v>8</v>
      </c>
      <c r="M127" s="193">
        <v>8</v>
      </c>
      <c r="N127" s="193">
        <v>8</v>
      </c>
      <c r="O127" s="193">
        <v>8</v>
      </c>
      <c r="P127" s="193">
        <v>8</v>
      </c>
      <c r="Q127" s="193">
        <v>8</v>
      </c>
      <c r="R127" s="193"/>
      <c r="S127" s="193">
        <v>8</v>
      </c>
      <c r="T127" s="193">
        <v>8</v>
      </c>
      <c r="U127" s="193">
        <v>8</v>
      </c>
      <c r="V127" s="193">
        <v>8</v>
      </c>
      <c r="W127" s="193">
        <v>8</v>
      </c>
      <c r="X127" s="193">
        <v>8</v>
      </c>
      <c r="Y127" s="193"/>
      <c r="Z127" s="193">
        <v>8</v>
      </c>
      <c r="AA127" s="193">
        <v>8</v>
      </c>
      <c r="AB127" s="193">
        <v>8</v>
      </c>
      <c r="AC127" s="193">
        <v>8</v>
      </c>
      <c r="AD127" s="193">
        <v>8</v>
      </c>
      <c r="AE127" s="193">
        <v>8</v>
      </c>
      <c r="AF127" s="193"/>
      <c r="AG127" s="193">
        <v>8</v>
      </c>
      <c r="AH127" s="193">
        <v>8</v>
      </c>
      <c r="AI127" s="193">
        <v>8</v>
      </c>
      <c r="AJ127" s="193">
        <v>8</v>
      </c>
      <c r="AK127" s="362">
        <f t="shared" ref="AK127" si="117">((SUM(F127:AJ127))/8)-(SUMIF($F$6:$AJ$6,"C.Nhật",F127:AJ127)/8)</f>
        <v>27</v>
      </c>
      <c r="AL127" s="362">
        <f t="shared" ref="AL127" si="118">SUM(F128:AJ128)/8*1.5</f>
        <v>0</v>
      </c>
      <c r="AM127" s="364">
        <f t="shared" ref="AM127" si="119">SUMIF($F$6:$AJ$6,"C.Nhật",$F127:$AJ128)/8*2</f>
        <v>1</v>
      </c>
      <c r="AN127" s="366">
        <f t="shared" ref="AN127" si="120">SUM(AK127:AM128)</f>
        <v>28</v>
      </c>
      <c r="AO127" s="368">
        <v>0</v>
      </c>
      <c r="AP127" s="366"/>
      <c r="AQ127" s="366"/>
      <c r="AR127" s="366"/>
      <c r="AS127" s="356"/>
      <c r="AT127" s="297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</row>
    <row r="128" spans="1:90" s="78" customFormat="1" ht="18" customHeight="1">
      <c r="A128" s="371"/>
      <c r="B128" s="371"/>
      <c r="C128" s="359"/>
      <c r="D128" s="361"/>
      <c r="E128" s="81" t="s">
        <v>32</v>
      </c>
      <c r="F128" s="194"/>
      <c r="G128" s="194"/>
      <c r="H128" s="194"/>
      <c r="I128" s="194"/>
      <c r="J128" s="194"/>
      <c r="K128" s="194"/>
      <c r="L128" s="194"/>
      <c r="M128" s="194"/>
      <c r="N128" s="194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4"/>
      <c r="Z128" s="194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363"/>
      <c r="AL128" s="363"/>
      <c r="AM128" s="365"/>
      <c r="AN128" s="367"/>
      <c r="AO128" s="369"/>
      <c r="AP128" s="367"/>
      <c r="AQ128" s="367"/>
      <c r="AR128" s="367"/>
      <c r="AS128" s="357"/>
      <c r="AT128" s="297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</row>
    <row r="129" spans="1:90" s="78" customFormat="1" ht="18" customHeight="1">
      <c r="A129" s="370">
        <f>A127+1</f>
        <v>18</v>
      </c>
      <c r="B129" s="370" t="s">
        <v>113</v>
      </c>
      <c r="C129" s="358" t="str">
        <f>VLOOKUP(B129,DS,2,0)</f>
        <v>Sơn Thị Chành Ny</v>
      </c>
      <c r="D129" s="360" t="str">
        <f>VLOOKUP(B129,DS,3,0)</f>
        <v>Công nhân</v>
      </c>
      <c r="E129" s="79" t="s">
        <v>33</v>
      </c>
      <c r="F129" s="193"/>
      <c r="G129" s="193">
        <v>8</v>
      </c>
      <c r="H129" s="193">
        <v>8</v>
      </c>
      <c r="I129" s="193">
        <v>8</v>
      </c>
      <c r="J129" s="193">
        <v>8</v>
      </c>
      <c r="K129" s="193">
        <v>4</v>
      </c>
      <c r="L129" s="193">
        <v>8</v>
      </c>
      <c r="M129" s="193">
        <v>8</v>
      </c>
      <c r="N129" s="193">
        <v>8</v>
      </c>
      <c r="O129" s="193">
        <v>8</v>
      </c>
      <c r="P129" s="193">
        <v>8</v>
      </c>
      <c r="Q129" s="193">
        <v>8</v>
      </c>
      <c r="R129" s="193"/>
      <c r="S129" s="193">
        <v>8</v>
      </c>
      <c r="T129" s="193">
        <v>8</v>
      </c>
      <c r="U129" s="193"/>
      <c r="V129" s="193">
        <v>8</v>
      </c>
      <c r="W129" s="193">
        <v>8</v>
      </c>
      <c r="X129" s="193">
        <v>8</v>
      </c>
      <c r="Y129" s="193"/>
      <c r="Z129" s="193">
        <v>8</v>
      </c>
      <c r="AA129" s="193">
        <v>8</v>
      </c>
      <c r="AB129" s="193">
        <v>8</v>
      </c>
      <c r="AC129" s="193">
        <v>8</v>
      </c>
      <c r="AD129" s="193">
        <v>8</v>
      </c>
      <c r="AE129" s="193">
        <v>8</v>
      </c>
      <c r="AF129" s="193"/>
      <c r="AG129" s="193">
        <v>8</v>
      </c>
      <c r="AH129" s="193">
        <v>8</v>
      </c>
      <c r="AI129" s="193">
        <v>8</v>
      </c>
      <c r="AJ129" s="193">
        <v>8</v>
      </c>
      <c r="AK129" s="362">
        <f t="shared" ref="AK129" si="121">((SUM(F129:AJ129))/8)-(SUMIF($F$6:$AJ$6,"C.Nhật",F129:AJ129)/8)</f>
        <v>25</v>
      </c>
      <c r="AL129" s="362">
        <f t="shared" ref="AL129" si="122">SUM(F130:AJ130)/8*1.5</f>
        <v>0</v>
      </c>
      <c r="AM129" s="364">
        <f t="shared" ref="AM129" si="123">SUMIF($F$6:$AJ$6,"C.Nhật",$F129:$AJ130)/8*2</f>
        <v>1</v>
      </c>
      <c r="AN129" s="366">
        <f t="shared" ref="AN129" si="124">SUM(AK129:AM130)</f>
        <v>26</v>
      </c>
      <c r="AO129" s="368">
        <v>0</v>
      </c>
      <c r="AP129" s="366"/>
      <c r="AQ129" s="366"/>
      <c r="AR129" s="366"/>
      <c r="AS129" s="356"/>
      <c r="AT129" s="297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</row>
    <row r="130" spans="1:90" s="78" customFormat="1" ht="18" customHeight="1">
      <c r="A130" s="371"/>
      <c r="B130" s="371"/>
      <c r="C130" s="359"/>
      <c r="D130" s="361"/>
      <c r="E130" s="81" t="s">
        <v>32</v>
      </c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4"/>
      <c r="Z130" s="194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363"/>
      <c r="AL130" s="363"/>
      <c r="AM130" s="365"/>
      <c r="AN130" s="367"/>
      <c r="AO130" s="369"/>
      <c r="AP130" s="367"/>
      <c r="AQ130" s="367"/>
      <c r="AR130" s="367"/>
      <c r="AS130" s="357"/>
      <c r="AT130" s="297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</row>
    <row r="131" spans="1:90" s="78" customFormat="1" ht="18" customHeight="1">
      <c r="A131" s="370">
        <f>A129+1</f>
        <v>19</v>
      </c>
      <c r="B131" s="370" t="s">
        <v>114</v>
      </c>
      <c r="C131" s="358" t="str">
        <f>VLOOKUP(B131,DS,2,0)</f>
        <v>Sơn Thị Chành Đa</v>
      </c>
      <c r="D131" s="360" t="str">
        <f>VLOOKUP(B131,DS,3,0)</f>
        <v>Công nhân</v>
      </c>
      <c r="E131" s="79" t="s">
        <v>33</v>
      </c>
      <c r="F131" s="193">
        <v>8</v>
      </c>
      <c r="G131" s="193">
        <v>8</v>
      </c>
      <c r="H131" s="193">
        <v>8</v>
      </c>
      <c r="I131" s="193">
        <v>8</v>
      </c>
      <c r="J131" s="193">
        <v>8</v>
      </c>
      <c r="K131" s="193">
        <v>4</v>
      </c>
      <c r="L131" s="193">
        <v>8</v>
      </c>
      <c r="M131" s="193">
        <v>8</v>
      </c>
      <c r="N131" s="193">
        <v>8</v>
      </c>
      <c r="O131" s="193">
        <v>8</v>
      </c>
      <c r="P131" s="193">
        <v>8</v>
      </c>
      <c r="Q131" s="193">
        <v>8</v>
      </c>
      <c r="R131" s="193"/>
      <c r="S131" s="193">
        <v>8</v>
      </c>
      <c r="T131" s="193">
        <v>8</v>
      </c>
      <c r="U131" s="193">
        <v>8</v>
      </c>
      <c r="V131" s="193">
        <v>8</v>
      </c>
      <c r="W131" s="193">
        <v>8</v>
      </c>
      <c r="X131" s="193">
        <v>8</v>
      </c>
      <c r="Y131" s="193"/>
      <c r="Z131" s="193">
        <v>8</v>
      </c>
      <c r="AA131" s="193">
        <v>8</v>
      </c>
      <c r="AB131" s="193">
        <v>8</v>
      </c>
      <c r="AC131" s="193">
        <v>8</v>
      </c>
      <c r="AD131" s="193">
        <v>8</v>
      </c>
      <c r="AE131" s="193">
        <v>8</v>
      </c>
      <c r="AF131" s="193"/>
      <c r="AG131" s="193">
        <v>8</v>
      </c>
      <c r="AH131" s="193">
        <v>8</v>
      </c>
      <c r="AI131" s="193">
        <v>8</v>
      </c>
      <c r="AJ131" s="193">
        <v>8</v>
      </c>
      <c r="AK131" s="362">
        <f t="shared" ref="AK131" si="125">((SUM(F131:AJ131))/8)-(SUMIF($F$6:$AJ$6,"C.Nhật",F131:AJ131)/8)</f>
        <v>27</v>
      </c>
      <c r="AL131" s="362">
        <f t="shared" ref="AL131" si="126">SUM(F132:AJ132)/8*1.5</f>
        <v>0</v>
      </c>
      <c r="AM131" s="364">
        <f t="shared" ref="AM131" si="127">SUMIF($F$6:$AJ$6,"C.Nhật",$F131:$AJ132)/8*2</f>
        <v>1</v>
      </c>
      <c r="AN131" s="366">
        <f t="shared" ref="AN131" si="128">SUM(AK131:AM132)</f>
        <v>28</v>
      </c>
      <c r="AO131" s="368">
        <v>0</v>
      </c>
      <c r="AP131" s="366"/>
      <c r="AQ131" s="366"/>
      <c r="AR131" s="366"/>
      <c r="AS131" s="356"/>
      <c r="AT131" s="297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</row>
    <row r="132" spans="1:90" s="78" customFormat="1" ht="18" customHeight="1">
      <c r="A132" s="371"/>
      <c r="B132" s="371"/>
      <c r="C132" s="359"/>
      <c r="D132" s="361"/>
      <c r="E132" s="81" t="s">
        <v>32</v>
      </c>
      <c r="F132" s="194"/>
      <c r="G132" s="194"/>
      <c r="H132" s="194"/>
      <c r="I132" s="194"/>
      <c r="J132" s="194"/>
      <c r="K132" s="194"/>
      <c r="L132" s="194"/>
      <c r="M132" s="194"/>
      <c r="N132" s="194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4"/>
      <c r="Z132" s="194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363"/>
      <c r="AL132" s="363"/>
      <c r="AM132" s="365"/>
      <c r="AN132" s="367"/>
      <c r="AO132" s="369"/>
      <c r="AP132" s="367"/>
      <c r="AQ132" s="367"/>
      <c r="AR132" s="367"/>
      <c r="AS132" s="357"/>
      <c r="AT132" s="297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</row>
    <row r="133" spans="1:90" s="78" customFormat="1" ht="18" customHeight="1">
      <c r="A133" s="370">
        <f>A131+1</f>
        <v>20</v>
      </c>
      <c r="B133" s="370" t="s">
        <v>115</v>
      </c>
      <c r="C133" s="358" t="str">
        <f>VLOOKUP(B133,DS,2,0)</f>
        <v>Trần Thị Bích Phượng</v>
      </c>
      <c r="D133" s="360" t="str">
        <f>VLOOKUP(B133,DS,3,0)</f>
        <v>Công nhân</v>
      </c>
      <c r="E133" s="79" t="s">
        <v>33</v>
      </c>
      <c r="F133" s="193">
        <v>8</v>
      </c>
      <c r="G133" s="193">
        <v>8</v>
      </c>
      <c r="H133" s="193">
        <v>8</v>
      </c>
      <c r="I133" s="193">
        <v>8</v>
      </c>
      <c r="J133" s="193">
        <v>8</v>
      </c>
      <c r="K133" s="193">
        <v>4</v>
      </c>
      <c r="L133" s="193">
        <v>8</v>
      </c>
      <c r="M133" s="193">
        <v>8</v>
      </c>
      <c r="N133" s="193">
        <v>8</v>
      </c>
      <c r="O133" s="193">
        <v>8</v>
      </c>
      <c r="P133" s="193">
        <v>8</v>
      </c>
      <c r="Q133" s="193">
        <v>8</v>
      </c>
      <c r="R133" s="193"/>
      <c r="S133" s="193">
        <v>8</v>
      </c>
      <c r="T133" s="193">
        <v>8</v>
      </c>
      <c r="U133" s="193">
        <v>8</v>
      </c>
      <c r="V133" s="193">
        <v>8</v>
      </c>
      <c r="W133" s="193">
        <v>8</v>
      </c>
      <c r="X133" s="193">
        <v>8</v>
      </c>
      <c r="Y133" s="193"/>
      <c r="Z133" s="193">
        <v>8</v>
      </c>
      <c r="AA133" s="193">
        <v>8</v>
      </c>
      <c r="AB133" s="193">
        <v>8</v>
      </c>
      <c r="AC133" s="193">
        <v>8</v>
      </c>
      <c r="AD133" s="193">
        <v>8</v>
      </c>
      <c r="AE133" s="193">
        <v>8</v>
      </c>
      <c r="AF133" s="193"/>
      <c r="AG133" s="193">
        <v>8</v>
      </c>
      <c r="AH133" s="193">
        <v>8</v>
      </c>
      <c r="AI133" s="193">
        <v>8</v>
      </c>
      <c r="AJ133" s="193">
        <v>8</v>
      </c>
      <c r="AK133" s="362">
        <f t="shared" ref="AK133" si="129">((SUM(F133:AJ133))/8)-(SUMIF($F$6:$AJ$6,"C.Nhật",F133:AJ133)/8)</f>
        <v>27</v>
      </c>
      <c r="AL133" s="362">
        <f t="shared" ref="AL133" si="130">SUM(F134:AJ134)/8*1.5</f>
        <v>0</v>
      </c>
      <c r="AM133" s="364">
        <f t="shared" ref="AM133" si="131">SUMIF($F$6:$AJ$6,"C.Nhật",$F133:$AJ134)/8*2</f>
        <v>1</v>
      </c>
      <c r="AN133" s="366">
        <f t="shared" ref="AN133" si="132">SUM(AK133:AM134)</f>
        <v>28</v>
      </c>
      <c r="AO133" s="368">
        <v>0</v>
      </c>
      <c r="AP133" s="366"/>
      <c r="AQ133" s="366"/>
      <c r="AR133" s="366"/>
      <c r="AS133" s="356"/>
      <c r="AT133" s="297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</row>
    <row r="134" spans="1:90" s="78" customFormat="1" ht="18" customHeight="1">
      <c r="A134" s="371"/>
      <c r="B134" s="371"/>
      <c r="C134" s="359"/>
      <c r="D134" s="361"/>
      <c r="E134" s="81" t="s">
        <v>32</v>
      </c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4"/>
      <c r="Z134" s="194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363"/>
      <c r="AL134" s="363"/>
      <c r="AM134" s="365"/>
      <c r="AN134" s="367"/>
      <c r="AO134" s="369"/>
      <c r="AP134" s="367"/>
      <c r="AQ134" s="367"/>
      <c r="AR134" s="367"/>
      <c r="AS134" s="357"/>
      <c r="AT134" s="297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</row>
    <row r="135" spans="1:90" s="78" customFormat="1" ht="18" customHeight="1">
      <c r="A135" s="370">
        <f>A133+1</f>
        <v>21</v>
      </c>
      <c r="B135" s="370" t="s">
        <v>116</v>
      </c>
      <c r="C135" s="358" t="str">
        <f>VLOOKUP(B135,DS,2,0)</f>
        <v>Sơn Thị Trường Sa</v>
      </c>
      <c r="D135" s="360" t="str">
        <f>VLOOKUP(B135,DS,3,0)</f>
        <v>Công nhân</v>
      </c>
      <c r="E135" s="79" t="s">
        <v>33</v>
      </c>
      <c r="F135" s="193">
        <v>8</v>
      </c>
      <c r="G135" s="193">
        <v>8</v>
      </c>
      <c r="H135" s="193">
        <v>8</v>
      </c>
      <c r="I135" s="193">
        <v>8</v>
      </c>
      <c r="J135" s="193">
        <v>8</v>
      </c>
      <c r="K135" s="193">
        <v>4</v>
      </c>
      <c r="L135" s="193">
        <v>8</v>
      </c>
      <c r="M135" s="193">
        <v>8</v>
      </c>
      <c r="N135" s="193">
        <v>8</v>
      </c>
      <c r="O135" s="193">
        <v>8</v>
      </c>
      <c r="P135" s="193">
        <v>8</v>
      </c>
      <c r="Q135" s="193">
        <v>8</v>
      </c>
      <c r="R135" s="193"/>
      <c r="S135" s="193">
        <v>8</v>
      </c>
      <c r="T135" s="193">
        <v>8</v>
      </c>
      <c r="U135" s="193">
        <v>8</v>
      </c>
      <c r="V135" s="193">
        <v>8</v>
      </c>
      <c r="W135" s="193">
        <v>8</v>
      </c>
      <c r="X135" s="193">
        <v>8</v>
      </c>
      <c r="Y135" s="193"/>
      <c r="Z135" s="193">
        <v>8</v>
      </c>
      <c r="AA135" s="193">
        <v>8</v>
      </c>
      <c r="AB135" s="193">
        <v>8</v>
      </c>
      <c r="AC135" s="193">
        <v>8</v>
      </c>
      <c r="AD135" s="193">
        <v>8</v>
      </c>
      <c r="AE135" s="193"/>
      <c r="AF135" s="193"/>
      <c r="AG135" s="193">
        <v>8</v>
      </c>
      <c r="AH135" s="193">
        <v>8</v>
      </c>
      <c r="AI135" s="193">
        <v>8</v>
      </c>
      <c r="AJ135" s="193">
        <v>8</v>
      </c>
      <c r="AK135" s="362">
        <f t="shared" ref="AK135" si="133">((SUM(F135:AJ135))/8)-(SUMIF($F$6:$AJ$6,"C.Nhật",F135:AJ135)/8)</f>
        <v>26</v>
      </c>
      <c r="AL135" s="362">
        <f t="shared" ref="AL135" si="134">SUM(F136:AJ136)/8*1.5</f>
        <v>0</v>
      </c>
      <c r="AM135" s="364">
        <f t="shared" ref="AM135" si="135">SUMIF($F$6:$AJ$6,"C.Nhật",$F135:$AJ136)/8*2</f>
        <v>1</v>
      </c>
      <c r="AN135" s="366">
        <f t="shared" ref="AN135" si="136">SUM(AK135:AM136)</f>
        <v>27</v>
      </c>
      <c r="AO135" s="368">
        <v>0</v>
      </c>
      <c r="AP135" s="366"/>
      <c r="AQ135" s="366"/>
      <c r="AR135" s="366"/>
      <c r="AS135" s="356"/>
      <c r="AT135" s="297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</row>
    <row r="136" spans="1:90" s="78" customFormat="1" ht="18" customHeight="1">
      <c r="A136" s="371"/>
      <c r="B136" s="371"/>
      <c r="C136" s="359"/>
      <c r="D136" s="361"/>
      <c r="E136" s="81" t="s">
        <v>32</v>
      </c>
      <c r="F136" s="194"/>
      <c r="G136" s="194"/>
      <c r="H136" s="194"/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4"/>
      <c r="Z136" s="194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363"/>
      <c r="AL136" s="363"/>
      <c r="AM136" s="365"/>
      <c r="AN136" s="367"/>
      <c r="AO136" s="369"/>
      <c r="AP136" s="367"/>
      <c r="AQ136" s="367"/>
      <c r="AR136" s="367"/>
      <c r="AS136" s="357"/>
      <c r="AT136" s="297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</row>
    <row r="137" spans="1:90" s="78" customFormat="1" ht="18" customHeight="1">
      <c r="A137" s="370">
        <f>A135+1</f>
        <v>22</v>
      </c>
      <c r="B137" s="370" t="s">
        <v>117</v>
      </c>
      <c r="C137" s="358" t="str">
        <f>VLOOKUP(B137,DS,2,0)</f>
        <v>Lâm Thị Sà Mít</v>
      </c>
      <c r="D137" s="360" t="str">
        <f>VLOOKUP(B137,DS,3,0)</f>
        <v>Công nhân</v>
      </c>
      <c r="E137" s="79" t="s">
        <v>33</v>
      </c>
      <c r="F137" s="193">
        <v>8</v>
      </c>
      <c r="G137" s="193"/>
      <c r="H137" s="193">
        <v>8</v>
      </c>
      <c r="I137" s="193">
        <v>8</v>
      </c>
      <c r="J137" s="193">
        <v>8</v>
      </c>
      <c r="K137" s="193">
        <v>4</v>
      </c>
      <c r="L137" s="193">
        <v>8</v>
      </c>
      <c r="M137" s="193">
        <v>8</v>
      </c>
      <c r="N137" s="193">
        <v>8</v>
      </c>
      <c r="O137" s="193">
        <v>8</v>
      </c>
      <c r="P137" s="193">
        <v>8</v>
      </c>
      <c r="Q137" s="193">
        <v>8</v>
      </c>
      <c r="R137" s="193"/>
      <c r="S137" s="193">
        <v>8</v>
      </c>
      <c r="T137" s="193">
        <v>8</v>
      </c>
      <c r="U137" s="193">
        <v>8</v>
      </c>
      <c r="V137" s="193">
        <v>8</v>
      </c>
      <c r="W137" s="193">
        <v>8</v>
      </c>
      <c r="X137" s="193">
        <v>8</v>
      </c>
      <c r="Y137" s="193"/>
      <c r="Z137" s="193">
        <v>8</v>
      </c>
      <c r="AA137" s="193">
        <v>8</v>
      </c>
      <c r="AB137" s="193">
        <v>8</v>
      </c>
      <c r="AC137" s="193">
        <v>8</v>
      </c>
      <c r="AD137" s="193">
        <v>8</v>
      </c>
      <c r="AE137" s="193">
        <v>8</v>
      </c>
      <c r="AF137" s="193"/>
      <c r="AG137" s="193">
        <v>8</v>
      </c>
      <c r="AH137" s="193">
        <v>8</v>
      </c>
      <c r="AI137" s="193">
        <v>8</v>
      </c>
      <c r="AJ137" s="193">
        <v>8</v>
      </c>
      <c r="AK137" s="362">
        <f t="shared" ref="AK137" si="137">((SUM(F137:AJ137))/8)-(SUMIF($F$6:$AJ$6,"C.Nhật",F137:AJ137)/8)</f>
        <v>26</v>
      </c>
      <c r="AL137" s="362">
        <f t="shared" ref="AL137" si="138">SUM(F138:AJ138)/8*1.5</f>
        <v>0</v>
      </c>
      <c r="AM137" s="364">
        <f t="shared" ref="AM137" si="139">SUMIF($F$6:$AJ$6,"C.Nhật",$F137:$AJ138)/8*2</f>
        <v>1</v>
      </c>
      <c r="AN137" s="366">
        <f t="shared" ref="AN137" si="140">SUM(AK137:AM138)</f>
        <v>27</v>
      </c>
      <c r="AO137" s="368">
        <v>0</v>
      </c>
      <c r="AP137" s="366"/>
      <c r="AQ137" s="366"/>
      <c r="AR137" s="366"/>
      <c r="AS137" s="356"/>
      <c r="AT137" s="297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</row>
    <row r="138" spans="1:90" s="78" customFormat="1" ht="18" customHeight="1">
      <c r="A138" s="371"/>
      <c r="B138" s="371"/>
      <c r="C138" s="359"/>
      <c r="D138" s="361"/>
      <c r="E138" s="81" t="s">
        <v>32</v>
      </c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4"/>
      <c r="Z138" s="194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363"/>
      <c r="AL138" s="363"/>
      <c r="AM138" s="365"/>
      <c r="AN138" s="367"/>
      <c r="AO138" s="369"/>
      <c r="AP138" s="367"/>
      <c r="AQ138" s="367"/>
      <c r="AR138" s="367"/>
      <c r="AS138" s="357"/>
      <c r="AT138" s="297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</row>
    <row r="139" spans="1:90" s="78" customFormat="1" ht="18" customHeight="1">
      <c r="A139" s="370">
        <f>A137+1</f>
        <v>23</v>
      </c>
      <c r="B139" s="370" t="s">
        <v>118</v>
      </c>
      <c r="C139" s="358" t="str">
        <f>VLOOKUP(B139,DS,2,0)</f>
        <v>Nguyễn Văn Phi</v>
      </c>
      <c r="D139" s="360" t="str">
        <f>VLOOKUP(B139,DS,3,0)</f>
        <v>Công nhân</v>
      </c>
      <c r="E139" s="79" t="s">
        <v>33</v>
      </c>
      <c r="F139" s="193">
        <v>8</v>
      </c>
      <c r="G139" s="193">
        <v>8</v>
      </c>
      <c r="H139" s="193">
        <v>8</v>
      </c>
      <c r="I139" s="193">
        <v>8</v>
      </c>
      <c r="J139" s="193">
        <v>8</v>
      </c>
      <c r="K139" s="193">
        <v>4</v>
      </c>
      <c r="L139" s="193">
        <v>8</v>
      </c>
      <c r="M139" s="193"/>
      <c r="N139" s="193">
        <v>8</v>
      </c>
      <c r="O139" s="193">
        <v>8</v>
      </c>
      <c r="P139" s="193">
        <v>8</v>
      </c>
      <c r="Q139" s="193">
        <v>8</v>
      </c>
      <c r="R139" s="193"/>
      <c r="S139" s="193">
        <v>8</v>
      </c>
      <c r="T139" s="193"/>
      <c r="U139" s="193">
        <v>8</v>
      </c>
      <c r="V139" s="193">
        <v>8</v>
      </c>
      <c r="W139" s="193">
        <v>8</v>
      </c>
      <c r="X139" s="193">
        <v>8</v>
      </c>
      <c r="Y139" s="193"/>
      <c r="Z139" s="193">
        <v>8</v>
      </c>
      <c r="AA139" s="193"/>
      <c r="AB139" s="193">
        <v>8</v>
      </c>
      <c r="AC139" s="193">
        <v>8</v>
      </c>
      <c r="AD139" s="193">
        <v>8</v>
      </c>
      <c r="AE139" s="193">
        <v>8</v>
      </c>
      <c r="AF139" s="193"/>
      <c r="AG139" s="193">
        <v>8</v>
      </c>
      <c r="AH139" s="193">
        <v>8</v>
      </c>
      <c r="AI139" s="193">
        <v>8</v>
      </c>
      <c r="AJ139" s="193">
        <v>8</v>
      </c>
      <c r="AK139" s="362">
        <f t="shared" ref="AK139" si="141">((SUM(F139:AJ139))/8)-(SUMIF($F$6:$AJ$6,"C.Nhật",F139:AJ139)/8)</f>
        <v>24</v>
      </c>
      <c r="AL139" s="362">
        <f t="shared" ref="AL139" si="142">SUM(F140:AJ140)/8*1.5</f>
        <v>0</v>
      </c>
      <c r="AM139" s="364">
        <f t="shared" ref="AM139" si="143">SUMIF($F$6:$AJ$6,"C.Nhật",$F139:$AJ140)/8*2</f>
        <v>1</v>
      </c>
      <c r="AN139" s="366">
        <f t="shared" ref="AN139" si="144">SUM(AK139:AM140)</f>
        <v>25</v>
      </c>
      <c r="AO139" s="368">
        <v>0</v>
      </c>
      <c r="AP139" s="366"/>
      <c r="AQ139" s="366"/>
      <c r="AR139" s="366"/>
      <c r="AS139" s="356"/>
      <c r="AT139" s="297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</row>
    <row r="140" spans="1:90" s="78" customFormat="1" ht="18" customHeight="1">
      <c r="A140" s="371"/>
      <c r="B140" s="371"/>
      <c r="C140" s="359"/>
      <c r="D140" s="361"/>
      <c r="E140" s="81" t="s">
        <v>32</v>
      </c>
      <c r="F140" s="194"/>
      <c r="G140" s="194"/>
      <c r="H140" s="194"/>
      <c r="I140" s="194"/>
      <c r="J140" s="194"/>
      <c r="K140" s="194"/>
      <c r="L140" s="194"/>
      <c r="M140" s="194"/>
      <c r="N140" s="194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4"/>
      <c r="Z140" s="194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363"/>
      <c r="AL140" s="363"/>
      <c r="AM140" s="365"/>
      <c r="AN140" s="367"/>
      <c r="AO140" s="369"/>
      <c r="AP140" s="367"/>
      <c r="AQ140" s="367"/>
      <c r="AR140" s="367"/>
      <c r="AS140" s="357"/>
      <c r="AT140" s="297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</row>
    <row r="141" spans="1:90" s="78" customFormat="1" ht="18" customHeight="1">
      <c r="A141" s="370">
        <f>A139+1</f>
        <v>24</v>
      </c>
      <c r="B141" s="370" t="s">
        <v>119</v>
      </c>
      <c r="C141" s="358" t="str">
        <f>VLOOKUP(B141,DS,2,0)</f>
        <v>Trần Thị Toan</v>
      </c>
      <c r="D141" s="360" t="str">
        <f>VLOOKUP(B141,DS,3,0)</f>
        <v>Công nhân</v>
      </c>
      <c r="E141" s="79" t="s">
        <v>33</v>
      </c>
      <c r="F141" s="193">
        <v>8</v>
      </c>
      <c r="G141" s="193">
        <v>8</v>
      </c>
      <c r="H141" s="193">
        <v>8</v>
      </c>
      <c r="I141" s="193">
        <v>8</v>
      </c>
      <c r="J141" s="193">
        <v>8</v>
      </c>
      <c r="K141" s="193">
        <v>4</v>
      </c>
      <c r="L141" s="193">
        <v>8</v>
      </c>
      <c r="M141" s="193">
        <v>8</v>
      </c>
      <c r="N141" s="193">
        <v>8</v>
      </c>
      <c r="O141" s="193">
        <v>8</v>
      </c>
      <c r="P141" s="193">
        <v>8</v>
      </c>
      <c r="Q141" s="193">
        <v>8</v>
      </c>
      <c r="R141" s="193"/>
      <c r="S141" s="193">
        <v>8</v>
      </c>
      <c r="T141" s="193">
        <v>8</v>
      </c>
      <c r="U141" s="193">
        <v>8</v>
      </c>
      <c r="V141" s="193">
        <v>8</v>
      </c>
      <c r="W141" s="193">
        <v>8</v>
      </c>
      <c r="X141" s="193">
        <v>8</v>
      </c>
      <c r="Y141" s="193"/>
      <c r="Z141" s="193">
        <v>8</v>
      </c>
      <c r="AA141" s="193">
        <v>8</v>
      </c>
      <c r="AB141" s="193">
        <v>8</v>
      </c>
      <c r="AC141" s="193">
        <v>8</v>
      </c>
      <c r="AD141" s="193">
        <v>8</v>
      </c>
      <c r="AE141" s="193">
        <v>8</v>
      </c>
      <c r="AF141" s="193"/>
      <c r="AG141" s="193">
        <v>8</v>
      </c>
      <c r="AH141" s="193">
        <v>8</v>
      </c>
      <c r="AI141" s="193">
        <v>8</v>
      </c>
      <c r="AJ141" s="193">
        <v>8</v>
      </c>
      <c r="AK141" s="362">
        <f t="shared" ref="AK141" si="145">((SUM(F141:AJ141))/8)-(SUMIF($F$6:$AJ$6,"C.Nhật",F141:AJ141)/8)</f>
        <v>27</v>
      </c>
      <c r="AL141" s="362">
        <f t="shared" ref="AL141" si="146">SUM(F142:AJ142)/8*1.5</f>
        <v>0</v>
      </c>
      <c r="AM141" s="364">
        <f t="shared" ref="AM141" si="147">SUMIF($F$6:$AJ$6,"C.Nhật",$F141:$AJ142)/8*2</f>
        <v>1</v>
      </c>
      <c r="AN141" s="366">
        <f t="shared" ref="AN141" si="148">SUM(AK141:AM142)</f>
        <v>28</v>
      </c>
      <c r="AO141" s="368">
        <v>0</v>
      </c>
      <c r="AP141" s="366"/>
      <c r="AQ141" s="366"/>
      <c r="AR141" s="366"/>
      <c r="AS141" s="356"/>
      <c r="AT141" s="297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</row>
    <row r="142" spans="1:90" s="78" customFormat="1" ht="18" customHeight="1">
      <c r="A142" s="371"/>
      <c r="B142" s="371"/>
      <c r="C142" s="359"/>
      <c r="D142" s="361"/>
      <c r="E142" s="81" t="s">
        <v>32</v>
      </c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4"/>
      <c r="Z142" s="194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363"/>
      <c r="AL142" s="363"/>
      <c r="AM142" s="365"/>
      <c r="AN142" s="367"/>
      <c r="AO142" s="369"/>
      <c r="AP142" s="367"/>
      <c r="AQ142" s="367"/>
      <c r="AR142" s="367"/>
      <c r="AS142" s="357"/>
      <c r="AT142" s="297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</row>
    <row r="143" spans="1:90" s="78" customFormat="1" ht="18" customHeight="1">
      <c r="A143" s="370">
        <f>A141+1</f>
        <v>25</v>
      </c>
      <c r="B143" s="370" t="s">
        <v>120</v>
      </c>
      <c r="C143" s="358" t="str">
        <f>VLOOKUP(B143,DS,2,0)</f>
        <v>Nguyễn Hữu Nhơn</v>
      </c>
      <c r="D143" s="360" t="str">
        <f>VLOOKUP(B143,DS,3,0)</f>
        <v>Công nhân</v>
      </c>
      <c r="E143" s="79" t="s">
        <v>33</v>
      </c>
      <c r="F143" s="193">
        <v>8</v>
      </c>
      <c r="G143" s="193">
        <v>8</v>
      </c>
      <c r="H143" s="193">
        <v>8</v>
      </c>
      <c r="I143" s="193">
        <v>8</v>
      </c>
      <c r="J143" s="193">
        <v>8</v>
      </c>
      <c r="K143" s="193">
        <v>4</v>
      </c>
      <c r="L143" s="193">
        <v>8</v>
      </c>
      <c r="M143" s="193">
        <v>8</v>
      </c>
      <c r="N143" s="193">
        <v>8</v>
      </c>
      <c r="O143" s="193">
        <v>8</v>
      </c>
      <c r="P143" s="193">
        <v>8</v>
      </c>
      <c r="Q143" s="193">
        <v>8</v>
      </c>
      <c r="R143" s="193"/>
      <c r="S143" s="193">
        <v>8</v>
      </c>
      <c r="T143" s="193">
        <v>8</v>
      </c>
      <c r="U143" s="193">
        <v>8</v>
      </c>
      <c r="V143" s="193">
        <v>8</v>
      </c>
      <c r="W143" s="193">
        <v>8</v>
      </c>
      <c r="X143" s="193">
        <v>8</v>
      </c>
      <c r="Y143" s="193"/>
      <c r="Z143" s="193">
        <v>8</v>
      </c>
      <c r="AA143" s="193">
        <v>8</v>
      </c>
      <c r="AB143" s="193">
        <v>8</v>
      </c>
      <c r="AC143" s="193">
        <v>8</v>
      </c>
      <c r="AD143" s="193">
        <v>8</v>
      </c>
      <c r="AE143" s="193">
        <v>8</v>
      </c>
      <c r="AF143" s="193"/>
      <c r="AG143" s="193">
        <v>8</v>
      </c>
      <c r="AH143" s="193">
        <v>8</v>
      </c>
      <c r="AI143" s="193">
        <v>8</v>
      </c>
      <c r="AJ143" s="193">
        <v>8</v>
      </c>
      <c r="AK143" s="362">
        <f t="shared" ref="AK143" si="149">((SUM(F143:AJ143))/8)-(SUMIF($F$6:$AJ$6,"C.Nhật",F143:AJ143)/8)</f>
        <v>27</v>
      </c>
      <c r="AL143" s="362">
        <f t="shared" ref="AL143" si="150">SUM(F144:AJ144)/8*1.5</f>
        <v>0</v>
      </c>
      <c r="AM143" s="364">
        <f t="shared" ref="AM143" si="151">SUMIF($F$6:$AJ$6,"C.Nhật",$F143:$AJ144)/8*2</f>
        <v>1</v>
      </c>
      <c r="AN143" s="366">
        <f t="shared" ref="AN143" si="152">SUM(AK143:AM144)</f>
        <v>28</v>
      </c>
      <c r="AO143" s="368">
        <v>0</v>
      </c>
      <c r="AP143" s="366"/>
      <c r="AQ143" s="366"/>
      <c r="AR143" s="366"/>
      <c r="AS143" s="356"/>
      <c r="AT143" s="297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</row>
    <row r="144" spans="1:90" s="78" customFormat="1" ht="18" customHeight="1">
      <c r="A144" s="371"/>
      <c r="B144" s="371"/>
      <c r="C144" s="359"/>
      <c r="D144" s="361"/>
      <c r="E144" s="81" t="s">
        <v>32</v>
      </c>
      <c r="F144" s="194"/>
      <c r="G144" s="194"/>
      <c r="H144" s="194"/>
      <c r="I144" s="194"/>
      <c r="J144" s="194"/>
      <c r="K144" s="194"/>
      <c r="L144" s="194"/>
      <c r="M144" s="194"/>
      <c r="N144" s="194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4"/>
      <c r="Z144" s="194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363"/>
      <c r="AL144" s="363"/>
      <c r="AM144" s="365"/>
      <c r="AN144" s="367"/>
      <c r="AO144" s="369"/>
      <c r="AP144" s="367"/>
      <c r="AQ144" s="367"/>
      <c r="AR144" s="367"/>
      <c r="AS144" s="357"/>
      <c r="AT144" s="297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</row>
    <row r="145" spans="1:90" s="78" customFormat="1" ht="18" customHeight="1">
      <c r="A145" s="370">
        <f>A143+1</f>
        <v>26</v>
      </c>
      <c r="B145" s="370" t="s">
        <v>121</v>
      </c>
      <c r="C145" s="358" t="str">
        <f>VLOOKUP(B145,DS,2,0)</f>
        <v>Huỳnh Minh Hiếu</v>
      </c>
      <c r="D145" s="360" t="str">
        <f>VLOOKUP(B145,DS,3,0)</f>
        <v>Công nhân</v>
      </c>
      <c r="E145" s="79" t="s">
        <v>33</v>
      </c>
      <c r="F145" s="193">
        <v>8</v>
      </c>
      <c r="G145" s="193">
        <v>8</v>
      </c>
      <c r="H145" s="193">
        <v>8</v>
      </c>
      <c r="I145" s="193">
        <v>8</v>
      </c>
      <c r="J145" s="193">
        <v>8</v>
      </c>
      <c r="K145" s="193">
        <v>4</v>
      </c>
      <c r="L145" s="193">
        <v>8</v>
      </c>
      <c r="M145" s="193">
        <v>8</v>
      </c>
      <c r="N145" s="193">
        <v>8</v>
      </c>
      <c r="O145" s="193">
        <v>8</v>
      </c>
      <c r="P145" s="193">
        <v>8</v>
      </c>
      <c r="Q145" s="193">
        <v>8</v>
      </c>
      <c r="R145" s="193"/>
      <c r="S145" s="193">
        <v>8</v>
      </c>
      <c r="T145" s="193">
        <v>8</v>
      </c>
      <c r="U145" s="193">
        <v>8</v>
      </c>
      <c r="V145" s="193">
        <v>8</v>
      </c>
      <c r="W145" s="193">
        <v>8</v>
      </c>
      <c r="X145" s="193">
        <v>8</v>
      </c>
      <c r="Y145" s="193"/>
      <c r="Z145" s="193">
        <v>8</v>
      </c>
      <c r="AA145" s="193">
        <v>8</v>
      </c>
      <c r="AB145" s="193">
        <v>8</v>
      </c>
      <c r="AC145" s="193">
        <v>8</v>
      </c>
      <c r="AD145" s="193">
        <v>8</v>
      </c>
      <c r="AE145" s="193">
        <v>8</v>
      </c>
      <c r="AF145" s="193"/>
      <c r="AG145" s="193">
        <v>8</v>
      </c>
      <c r="AH145" s="193">
        <v>8</v>
      </c>
      <c r="AI145" s="193">
        <v>8</v>
      </c>
      <c r="AJ145" s="193">
        <v>8</v>
      </c>
      <c r="AK145" s="362">
        <f t="shared" ref="AK145" si="153">((SUM(F145:AJ145))/8)-(SUMIF($F$6:$AJ$6,"C.Nhật",F145:AJ145)/8)</f>
        <v>27</v>
      </c>
      <c r="AL145" s="362">
        <f t="shared" ref="AL145" si="154">SUM(F146:AJ146)/8*1.5</f>
        <v>0</v>
      </c>
      <c r="AM145" s="364">
        <f t="shared" ref="AM145" si="155">SUMIF($F$6:$AJ$6,"C.Nhật",$F145:$AJ146)/8*2</f>
        <v>1</v>
      </c>
      <c r="AN145" s="366">
        <f t="shared" ref="AN145" si="156">SUM(AK145:AM146)</f>
        <v>28</v>
      </c>
      <c r="AO145" s="368">
        <v>0</v>
      </c>
      <c r="AP145" s="366"/>
      <c r="AQ145" s="366"/>
      <c r="AR145" s="366"/>
      <c r="AS145" s="356"/>
      <c r="AT145" s="297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</row>
    <row r="146" spans="1:90" s="78" customFormat="1" ht="18" customHeight="1">
      <c r="A146" s="371"/>
      <c r="B146" s="371"/>
      <c r="C146" s="359"/>
      <c r="D146" s="361"/>
      <c r="E146" s="81" t="s">
        <v>32</v>
      </c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4"/>
      <c r="Z146" s="194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363"/>
      <c r="AL146" s="363"/>
      <c r="AM146" s="365"/>
      <c r="AN146" s="367"/>
      <c r="AO146" s="369"/>
      <c r="AP146" s="367"/>
      <c r="AQ146" s="367"/>
      <c r="AR146" s="367"/>
      <c r="AS146" s="357"/>
      <c r="AT146" s="297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</row>
    <row r="147" spans="1:90" s="78" customFormat="1" ht="18" customHeight="1">
      <c r="A147" s="370">
        <f>A145+1</f>
        <v>27</v>
      </c>
      <c r="B147" s="370" t="s">
        <v>122</v>
      </c>
      <c r="C147" s="358" t="str">
        <f>VLOOKUP(B147,DS,2,0)</f>
        <v>Lý Thị Sà Kha</v>
      </c>
      <c r="D147" s="360" t="str">
        <f>VLOOKUP(B147,DS,3,0)</f>
        <v>Công nhân</v>
      </c>
      <c r="E147" s="79" t="s">
        <v>33</v>
      </c>
      <c r="F147" s="193">
        <v>8</v>
      </c>
      <c r="G147" s="193">
        <v>8</v>
      </c>
      <c r="H147" s="193">
        <v>8</v>
      </c>
      <c r="I147" s="193">
        <v>8</v>
      </c>
      <c r="J147" s="193">
        <v>8</v>
      </c>
      <c r="K147" s="193">
        <v>4</v>
      </c>
      <c r="L147" s="193">
        <v>8</v>
      </c>
      <c r="M147" s="193">
        <v>8</v>
      </c>
      <c r="N147" s="193">
        <v>8</v>
      </c>
      <c r="O147" s="193">
        <v>8</v>
      </c>
      <c r="P147" s="193">
        <v>8</v>
      </c>
      <c r="Q147" s="193">
        <v>8</v>
      </c>
      <c r="R147" s="193"/>
      <c r="S147" s="193">
        <v>8</v>
      </c>
      <c r="T147" s="193">
        <v>8</v>
      </c>
      <c r="U147" s="193">
        <v>8</v>
      </c>
      <c r="V147" s="193">
        <v>8</v>
      </c>
      <c r="W147" s="193">
        <v>8</v>
      </c>
      <c r="X147" s="193">
        <v>8</v>
      </c>
      <c r="Y147" s="193"/>
      <c r="Z147" s="193">
        <v>8</v>
      </c>
      <c r="AA147" s="193">
        <v>8</v>
      </c>
      <c r="AB147" s="193">
        <v>8</v>
      </c>
      <c r="AC147" s="193">
        <v>8</v>
      </c>
      <c r="AD147" s="193">
        <v>8</v>
      </c>
      <c r="AE147" s="193">
        <v>8</v>
      </c>
      <c r="AF147" s="193"/>
      <c r="AG147" s="193">
        <v>8</v>
      </c>
      <c r="AH147" s="193">
        <v>8</v>
      </c>
      <c r="AI147" s="193">
        <v>8</v>
      </c>
      <c r="AJ147" s="193">
        <v>8</v>
      </c>
      <c r="AK147" s="362">
        <f t="shared" ref="AK147" si="157">((SUM(F147:AJ147))/8)-(SUMIF($F$6:$AJ$6,"C.Nhật",F147:AJ147)/8)</f>
        <v>27</v>
      </c>
      <c r="AL147" s="362">
        <f t="shared" ref="AL147" si="158">SUM(F148:AJ148)/8*1.5</f>
        <v>0</v>
      </c>
      <c r="AM147" s="364">
        <f t="shared" ref="AM147" si="159">SUMIF($F$6:$AJ$6,"C.Nhật",$F147:$AJ148)/8*2</f>
        <v>1</v>
      </c>
      <c r="AN147" s="366">
        <f t="shared" ref="AN147" si="160">SUM(AK147:AM148)</f>
        <v>28</v>
      </c>
      <c r="AO147" s="368">
        <v>0</v>
      </c>
      <c r="AP147" s="366"/>
      <c r="AQ147" s="366"/>
      <c r="AR147" s="366"/>
      <c r="AS147" s="356"/>
      <c r="AT147" s="297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</row>
    <row r="148" spans="1:90" s="78" customFormat="1" ht="18" customHeight="1">
      <c r="A148" s="371"/>
      <c r="B148" s="371"/>
      <c r="C148" s="359"/>
      <c r="D148" s="361"/>
      <c r="E148" s="81" t="s">
        <v>32</v>
      </c>
      <c r="F148" s="194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4"/>
      <c r="Z148" s="194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363"/>
      <c r="AL148" s="363"/>
      <c r="AM148" s="365"/>
      <c r="AN148" s="367"/>
      <c r="AO148" s="369"/>
      <c r="AP148" s="367"/>
      <c r="AQ148" s="367"/>
      <c r="AR148" s="367"/>
      <c r="AS148" s="357"/>
      <c r="AT148" s="297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</row>
    <row r="149" spans="1:90" s="78" customFormat="1" ht="18" customHeight="1">
      <c r="A149" s="370">
        <f>A147+1</f>
        <v>28</v>
      </c>
      <c r="B149" s="370" t="s">
        <v>124</v>
      </c>
      <c r="C149" s="358" t="str">
        <f>VLOOKUP(B149,DS,2,0)</f>
        <v>Phạm Thành Đô</v>
      </c>
      <c r="D149" s="360" t="str">
        <f>VLOOKUP(B149,DS,3,0)</f>
        <v>Công nhân</v>
      </c>
      <c r="E149" s="79" t="s">
        <v>33</v>
      </c>
      <c r="F149" s="193">
        <v>8</v>
      </c>
      <c r="G149" s="193">
        <v>8</v>
      </c>
      <c r="H149" s="193">
        <v>8</v>
      </c>
      <c r="I149" s="193">
        <v>8</v>
      </c>
      <c r="J149" s="193">
        <v>8</v>
      </c>
      <c r="K149" s="193">
        <v>4</v>
      </c>
      <c r="L149" s="193">
        <v>8</v>
      </c>
      <c r="M149" s="193">
        <v>8</v>
      </c>
      <c r="N149" s="193">
        <v>4.5</v>
      </c>
      <c r="O149" s="193">
        <v>8</v>
      </c>
      <c r="P149" s="193">
        <v>8</v>
      </c>
      <c r="Q149" s="193">
        <v>8</v>
      </c>
      <c r="R149" s="193"/>
      <c r="S149" s="193">
        <v>8</v>
      </c>
      <c r="T149" s="193">
        <v>8</v>
      </c>
      <c r="U149" s="193">
        <v>8</v>
      </c>
      <c r="V149" s="193">
        <v>8</v>
      </c>
      <c r="W149" s="193">
        <v>8</v>
      </c>
      <c r="X149" s="193">
        <v>8</v>
      </c>
      <c r="Y149" s="193"/>
      <c r="Z149" s="193">
        <v>8</v>
      </c>
      <c r="AA149" s="193">
        <v>8</v>
      </c>
      <c r="AB149" s="193">
        <v>8</v>
      </c>
      <c r="AC149" s="193">
        <v>8</v>
      </c>
      <c r="AD149" s="193">
        <v>8</v>
      </c>
      <c r="AE149" s="193">
        <v>8</v>
      </c>
      <c r="AF149" s="193"/>
      <c r="AG149" s="193">
        <v>8</v>
      </c>
      <c r="AH149" s="193">
        <v>8</v>
      </c>
      <c r="AI149" s="193">
        <v>8</v>
      </c>
      <c r="AJ149" s="193">
        <v>8</v>
      </c>
      <c r="AK149" s="362">
        <f t="shared" ref="AK149" si="161">((SUM(F149:AJ149))/8)-(SUMIF($F$6:$AJ$6,"C.Nhật",F149:AJ149)/8)</f>
        <v>26.5625</v>
      </c>
      <c r="AL149" s="362">
        <f t="shared" ref="AL149" si="162">SUM(F150:AJ150)/8*1.5</f>
        <v>0</v>
      </c>
      <c r="AM149" s="364">
        <f t="shared" ref="AM149" si="163">SUMIF($F$6:$AJ$6,"C.Nhật",$F149:$AJ150)/8*2</f>
        <v>1</v>
      </c>
      <c r="AN149" s="366">
        <f t="shared" ref="AN149" si="164">SUM(AK149:AM150)</f>
        <v>27.5625</v>
      </c>
      <c r="AO149" s="368">
        <v>0</v>
      </c>
      <c r="AP149" s="366"/>
      <c r="AQ149" s="366"/>
      <c r="AR149" s="366"/>
      <c r="AS149" s="356"/>
      <c r="AT149" s="297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</row>
    <row r="150" spans="1:90" s="78" customFormat="1" ht="18" customHeight="1">
      <c r="A150" s="371"/>
      <c r="B150" s="371"/>
      <c r="C150" s="359"/>
      <c r="D150" s="361"/>
      <c r="E150" s="81" t="s">
        <v>32</v>
      </c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4"/>
      <c r="Z150" s="194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363"/>
      <c r="AL150" s="363"/>
      <c r="AM150" s="365"/>
      <c r="AN150" s="367"/>
      <c r="AO150" s="369"/>
      <c r="AP150" s="367"/>
      <c r="AQ150" s="367"/>
      <c r="AR150" s="367"/>
      <c r="AS150" s="357"/>
      <c r="AT150" s="297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</row>
    <row r="151" spans="1:90" s="78" customFormat="1" ht="18" customHeight="1">
      <c r="A151" s="370">
        <f t="shared" ref="A151" si="165">A149+1</f>
        <v>29</v>
      </c>
      <c r="B151" s="370" t="s">
        <v>127</v>
      </c>
      <c r="C151" s="358" t="str">
        <f>VLOOKUP(B151,DS,2,0)</f>
        <v>Nguyễn Văn Bé Hai</v>
      </c>
      <c r="D151" s="360" t="str">
        <f>VLOOKUP(B151,DS,3,0)</f>
        <v>Công nhân</v>
      </c>
      <c r="E151" s="79" t="s">
        <v>33</v>
      </c>
      <c r="F151" s="193">
        <v>8</v>
      </c>
      <c r="G151" s="193">
        <v>8</v>
      </c>
      <c r="H151" s="193">
        <v>8</v>
      </c>
      <c r="I151" s="193">
        <v>8</v>
      </c>
      <c r="J151" s="193">
        <v>8</v>
      </c>
      <c r="K151" s="193">
        <v>4</v>
      </c>
      <c r="L151" s="193">
        <v>8</v>
      </c>
      <c r="M151" s="193"/>
      <c r="N151" s="193">
        <v>8</v>
      </c>
      <c r="O151" s="193">
        <v>8</v>
      </c>
      <c r="P151" s="193">
        <v>8</v>
      </c>
      <c r="Q151" s="193">
        <v>8</v>
      </c>
      <c r="R151" s="193"/>
      <c r="S151" s="193">
        <v>8</v>
      </c>
      <c r="T151" s="193">
        <v>8</v>
      </c>
      <c r="U151" s="193">
        <v>8</v>
      </c>
      <c r="V151" s="193">
        <v>8</v>
      </c>
      <c r="W151" s="193">
        <v>8</v>
      </c>
      <c r="X151" s="193">
        <v>8</v>
      </c>
      <c r="Y151" s="193"/>
      <c r="Z151" s="193">
        <v>8</v>
      </c>
      <c r="AA151" s="193">
        <v>8</v>
      </c>
      <c r="AB151" s="193">
        <v>8</v>
      </c>
      <c r="AC151" s="193">
        <v>8</v>
      </c>
      <c r="AD151" s="193">
        <v>8</v>
      </c>
      <c r="AE151" s="193">
        <v>8</v>
      </c>
      <c r="AF151" s="193"/>
      <c r="AG151" s="193">
        <v>8</v>
      </c>
      <c r="AH151" s="193">
        <v>8</v>
      </c>
      <c r="AI151" s="193">
        <v>8</v>
      </c>
      <c r="AJ151" s="193">
        <v>8</v>
      </c>
      <c r="AK151" s="362">
        <f t="shared" ref="AK151" si="166">((SUM(F151:AJ151))/8)-(SUMIF($F$6:$AJ$6,"C.Nhật",F151:AJ151)/8)</f>
        <v>26</v>
      </c>
      <c r="AL151" s="362">
        <f t="shared" ref="AL151" si="167">SUM(F152:AJ152)/8*1.5</f>
        <v>0</v>
      </c>
      <c r="AM151" s="364">
        <f t="shared" ref="AM151" si="168">SUMIF($F$6:$AJ$6,"C.Nhật",$F151:$AJ152)/8*2</f>
        <v>1</v>
      </c>
      <c r="AN151" s="366">
        <f t="shared" ref="AN151" si="169">SUM(AK151:AM152)</f>
        <v>27</v>
      </c>
      <c r="AO151" s="368">
        <v>0</v>
      </c>
      <c r="AP151" s="366"/>
      <c r="AQ151" s="366"/>
      <c r="AR151" s="366"/>
      <c r="AS151" s="356"/>
      <c r="AT151" s="32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</row>
    <row r="152" spans="1:90" s="78" customFormat="1" ht="18" customHeight="1">
      <c r="A152" s="371"/>
      <c r="B152" s="371"/>
      <c r="C152" s="359"/>
      <c r="D152" s="361"/>
      <c r="E152" s="81" t="s">
        <v>32</v>
      </c>
      <c r="F152" s="194"/>
      <c r="G152" s="194"/>
      <c r="H152" s="194"/>
      <c r="I152" s="194"/>
      <c r="J152" s="194"/>
      <c r="K152" s="194"/>
      <c r="L152" s="194"/>
      <c r="M152" s="194"/>
      <c r="N152" s="194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4"/>
      <c r="Z152" s="194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363"/>
      <c r="AL152" s="363"/>
      <c r="AM152" s="365"/>
      <c r="AN152" s="367"/>
      <c r="AO152" s="369"/>
      <c r="AP152" s="367"/>
      <c r="AQ152" s="367"/>
      <c r="AR152" s="367"/>
      <c r="AS152" s="357"/>
      <c r="AT152" s="32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</row>
    <row r="153" spans="1:90" s="78" customFormat="1" ht="18" customHeight="1">
      <c r="A153" s="370">
        <f t="shared" ref="A153" si="170">A151+1</f>
        <v>30</v>
      </c>
      <c r="B153" s="370" t="s">
        <v>128</v>
      </c>
      <c r="C153" s="358" t="str">
        <f>VLOOKUP(B153,DS,2,0)</f>
        <v>Thạch Tiền</v>
      </c>
      <c r="D153" s="360" t="str">
        <f>VLOOKUP(B153,DS,3,0)</f>
        <v>Công nhân</v>
      </c>
      <c r="E153" s="79" t="s">
        <v>33</v>
      </c>
      <c r="F153" s="193">
        <v>8</v>
      </c>
      <c r="G153" s="193">
        <v>8</v>
      </c>
      <c r="H153" s="193">
        <v>8</v>
      </c>
      <c r="I153" s="193">
        <v>8</v>
      </c>
      <c r="J153" s="193">
        <v>8</v>
      </c>
      <c r="K153" s="193">
        <v>3</v>
      </c>
      <c r="L153" s="193">
        <v>8</v>
      </c>
      <c r="M153" s="193">
        <v>8</v>
      </c>
      <c r="N153" s="193">
        <v>8</v>
      </c>
      <c r="O153" s="193">
        <v>8</v>
      </c>
      <c r="P153" s="193">
        <v>8</v>
      </c>
      <c r="Q153" s="193">
        <v>8</v>
      </c>
      <c r="R153" s="193"/>
      <c r="S153" s="193">
        <v>8</v>
      </c>
      <c r="T153" s="193"/>
      <c r="U153" s="193">
        <v>8</v>
      </c>
      <c r="V153" s="193">
        <v>8</v>
      </c>
      <c r="W153" s="193">
        <v>8</v>
      </c>
      <c r="X153" s="193">
        <v>8</v>
      </c>
      <c r="Y153" s="193"/>
      <c r="Z153" s="193">
        <v>8</v>
      </c>
      <c r="AA153" s="193">
        <v>8</v>
      </c>
      <c r="AB153" s="193">
        <v>8</v>
      </c>
      <c r="AC153" s="193">
        <v>8</v>
      </c>
      <c r="AD153" s="193">
        <v>8</v>
      </c>
      <c r="AE153" s="193">
        <v>8</v>
      </c>
      <c r="AF153" s="193"/>
      <c r="AG153" s="193">
        <v>8</v>
      </c>
      <c r="AH153" s="193">
        <v>8</v>
      </c>
      <c r="AI153" s="193">
        <v>8</v>
      </c>
      <c r="AJ153" s="193">
        <v>8</v>
      </c>
      <c r="AK153" s="362">
        <f t="shared" ref="AK153" si="171">((SUM(F153:AJ153))/8)-(SUMIF($F$6:$AJ$6,"C.Nhật",F153:AJ153)/8)</f>
        <v>26</v>
      </c>
      <c r="AL153" s="362">
        <f t="shared" ref="AL153" si="172">SUM(F154:AJ154)/8*1.5</f>
        <v>0</v>
      </c>
      <c r="AM153" s="364">
        <f t="shared" ref="AM153" si="173">SUMIF($F$6:$AJ$6,"C.Nhật",$F153:$AJ154)/8*2</f>
        <v>0.75</v>
      </c>
      <c r="AN153" s="366">
        <f t="shared" ref="AN153" si="174">SUM(AK153:AM154)</f>
        <v>26.75</v>
      </c>
      <c r="AO153" s="368">
        <v>0</v>
      </c>
      <c r="AP153" s="366"/>
      <c r="AQ153" s="366"/>
      <c r="AR153" s="366"/>
      <c r="AS153" s="356"/>
      <c r="AT153" s="32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</row>
    <row r="154" spans="1:90" s="78" customFormat="1" ht="18" customHeight="1">
      <c r="A154" s="371"/>
      <c r="B154" s="371"/>
      <c r="C154" s="359"/>
      <c r="D154" s="361"/>
      <c r="E154" s="81" t="s">
        <v>32</v>
      </c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4"/>
      <c r="Z154" s="194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363"/>
      <c r="AL154" s="363"/>
      <c r="AM154" s="365"/>
      <c r="AN154" s="367"/>
      <c r="AO154" s="369"/>
      <c r="AP154" s="367"/>
      <c r="AQ154" s="367"/>
      <c r="AR154" s="367"/>
      <c r="AS154" s="357"/>
      <c r="AT154" s="32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</row>
    <row r="155" spans="1:90" s="78" customFormat="1" ht="18" customHeight="1">
      <c r="A155" s="370">
        <f t="shared" ref="A155" si="175">A153+1</f>
        <v>31</v>
      </c>
      <c r="B155" s="370" t="s">
        <v>129</v>
      </c>
      <c r="C155" s="358" t="str">
        <f>VLOOKUP(B155,DS,2,0)</f>
        <v>Hứa Hậu</v>
      </c>
      <c r="D155" s="360" t="str">
        <f>VLOOKUP(B155,DS,3,0)</f>
        <v>Công nhân</v>
      </c>
      <c r="E155" s="79" t="s">
        <v>33</v>
      </c>
      <c r="F155" s="193">
        <v>8</v>
      </c>
      <c r="G155" s="193">
        <v>8</v>
      </c>
      <c r="H155" s="193">
        <v>8</v>
      </c>
      <c r="I155" s="193">
        <v>8</v>
      </c>
      <c r="J155" s="193">
        <v>8</v>
      </c>
      <c r="K155" s="193">
        <v>4</v>
      </c>
      <c r="L155" s="193">
        <v>8</v>
      </c>
      <c r="M155" s="193">
        <v>8</v>
      </c>
      <c r="N155" s="193">
        <v>8</v>
      </c>
      <c r="O155" s="193">
        <v>8</v>
      </c>
      <c r="P155" s="193">
        <v>8</v>
      </c>
      <c r="Q155" s="193">
        <v>8</v>
      </c>
      <c r="R155" s="193"/>
      <c r="S155" s="193">
        <v>8</v>
      </c>
      <c r="T155" s="193">
        <v>8</v>
      </c>
      <c r="U155" s="193">
        <v>8</v>
      </c>
      <c r="V155" s="193">
        <v>8</v>
      </c>
      <c r="W155" s="193">
        <v>8</v>
      </c>
      <c r="X155" s="193">
        <v>8</v>
      </c>
      <c r="Y155" s="193"/>
      <c r="Z155" s="193">
        <v>8</v>
      </c>
      <c r="AA155" s="193">
        <v>8</v>
      </c>
      <c r="AB155" s="193">
        <v>8</v>
      </c>
      <c r="AC155" s="193">
        <v>8</v>
      </c>
      <c r="AD155" s="193">
        <v>8</v>
      </c>
      <c r="AE155" s="193">
        <v>8</v>
      </c>
      <c r="AF155" s="193"/>
      <c r="AG155" s="193">
        <v>8</v>
      </c>
      <c r="AH155" s="193">
        <v>8</v>
      </c>
      <c r="AI155" s="193">
        <v>8</v>
      </c>
      <c r="AJ155" s="193">
        <v>8</v>
      </c>
      <c r="AK155" s="362">
        <f t="shared" ref="AK155" si="176">((SUM(F155:AJ155))/8)-(SUMIF($F$6:$AJ$6,"C.Nhật",F155:AJ155)/8)</f>
        <v>27</v>
      </c>
      <c r="AL155" s="362">
        <f t="shared" ref="AL155" si="177">SUM(F156:AJ156)/8*1.5</f>
        <v>0</v>
      </c>
      <c r="AM155" s="364">
        <f t="shared" ref="AM155" si="178">SUMIF($F$6:$AJ$6,"C.Nhật",$F155:$AJ156)/8*2</f>
        <v>1</v>
      </c>
      <c r="AN155" s="366">
        <f t="shared" ref="AN155" si="179">SUM(AK155:AM156)</f>
        <v>28</v>
      </c>
      <c r="AO155" s="368">
        <v>0</v>
      </c>
      <c r="AP155" s="366"/>
      <c r="AQ155" s="366"/>
      <c r="AR155" s="366"/>
      <c r="AS155" s="356"/>
      <c r="AT155" s="32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</row>
    <row r="156" spans="1:90" s="78" customFormat="1" ht="18" customHeight="1">
      <c r="A156" s="371"/>
      <c r="B156" s="371"/>
      <c r="C156" s="359"/>
      <c r="D156" s="361"/>
      <c r="E156" s="81" t="s">
        <v>32</v>
      </c>
      <c r="F156" s="194"/>
      <c r="G156" s="194"/>
      <c r="H156" s="194"/>
      <c r="I156" s="194"/>
      <c r="J156" s="194"/>
      <c r="K156" s="194"/>
      <c r="L156" s="194"/>
      <c r="M156" s="194"/>
      <c r="N156" s="194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4"/>
      <c r="Z156" s="194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363"/>
      <c r="AL156" s="363"/>
      <c r="AM156" s="365"/>
      <c r="AN156" s="367"/>
      <c r="AO156" s="369"/>
      <c r="AP156" s="367"/>
      <c r="AQ156" s="367"/>
      <c r="AR156" s="367"/>
      <c r="AS156" s="357"/>
      <c r="AT156" s="32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</row>
    <row r="157" spans="1:90" s="78" customFormat="1" ht="18" customHeight="1">
      <c r="A157" s="370">
        <f t="shared" ref="A157" si="180">A155+1</f>
        <v>32</v>
      </c>
      <c r="B157" s="370" t="s">
        <v>130</v>
      </c>
      <c r="C157" s="358" t="str">
        <f>VLOOKUP(B157,DS,2,0)</f>
        <v>Sơn Phép</v>
      </c>
      <c r="D157" s="360" t="str">
        <f>VLOOKUP(B157,DS,3,0)</f>
        <v>Công nhân</v>
      </c>
      <c r="E157" s="79" t="s">
        <v>33</v>
      </c>
      <c r="F157" s="193">
        <v>8</v>
      </c>
      <c r="G157" s="193">
        <v>8</v>
      </c>
      <c r="H157" s="193">
        <v>8</v>
      </c>
      <c r="I157" s="193">
        <v>8</v>
      </c>
      <c r="J157" s="193">
        <v>8</v>
      </c>
      <c r="K157" s="193">
        <v>3</v>
      </c>
      <c r="L157" s="193">
        <v>8</v>
      </c>
      <c r="M157" s="193">
        <v>8</v>
      </c>
      <c r="N157" s="193">
        <v>8</v>
      </c>
      <c r="O157" s="193">
        <v>8</v>
      </c>
      <c r="P157" s="193">
        <v>8</v>
      </c>
      <c r="Q157" s="193">
        <v>8</v>
      </c>
      <c r="R157" s="193"/>
      <c r="S157" s="193">
        <v>8</v>
      </c>
      <c r="T157" s="193">
        <v>8</v>
      </c>
      <c r="U157" s="193">
        <v>8</v>
      </c>
      <c r="V157" s="193">
        <v>8</v>
      </c>
      <c r="W157" s="193">
        <v>8</v>
      </c>
      <c r="X157" s="193">
        <v>8</v>
      </c>
      <c r="Y157" s="193"/>
      <c r="Z157" s="193">
        <v>8</v>
      </c>
      <c r="AA157" s="193">
        <v>8</v>
      </c>
      <c r="AB157" s="193">
        <v>8</v>
      </c>
      <c r="AC157" s="193">
        <v>8</v>
      </c>
      <c r="AD157" s="193">
        <v>8</v>
      </c>
      <c r="AE157" s="193">
        <v>8</v>
      </c>
      <c r="AF157" s="193"/>
      <c r="AG157" s="193">
        <v>8</v>
      </c>
      <c r="AH157" s="193">
        <v>8</v>
      </c>
      <c r="AI157" s="193">
        <v>8</v>
      </c>
      <c r="AJ157" s="193">
        <v>8</v>
      </c>
      <c r="AK157" s="362">
        <f t="shared" ref="AK157" si="181">((SUM(F157:AJ157))/8)-(SUMIF($F$6:$AJ$6,"C.Nhật",F157:AJ157)/8)</f>
        <v>27</v>
      </c>
      <c r="AL157" s="362">
        <f t="shared" ref="AL157" si="182">SUM(F158:AJ158)/8*1.5</f>
        <v>0</v>
      </c>
      <c r="AM157" s="364">
        <f t="shared" ref="AM157" si="183">SUMIF($F$6:$AJ$6,"C.Nhật",$F157:$AJ158)/8*2</f>
        <v>0.75</v>
      </c>
      <c r="AN157" s="366">
        <f t="shared" ref="AN157" si="184">SUM(AK157:AM158)</f>
        <v>27.75</v>
      </c>
      <c r="AO157" s="368">
        <v>0</v>
      </c>
      <c r="AP157" s="366"/>
      <c r="AQ157" s="366"/>
      <c r="AR157" s="366"/>
      <c r="AS157" s="356"/>
      <c r="AT157" s="32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</row>
    <row r="158" spans="1:90" s="78" customFormat="1" ht="18" customHeight="1">
      <c r="A158" s="371"/>
      <c r="B158" s="371"/>
      <c r="C158" s="359"/>
      <c r="D158" s="361"/>
      <c r="E158" s="81" t="s">
        <v>32</v>
      </c>
      <c r="F158" s="194"/>
      <c r="G158" s="194"/>
      <c r="H158" s="194"/>
      <c r="I158" s="194"/>
      <c r="J158" s="194"/>
      <c r="K158" s="194"/>
      <c r="L158" s="194"/>
      <c r="M158" s="194"/>
      <c r="N158" s="194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4"/>
      <c r="Z158" s="194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363"/>
      <c r="AL158" s="363"/>
      <c r="AM158" s="365"/>
      <c r="AN158" s="367"/>
      <c r="AO158" s="369"/>
      <c r="AP158" s="367"/>
      <c r="AQ158" s="367"/>
      <c r="AR158" s="367"/>
      <c r="AS158" s="357"/>
      <c r="AT158" s="32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</row>
    <row r="159" spans="1:90" s="78" customFormat="1" ht="18" customHeight="1">
      <c r="A159" s="370">
        <f t="shared" ref="A159" si="185">A157+1</f>
        <v>33</v>
      </c>
      <c r="B159" s="370" t="s">
        <v>131</v>
      </c>
      <c r="C159" s="358" t="str">
        <f>VLOOKUP(B159,DS,2,0)</f>
        <v>Lý La Qui</v>
      </c>
      <c r="D159" s="360" t="str">
        <f>VLOOKUP(B159,DS,3,0)</f>
        <v>Công nhân</v>
      </c>
      <c r="E159" s="79" t="s">
        <v>33</v>
      </c>
      <c r="F159" s="193">
        <v>8</v>
      </c>
      <c r="G159" s="193">
        <v>8</v>
      </c>
      <c r="H159" s="193">
        <v>8</v>
      </c>
      <c r="I159" s="193">
        <v>8</v>
      </c>
      <c r="J159" s="193">
        <v>8</v>
      </c>
      <c r="K159" s="193">
        <v>3</v>
      </c>
      <c r="L159" s="193">
        <v>8</v>
      </c>
      <c r="M159" s="193">
        <v>8</v>
      </c>
      <c r="N159" s="193">
        <v>8</v>
      </c>
      <c r="O159" s="193">
        <v>8</v>
      </c>
      <c r="P159" s="193">
        <v>8</v>
      </c>
      <c r="Q159" s="193">
        <v>8</v>
      </c>
      <c r="R159" s="193"/>
      <c r="S159" s="193">
        <v>8</v>
      </c>
      <c r="T159" s="193">
        <v>8</v>
      </c>
      <c r="U159" s="193">
        <v>8</v>
      </c>
      <c r="V159" s="193">
        <v>8</v>
      </c>
      <c r="W159" s="193">
        <v>8</v>
      </c>
      <c r="X159" s="193">
        <v>8</v>
      </c>
      <c r="Y159" s="193"/>
      <c r="Z159" s="193">
        <v>8</v>
      </c>
      <c r="AA159" s="193">
        <v>8</v>
      </c>
      <c r="AB159" s="193">
        <v>8</v>
      </c>
      <c r="AC159" s="193">
        <v>8</v>
      </c>
      <c r="AD159" s="193">
        <v>8</v>
      </c>
      <c r="AE159" s="193">
        <v>8</v>
      </c>
      <c r="AF159" s="193"/>
      <c r="AG159" s="193">
        <v>8</v>
      </c>
      <c r="AH159" s="193">
        <v>8</v>
      </c>
      <c r="AI159" s="193">
        <v>8</v>
      </c>
      <c r="AJ159" s="193">
        <v>8</v>
      </c>
      <c r="AK159" s="362">
        <f t="shared" ref="AK159" si="186">((SUM(F159:AJ159))/8)-(SUMIF($F$6:$AJ$6,"C.Nhật",F159:AJ159)/8)</f>
        <v>27</v>
      </c>
      <c r="AL159" s="362">
        <f t="shared" ref="AL159" si="187">SUM(F160:AJ160)/8*1.5</f>
        <v>0</v>
      </c>
      <c r="AM159" s="364">
        <f t="shared" ref="AM159" si="188">SUMIF($F$6:$AJ$6,"C.Nhật",$F159:$AJ160)/8*2</f>
        <v>0.75</v>
      </c>
      <c r="AN159" s="366">
        <f t="shared" ref="AN159" si="189">SUM(AK159:AM160)</f>
        <v>27.75</v>
      </c>
      <c r="AO159" s="368">
        <v>0</v>
      </c>
      <c r="AP159" s="366"/>
      <c r="AQ159" s="366"/>
      <c r="AR159" s="366"/>
      <c r="AS159" s="356"/>
      <c r="AT159" s="32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</row>
    <row r="160" spans="1:90" s="78" customFormat="1" ht="18" customHeight="1">
      <c r="A160" s="371"/>
      <c r="B160" s="371"/>
      <c r="C160" s="359"/>
      <c r="D160" s="361"/>
      <c r="E160" s="81" t="s">
        <v>32</v>
      </c>
      <c r="F160" s="194"/>
      <c r="G160" s="194"/>
      <c r="H160" s="194"/>
      <c r="I160" s="194"/>
      <c r="J160" s="194"/>
      <c r="K160" s="194"/>
      <c r="L160" s="194"/>
      <c r="M160" s="194"/>
      <c r="N160" s="194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4"/>
      <c r="Z160" s="194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363"/>
      <c r="AL160" s="363"/>
      <c r="AM160" s="365"/>
      <c r="AN160" s="367"/>
      <c r="AO160" s="369"/>
      <c r="AP160" s="367"/>
      <c r="AQ160" s="367"/>
      <c r="AR160" s="367"/>
      <c r="AS160" s="357"/>
      <c r="AT160" s="32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</row>
    <row r="161" spans="1:90" s="78" customFormat="1" ht="18" customHeight="1">
      <c r="A161" s="370">
        <f t="shared" ref="A161" si="190">A159+1</f>
        <v>34</v>
      </c>
      <c r="B161" s="370" t="s">
        <v>132</v>
      </c>
      <c r="C161" s="358" t="str">
        <f>VLOOKUP(B161,DS,2,0)</f>
        <v>Nguyễn Văn Tâm</v>
      </c>
      <c r="D161" s="360" t="str">
        <f>VLOOKUP(B161,DS,3,0)</f>
        <v>Công nhân</v>
      </c>
      <c r="E161" s="79" t="s">
        <v>33</v>
      </c>
      <c r="F161" s="193">
        <v>8</v>
      </c>
      <c r="G161" s="193">
        <v>8</v>
      </c>
      <c r="H161" s="193">
        <v>8</v>
      </c>
      <c r="I161" s="193">
        <v>8</v>
      </c>
      <c r="J161" s="193">
        <v>8</v>
      </c>
      <c r="K161" s="193"/>
      <c r="L161" s="193">
        <v>8</v>
      </c>
      <c r="M161" s="193">
        <v>8</v>
      </c>
      <c r="N161" s="193">
        <v>8</v>
      </c>
      <c r="O161" s="193">
        <v>8</v>
      </c>
      <c r="P161" s="193">
        <v>8</v>
      </c>
      <c r="Q161" s="193">
        <v>8</v>
      </c>
      <c r="R161" s="193"/>
      <c r="S161" s="193">
        <v>8</v>
      </c>
      <c r="T161" s="193">
        <v>8</v>
      </c>
      <c r="U161" s="193">
        <v>8</v>
      </c>
      <c r="V161" s="193">
        <v>8</v>
      </c>
      <c r="W161" s="193">
        <v>8</v>
      </c>
      <c r="X161" s="193">
        <v>8</v>
      </c>
      <c r="Y161" s="193"/>
      <c r="Z161" s="193">
        <v>8</v>
      </c>
      <c r="AA161" s="193">
        <v>8</v>
      </c>
      <c r="AB161" s="193">
        <v>8</v>
      </c>
      <c r="AC161" s="193">
        <v>8</v>
      </c>
      <c r="AD161" s="193">
        <v>8</v>
      </c>
      <c r="AE161" s="193">
        <v>8</v>
      </c>
      <c r="AF161" s="193"/>
      <c r="AG161" s="193">
        <v>8</v>
      </c>
      <c r="AH161" s="193">
        <v>8</v>
      </c>
      <c r="AI161" s="193">
        <v>8</v>
      </c>
      <c r="AJ161" s="193">
        <v>8</v>
      </c>
      <c r="AK161" s="362">
        <f t="shared" ref="AK161" si="191">((SUM(F161:AJ161))/8)-(SUMIF($F$6:$AJ$6,"C.Nhật",F161:AJ161)/8)</f>
        <v>27</v>
      </c>
      <c r="AL161" s="362">
        <f t="shared" ref="AL161" si="192">SUM(F162:AJ162)/8*1.5</f>
        <v>0</v>
      </c>
      <c r="AM161" s="364">
        <f t="shared" ref="AM161" si="193">SUMIF($F$6:$AJ$6,"C.Nhật",$F161:$AJ162)/8*2</f>
        <v>0</v>
      </c>
      <c r="AN161" s="366">
        <f t="shared" ref="AN161" si="194">SUM(AK161:AM162)</f>
        <v>27</v>
      </c>
      <c r="AO161" s="368">
        <v>0</v>
      </c>
      <c r="AP161" s="366"/>
      <c r="AQ161" s="366"/>
      <c r="AR161" s="366"/>
      <c r="AS161" s="356"/>
      <c r="AT161" s="32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</row>
    <row r="162" spans="1:90" s="78" customFormat="1" ht="18" customHeight="1">
      <c r="A162" s="371"/>
      <c r="B162" s="371"/>
      <c r="C162" s="359"/>
      <c r="D162" s="361"/>
      <c r="E162" s="81" t="s">
        <v>32</v>
      </c>
      <c r="F162" s="194"/>
      <c r="G162" s="194"/>
      <c r="H162" s="194"/>
      <c r="I162" s="194"/>
      <c r="J162" s="194"/>
      <c r="K162" s="194"/>
      <c r="L162" s="194"/>
      <c r="M162" s="194"/>
      <c r="N162" s="194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4"/>
      <c r="Z162" s="194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363"/>
      <c r="AL162" s="363"/>
      <c r="AM162" s="365"/>
      <c r="AN162" s="367"/>
      <c r="AO162" s="369"/>
      <c r="AP162" s="367"/>
      <c r="AQ162" s="367"/>
      <c r="AR162" s="367"/>
      <c r="AS162" s="357"/>
      <c r="AT162" s="32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</row>
    <row r="163" spans="1:90" s="78" customFormat="1" ht="18" customHeight="1">
      <c r="A163" s="370">
        <f t="shared" ref="A163" si="195">A161+1</f>
        <v>35</v>
      </c>
      <c r="B163" s="370" t="s">
        <v>133</v>
      </c>
      <c r="C163" s="358" t="str">
        <f>VLOOKUP(B163,DS,2,0)</f>
        <v>Sơn Lét</v>
      </c>
      <c r="D163" s="360" t="str">
        <f>VLOOKUP(B163,DS,3,0)</f>
        <v>Công nhân</v>
      </c>
      <c r="E163" s="79" t="s">
        <v>33</v>
      </c>
      <c r="F163" s="193">
        <v>8</v>
      </c>
      <c r="G163" s="193">
        <v>8</v>
      </c>
      <c r="H163" s="193">
        <v>8</v>
      </c>
      <c r="I163" s="193">
        <v>8</v>
      </c>
      <c r="J163" s="193">
        <v>8</v>
      </c>
      <c r="K163" s="193">
        <v>3.4</v>
      </c>
      <c r="L163" s="193">
        <v>8</v>
      </c>
      <c r="M163" s="193">
        <v>8</v>
      </c>
      <c r="N163" s="193">
        <v>8</v>
      </c>
      <c r="O163" s="193">
        <v>8</v>
      </c>
      <c r="P163" s="193">
        <v>8</v>
      </c>
      <c r="Q163" s="193">
        <v>8</v>
      </c>
      <c r="R163" s="193"/>
      <c r="S163" s="193">
        <v>8</v>
      </c>
      <c r="T163" s="193">
        <v>8</v>
      </c>
      <c r="U163" s="193">
        <v>8</v>
      </c>
      <c r="V163" s="193">
        <v>8</v>
      </c>
      <c r="W163" s="193">
        <v>8</v>
      </c>
      <c r="X163" s="193">
        <v>8</v>
      </c>
      <c r="Y163" s="193"/>
      <c r="Z163" s="193">
        <v>8</v>
      </c>
      <c r="AA163" s="193">
        <v>8</v>
      </c>
      <c r="AB163" s="193">
        <v>8</v>
      </c>
      <c r="AC163" s="193">
        <v>8</v>
      </c>
      <c r="AD163" s="193">
        <v>8</v>
      </c>
      <c r="AE163" s="193">
        <v>8</v>
      </c>
      <c r="AF163" s="193"/>
      <c r="AG163" s="193">
        <v>8</v>
      </c>
      <c r="AH163" s="193">
        <v>8</v>
      </c>
      <c r="AI163" s="193">
        <v>8</v>
      </c>
      <c r="AJ163" s="193">
        <v>8</v>
      </c>
      <c r="AK163" s="362">
        <f t="shared" ref="AK163" si="196">((SUM(F163:AJ163))/8)-(SUMIF($F$6:$AJ$6,"C.Nhật",F163:AJ163)/8)</f>
        <v>27</v>
      </c>
      <c r="AL163" s="362">
        <f t="shared" ref="AL163" si="197">SUM(F164:AJ164)/8*1.5</f>
        <v>0</v>
      </c>
      <c r="AM163" s="364">
        <f t="shared" ref="AM163" si="198">SUMIF($F$6:$AJ$6,"C.Nhật",$F163:$AJ164)/8*2</f>
        <v>0.85</v>
      </c>
      <c r="AN163" s="366">
        <f t="shared" ref="AN163" si="199">SUM(AK163:AM164)</f>
        <v>27.85</v>
      </c>
      <c r="AO163" s="368">
        <v>0</v>
      </c>
      <c r="AP163" s="366"/>
      <c r="AQ163" s="366"/>
      <c r="AR163" s="366"/>
      <c r="AS163" s="356"/>
      <c r="AT163" s="32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</row>
    <row r="164" spans="1:90" s="78" customFormat="1" ht="18" customHeight="1">
      <c r="A164" s="371"/>
      <c r="B164" s="371"/>
      <c r="C164" s="359"/>
      <c r="D164" s="361"/>
      <c r="E164" s="81" t="s">
        <v>32</v>
      </c>
      <c r="F164" s="194"/>
      <c r="G164" s="194"/>
      <c r="H164" s="194"/>
      <c r="I164" s="194"/>
      <c r="J164" s="194"/>
      <c r="K164" s="194"/>
      <c r="L164" s="194"/>
      <c r="M164" s="194"/>
      <c r="N164" s="194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4"/>
      <c r="Z164" s="194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363"/>
      <c r="AL164" s="363"/>
      <c r="AM164" s="365"/>
      <c r="AN164" s="367"/>
      <c r="AO164" s="369"/>
      <c r="AP164" s="367"/>
      <c r="AQ164" s="367"/>
      <c r="AR164" s="367"/>
      <c r="AS164" s="357"/>
      <c r="AT164" s="32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</row>
    <row r="165" spans="1:90" s="78" customFormat="1" ht="18" customHeight="1">
      <c r="A165" s="370">
        <f t="shared" ref="A165" si="200">A163+1</f>
        <v>36</v>
      </c>
      <c r="B165" s="370" t="s">
        <v>134</v>
      </c>
      <c r="C165" s="358" t="str">
        <f>VLOOKUP(B165,DS,2,0)</f>
        <v>Trần Nhiên</v>
      </c>
      <c r="D165" s="360" t="str">
        <f>VLOOKUP(B165,DS,3,0)</f>
        <v>Công nhân</v>
      </c>
      <c r="E165" s="79" t="s">
        <v>33</v>
      </c>
      <c r="F165" s="193">
        <v>8</v>
      </c>
      <c r="G165" s="193">
        <v>8</v>
      </c>
      <c r="H165" s="193">
        <v>8</v>
      </c>
      <c r="I165" s="193">
        <v>8</v>
      </c>
      <c r="J165" s="193">
        <v>8</v>
      </c>
      <c r="K165" s="193"/>
      <c r="L165" s="193">
        <v>8</v>
      </c>
      <c r="M165" s="193">
        <v>8</v>
      </c>
      <c r="N165" s="193">
        <v>8</v>
      </c>
      <c r="O165" s="193">
        <v>8</v>
      </c>
      <c r="P165" s="193">
        <v>8</v>
      </c>
      <c r="Q165" s="193">
        <v>8</v>
      </c>
      <c r="R165" s="193"/>
      <c r="S165" s="193">
        <v>8</v>
      </c>
      <c r="T165" s="193">
        <v>8</v>
      </c>
      <c r="U165" s="193">
        <v>8</v>
      </c>
      <c r="V165" s="193">
        <v>8</v>
      </c>
      <c r="W165" s="193">
        <v>8</v>
      </c>
      <c r="X165" s="193">
        <v>8</v>
      </c>
      <c r="Y165" s="193"/>
      <c r="Z165" s="193">
        <v>8</v>
      </c>
      <c r="AA165" s="193">
        <v>8</v>
      </c>
      <c r="AB165" s="193">
        <v>8</v>
      </c>
      <c r="AC165" s="193">
        <v>8</v>
      </c>
      <c r="AD165" s="193">
        <v>8</v>
      </c>
      <c r="AE165" s="193">
        <v>8</v>
      </c>
      <c r="AF165" s="193"/>
      <c r="AG165" s="193">
        <v>8</v>
      </c>
      <c r="AH165" s="193">
        <v>8</v>
      </c>
      <c r="AI165" s="193">
        <v>8</v>
      </c>
      <c r="AJ165" s="193">
        <v>8</v>
      </c>
      <c r="AK165" s="362">
        <f t="shared" ref="AK165" si="201">((SUM(F165:AJ165))/8)-(SUMIF($F$6:$AJ$6,"C.Nhật",F165:AJ165)/8)</f>
        <v>27</v>
      </c>
      <c r="AL165" s="362">
        <f t="shared" ref="AL165" si="202">SUM(F166:AJ166)/8*1.5</f>
        <v>0</v>
      </c>
      <c r="AM165" s="364">
        <f t="shared" ref="AM165" si="203">SUMIF($F$6:$AJ$6,"C.Nhật",$F165:$AJ166)/8*2</f>
        <v>0</v>
      </c>
      <c r="AN165" s="366">
        <f t="shared" ref="AN165" si="204">SUM(AK165:AM166)</f>
        <v>27</v>
      </c>
      <c r="AO165" s="368">
        <v>0</v>
      </c>
      <c r="AP165" s="366"/>
      <c r="AQ165" s="366"/>
      <c r="AR165" s="366"/>
      <c r="AS165" s="356"/>
      <c r="AT165" s="32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</row>
    <row r="166" spans="1:90" s="78" customFormat="1" ht="18" customHeight="1">
      <c r="A166" s="371"/>
      <c r="B166" s="371"/>
      <c r="C166" s="359"/>
      <c r="D166" s="361"/>
      <c r="E166" s="81" t="s">
        <v>32</v>
      </c>
      <c r="F166" s="194"/>
      <c r="G166" s="194"/>
      <c r="H166" s="194"/>
      <c r="I166" s="194"/>
      <c r="J166" s="194"/>
      <c r="K166" s="194"/>
      <c r="L166" s="194"/>
      <c r="M166" s="194"/>
      <c r="N166" s="194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4"/>
      <c r="Z166" s="194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363"/>
      <c r="AL166" s="363"/>
      <c r="AM166" s="365"/>
      <c r="AN166" s="367"/>
      <c r="AO166" s="369"/>
      <c r="AP166" s="367"/>
      <c r="AQ166" s="367"/>
      <c r="AR166" s="367"/>
      <c r="AS166" s="357"/>
      <c r="AT166" s="32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</row>
    <row r="167" spans="1:90" s="78" customFormat="1" ht="18" customHeight="1">
      <c r="A167" s="370">
        <f t="shared" ref="A167" si="205">A165+1</f>
        <v>37</v>
      </c>
      <c r="B167" s="370" t="s">
        <v>135</v>
      </c>
      <c r="C167" s="358" t="str">
        <f>VLOOKUP(B167,DS,2,0)</f>
        <v>Thạch Giang</v>
      </c>
      <c r="D167" s="360" t="str">
        <f>VLOOKUP(B167,DS,3,0)</f>
        <v>Công nhân</v>
      </c>
      <c r="E167" s="79" t="s">
        <v>33</v>
      </c>
      <c r="F167" s="193">
        <v>8</v>
      </c>
      <c r="G167" s="193">
        <v>8</v>
      </c>
      <c r="H167" s="193">
        <v>8</v>
      </c>
      <c r="I167" s="193">
        <v>8</v>
      </c>
      <c r="J167" s="193">
        <v>8</v>
      </c>
      <c r="K167" s="193">
        <v>3</v>
      </c>
      <c r="L167" s="193">
        <v>8</v>
      </c>
      <c r="M167" s="193">
        <v>8</v>
      </c>
      <c r="N167" s="193">
        <v>8</v>
      </c>
      <c r="O167" s="193">
        <v>8</v>
      </c>
      <c r="P167" s="193">
        <v>8</v>
      </c>
      <c r="Q167" s="193">
        <v>8</v>
      </c>
      <c r="R167" s="193"/>
      <c r="S167" s="193">
        <v>8</v>
      </c>
      <c r="T167" s="193">
        <v>8</v>
      </c>
      <c r="U167" s="193">
        <v>8</v>
      </c>
      <c r="V167" s="193">
        <v>8</v>
      </c>
      <c r="W167" s="193">
        <v>8</v>
      </c>
      <c r="X167" s="193">
        <v>8</v>
      </c>
      <c r="Y167" s="193"/>
      <c r="Z167" s="193">
        <v>8</v>
      </c>
      <c r="AA167" s="193">
        <v>8</v>
      </c>
      <c r="AB167" s="193">
        <v>8</v>
      </c>
      <c r="AC167" s="193">
        <v>8</v>
      </c>
      <c r="AD167" s="193">
        <v>8</v>
      </c>
      <c r="AE167" s="193">
        <v>8</v>
      </c>
      <c r="AF167" s="193"/>
      <c r="AG167" s="193">
        <v>8</v>
      </c>
      <c r="AH167" s="193">
        <v>8</v>
      </c>
      <c r="AI167" s="193">
        <v>8</v>
      </c>
      <c r="AJ167" s="193">
        <v>8</v>
      </c>
      <c r="AK167" s="362">
        <f t="shared" ref="AK167" si="206">((SUM(F167:AJ167))/8)-(SUMIF($F$6:$AJ$6,"C.Nhật",F167:AJ167)/8)</f>
        <v>27</v>
      </c>
      <c r="AL167" s="362">
        <f t="shared" ref="AL167" si="207">SUM(F168:AJ168)/8*1.5</f>
        <v>0</v>
      </c>
      <c r="AM167" s="364">
        <f t="shared" ref="AM167" si="208">SUMIF($F$6:$AJ$6,"C.Nhật",$F167:$AJ168)/8*2</f>
        <v>0.75</v>
      </c>
      <c r="AN167" s="366">
        <f t="shared" ref="AN167" si="209">SUM(AK167:AM168)</f>
        <v>27.75</v>
      </c>
      <c r="AO167" s="368">
        <v>0</v>
      </c>
      <c r="AP167" s="366"/>
      <c r="AQ167" s="366"/>
      <c r="AR167" s="366"/>
      <c r="AS167" s="356"/>
      <c r="AT167" s="32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</row>
    <row r="168" spans="1:90" s="78" customFormat="1" ht="18" customHeight="1">
      <c r="A168" s="371"/>
      <c r="B168" s="371"/>
      <c r="C168" s="359"/>
      <c r="D168" s="361"/>
      <c r="E168" s="81" t="s">
        <v>32</v>
      </c>
      <c r="F168" s="194"/>
      <c r="G168" s="194"/>
      <c r="H168" s="194"/>
      <c r="I168" s="194"/>
      <c r="J168" s="194"/>
      <c r="K168" s="194"/>
      <c r="L168" s="194"/>
      <c r="M168" s="194"/>
      <c r="N168" s="194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4"/>
      <c r="Z168" s="194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363"/>
      <c r="AL168" s="363"/>
      <c r="AM168" s="365"/>
      <c r="AN168" s="367"/>
      <c r="AO168" s="369"/>
      <c r="AP168" s="367"/>
      <c r="AQ168" s="367"/>
      <c r="AR168" s="367"/>
      <c r="AS168" s="357"/>
      <c r="AT168" s="32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</row>
    <row r="169" spans="1:90" s="78" customFormat="1" ht="18" customHeight="1">
      <c r="A169" s="370">
        <f t="shared" ref="A169" si="210">A167+1</f>
        <v>38</v>
      </c>
      <c r="B169" s="370" t="s">
        <v>136</v>
      </c>
      <c r="C169" s="358" t="str">
        <f>VLOOKUP(B169,DS,2,0)</f>
        <v>Thạch Quyền</v>
      </c>
      <c r="D169" s="360" t="str">
        <f>VLOOKUP(B169,DS,3,0)</f>
        <v>Công nhân</v>
      </c>
      <c r="E169" s="79" t="s">
        <v>33</v>
      </c>
      <c r="F169" s="193">
        <v>8</v>
      </c>
      <c r="G169" s="193">
        <v>8</v>
      </c>
      <c r="H169" s="193">
        <v>8</v>
      </c>
      <c r="I169" s="193">
        <v>8</v>
      </c>
      <c r="J169" s="193">
        <v>8</v>
      </c>
      <c r="K169" s="193"/>
      <c r="L169" s="193">
        <v>8</v>
      </c>
      <c r="M169" s="193">
        <v>8</v>
      </c>
      <c r="N169" s="193">
        <v>8</v>
      </c>
      <c r="O169" s="193">
        <v>8</v>
      </c>
      <c r="P169" s="193">
        <v>8</v>
      </c>
      <c r="Q169" s="193">
        <v>8</v>
      </c>
      <c r="R169" s="193"/>
      <c r="S169" s="193">
        <v>8</v>
      </c>
      <c r="T169" s="193">
        <v>8</v>
      </c>
      <c r="U169" s="193">
        <v>8</v>
      </c>
      <c r="V169" s="193">
        <v>8</v>
      </c>
      <c r="W169" s="193">
        <v>8</v>
      </c>
      <c r="X169" s="193">
        <v>8</v>
      </c>
      <c r="Y169" s="193"/>
      <c r="Z169" s="193">
        <v>8</v>
      </c>
      <c r="AA169" s="193">
        <v>8</v>
      </c>
      <c r="AB169" s="193">
        <v>8</v>
      </c>
      <c r="AC169" s="193">
        <v>8</v>
      </c>
      <c r="AD169" s="193">
        <v>8</v>
      </c>
      <c r="AE169" s="193">
        <v>8</v>
      </c>
      <c r="AF169" s="193"/>
      <c r="AG169" s="193">
        <v>8</v>
      </c>
      <c r="AH169" s="193">
        <v>8</v>
      </c>
      <c r="AI169" s="193">
        <v>8</v>
      </c>
      <c r="AJ169" s="193">
        <v>8</v>
      </c>
      <c r="AK169" s="362">
        <f t="shared" ref="AK169" si="211">((SUM(F169:AJ169))/8)-(SUMIF($F$6:$AJ$6,"C.Nhật",F169:AJ169)/8)</f>
        <v>27</v>
      </c>
      <c r="AL169" s="362">
        <f t="shared" ref="AL169" si="212">SUM(F170:AJ170)/8*1.5</f>
        <v>0</v>
      </c>
      <c r="AM169" s="364">
        <f t="shared" ref="AM169" si="213">SUMIF($F$6:$AJ$6,"C.Nhật",$F169:$AJ170)/8*2</f>
        <v>0</v>
      </c>
      <c r="AN169" s="366">
        <f t="shared" ref="AN169" si="214">SUM(AK169:AM170)</f>
        <v>27</v>
      </c>
      <c r="AO169" s="368">
        <v>0</v>
      </c>
      <c r="AP169" s="366"/>
      <c r="AQ169" s="366"/>
      <c r="AR169" s="366"/>
      <c r="AS169" s="356"/>
      <c r="AT169" s="297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</row>
    <row r="170" spans="1:90" s="78" customFormat="1" ht="18" customHeight="1">
      <c r="A170" s="371"/>
      <c r="B170" s="371"/>
      <c r="C170" s="359"/>
      <c r="D170" s="361"/>
      <c r="E170" s="81" t="s">
        <v>32</v>
      </c>
      <c r="F170" s="194"/>
      <c r="G170" s="194"/>
      <c r="H170" s="194"/>
      <c r="I170" s="194"/>
      <c r="J170" s="194"/>
      <c r="K170" s="194"/>
      <c r="L170" s="194"/>
      <c r="M170" s="194"/>
      <c r="N170" s="194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4"/>
      <c r="Z170" s="194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363"/>
      <c r="AL170" s="363"/>
      <c r="AM170" s="365"/>
      <c r="AN170" s="367"/>
      <c r="AO170" s="369"/>
      <c r="AP170" s="367"/>
      <c r="AQ170" s="367"/>
      <c r="AR170" s="367"/>
      <c r="AS170" s="357"/>
      <c r="AT170" s="297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</row>
    <row r="171" spans="1:90" s="78" customFormat="1" ht="18" customHeight="1">
      <c r="A171" s="370">
        <f t="shared" ref="A171" si="215">A169+1</f>
        <v>39</v>
      </c>
      <c r="B171" s="370" t="s">
        <v>137</v>
      </c>
      <c r="C171" s="358" t="str">
        <f>VLOOKUP(B171,DS,2,0)</f>
        <v>Lâm Lin</v>
      </c>
      <c r="D171" s="360" t="str">
        <f>VLOOKUP(B171,DS,3,0)</f>
        <v>Công nhân</v>
      </c>
      <c r="E171" s="79" t="s">
        <v>33</v>
      </c>
      <c r="F171" s="193">
        <v>8</v>
      </c>
      <c r="G171" s="193">
        <v>8</v>
      </c>
      <c r="H171" s="193">
        <v>8</v>
      </c>
      <c r="I171" s="193">
        <v>8</v>
      </c>
      <c r="J171" s="193">
        <v>8</v>
      </c>
      <c r="K171" s="193">
        <v>4</v>
      </c>
      <c r="L171" s="193">
        <v>8</v>
      </c>
      <c r="M171" s="193">
        <v>8</v>
      </c>
      <c r="N171" s="193">
        <v>8</v>
      </c>
      <c r="O171" s="193">
        <v>8</v>
      </c>
      <c r="P171" s="193">
        <v>8</v>
      </c>
      <c r="Q171" s="193">
        <v>8</v>
      </c>
      <c r="R171" s="193"/>
      <c r="S171" s="193">
        <v>8</v>
      </c>
      <c r="T171" s="193">
        <v>8</v>
      </c>
      <c r="U171" s="193">
        <v>8</v>
      </c>
      <c r="V171" s="193">
        <v>8</v>
      </c>
      <c r="W171" s="193">
        <v>8</v>
      </c>
      <c r="X171" s="193">
        <v>8</v>
      </c>
      <c r="Y171" s="193"/>
      <c r="Z171" s="193">
        <v>8</v>
      </c>
      <c r="AA171" s="193">
        <v>8</v>
      </c>
      <c r="AB171" s="193">
        <v>8</v>
      </c>
      <c r="AC171" s="193">
        <v>8</v>
      </c>
      <c r="AD171" s="193">
        <v>8</v>
      </c>
      <c r="AE171" s="193">
        <v>8</v>
      </c>
      <c r="AF171" s="193"/>
      <c r="AG171" s="193">
        <v>8</v>
      </c>
      <c r="AH171" s="193">
        <v>8</v>
      </c>
      <c r="AI171" s="193">
        <v>8</v>
      </c>
      <c r="AJ171" s="193">
        <v>8</v>
      </c>
      <c r="AK171" s="362">
        <f t="shared" ref="AK171" si="216">((SUM(F171:AJ171))/8)-(SUMIF($F$6:$AJ$6,"C.Nhật",F171:AJ171)/8)</f>
        <v>27</v>
      </c>
      <c r="AL171" s="362">
        <f t="shared" ref="AL171" si="217">SUM(F172:AJ172)/8*1.5</f>
        <v>0</v>
      </c>
      <c r="AM171" s="364">
        <f t="shared" ref="AM171" si="218">SUMIF($F$6:$AJ$6,"C.Nhật",$F171:$AJ172)/8*2</f>
        <v>1</v>
      </c>
      <c r="AN171" s="366">
        <f t="shared" ref="AN171" si="219">SUM(AK171:AM172)</f>
        <v>28</v>
      </c>
      <c r="AO171" s="368">
        <v>0</v>
      </c>
      <c r="AP171" s="366"/>
      <c r="AQ171" s="366"/>
      <c r="AR171" s="366"/>
      <c r="AS171" s="356"/>
      <c r="AT171" s="297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</row>
    <row r="172" spans="1:90" s="78" customFormat="1" ht="18" customHeight="1">
      <c r="A172" s="371"/>
      <c r="B172" s="371"/>
      <c r="C172" s="359"/>
      <c r="D172" s="361"/>
      <c r="E172" s="81" t="s">
        <v>32</v>
      </c>
      <c r="F172" s="194"/>
      <c r="G172" s="194"/>
      <c r="H172" s="194"/>
      <c r="I172" s="194"/>
      <c r="J172" s="194"/>
      <c r="K172" s="194"/>
      <c r="L172" s="194"/>
      <c r="M172" s="194"/>
      <c r="N172" s="194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4"/>
      <c r="Z172" s="194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363"/>
      <c r="AL172" s="363"/>
      <c r="AM172" s="365"/>
      <c r="AN172" s="367"/>
      <c r="AO172" s="369"/>
      <c r="AP172" s="367"/>
      <c r="AQ172" s="367"/>
      <c r="AR172" s="367"/>
      <c r="AS172" s="357"/>
      <c r="AT172" s="297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</row>
    <row r="173" spans="1:90" s="78" customFormat="1" ht="18" customHeight="1">
      <c r="A173" s="370">
        <f t="shared" ref="A173" si="220">A171+1</f>
        <v>40</v>
      </c>
      <c r="B173" s="370" t="s">
        <v>186</v>
      </c>
      <c r="C173" s="358" t="str">
        <f>VLOOKUP(B173,DS,2,0)</f>
        <v>Lâm Chanh Đa Ra</v>
      </c>
      <c r="D173" s="360" t="str">
        <f>VLOOKUP(B173,DS,3,0)</f>
        <v>Công nhân</v>
      </c>
      <c r="E173" s="79" t="s">
        <v>33</v>
      </c>
      <c r="F173" s="193">
        <v>8</v>
      </c>
      <c r="G173" s="193">
        <v>8</v>
      </c>
      <c r="H173" s="193">
        <v>8</v>
      </c>
      <c r="I173" s="193">
        <v>8</v>
      </c>
      <c r="J173" s="193">
        <v>8</v>
      </c>
      <c r="K173" s="193">
        <v>3</v>
      </c>
      <c r="L173" s="193">
        <v>8</v>
      </c>
      <c r="M173" s="193">
        <v>8</v>
      </c>
      <c r="N173" s="193">
        <v>8</v>
      </c>
      <c r="O173" s="193">
        <v>8</v>
      </c>
      <c r="P173" s="193">
        <v>8</v>
      </c>
      <c r="Q173" s="193">
        <v>8</v>
      </c>
      <c r="R173" s="193"/>
      <c r="S173" s="193">
        <v>8</v>
      </c>
      <c r="T173" s="193">
        <v>8</v>
      </c>
      <c r="U173" s="193">
        <v>8</v>
      </c>
      <c r="V173" s="193">
        <v>8</v>
      </c>
      <c r="W173" s="193">
        <v>8</v>
      </c>
      <c r="X173" s="193">
        <v>8</v>
      </c>
      <c r="Y173" s="193"/>
      <c r="Z173" s="193">
        <v>8</v>
      </c>
      <c r="AA173" s="193">
        <v>8</v>
      </c>
      <c r="AB173" s="193">
        <v>8</v>
      </c>
      <c r="AC173" s="193">
        <v>8</v>
      </c>
      <c r="AD173" s="193">
        <v>8</v>
      </c>
      <c r="AE173" s="193">
        <v>8</v>
      </c>
      <c r="AF173" s="193"/>
      <c r="AG173" s="193">
        <v>8</v>
      </c>
      <c r="AH173" s="193">
        <v>8</v>
      </c>
      <c r="AI173" s="193">
        <v>8</v>
      </c>
      <c r="AJ173" s="193">
        <v>8</v>
      </c>
      <c r="AK173" s="362">
        <f t="shared" ref="AK173" si="221">((SUM(F173:AJ173))/8)-(SUMIF($F$6:$AJ$6,"C.Nhật",F173:AJ173)/8)</f>
        <v>27</v>
      </c>
      <c r="AL173" s="362">
        <f t="shared" ref="AL173" si="222">SUM(F174:AJ174)/8*1.5</f>
        <v>0</v>
      </c>
      <c r="AM173" s="364">
        <f t="shared" ref="AM173" si="223">SUMIF($F$6:$AJ$6,"C.Nhật",$F173:$AJ174)/8*2</f>
        <v>0.75</v>
      </c>
      <c r="AN173" s="366">
        <f t="shared" ref="AN173" si="224">SUM(AK173:AM174)</f>
        <v>27.75</v>
      </c>
      <c r="AO173" s="368">
        <v>0</v>
      </c>
      <c r="AP173" s="366"/>
      <c r="AQ173" s="366"/>
      <c r="AR173" s="366"/>
      <c r="AS173" s="356"/>
      <c r="AT173" s="297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</row>
    <row r="174" spans="1:90" s="78" customFormat="1" ht="18" customHeight="1">
      <c r="A174" s="371"/>
      <c r="B174" s="371"/>
      <c r="C174" s="359"/>
      <c r="D174" s="361"/>
      <c r="E174" s="81" t="s">
        <v>32</v>
      </c>
      <c r="F174" s="194"/>
      <c r="G174" s="194"/>
      <c r="H174" s="194"/>
      <c r="I174" s="194"/>
      <c r="J174" s="194"/>
      <c r="K174" s="194"/>
      <c r="L174" s="194"/>
      <c r="M174" s="194"/>
      <c r="N174" s="194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4"/>
      <c r="Z174" s="194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363"/>
      <c r="AL174" s="363"/>
      <c r="AM174" s="365"/>
      <c r="AN174" s="367"/>
      <c r="AO174" s="369"/>
      <c r="AP174" s="367"/>
      <c r="AQ174" s="367"/>
      <c r="AR174" s="367"/>
      <c r="AS174" s="357"/>
      <c r="AT174" s="297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</row>
    <row r="175" spans="1:90" s="83" customFormat="1" ht="12.75">
      <c r="A175" s="19"/>
      <c r="B175" s="84"/>
      <c r="C175" s="4"/>
      <c r="D175" s="132"/>
      <c r="E175" s="4"/>
      <c r="F175" s="88"/>
      <c r="G175" s="88"/>
      <c r="H175" s="85"/>
      <c r="I175" s="85"/>
      <c r="J175" s="140"/>
      <c r="K175" s="88"/>
      <c r="L175" s="85"/>
      <c r="M175" s="88"/>
      <c r="N175" s="88"/>
      <c r="O175" s="88"/>
      <c r="P175" s="88"/>
      <c r="Q175" s="85"/>
      <c r="R175" s="88"/>
      <c r="S175" s="88"/>
      <c r="T175" s="140"/>
      <c r="U175" s="88"/>
      <c r="V175" s="88"/>
      <c r="W175" s="88"/>
      <c r="X175" s="84"/>
      <c r="Y175" s="88"/>
      <c r="Z175" s="88"/>
      <c r="AA175" s="88"/>
      <c r="AB175" s="88"/>
      <c r="AC175" s="88"/>
      <c r="AD175" s="85"/>
      <c r="AE175" s="88"/>
      <c r="AF175" s="88"/>
      <c r="AG175" s="88"/>
      <c r="AH175" s="88"/>
      <c r="AI175" s="88"/>
      <c r="AJ175" s="88"/>
      <c r="AK175" s="4"/>
      <c r="AL175" s="4"/>
      <c r="AM175" s="117"/>
      <c r="AN175" s="87"/>
      <c r="AO175" s="87"/>
      <c r="AP175" s="87"/>
      <c r="AQ175" s="87"/>
      <c r="AR175" s="87"/>
      <c r="AS175" s="4"/>
      <c r="AT175" s="123"/>
    </row>
    <row r="176" spans="1:90" s="83" customFormat="1" ht="12.75">
      <c r="A176" s="19" t="s">
        <v>14</v>
      </c>
      <c r="B176" s="84"/>
      <c r="C176" s="4"/>
      <c r="D176" s="132"/>
      <c r="E176" s="4"/>
      <c r="F176" s="88"/>
      <c r="G176" s="88"/>
      <c r="H176" s="85"/>
      <c r="I176" s="85"/>
      <c r="J176" s="140"/>
      <c r="K176" s="88"/>
      <c r="L176" s="85"/>
      <c r="M176" s="88"/>
      <c r="N176" s="88"/>
      <c r="O176" s="88"/>
      <c r="P176" s="88"/>
      <c r="Q176" s="85"/>
      <c r="R176" s="88"/>
      <c r="S176" s="88"/>
      <c r="T176" s="140"/>
      <c r="U176" s="88"/>
      <c r="V176" s="88"/>
      <c r="W176" s="88"/>
      <c r="X176" s="84"/>
      <c r="Y176" s="88"/>
      <c r="Z176" s="88"/>
      <c r="AA176" s="88"/>
      <c r="AB176" s="88"/>
      <c r="AC176" s="88"/>
      <c r="AD176" s="85"/>
      <c r="AE176" s="88"/>
      <c r="AF176" s="88"/>
      <c r="AG176" s="88"/>
      <c r="AH176" s="88"/>
      <c r="AI176" s="88"/>
      <c r="AJ176" s="88"/>
      <c r="AK176" s="4"/>
      <c r="AL176" s="4"/>
      <c r="AM176" s="117"/>
      <c r="AN176" s="87"/>
      <c r="AO176" s="87"/>
      <c r="AP176" s="87"/>
      <c r="AQ176" s="87"/>
      <c r="AR176" s="87"/>
      <c r="AS176" s="4"/>
      <c r="AT176" s="123"/>
    </row>
    <row r="177" spans="1:46" s="83" customFormat="1" ht="12.75">
      <c r="A177" s="16"/>
      <c r="B177" s="16"/>
      <c r="C177" s="4"/>
      <c r="D177" s="132"/>
      <c r="E177" s="4"/>
      <c r="F177" s="88"/>
      <c r="G177" s="88"/>
      <c r="H177" s="141"/>
      <c r="I177" s="141"/>
      <c r="J177" s="141"/>
      <c r="K177" s="88"/>
      <c r="L177" s="141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141"/>
      <c r="AE177" s="88"/>
      <c r="AF177" s="88"/>
      <c r="AG177" s="88"/>
      <c r="AH177" s="88"/>
      <c r="AI177" s="88"/>
      <c r="AJ177" s="88"/>
      <c r="AK177" s="4"/>
      <c r="AL177" s="4"/>
      <c r="AM177" s="117"/>
      <c r="AN177" s="89"/>
      <c r="AO177" s="89"/>
      <c r="AP177" s="89"/>
      <c r="AQ177" s="89"/>
      <c r="AR177" s="89"/>
      <c r="AS177" s="4"/>
      <c r="AT177" s="123"/>
    </row>
    <row r="178" spans="1:46" s="86" customFormat="1" ht="15" customHeight="1">
      <c r="A178" s="16"/>
      <c r="B178" s="16"/>
      <c r="C178" s="4"/>
      <c r="D178" s="132"/>
      <c r="E178" s="4"/>
      <c r="F178" s="88"/>
      <c r="G178" s="88"/>
      <c r="H178" s="141"/>
      <c r="I178" s="141"/>
      <c r="J178" s="141"/>
      <c r="K178" s="88"/>
      <c r="L178" s="141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141"/>
      <c r="AE178" s="88"/>
      <c r="AF178" s="88"/>
      <c r="AG178" s="88"/>
      <c r="AH178" s="88"/>
      <c r="AI178" s="88"/>
      <c r="AJ178" s="88"/>
      <c r="AK178" s="4"/>
      <c r="AL178" s="4"/>
      <c r="AM178" s="117"/>
      <c r="AN178" s="89"/>
      <c r="AO178" s="89"/>
      <c r="AP178" s="89"/>
      <c r="AQ178" s="89"/>
      <c r="AR178" s="89"/>
      <c r="AS178" s="4"/>
      <c r="AT178" s="4"/>
    </row>
    <row r="179" spans="1:46" s="86" customFormat="1" ht="11.25">
      <c r="A179" s="16"/>
      <c r="B179" s="16"/>
      <c r="C179" s="4"/>
      <c r="D179" s="132"/>
      <c r="E179" s="4"/>
      <c r="F179" s="88"/>
      <c r="G179" s="88"/>
      <c r="H179" s="141"/>
      <c r="I179" s="141"/>
      <c r="J179" s="141"/>
      <c r="K179" s="88"/>
      <c r="L179" s="141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141"/>
      <c r="AE179" s="88"/>
      <c r="AF179" s="88"/>
      <c r="AG179" s="88"/>
      <c r="AH179" s="88"/>
      <c r="AI179" s="88"/>
      <c r="AJ179" s="88"/>
      <c r="AK179" s="4"/>
      <c r="AL179" s="4"/>
      <c r="AM179" s="117"/>
      <c r="AN179" s="89"/>
      <c r="AO179" s="89"/>
      <c r="AP179" s="89"/>
      <c r="AQ179" s="89"/>
      <c r="AR179" s="89"/>
      <c r="AS179" s="4"/>
      <c r="AT179" s="4"/>
    </row>
    <row r="180" spans="1:46" s="86" customFormat="1" ht="11.25">
      <c r="A180" s="16"/>
      <c r="B180" s="16"/>
      <c r="C180" s="4"/>
      <c r="D180" s="132"/>
      <c r="E180" s="4"/>
      <c r="F180" s="88"/>
      <c r="G180" s="88"/>
      <c r="H180" s="141"/>
      <c r="I180" s="141"/>
      <c r="J180" s="141"/>
      <c r="K180" s="88"/>
      <c r="L180" s="141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141"/>
      <c r="AE180" s="88"/>
      <c r="AF180" s="88"/>
      <c r="AG180" s="88"/>
      <c r="AH180" s="88"/>
      <c r="AI180" s="88"/>
      <c r="AJ180" s="88"/>
      <c r="AK180" s="4"/>
      <c r="AL180" s="4"/>
      <c r="AM180" s="117"/>
      <c r="AN180" s="89"/>
      <c r="AO180" s="89"/>
      <c r="AP180" s="89"/>
      <c r="AQ180" s="89"/>
      <c r="AR180" s="89"/>
      <c r="AS180" s="4"/>
      <c r="AT180" s="4"/>
    </row>
    <row r="181" spans="1:46" s="86" customFormat="1" ht="11.25">
      <c r="A181" s="13"/>
      <c r="B181" s="13"/>
      <c r="C181" s="19"/>
      <c r="D181" s="133"/>
      <c r="E181" s="90"/>
      <c r="F181" s="140"/>
      <c r="G181" s="142"/>
      <c r="H181" s="85"/>
      <c r="I181" s="85"/>
      <c r="J181" s="85"/>
      <c r="K181" s="142"/>
      <c r="L181" s="85"/>
      <c r="M181" s="142"/>
      <c r="N181" s="142"/>
      <c r="O181" s="142"/>
      <c r="P181" s="142"/>
      <c r="Q181" s="85"/>
      <c r="R181" s="140"/>
      <c r="S181" s="142"/>
      <c r="T181" s="142"/>
      <c r="U181" s="85"/>
      <c r="V181" s="142"/>
      <c r="W181" s="142"/>
      <c r="X181" s="85"/>
      <c r="Y181" s="142"/>
      <c r="Z181" s="142"/>
      <c r="AA181" s="142"/>
      <c r="AB181" s="142"/>
      <c r="AC181" s="142"/>
      <c r="AD181" s="85"/>
      <c r="AE181" s="142"/>
      <c r="AF181" s="142"/>
      <c r="AG181" s="142"/>
      <c r="AH181" s="142"/>
      <c r="AI181" s="142"/>
      <c r="AJ181" s="142"/>
      <c r="AK181" s="90"/>
      <c r="AM181" s="118"/>
      <c r="AN181" s="13"/>
      <c r="AO181" s="13"/>
      <c r="AP181" s="13"/>
      <c r="AQ181" s="13"/>
      <c r="AR181" s="13"/>
      <c r="AS181" s="19"/>
      <c r="AT181" s="4"/>
    </row>
    <row r="182" spans="1:46" s="86" customFormat="1" ht="12.75">
      <c r="A182" s="2"/>
      <c r="B182" s="2" t="s">
        <v>0</v>
      </c>
      <c r="C182" s="2"/>
      <c r="D182" s="309"/>
      <c r="E182" s="2"/>
      <c r="F182" s="143"/>
      <c r="G182" s="143"/>
      <c r="H182" s="143"/>
      <c r="I182" s="143"/>
      <c r="J182" s="143"/>
      <c r="K182" s="143"/>
      <c r="L182" s="143"/>
      <c r="M182" s="143"/>
      <c r="N182" s="143"/>
      <c r="O182" s="143"/>
      <c r="P182" s="143"/>
      <c r="Q182" s="143"/>
      <c r="R182" s="143"/>
      <c r="S182" s="143"/>
      <c r="T182" s="143"/>
      <c r="U182" s="143"/>
      <c r="V182" s="143"/>
      <c r="W182" s="143"/>
      <c r="X182" s="143"/>
      <c r="Y182" s="143"/>
      <c r="Z182" s="143"/>
      <c r="AA182" s="143"/>
      <c r="AB182" s="143"/>
      <c r="AC182" s="143"/>
      <c r="AD182" s="143"/>
      <c r="AE182" s="143"/>
      <c r="AF182" s="143"/>
      <c r="AG182" s="143"/>
      <c r="AH182" s="144"/>
      <c r="AI182" s="144"/>
      <c r="AJ182" s="144"/>
      <c r="AK182" s="2"/>
      <c r="AL182" s="2"/>
      <c r="AM182" s="119"/>
      <c r="AN182" s="2"/>
      <c r="AO182" s="2"/>
      <c r="AP182" s="2"/>
      <c r="AQ182" s="2"/>
      <c r="AR182" s="2"/>
      <c r="AS182" s="2"/>
      <c r="AT182" s="4"/>
    </row>
    <row r="183" spans="1:46" s="86" customFormat="1" ht="12.75">
      <c r="A183" s="2"/>
      <c r="B183" s="2"/>
      <c r="C183" s="2" t="s">
        <v>48</v>
      </c>
      <c r="D183" s="309"/>
      <c r="E183" s="2"/>
      <c r="F183" s="143"/>
      <c r="G183" s="143"/>
      <c r="H183" s="143"/>
      <c r="I183" s="143"/>
      <c r="J183" s="143"/>
      <c r="K183" s="143"/>
      <c r="L183" s="143"/>
      <c r="M183" s="143"/>
      <c r="N183" s="143"/>
      <c r="O183" s="143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43"/>
      <c r="AA183" s="143"/>
      <c r="AB183" s="143"/>
      <c r="AC183" s="143"/>
      <c r="AD183" s="143"/>
      <c r="AE183" s="143"/>
      <c r="AF183" s="143"/>
      <c r="AG183" s="143"/>
      <c r="AH183" s="144"/>
      <c r="AI183" s="144"/>
      <c r="AJ183" s="144"/>
      <c r="AK183" s="2"/>
      <c r="AL183" s="2"/>
      <c r="AM183" s="119"/>
      <c r="AN183" s="2"/>
      <c r="AO183" s="2"/>
      <c r="AP183" s="2"/>
      <c r="AQ183" s="2"/>
      <c r="AR183" s="2"/>
      <c r="AS183" s="2"/>
      <c r="AT183" s="19"/>
    </row>
    <row r="184" spans="1:46" ht="15" customHeight="1">
      <c r="C184" s="2" t="s">
        <v>49</v>
      </c>
    </row>
    <row r="185" spans="1:46" ht="15" customHeight="1">
      <c r="C185" s="2" t="s">
        <v>50</v>
      </c>
    </row>
    <row r="186" spans="1:46" ht="15" customHeight="1">
      <c r="C186" s="2" t="s">
        <v>51</v>
      </c>
    </row>
    <row r="187" spans="1:46" ht="15" customHeight="1">
      <c r="C187" s="2" t="s">
        <v>52</v>
      </c>
    </row>
    <row r="188" spans="1:46" ht="15" customHeight="1">
      <c r="C188" s="2" t="s">
        <v>53</v>
      </c>
    </row>
    <row r="189" spans="1:46" ht="15" customHeight="1">
      <c r="C189" s="2" t="s">
        <v>54</v>
      </c>
    </row>
    <row r="190" spans="1:46" ht="15" customHeight="1">
      <c r="C190" s="2" t="s">
        <v>55</v>
      </c>
    </row>
    <row r="191" spans="1:46" ht="15" customHeight="1">
      <c r="C191" s="2" t="s">
        <v>56</v>
      </c>
    </row>
  </sheetData>
  <protectedRanges>
    <protectedRange password="CC78" sqref="A1:A3" name="Range1_2_1"/>
    <protectedRange password="CC78" sqref="A8:A17" name="Range1_1"/>
    <protectedRange password="CC78" sqref="C8:E17 A8:A17" name="Range1_6"/>
    <protectedRange password="CC78" sqref="B8:B17" name="Range1_4"/>
    <protectedRange password="CC78" sqref="J20:J23 Q18:Q19" name="Range1_1_1_1"/>
    <protectedRange password="CC78" sqref="J24" name="Range1_3_1_1"/>
    <protectedRange password="CC78" sqref="A45:A47 A88:A90" name="Range1_2_1_1"/>
    <protectedRange password="CC78" sqref="A52:A65" name="Range1_1_1"/>
    <protectedRange password="CC78" sqref="C52:E65 A52:A65" name="Range1_6_1"/>
    <protectedRange password="CC78" sqref="B52:B65" name="Range1_4_1"/>
    <protectedRange password="CC78" sqref="J70:J71" name="Range1_1_1_1_1"/>
    <protectedRange password="CC78" sqref="J72" name="Range1_3_1_1_1"/>
    <protectedRange password="CC78" sqref="A95:A174" name="Range1_1_2"/>
    <protectedRange password="CC78" sqref="C95:E174 A95:A174" name="Range1_6_2"/>
    <protectedRange password="CC78" sqref="B95:B150" name="Range1_4_2"/>
    <protectedRange password="CC78" sqref="J177:J180 Q175:Q176" name="Range1_1_1_1_2"/>
    <protectedRange password="CC78" sqref="J181" name="Range1_3_1_1_2"/>
    <protectedRange password="CC78" sqref="B151:B174" name="Range1_4_2_1"/>
  </protectedRanges>
  <autoFilter ref="A7:AS7"/>
  <mergeCells count="718">
    <mergeCell ref="AP155:AP156"/>
    <mergeCell ref="AQ155:AQ156"/>
    <mergeCell ref="AR155:AR156"/>
    <mergeCell ref="AS155:AS156"/>
    <mergeCell ref="A155:A156"/>
    <mergeCell ref="B155:B156"/>
    <mergeCell ref="C155:C156"/>
    <mergeCell ref="D155:D156"/>
    <mergeCell ref="AK155:AK156"/>
    <mergeCell ref="AL155:AL156"/>
    <mergeCell ref="AM155:AM156"/>
    <mergeCell ref="AN155:AN156"/>
    <mergeCell ref="AO155:AO156"/>
    <mergeCell ref="AS151:AS152"/>
    <mergeCell ref="A153:A154"/>
    <mergeCell ref="B153:B154"/>
    <mergeCell ref="C153:C154"/>
    <mergeCell ref="D153:D154"/>
    <mergeCell ref="AK153:AK154"/>
    <mergeCell ref="AL153:AL154"/>
    <mergeCell ref="AM153:AM154"/>
    <mergeCell ref="AN153:AN154"/>
    <mergeCell ref="AO153:AO154"/>
    <mergeCell ref="AP153:AP154"/>
    <mergeCell ref="AQ153:AQ154"/>
    <mergeCell ref="AR153:AR154"/>
    <mergeCell ref="AS153:AS154"/>
    <mergeCell ref="A151:A152"/>
    <mergeCell ref="B151:B152"/>
    <mergeCell ref="C151:C152"/>
    <mergeCell ref="D151:D152"/>
    <mergeCell ref="AK151:AK152"/>
    <mergeCell ref="AL151:AL152"/>
    <mergeCell ref="AM151:AM152"/>
    <mergeCell ref="AN151:AN152"/>
    <mergeCell ref="AO151:AO152"/>
    <mergeCell ref="AP151:AP152"/>
    <mergeCell ref="AN159:AN160"/>
    <mergeCell ref="AO159:AO160"/>
    <mergeCell ref="AP159:AP160"/>
    <mergeCell ref="AQ159:AQ160"/>
    <mergeCell ref="AR159:AR160"/>
    <mergeCell ref="AS159:AS160"/>
    <mergeCell ref="A161:A162"/>
    <mergeCell ref="B161:B162"/>
    <mergeCell ref="C161:C162"/>
    <mergeCell ref="D161:D162"/>
    <mergeCell ref="AK161:AK162"/>
    <mergeCell ref="AL161:AL162"/>
    <mergeCell ref="AM161:AM162"/>
    <mergeCell ref="AN161:AN162"/>
    <mergeCell ref="AO161:AO162"/>
    <mergeCell ref="AP161:AP162"/>
    <mergeCell ref="AQ161:AQ162"/>
    <mergeCell ref="AR161:AR162"/>
    <mergeCell ref="AS161:AS162"/>
    <mergeCell ref="AL159:AL160"/>
    <mergeCell ref="AM159:AM160"/>
    <mergeCell ref="AQ151:AQ152"/>
    <mergeCell ref="AR151:AR152"/>
    <mergeCell ref="AP167:AP168"/>
    <mergeCell ref="AQ167:AQ168"/>
    <mergeCell ref="AR167:AR168"/>
    <mergeCell ref="AS167:AS168"/>
    <mergeCell ref="A157:A158"/>
    <mergeCell ref="B157:B158"/>
    <mergeCell ref="C157:C158"/>
    <mergeCell ref="D157:D158"/>
    <mergeCell ref="AK157:AK158"/>
    <mergeCell ref="AL157:AL158"/>
    <mergeCell ref="AM157:AM158"/>
    <mergeCell ref="AN157:AN158"/>
    <mergeCell ref="AO157:AO158"/>
    <mergeCell ref="AP157:AP158"/>
    <mergeCell ref="AQ157:AQ158"/>
    <mergeCell ref="AR157:AR158"/>
    <mergeCell ref="AS157:AS158"/>
    <mergeCell ref="A159:A160"/>
    <mergeCell ref="B159:B160"/>
    <mergeCell ref="C159:C160"/>
    <mergeCell ref="D159:D160"/>
    <mergeCell ref="AK159:AK160"/>
    <mergeCell ref="A167:A168"/>
    <mergeCell ref="B167:B168"/>
    <mergeCell ref="C167:C168"/>
    <mergeCell ref="D167:D168"/>
    <mergeCell ref="AK167:AK168"/>
    <mergeCell ref="AL167:AL168"/>
    <mergeCell ref="AM167:AM168"/>
    <mergeCell ref="AN167:AN168"/>
    <mergeCell ref="AO167:AO168"/>
    <mergeCell ref="AN163:AN164"/>
    <mergeCell ref="AO163:AO164"/>
    <mergeCell ref="AP163:AP164"/>
    <mergeCell ref="AQ163:AQ164"/>
    <mergeCell ref="AR163:AR164"/>
    <mergeCell ref="AS163:AS164"/>
    <mergeCell ref="A165:A166"/>
    <mergeCell ref="B165:B166"/>
    <mergeCell ref="C165:C166"/>
    <mergeCell ref="D165:D166"/>
    <mergeCell ref="AK165:AK166"/>
    <mergeCell ref="AL165:AL166"/>
    <mergeCell ref="AM165:AM166"/>
    <mergeCell ref="AN165:AN166"/>
    <mergeCell ref="AO165:AO166"/>
    <mergeCell ref="AP165:AP166"/>
    <mergeCell ref="AQ165:AQ166"/>
    <mergeCell ref="AR165:AR166"/>
    <mergeCell ref="AS165:AS166"/>
    <mergeCell ref="D163:D164"/>
    <mergeCell ref="AK163:AK164"/>
    <mergeCell ref="AL163:AL164"/>
    <mergeCell ref="AM163:AM164"/>
    <mergeCell ref="AP14:AP15"/>
    <mergeCell ref="AQ14:AQ15"/>
    <mergeCell ref="AR14:AR15"/>
    <mergeCell ref="AS14:AS15"/>
    <mergeCell ref="A62:A63"/>
    <mergeCell ref="B62:B63"/>
    <mergeCell ref="C62:C63"/>
    <mergeCell ref="D62:D63"/>
    <mergeCell ref="AK62:AK63"/>
    <mergeCell ref="AL62:AL63"/>
    <mergeCell ref="AM62:AM63"/>
    <mergeCell ref="AN62:AN63"/>
    <mergeCell ref="AO62:AO63"/>
    <mergeCell ref="AP62:AP63"/>
    <mergeCell ref="AQ62:AQ63"/>
    <mergeCell ref="AR62:AR63"/>
    <mergeCell ref="AS62:AS63"/>
    <mergeCell ref="A14:A15"/>
    <mergeCell ref="B14:B15"/>
    <mergeCell ref="C14:C15"/>
    <mergeCell ref="D14:D15"/>
    <mergeCell ref="AK14:AK15"/>
    <mergeCell ref="AL14:AL15"/>
    <mergeCell ref="AM14:AM15"/>
    <mergeCell ref="AN14:AN15"/>
    <mergeCell ref="AO14:AO15"/>
    <mergeCell ref="AP171:AP172"/>
    <mergeCell ref="AQ171:AQ172"/>
    <mergeCell ref="AR171:AR172"/>
    <mergeCell ref="AS171:AS172"/>
    <mergeCell ref="A173:A174"/>
    <mergeCell ref="B173:B174"/>
    <mergeCell ref="C173:C174"/>
    <mergeCell ref="D173:D174"/>
    <mergeCell ref="AK173:AK174"/>
    <mergeCell ref="AL173:AL174"/>
    <mergeCell ref="AS173:AS174"/>
    <mergeCell ref="AM173:AM174"/>
    <mergeCell ref="AN173:AN174"/>
    <mergeCell ref="AO173:AO174"/>
    <mergeCell ref="AP173:AP174"/>
    <mergeCell ref="AQ173:AQ174"/>
    <mergeCell ref="AR173:AR174"/>
    <mergeCell ref="A171:A172"/>
    <mergeCell ref="B171:B172"/>
    <mergeCell ref="C171:C172"/>
    <mergeCell ref="D171:D172"/>
    <mergeCell ref="AK171:AK172"/>
    <mergeCell ref="AL171:AL172"/>
    <mergeCell ref="AM171:AM172"/>
    <mergeCell ref="AN171:AN172"/>
    <mergeCell ref="AO171:AO172"/>
    <mergeCell ref="AP149:AP150"/>
    <mergeCell ref="AQ149:AQ150"/>
    <mergeCell ref="AR149:AR150"/>
    <mergeCell ref="AS149:AS150"/>
    <mergeCell ref="A169:A170"/>
    <mergeCell ref="B169:B170"/>
    <mergeCell ref="C169:C170"/>
    <mergeCell ref="D169:D170"/>
    <mergeCell ref="AK169:AK170"/>
    <mergeCell ref="AL169:AL170"/>
    <mergeCell ref="AS169:AS170"/>
    <mergeCell ref="AM169:AM170"/>
    <mergeCell ref="AN169:AN170"/>
    <mergeCell ref="AO169:AO170"/>
    <mergeCell ref="AP169:AP170"/>
    <mergeCell ref="AQ169:AQ170"/>
    <mergeCell ref="AR169:AR170"/>
    <mergeCell ref="A163:A164"/>
    <mergeCell ref="B163:B164"/>
    <mergeCell ref="C163:C164"/>
    <mergeCell ref="A149:A150"/>
    <mergeCell ref="B149:B150"/>
    <mergeCell ref="C149:C150"/>
    <mergeCell ref="D149:D150"/>
    <mergeCell ref="AK149:AK150"/>
    <mergeCell ref="AL149:AL150"/>
    <mergeCell ref="AM149:AM150"/>
    <mergeCell ref="AN149:AN150"/>
    <mergeCell ref="AO149:AO150"/>
    <mergeCell ref="AP145:AP146"/>
    <mergeCell ref="AQ145:AQ146"/>
    <mergeCell ref="AR145:AR146"/>
    <mergeCell ref="AS145:AS146"/>
    <mergeCell ref="A147:A148"/>
    <mergeCell ref="B147:B148"/>
    <mergeCell ref="C147:C148"/>
    <mergeCell ref="D147:D148"/>
    <mergeCell ref="AK147:AK148"/>
    <mergeCell ref="AL147:AL148"/>
    <mergeCell ref="AS147:AS148"/>
    <mergeCell ref="AM147:AM148"/>
    <mergeCell ref="AN147:AN148"/>
    <mergeCell ref="AO147:AO148"/>
    <mergeCell ref="AP147:AP148"/>
    <mergeCell ref="AQ147:AQ148"/>
    <mergeCell ref="AR147:AR148"/>
    <mergeCell ref="A145:A146"/>
    <mergeCell ref="B145:B146"/>
    <mergeCell ref="C145:C146"/>
    <mergeCell ref="D145:D146"/>
    <mergeCell ref="AK145:AK146"/>
    <mergeCell ref="AL145:AL146"/>
    <mergeCell ref="AM145:AM146"/>
    <mergeCell ref="AN145:AN146"/>
    <mergeCell ref="AO145:AO146"/>
    <mergeCell ref="AP141:AP142"/>
    <mergeCell ref="AQ141:AQ142"/>
    <mergeCell ref="AR141:AR142"/>
    <mergeCell ref="AS141:AS142"/>
    <mergeCell ref="A143:A144"/>
    <mergeCell ref="B143:B144"/>
    <mergeCell ref="C143:C144"/>
    <mergeCell ref="D143:D144"/>
    <mergeCell ref="AK143:AK144"/>
    <mergeCell ref="AL143:AL144"/>
    <mergeCell ref="AS143:AS144"/>
    <mergeCell ref="AM143:AM144"/>
    <mergeCell ref="AN143:AN144"/>
    <mergeCell ref="AO143:AO144"/>
    <mergeCell ref="AP143:AP144"/>
    <mergeCell ref="AQ143:AQ144"/>
    <mergeCell ref="AR143:AR144"/>
    <mergeCell ref="A141:A142"/>
    <mergeCell ref="B141:B142"/>
    <mergeCell ref="C141:C142"/>
    <mergeCell ref="D141:D142"/>
    <mergeCell ref="AK141:AK142"/>
    <mergeCell ref="AL141:AL142"/>
    <mergeCell ref="AM141:AM142"/>
    <mergeCell ref="AN141:AN142"/>
    <mergeCell ref="AO141:AO142"/>
    <mergeCell ref="AP137:AP138"/>
    <mergeCell ref="AQ137:AQ138"/>
    <mergeCell ref="AR137:AR138"/>
    <mergeCell ref="AS137:AS138"/>
    <mergeCell ref="A139:A140"/>
    <mergeCell ref="B139:B140"/>
    <mergeCell ref="C139:C140"/>
    <mergeCell ref="D139:D140"/>
    <mergeCell ref="AK139:AK140"/>
    <mergeCell ref="AL139:AL140"/>
    <mergeCell ref="AS139:AS140"/>
    <mergeCell ref="AM139:AM140"/>
    <mergeCell ref="AN139:AN140"/>
    <mergeCell ref="AO139:AO140"/>
    <mergeCell ref="AP139:AP140"/>
    <mergeCell ref="AQ139:AQ140"/>
    <mergeCell ref="AR139:AR140"/>
    <mergeCell ref="A137:A138"/>
    <mergeCell ref="B137:B138"/>
    <mergeCell ref="C137:C138"/>
    <mergeCell ref="D137:D138"/>
    <mergeCell ref="AK137:AK138"/>
    <mergeCell ref="AL137:AL138"/>
    <mergeCell ref="AM137:AM138"/>
    <mergeCell ref="AN137:AN138"/>
    <mergeCell ref="AO137:AO138"/>
    <mergeCell ref="AP133:AP134"/>
    <mergeCell ref="AQ133:AQ134"/>
    <mergeCell ref="AR133:AR134"/>
    <mergeCell ref="AS133:AS134"/>
    <mergeCell ref="A135:A136"/>
    <mergeCell ref="B135:B136"/>
    <mergeCell ref="C135:C136"/>
    <mergeCell ref="D135:D136"/>
    <mergeCell ref="AK135:AK136"/>
    <mergeCell ref="AL135:AL136"/>
    <mergeCell ref="AS135:AS136"/>
    <mergeCell ref="AM135:AM136"/>
    <mergeCell ref="AN135:AN136"/>
    <mergeCell ref="AO135:AO136"/>
    <mergeCell ref="AP135:AP136"/>
    <mergeCell ref="AQ135:AQ136"/>
    <mergeCell ref="AR135:AR136"/>
    <mergeCell ref="A133:A134"/>
    <mergeCell ref="B133:B134"/>
    <mergeCell ref="C133:C134"/>
    <mergeCell ref="D133:D134"/>
    <mergeCell ref="AK133:AK134"/>
    <mergeCell ref="AL133:AL134"/>
    <mergeCell ref="AM133:AM134"/>
    <mergeCell ref="AN133:AN134"/>
    <mergeCell ref="AO133:AO134"/>
    <mergeCell ref="AP129:AP130"/>
    <mergeCell ref="AQ129:AQ130"/>
    <mergeCell ref="AR129:AR130"/>
    <mergeCell ref="AS129:AS130"/>
    <mergeCell ref="A131:A132"/>
    <mergeCell ref="B131:B132"/>
    <mergeCell ref="C131:C132"/>
    <mergeCell ref="D131:D132"/>
    <mergeCell ref="AK131:AK132"/>
    <mergeCell ref="AL131:AL132"/>
    <mergeCell ref="AS131:AS132"/>
    <mergeCell ref="AM131:AM132"/>
    <mergeCell ref="AN131:AN132"/>
    <mergeCell ref="AO131:AO132"/>
    <mergeCell ref="AP131:AP132"/>
    <mergeCell ref="AQ131:AQ132"/>
    <mergeCell ref="AR131:AR132"/>
    <mergeCell ref="A129:A130"/>
    <mergeCell ref="B129:B130"/>
    <mergeCell ref="C129:C130"/>
    <mergeCell ref="D129:D130"/>
    <mergeCell ref="AK129:AK130"/>
    <mergeCell ref="AL129:AL130"/>
    <mergeCell ref="AM129:AM130"/>
    <mergeCell ref="AN129:AN130"/>
    <mergeCell ref="AO129:AO130"/>
    <mergeCell ref="AP125:AP126"/>
    <mergeCell ref="AQ125:AQ126"/>
    <mergeCell ref="AR125:AR126"/>
    <mergeCell ref="AS125:AS126"/>
    <mergeCell ref="A127:A128"/>
    <mergeCell ref="B127:B128"/>
    <mergeCell ref="C127:C128"/>
    <mergeCell ref="D127:D128"/>
    <mergeCell ref="AK127:AK128"/>
    <mergeCell ref="AL127:AL128"/>
    <mergeCell ref="AS127:AS128"/>
    <mergeCell ref="AM127:AM128"/>
    <mergeCell ref="AN127:AN128"/>
    <mergeCell ref="AO127:AO128"/>
    <mergeCell ref="AP127:AP128"/>
    <mergeCell ref="AQ127:AQ128"/>
    <mergeCell ref="AR127:AR128"/>
    <mergeCell ref="A125:A126"/>
    <mergeCell ref="B125:B126"/>
    <mergeCell ref="C125:C126"/>
    <mergeCell ref="D125:D126"/>
    <mergeCell ref="AK125:AK126"/>
    <mergeCell ref="AL125:AL126"/>
    <mergeCell ref="AM125:AM126"/>
    <mergeCell ref="AN125:AN126"/>
    <mergeCell ref="AO125:AO126"/>
    <mergeCell ref="AP121:AP122"/>
    <mergeCell ref="AQ121:AQ122"/>
    <mergeCell ref="AR121:AR122"/>
    <mergeCell ref="AS121:AS122"/>
    <mergeCell ref="A123:A124"/>
    <mergeCell ref="B123:B124"/>
    <mergeCell ref="C123:C124"/>
    <mergeCell ref="D123:D124"/>
    <mergeCell ref="AK123:AK124"/>
    <mergeCell ref="AL123:AL124"/>
    <mergeCell ref="AS123:AS124"/>
    <mergeCell ref="AM123:AM124"/>
    <mergeCell ref="AN123:AN124"/>
    <mergeCell ref="AO123:AO124"/>
    <mergeCell ref="AP123:AP124"/>
    <mergeCell ref="AQ123:AQ124"/>
    <mergeCell ref="AR123:AR124"/>
    <mergeCell ref="A121:A122"/>
    <mergeCell ref="B121:B122"/>
    <mergeCell ref="C121:C122"/>
    <mergeCell ref="D121:D122"/>
    <mergeCell ref="AK121:AK122"/>
    <mergeCell ref="AL121:AL122"/>
    <mergeCell ref="AM121:AM122"/>
    <mergeCell ref="AN121:AN122"/>
    <mergeCell ref="AO121:AO122"/>
    <mergeCell ref="AP117:AP118"/>
    <mergeCell ref="AQ117:AQ118"/>
    <mergeCell ref="AR117:AR118"/>
    <mergeCell ref="AS117:AS118"/>
    <mergeCell ref="A119:A120"/>
    <mergeCell ref="B119:B120"/>
    <mergeCell ref="C119:C120"/>
    <mergeCell ref="D119:D120"/>
    <mergeCell ref="AK119:AK120"/>
    <mergeCell ref="AL119:AL120"/>
    <mergeCell ref="AS119:AS120"/>
    <mergeCell ref="AM119:AM120"/>
    <mergeCell ref="AN119:AN120"/>
    <mergeCell ref="AO119:AO120"/>
    <mergeCell ref="AP119:AP120"/>
    <mergeCell ref="AQ119:AQ120"/>
    <mergeCell ref="AR119:AR120"/>
    <mergeCell ref="A117:A118"/>
    <mergeCell ref="B117:B118"/>
    <mergeCell ref="C117:C118"/>
    <mergeCell ref="D117:D118"/>
    <mergeCell ref="AK117:AK118"/>
    <mergeCell ref="AL117:AL118"/>
    <mergeCell ref="AM117:AM118"/>
    <mergeCell ref="AN117:AN118"/>
    <mergeCell ref="AO117:AO118"/>
    <mergeCell ref="AR113:AR114"/>
    <mergeCell ref="AS113:AS114"/>
    <mergeCell ref="A115:A116"/>
    <mergeCell ref="B115:B116"/>
    <mergeCell ref="C115:C116"/>
    <mergeCell ref="D115:D116"/>
    <mergeCell ref="AK115:AK116"/>
    <mergeCell ref="AL115:AL116"/>
    <mergeCell ref="AS115:AS116"/>
    <mergeCell ref="AM115:AM116"/>
    <mergeCell ref="AN115:AN116"/>
    <mergeCell ref="AO115:AO116"/>
    <mergeCell ref="AP115:AP116"/>
    <mergeCell ref="AQ115:AQ116"/>
    <mergeCell ref="AR115:AR116"/>
    <mergeCell ref="A111:A112"/>
    <mergeCell ref="B111:B112"/>
    <mergeCell ref="C111:C112"/>
    <mergeCell ref="D111:D112"/>
    <mergeCell ref="AK111:AK112"/>
    <mergeCell ref="AL111:AL112"/>
    <mergeCell ref="AS111:AS112"/>
    <mergeCell ref="A113:A114"/>
    <mergeCell ref="B113:B114"/>
    <mergeCell ref="C113:C114"/>
    <mergeCell ref="D113:D114"/>
    <mergeCell ref="AK113:AK114"/>
    <mergeCell ref="AL113:AL114"/>
    <mergeCell ref="AM113:AM114"/>
    <mergeCell ref="AN113:AN114"/>
    <mergeCell ref="AO113:AO114"/>
    <mergeCell ref="AM111:AM112"/>
    <mergeCell ref="AN111:AN112"/>
    <mergeCell ref="AO111:AO112"/>
    <mergeCell ref="AP111:AP112"/>
    <mergeCell ref="AQ111:AQ112"/>
    <mergeCell ref="AR111:AR112"/>
    <mergeCell ref="AP113:AP114"/>
    <mergeCell ref="AQ113:AQ114"/>
    <mergeCell ref="AP107:AP108"/>
    <mergeCell ref="AQ107:AQ108"/>
    <mergeCell ref="AR107:AR108"/>
    <mergeCell ref="AS107:AS108"/>
    <mergeCell ref="A109:A110"/>
    <mergeCell ref="B109:B110"/>
    <mergeCell ref="C109:C110"/>
    <mergeCell ref="D109:D110"/>
    <mergeCell ref="AK109:AK110"/>
    <mergeCell ref="AL109:AL110"/>
    <mergeCell ref="AM109:AM110"/>
    <mergeCell ref="AN109:AN110"/>
    <mergeCell ref="AO109:AO110"/>
    <mergeCell ref="AP109:AP110"/>
    <mergeCell ref="AQ109:AQ110"/>
    <mergeCell ref="AR109:AR110"/>
    <mergeCell ref="AS109:AS110"/>
    <mergeCell ref="A107:A108"/>
    <mergeCell ref="B107:B108"/>
    <mergeCell ref="C107:C108"/>
    <mergeCell ref="D107:D108"/>
    <mergeCell ref="AK107:AK108"/>
    <mergeCell ref="AL107:AL108"/>
    <mergeCell ref="AM107:AM108"/>
    <mergeCell ref="AN107:AN108"/>
    <mergeCell ref="AO107:AO108"/>
    <mergeCell ref="AP103:AP104"/>
    <mergeCell ref="AQ103:AQ104"/>
    <mergeCell ref="AR103:AR104"/>
    <mergeCell ref="AS103:AS104"/>
    <mergeCell ref="A105:A106"/>
    <mergeCell ref="B105:B106"/>
    <mergeCell ref="C105:C106"/>
    <mergeCell ref="D105:D106"/>
    <mergeCell ref="AK105:AK106"/>
    <mergeCell ref="AL105:AL106"/>
    <mergeCell ref="AS105:AS106"/>
    <mergeCell ref="AM105:AM106"/>
    <mergeCell ref="AN105:AN106"/>
    <mergeCell ref="AO105:AO106"/>
    <mergeCell ref="AP105:AP106"/>
    <mergeCell ref="AQ105:AQ106"/>
    <mergeCell ref="AR105:AR106"/>
    <mergeCell ref="A103:A104"/>
    <mergeCell ref="B103:B104"/>
    <mergeCell ref="C103:C104"/>
    <mergeCell ref="D103:D104"/>
    <mergeCell ref="AK103:AK104"/>
    <mergeCell ref="AL103:AL104"/>
    <mergeCell ref="AM103:AM104"/>
    <mergeCell ref="AN103:AN104"/>
    <mergeCell ref="AO103:AO104"/>
    <mergeCell ref="AP99:AP100"/>
    <mergeCell ref="AQ99:AQ100"/>
    <mergeCell ref="AR99:AR100"/>
    <mergeCell ref="AS99:AS100"/>
    <mergeCell ref="A101:A102"/>
    <mergeCell ref="B101:B102"/>
    <mergeCell ref="C101:C102"/>
    <mergeCell ref="D101:D102"/>
    <mergeCell ref="AK101:AK102"/>
    <mergeCell ref="AL101:AL102"/>
    <mergeCell ref="AS101:AS102"/>
    <mergeCell ref="AM101:AM102"/>
    <mergeCell ref="AN101:AN102"/>
    <mergeCell ref="AO101:AO102"/>
    <mergeCell ref="AP101:AP102"/>
    <mergeCell ref="AQ101:AQ102"/>
    <mergeCell ref="AR101:AR102"/>
    <mergeCell ref="A99:A100"/>
    <mergeCell ref="B99:B100"/>
    <mergeCell ref="C99:C100"/>
    <mergeCell ref="D99:D100"/>
    <mergeCell ref="AK99:AK100"/>
    <mergeCell ref="AL99:AL100"/>
    <mergeCell ref="AM99:AM100"/>
    <mergeCell ref="AN99:AN100"/>
    <mergeCell ref="AO99:AO100"/>
    <mergeCell ref="AR95:AR96"/>
    <mergeCell ref="AS95:AS96"/>
    <mergeCell ref="A97:A98"/>
    <mergeCell ref="B97:B98"/>
    <mergeCell ref="C97:C98"/>
    <mergeCell ref="D97:D98"/>
    <mergeCell ref="AK97:AK98"/>
    <mergeCell ref="AL97:AL98"/>
    <mergeCell ref="AS97:AS98"/>
    <mergeCell ref="AM97:AM98"/>
    <mergeCell ref="AN97:AN98"/>
    <mergeCell ref="AO97:AO98"/>
    <mergeCell ref="AP97:AP98"/>
    <mergeCell ref="AQ97:AQ98"/>
    <mergeCell ref="AR97:AR98"/>
    <mergeCell ref="AT92:AT93"/>
    <mergeCell ref="A95:A96"/>
    <mergeCell ref="B95:B96"/>
    <mergeCell ref="C95:C96"/>
    <mergeCell ref="D95:D96"/>
    <mergeCell ref="AK95:AK96"/>
    <mergeCell ref="AL95:AL96"/>
    <mergeCell ref="AM95:AM96"/>
    <mergeCell ref="AN95:AN96"/>
    <mergeCell ref="AO95:AO96"/>
    <mergeCell ref="AN92:AN93"/>
    <mergeCell ref="AO92:AO93"/>
    <mergeCell ref="AP92:AP93"/>
    <mergeCell ref="AQ92:AQ93"/>
    <mergeCell ref="AR92:AR93"/>
    <mergeCell ref="AS92:AS93"/>
    <mergeCell ref="A92:A93"/>
    <mergeCell ref="B92:B93"/>
    <mergeCell ref="C92:C93"/>
    <mergeCell ref="D92:D93"/>
    <mergeCell ref="E92:E93"/>
    <mergeCell ref="AK92:AM92"/>
    <mergeCell ref="AP95:AP96"/>
    <mergeCell ref="AQ95:AQ96"/>
    <mergeCell ref="AM88:AS88"/>
    <mergeCell ref="AR64:AR65"/>
    <mergeCell ref="AS64:AS65"/>
    <mergeCell ref="AL64:AL65"/>
    <mergeCell ref="AM64:AM65"/>
    <mergeCell ref="AN64:AN65"/>
    <mergeCell ref="AO64:AO65"/>
    <mergeCell ref="AP64:AP65"/>
    <mergeCell ref="AQ64:AQ65"/>
    <mergeCell ref="AO60:AO61"/>
    <mergeCell ref="AP60:AP61"/>
    <mergeCell ref="AQ60:AQ61"/>
    <mergeCell ref="AR60:AR61"/>
    <mergeCell ref="AS60:AS61"/>
    <mergeCell ref="A64:A65"/>
    <mergeCell ref="B64:B65"/>
    <mergeCell ref="C64:C65"/>
    <mergeCell ref="D64:D65"/>
    <mergeCell ref="AK64:AK65"/>
    <mergeCell ref="A60:A61"/>
    <mergeCell ref="B60:B61"/>
    <mergeCell ref="C60:C61"/>
    <mergeCell ref="D60:D61"/>
    <mergeCell ref="AK60:AK61"/>
    <mergeCell ref="AL60:AL61"/>
    <mergeCell ref="AM60:AM61"/>
    <mergeCell ref="AN60:AN61"/>
    <mergeCell ref="AL58:AL59"/>
    <mergeCell ref="AM58:AM59"/>
    <mergeCell ref="AN58:AN59"/>
    <mergeCell ref="AR56:AR57"/>
    <mergeCell ref="AS56:AS57"/>
    <mergeCell ref="A58:A59"/>
    <mergeCell ref="B58:B59"/>
    <mergeCell ref="C58:C59"/>
    <mergeCell ref="D58:D59"/>
    <mergeCell ref="AK58:AK59"/>
    <mergeCell ref="AR58:AR59"/>
    <mergeCell ref="AS58:AS59"/>
    <mergeCell ref="AO58:AO59"/>
    <mergeCell ref="AP58:AP59"/>
    <mergeCell ref="AQ58:AQ59"/>
    <mergeCell ref="A54:A55"/>
    <mergeCell ref="B54:B55"/>
    <mergeCell ref="C54:C55"/>
    <mergeCell ref="D54:D55"/>
    <mergeCell ref="AK54:AK55"/>
    <mergeCell ref="AR54:AR55"/>
    <mergeCell ref="AS54:AS55"/>
    <mergeCell ref="A56:A57"/>
    <mergeCell ref="B56:B57"/>
    <mergeCell ref="C56:C57"/>
    <mergeCell ref="D56:D57"/>
    <mergeCell ref="AK56:AK57"/>
    <mergeCell ref="AL56:AL57"/>
    <mergeCell ref="AM56:AM57"/>
    <mergeCell ref="AN56:AN57"/>
    <mergeCell ref="AL54:AL55"/>
    <mergeCell ref="AM54:AM55"/>
    <mergeCell ref="AN54:AN55"/>
    <mergeCell ref="AO54:AO55"/>
    <mergeCell ref="AP54:AP55"/>
    <mergeCell ref="AQ54:AQ55"/>
    <mergeCell ref="AO56:AO57"/>
    <mergeCell ref="AP56:AP57"/>
    <mergeCell ref="AQ56:AQ57"/>
    <mergeCell ref="AT49:AT50"/>
    <mergeCell ref="A52:A53"/>
    <mergeCell ref="B52:B53"/>
    <mergeCell ref="C52:C53"/>
    <mergeCell ref="D52:D53"/>
    <mergeCell ref="AK52:AK53"/>
    <mergeCell ref="AL52:AL53"/>
    <mergeCell ref="AM52:AM53"/>
    <mergeCell ref="AN52:AN53"/>
    <mergeCell ref="AK49:AM49"/>
    <mergeCell ref="AN49:AN50"/>
    <mergeCell ref="AO49:AO50"/>
    <mergeCell ref="AP49:AP50"/>
    <mergeCell ref="AQ49:AQ50"/>
    <mergeCell ref="AR49:AR50"/>
    <mergeCell ref="AO52:AO53"/>
    <mergeCell ref="AP52:AP53"/>
    <mergeCell ref="AQ52:AQ53"/>
    <mergeCell ref="AR52:AR53"/>
    <mergeCell ref="AS52:AS53"/>
    <mergeCell ref="AP16:AP17"/>
    <mergeCell ref="AQ16:AQ17"/>
    <mergeCell ref="AR16:AR17"/>
    <mergeCell ref="AS16:AS17"/>
    <mergeCell ref="AM45:AS45"/>
    <mergeCell ref="A49:A50"/>
    <mergeCell ref="B49:B50"/>
    <mergeCell ref="C49:C50"/>
    <mergeCell ref="D49:D50"/>
    <mergeCell ref="E49:E50"/>
    <mergeCell ref="AS49:AS50"/>
    <mergeCell ref="A16:A17"/>
    <mergeCell ref="B16:B17"/>
    <mergeCell ref="C16:C17"/>
    <mergeCell ref="D16:D17"/>
    <mergeCell ref="AK16:AK17"/>
    <mergeCell ref="AL16:AL17"/>
    <mergeCell ref="AM16:AM17"/>
    <mergeCell ref="AN16:AN17"/>
    <mergeCell ref="AO16:AO17"/>
    <mergeCell ref="AQ10:AQ11"/>
    <mergeCell ref="AR10:AR11"/>
    <mergeCell ref="AS10:AS11"/>
    <mergeCell ref="A12:A13"/>
    <mergeCell ref="B12:B13"/>
    <mergeCell ref="C12:C13"/>
    <mergeCell ref="D12:D13"/>
    <mergeCell ref="AK12:AK13"/>
    <mergeCell ref="AL12:AL13"/>
    <mergeCell ref="AS12:AS13"/>
    <mergeCell ref="AM12:AM13"/>
    <mergeCell ref="AN12:AN13"/>
    <mergeCell ref="AO12:AO13"/>
    <mergeCell ref="AP12:AP13"/>
    <mergeCell ref="AQ12:AQ13"/>
    <mergeCell ref="AR12:AR13"/>
    <mergeCell ref="AT5:AT6"/>
    <mergeCell ref="A8:A9"/>
    <mergeCell ref="B8:B9"/>
    <mergeCell ref="C8:C9"/>
    <mergeCell ref="D8:D9"/>
    <mergeCell ref="AK8:AK9"/>
    <mergeCell ref="AL8:AL9"/>
    <mergeCell ref="AS8:AS9"/>
    <mergeCell ref="A10:A11"/>
    <mergeCell ref="B10:B11"/>
    <mergeCell ref="C10:C11"/>
    <mergeCell ref="D10:D11"/>
    <mergeCell ref="AK10:AK11"/>
    <mergeCell ref="AL10:AL11"/>
    <mergeCell ref="AM10:AM11"/>
    <mergeCell ref="AN10:AN11"/>
    <mergeCell ref="AO10:AO11"/>
    <mergeCell ref="AM8:AM9"/>
    <mergeCell ref="AN8:AN9"/>
    <mergeCell ref="AO8:AO9"/>
    <mergeCell ref="AP8:AP9"/>
    <mergeCell ref="AQ8:AQ9"/>
    <mergeCell ref="AR8:AR9"/>
    <mergeCell ref="AP10:AP11"/>
    <mergeCell ref="AM1:AS1"/>
    <mergeCell ref="A5:A6"/>
    <mergeCell ref="B5:B6"/>
    <mergeCell ref="C5:C6"/>
    <mergeCell ref="D5:D6"/>
    <mergeCell ref="E5:E6"/>
    <mergeCell ref="AK5:AM5"/>
    <mergeCell ref="AN5:AN6"/>
    <mergeCell ref="AO5:AO6"/>
    <mergeCell ref="AP5:AP6"/>
    <mergeCell ref="AQ5:AQ6"/>
    <mergeCell ref="AR5:AR6"/>
    <mergeCell ref="AS5:AS6"/>
  </mergeCells>
  <conditionalFormatting sqref="F5:AJ6 F8:AJ17 F95:AJ174">
    <cfRule type="expression" dxfId="190" priority="46" stopIfTrue="1">
      <formula>IF(WEEKDAY(F$5)=1,TRUE,FALSE)</formula>
    </cfRule>
  </conditionalFormatting>
  <conditionalFormatting sqref="F49:AJ50 F52:AJ65">
    <cfRule type="expression" dxfId="234" priority="45" stopIfTrue="1">
      <formula>IF(WEEKDAY(F$5)=1,TRUE,FALSE)</formula>
    </cfRule>
  </conditionalFormatting>
  <conditionalFormatting sqref="F92:AJ93">
    <cfRule type="expression" dxfId="233" priority="44" stopIfTrue="1">
      <formula>IF(WEEKDAY(F$5)=1,TRUE,FALSE)</formula>
    </cfRule>
  </conditionalFormatting>
  <conditionalFormatting sqref="F95:AJ174">
    <cfRule type="expression" dxfId="232" priority="43" stopIfTrue="1">
      <formula>IF(WEEKDAY(F$5)=1,TRUE,FALSE)</formula>
    </cfRule>
  </conditionalFormatting>
  <conditionalFormatting sqref="F52:AJ65">
    <cfRule type="expression" dxfId="231" priority="42" stopIfTrue="1">
      <formula>IF(WEEKDAY(F$5)=1,TRUE,FALSE)</formula>
    </cfRule>
  </conditionalFormatting>
  <conditionalFormatting sqref="F141:AJ174">
    <cfRule type="expression" dxfId="230" priority="41" stopIfTrue="1">
      <formula>IF(WEEKDAY(F$5)=1,TRUE,FALSE)</formula>
    </cfRule>
  </conditionalFormatting>
  <conditionalFormatting sqref="F8:AJ17">
    <cfRule type="expression" dxfId="229" priority="40" stopIfTrue="1">
      <formula>IF(WEEKDAY(F$5)=1,TRUE,FALSE)</formula>
    </cfRule>
  </conditionalFormatting>
  <conditionalFormatting sqref="F52:AJ65">
    <cfRule type="expression" dxfId="228" priority="39" stopIfTrue="1">
      <formula>IF(WEEKDAY(F$5)=1,TRUE,FALSE)</formula>
    </cfRule>
  </conditionalFormatting>
  <conditionalFormatting sqref="F139:AJ174">
    <cfRule type="expression" dxfId="227" priority="37" stopIfTrue="1">
      <formula>IF(WEEKDAY(F$5)=1,TRUE,FALSE)</formula>
    </cfRule>
  </conditionalFormatting>
  <conditionalFormatting sqref="F8:AJ17">
    <cfRule type="expression" dxfId="226" priority="36" stopIfTrue="1">
      <formula>IF(WEEKDAY(F$5)=1,TRUE,FALSE)</formula>
    </cfRule>
  </conditionalFormatting>
  <conditionalFormatting sqref="F52:AJ65">
    <cfRule type="expression" dxfId="225" priority="35" stopIfTrue="1">
      <formula>IF(WEEKDAY(F$5)=1,TRUE,FALSE)</formula>
    </cfRule>
  </conditionalFormatting>
  <conditionalFormatting sqref="F95:AJ174">
    <cfRule type="expression" dxfId="224" priority="34" stopIfTrue="1">
      <formula>IF(WEEKDAY(F$5)=1,TRUE,FALSE)</formula>
    </cfRule>
  </conditionalFormatting>
  <conditionalFormatting sqref="F151:AJ174">
    <cfRule type="expression" dxfId="223" priority="33" stopIfTrue="1">
      <formula>IF(WEEKDAY(F$5)=1,TRUE,FALSE)</formula>
    </cfRule>
  </conditionalFormatting>
  <conditionalFormatting sqref="F150:AJ150">
    <cfRule type="expression" dxfId="222" priority="32" stopIfTrue="1">
      <formula>IF(WEEKDAY(F$5)=1,TRUE,FALSE)</formula>
    </cfRule>
  </conditionalFormatting>
  <conditionalFormatting sqref="F140:AJ140">
    <cfRule type="expression" dxfId="221" priority="31" stopIfTrue="1">
      <formula>IF(WEEKDAY(F$5)=1,TRUE,FALSE)</formula>
    </cfRule>
  </conditionalFormatting>
  <conditionalFormatting sqref="F134:AJ134">
    <cfRule type="expression" dxfId="220" priority="30" stopIfTrue="1">
      <formula>IF(WEEKDAY(F$5)=1,TRUE,FALSE)</formula>
    </cfRule>
  </conditionalFormatting>
  <conditionalFormatting sqref="F134:AJ134">
    <cfRule type="expression" dxfId="219" priority="29" stopIfTrue="1">
      <formula>IF(WEEKDAY(F$5)=1,TRUE,FALSE)</formula>
    </cfRule>
  </conditionalFormatting>
  <conditionalFormatting sqref="F130:AJ130">
    <cfRule type="expression" dxfId="218" priority="28" stopIfTrue="1">
      <formula>IF(WEEKDAY(F$5)=1,TRUE,FALSE)</formula>
    </cfRule>
  </conditionalFormatting>
  <conditionalFormatting sqref="F130:AJ130">
    <cfRule type="expression" dxfId="217" priority="27" stopIfTrue="1">
      <formula>IF(WEEKDAY(F$5)=1,TRUE,FALSE)</formula>
    </cfRule>
  </conditionalFormatting>
  <conditionalFormatting sqref="F126:AJ126">
    <cfRule type="expression" dxfId="216" priority="26" stopIfTrue="1">
      <formula>IF(WEEKDAY(F$5)=1,TRUE,FALSE)</formula>
    </cfRule>
  </conditionalFormatting>
  <conditionalFormatting sqref="F126:AJ126">
    <cfRule type="expression" dxfId="215" priority="25" stopIfTrue="1">
      <formula>IF(WEEKDAY(F$5)=1,TRUE,FALSE)</formula>
    </cfRule>
  </conditionalFormatting>
  <conditionalFormatting sqref="F124:AJ124">
    <cfRule type="expression" dxfId="214" priority="24" stopIfTrue="1">
      <formula>IF(WEEKDAY(F$5)=1,TRUE,FALSE)</formula>
    </cfRule>
  </conditionalFormatting>
  <conditionalFormatting sqref="F124:AJ124">
    <cfRule type="expression" dxfId="213" priority="23" stopIfTrue="1">
      <formula>IF(WEEKDAY(F$5)=1,TRUE,FALSE)</formula>
    </cfRule>
  </conditionalFormatting>
  <conditionalFormatting sqref="F122:AJ122">
    <cfRule type="expression" dxfId="212" priority="22" stopIfTrue="1">
      <formula>IF(WEEKDAY(F$5)=1,TRUE,FALSE)</formula>
    </cfRule>
  </conditionalFormatting>
  <conditionalFormatting sqref="F122:AJ122">
    <cfRule type="expression" dxfId="211" priority="21" stopIfTrue="1">
      <formula>IF(WEEKDAY(F$5)=1,TRUE,FALSE)</formula>
    </cfRule>
  </conditionalFormatting>
  <conditionalFormatting sqref="F120:AJ120">
    <cfRule type="expression" dxfId="210" priority="20" stopIfTrue="1">
      <formula>IF(WEEKDAY(F$5)=1,TRUE,FALSE)</formula>
    </cfRule>
  </conditionalFormatting>
  <conditionalFormatting sqref="F120:AJ120">
    <cfRule type="expression" dxfId="209" priority="19" stopIfTrue="1">
      <formula>IF(WEEKDAY(F$5)=1,TRUE,FALSE)</formula>
    </cfRule>
  </conditionalFormatting>
  <conditionalFormatting sqref="F118:AJ118">
    <cfRule type="expression" dxfId="208" priority="18" stopIfTrue="1">
      <formula>IF(WEEKDAY(F$5)=1,TRUE,FALSE)</formula>
    </cfRule>
  </conditionalFormatting>
  <conditionalFormatting sqref="F118:AJ118">
    <cfRule type="expression" dxfId="207" priority="17" stopIfTrue="1">
      <formula>IF(WEEKDAY(F$5)=1,TRUE,FALSE)</formula>
    </cfRule>
  </conditionalFormatting>
  <conditionalFormatting sqref="F116:AJ116">
    <cfRule type="expression" dxfId="206" priority="16" stopIfTrue="1">
      <formula>IF(WEEKDAY(F$5)=1,TRUE,FALSE)</formula>
    </cfRule>
  </conditionalFormatting>
  <conditionalFormatting sqref="F116:AJ116">
    <cfRule type="expression" dxfId="205" priority="15" stopIfTrue="1">
      <formula>IF(WEEKDAY(F$5)=1,TRUE,FALSE)</formula>
    </cfRule>
  </conditionalFormatting>
  <conditionalFormatting sqref="F114:AJ114">
    <cfRule type="expression" dxfId="204" priority="14" stopIfTrue="1">
      <formula>IF(WEEKDAY(F$5)=1,TRUE,FALSE)</formula>
    </cfRule>
  </conditionalFormatting>
  <conditionalFormatting sqref="F114:AJ114">
    <cfRule type="expression" dxfId="203" priority="13" stopIfTrue="1">
      <formula>IF(WEEKDAY(F$5)=1,TRUE,FALSE)</formula>
    </cfRule>
  </conditionalFormatting>
  <conditionalFormatting sqref="F110:AJ110">
    <cfRule type="expression" dxfId="202" priority="12" stopIfTrue="1">
      <formula>IF(WEEKDAY(F$5)=1,TRUE,FALSE)</formula>
    </cfRule>
  </conditionalFormatting>
  <conditionalFormatting sqref="F110:AJ110">
    <cfRule type="expression" dxfId="201" priority="11" stopIfTrue="1">
      <formula>IF(WEEKDAY(F$5)=1,TRUE,FALSE)</formula>
    </cfRule>
  </conditionalFormatting>
  <conditionalFormatting sqref="F96:AJ96 F98:AJ98 F100:AJ100 F102:AJ102 F104:AJ104 F106:AJ106 F108:AJ108 F110:AJ110 F112:AJ112 F114:AJ114 F116:AJ116 F118:AJ118 F120:AJ120 F122:AJ122 F124:AJ124 F126:AJ126 F128:AJ128 F130:AJ130 F132:AJ132 F134:AJ134 F136:AJ136 F138:AJ138 F140:AJ140 F142:AJ142 F144:AJ144 F146:AJ146 F148:AJ148 F150:AJ150 F152:AJ152 F154:AJ154 F156:AJ156 F158:AJ158 F160:AJ160 F162:AJ162 F164:AJ164 F166:AJ166 F168:AJ168 F170:AJ170 F172:AJ172 F174:AJ174">
    <cfRule type="expression" dxfId="200" priority="10" stopIfTrue="1">
      <formula>IF(WEEKDAY(F$5)=1,TRUE,FALSE)</formula>
    </cfRule>
  </conditionalFormatting>
  <conditionalFormatting sqref="F96:AJ96 F98:AJ98 F100:AJ100 F102:AJ102 F104:AJ104 F106:AJ106 F108:AJ108 F110:AJ110 F112:AJ112 F114:AJ114 F116:AJ116 F118:AJ118 F120:AJ120 F122:AJ122 F124:AJ124 F126:AJ126 F128:AJ128 F130:AJ130 F132:AJ132 F134:AJ134 F136:AJ136 F138:AJ138 F140:AJ140 F142:AJ142 F144:AJ144 F146:AJ146 F148:AJ148 F150:AJ150 F152:AJ152 F154:AJ154 F156:AJ156 F158:AJ158 F160:AJ160 F162:AJ162 F164:AJ164 F166:AJ166 F168:AJ168 F170:AJ170 F172:AJ172 F174:AJ174">
    <cfRule type="expression" dxfId="199" priority="9" stopIfTrue="1">
      <formula>IF(WEEKDAY(F$5)=1,TRUE,FALSE)</formula>
    </cfRule>
  </conditionalFormatting>
  <conditionalFormatting sqref="F98:AJ98">
    <cfRule type="expression" dxfId="198" priority="8" stopIfTrue="1">
      <formula>IF(WEEKDAY(F$5)=1,TRUE,FALSE)</formula>
    </cfRule>
  </conditionalFormatting>
  <conditionalFormatting sqref="F98:AJ98">
    <cfRule type="expression" dxfId="197" priority="7" stopIfTrue="1">
      <formula>IF(WEEKDAY(F$5)=1,TRUE,FALSE)</formula>
    </cfRule>
  </conditionalFormatting>
  <conditionalFormatting sqref="F100:AJ100">
    <cfRule type="expression" dxfId="196" priority="6" stopIfTrue="1">
      <formula>IF(WEEKDAY(F$5)=1,TRUE,FALSE)</formula>
    </cfRule>
  </conditionalFormatting>
  <conditionalFormatting sqref="F100:AJ100">
    <cfRule type="expression" dxfId="195" priority="5" stopIfTrue="1">
      <formula>IF(WEEKDAY(F$5)=1,TRUE,FALSE)</formula>
    </cfRule>
  </conditionalFormatting>
  <conditionalFormatting sqref="F104:AJ104">
    <cfRule type="expression" dxfId="194" priority="4" stopIfTrue="1">
      <formula>IF(WEEKDAY(F$5)=1,TRUE,FALSE)</formula>
    </cfRule>
  </conditionalFormatting>
  <conditionalFormatting sqref="F104:AJ104">
    <cfRule type="expression" dxfId="193" priority="3" stopIfTrue="1">
      <formula>IF(WEEKDAY(F$5)=1,TRUE,FALSE)</formula>
    </cfRule>
  </conditionalFormatting>
  <conditionalFormatting sqref="F106:AJ106">
    <cfRule type="expression" dxfId="192" priority="2" stopIfTrue="1">
      <formula>IF(WEEKDAY(F$5)=1,TRUE,FALSE)</formula>
    </cfRule>
  </conditionalFormatting>
  <conditionalFormatting sqref="F106:AJ106">
    <cfRule type="expression" dxfId="191" priority="1" stopIfTrue="1">
      <formula>IF(WEEKDAY(F$5)=1,TRUE,FALSE)</formula>
    </cfRule>
  </conditionalFormatting>
  <printOptions horizontalCentered="1"/>
  <pageMargins left="0.24" right="0.24" top="0.32" bottom="0.18" header="0.25" footer="0"/>
  <pageSetup paperSize="9" scale="75" fitToHeight="0" orientation="landscape" r:id="rId1"/>
  <headerFooter alignWithMargins="0">
    <oddHeader xml:space="preserve">&amp;R&amp;Y
</oddHeader>
    <oddFooter>&amp;C&amp;P/&amp;N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E294"/>
  <sheetViews>
    <sheetView zoomScaleNormal="70" workbookViewId="0">
      <pane xSplit="3" ySplit="9" topLeftCell="H121" activePane="bottomRight" state="frozen"/>
      <selection activeCell="S150" sqref="S150"/>
      <selection pane="topRight" activeCell="S150" sqref="S150"/>
      <selection pane="bottomLeft" activeCell="S150" sqref="S150"/>
      <selection pane="bottomRight" activeCell="N126" sqref="N126:P126"/>
    </sheetView>
  </sheetViews>
  <sheetFormatPr defaultRowHeight="11.25"/>
  <cols>
    <col min="1" max="1" width="4.28515625" style="6" customWidth="1"/>
    <col min="2" max="2" width="8.42578125" style="6" customWidth="1"/>
    <col min="3" max="3" width="21.140625" style="6" customWidth="1"/>
    <col min="4" max="4" width="13.5703125" style="20" customWidth="1"/>
    <col min="5" max="5" width="10.28515625" style="21" customWidth="1"/>
    <col min="6" max="6" width="7.140625" style="20" customWidth="1"/>
    <col min="7" max="7" width="10.5703125" style="21" customWidth="1"/>
    <col min="8" max="8" width="7.140625" style="21" customWidth="1"/>
    <col min="9" max="9" width="9.5703125" style="21" customWidth="1"/>
    <col min="10" max="10" width="8.5703125" style="105" customWidth="1"/>
    <col min="11" max="12" width="12" style="6" customWidth="1"/>
    <col min="13" max="13" width="11.85546875" style="22" customWidth="1"/>
    <col min="14" max="14" width="8.5703125" style="6" customWidth="1"/>
    <col min="15" max="16" width="8.7109375" style="6" customWidth="1"/>
    <col min="17" max="17" width="11" style="6" customWidth="1"/>
    <col min="18" max="18" width="10.7109375" style="6" customWidth="1"/>
    <col min="19" max="19" width="10.85546875" style="6" customWidth="1"/>
    <col min="20" max="20" width="12.28515625" style="8" customWidth="1"/>
    <col min="21" max="21" width="9.5703125" style="6" customWidth="1"/>
    <col min="22" max="22" width="15.42578125" style="8" customWidth="1"/>
    <col min="23" max="23" width="7.42578125" style="8" customWidth="1"/>
    <col min="24" max="24" width="7" style="8" customWidth="1"/>
    <col min="25" max="25" width="9.140625" style="8"/>
    <col min="26" max="26" width="11.140625" style="8" bestFit="1" customWidth="1"/>
    <col min="27" max="28" width="10.85546875" style="6" bestFit="1" customWidth="1"/>
    <col min="29" max="16384" width="9.140625" style="6"/>
  </cols>
  <sheetData>
    <row r="1" spans="1:31" s="4" customFormat="1" ht="29.25" customHeight="1">
      <c r="A1" s="161" t="str">
        <f>TH!A1</f>
        <v>Công ty TNHH Hải sản An Lạc</v>
      </c>
      <c r="B1" s="301"/>
      <c r="C1" s="301"/>
      <c r="D1" s="424" t="str">
        <f>"BẢNG THANH TOÁN LƯƠNG THÁNG"&amp;" "&amp;TEXT($E$4,"mm")&amp;" / "&amp;TEXT($E$4,"yyyy")</f>
        <v>BẢNG THANH TOÁN LƯƠNG THÁNG 07 / 2014</v>
      </c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5"/>
      <c r="R1" s="426" t="s">
        <v>64</v>
      </c>
      <c r="S1" s="427"/>
      <c r="T1" s="428"/>
      <c r="U1" s="152" t="s">
        <v>61</v>
      </c>
      <c r="V1" s="129" t="s">
        <v>38</v>
      </c>
      <c r="W1" s="96"/>
      <c r="X1" s="96"/>
      <c r="Y1" s="5"/>
      <c r="Z1" s="5"/>
    </row>
    <row r="2" spans="1:31" s="4" customFormat="1" ht="15" customHeight="1">
      <c r="A2" s="161" t="str">
        <f>TH!A2</f>
        <v>Địa chỉ: Lô A14, đường 4A, KCN Hải Sơn, Đức Hòa, Long An</v>
      </c>
      <c r="B2" s="301"/>
      <c r="C2" s="301"/>
      <c r="D2" s="301"/>
      <c r="E2" s="94"/>
      <c r="F2" s="301"/>
      <c r="G2" s="301"/>
      <c r="H2" s="301"/>
      <c r="I2" s="301"/>
      <c r="J2" s="95"/>
      <c r="K2" s="301"/>
      <c r="L2" s="301"/>
      <c r="M2" s="301"/>
      <c r="N2" s="301"/>
      <c r="O2" s="301"/>
      <c r="P2" s="301"/>
      <c r="Q2" s="301"/>
      <c r="R2" s="301"/>
      <c r="S2" s="301"/>
      <c r="T2" s="69"/>
      <c r="U2" s="93">
        <v>27</v>
      </c>
      <c r="V2" s="130">
        <v>31</v>
      </c>
      <c r="W2" s="96"/>
      <c r="X2" s="96"/>
      <c r="Y2" s="5"/>
      <c r="Z2" s="5"/>
    </row>
    <row r="3" spans="1:31" s="4" customFormat="1" ht="15" customHeight="1">
      <c r="A3" s="161" t="s">
        <v>65</v>
      </c>
      <c r="B3" s="301"/>
      <c r="C3" s="301"/>
      <c r="D3" s="301"/>
      <c r="E3" s="94"/>
      <c r="F3" s="301"/>
      <c r="G3" s="301"/>
      <c r="H3" s="301"/>
      <c r="I3" s="301"/>
      <c r="J3" s="95"/>
      <c r="K3" s="301"/>
      <c r="L3" s="301"/>
      <c r="M3" s="301"/>
      <c r="N3" s="301"/>
      <c r="O3" s="301"/>
      <c r="P3" s="301"/>
      <c r="Q3" s="301"/>
      <c r="R3" s="301"/>
      <c r="S3" s="301"/>
      <c r="T3" s="69"/>
      <c r="U3" s="153"/>
      <c r="V3" s="154"/>
      <c r="W3" s="96"/>
      <c r="X3" s="96"/>
      <c r="Y3" s="5"/>
      <c r="Z3" s="5"/>
    </row>
    <row r="4" spans="1:31" s="4" customFormat="1" ht="15" customHeight="1">
      <c r="A4" s="161" t="str">
        <f>TH!A3</f>
        <v>MST: 1100878093</v>
      </c>
      <c r="B4" s="301"/>
      <c r="C4" s="301"/>
      <c r="D4" s="301"/>
      <c r="E4" s="327">
        <f>'CC - 07'!$E$4</f>
        <v>41821</v>
      </c>
      <c r="F4" s="301"/>
      <c r="G4" s="301"/>
      <c r="H4" s="301"/>
      <c r="I4" s="301"/>
      <c r="J4" s="95"/>
      <c r="K4" s="301"/>
      <c r="L4" s="92"/>
      <c r="M4" s="301"/>
      <c r="N4" s="301"/>
      <c r="O4" s="301"/>
      <c r="P4" s="301"/>
      <c r="Q4" s="14"/>
      <c r="R4" s="301"/>
      <c r="S4" s="301"/>
      <c r="T4" s="301"/>
      <c r="V4" s="96"/>
      <c r="W4" s="96"/>
      <c r="X4" s="96"/>
      <c r="Y4" s="5"/>
      <c r="Z4" s="5"/>
    </row>
    <row r="5" spans="1:31" s="124" customFormat="1" ht="14.25" customHeight="1">
      <c r="A5" s="122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342">
        <v>0.08</v>
      </c>
      <c r="O5" s="342">
        <v>1.4999999999999999E-2</v>
      </c>
      <c r="P5" s="342">
        <v>0.01</v>
      </c>
      <c r="Q5" s="123"/>
      <c r="R5" s="123"/>
      <c r="S5" s="123"/>
      <c r="T5" s="123"/>
      <c r="U5" s="123"/>
      <c r="V5" s="125"/>
      <c r="W5" s="125"/>
      <c r="X5" s="125"/>
      <c r="Y5" s="125"/>
      <c r="Z5" s="125"/>
    </row>
    <row r="6" spans="1:31" s="33" customFormat="1" ht="24" customHeight="1">
      <c r="A6" s="421" t="s">
        <v>20</v>
      </c>
      <c r="B6" s="421" t="s">
        <v>21</v>
      </c>
      <c r="C6" s="420" t="s">
        <v>1</v>
      </c>
      <c r="D6" s="420" t="s">
        <v>2</v>
      </c>
      <c r="E6" s="423" t="s">
        <v>58</v>
      </c>
      <c r="F6" s="412" t="s">
        <v>27</v>
      </c>
      <c r="G6" s="414"/>
      <c r="H6" s="414"/>
      <c r="I6" s="414"/>
      <c r="J6" s="414"/>
      <c r="K6" s="413"/>
      <c r="L6" s="408" t="s">
        <v>60</v>
      </c>
      <c r="M6" s="408" t="s">
        <v>5</v>
      </c>
      <c r="N6" s="420" t="s">
        <v>6</v>
      </c>
      <c r="O6" s="420"/>
      <c r="P6" s="420"/>
      <c r="Q6" s="408" t="s">
        <v>7</v>
      </c>
      <c r="R6" s="408" t="s">
        <v>8</v>
      </c>
      <c r="S6" s="408" t="s">
        <v>9</v>
      </c>
      <c r="T6" s="410" t="s">
        <v>10</v>
      </c>
      <c r="U6" s="123"/>
      <c r="V6" s="34"/>
      <c r="W6" s="34"/>
      <c r="X6" s="5"/>
      <c r="Y6" s="5"/>
      <c r="Z6" s="5"/>
      <c r="AA6" s="4"/>
      <c r="AB6" s="4"/>
      <c r="AC6" s="4"/>
      <c r="AD6" s="4"/>
      <c r="AE6" s="4"/>
    </row>
    <row r="7" spans="1:31" s="33" customFormat="1" ht="33.75" customHeight="1">
      <c r="A7" s="422"/>
      <c r="B7" s="422"/>
      <c r="C7" s="420"/>
      <c r="D7" s="420"/>
      <c r="E7" s="423"/>
      <c r="F7" s="412" t="s">
        <v>62</v>
      </c>
      <c r="G7" s="413"/>
      <c r="H7" s="412" t="s">
        <v>42</v>
      </c>
      <c r="I7" s="414"/>
      <c r="J7" s="415" t="s">
        <v>28</v>
      </c>
      <c r="K7" s="408" t="s">
        <v>4</v>
      </c>
      <c r="L7" s="409"/>
      <c r="M7" s="409"/>
      <c r="N7" s="417" t="s">
        <v>12</v>
      </c>
      <c r="O7" s="408" t="s">
        <v>13</v>
      </c>
      <c r="P7" s="408" t="s">
        <v>35</v>
      </c>
      <c r="Q7" s="409"/>
      <c r="R7" s="409"/>
      <c r="S7" s="409"/>
      <c r="T7" s="411"/>
      <c r="U7" s="123"/>
      <c r="V7" s="34"/>
      <c r="W7" s="34"/>
      <c r="X7" s="5"/>
      <c r="Y7" s="5"/>
      <c r="Z7" s="5"/>
      <c r="AA7" s="4"/>
      <c r="AB7" s="4"/>
      <c r="AC7" s="4"/>
      <c r="AD7" s="4"/>
      <c r="AE7" s="4"/>
    </row>
    <row r="8" spans="1:31" s="33" customFormat="1" ht="35.25" customHeight="1">
      <c r="A8" s="422"/>
      <c r="B8" s="422"/>
      <c r="C8" s="408"/>
      <c r="D8" s="408"/>
      <c r="E8" s="423"/>
      <c r="F8" s="295" t="s">
        <v>41</v>
      </c>
      <c r="G8" s="294" t="s">
        <v>19</v>
      </c>
      <c r="H8" s="329" t="s">
        <v>41</v>
      </c>
      <c r="I8" s="299" t="s">
        <v>19</v>
      </c>
      <c r="J8" s="416"/>
      <c r="K8" s="409"/>
      <c r="L8" s="419"/>
      <c r="M8" s="409"/>
      <c r="N8" s="418"/>
      <c r="O8" s="409"/>
      <c r="P8" s="409"/>
      <c r="Q8" s="409"/>
      <c r="R8" s="409"/>
      <c r="S8" s="409"/>
      <c r="T8" s="411"/>
      <c r="U8" s="123"/>
      <c r="V8" s="34"/>
      <c r="W8" s="34"/>
      <c r="X8" s="5"/>
      <c r="Y8" s="5"/>
      <c r="Z8" s="5"/>
      <c r="AA8" s="4"/>
      <c r="AB8" s="4"/>
      <c r="AC8" s="4"/>
      <c r="AD8" s="4"/>
      <c r="AE8" s="4"/>
    </row>
    <row r="9" spans="1:31" s="98" customFormat="1" ht="12.75" customHeight="1">
      <c r="A9" s="97">
        <v>1</v>
      </c>
      <c r="B9" s="97">
        <v>2</v>
      </c>
      <c r="C9" s="97">
        <v>3</v>
      </c>
      <c r="D9" s="97">
        <v>4</v>
      </c>
      <c r="E9" s="97">
        <v>5</v>
      </c>
      <c r="F9" s="97">
        <v>7</v>
      </c>
      <c r="G9" s="97">
        <v>8</v>
      </c>
      <c r="H9" s="97">
        <v>9</v>
      </c>
      <c r="I9" s="97">
        <v>10</v>
      </c>
      <c r="J9" s="97">
        <v>13</v>
      </c>
      <c r="K9" s="97">
        <v>14</v>
      </c>
      <c r="L9" s="97">
        <v>16</v>
      </c>
      <c r="M9" s="97">
        <v>20</v>
      </c>
      <c r="N9" s="97">
        <v>24</v>
      </c>
      <c r="O9" s="97">
        <v>25</v>
      </c>
      <c r="P9" s="97">
        <v>26</v>
      </c>
      <c r="Q9" s="97">
        <v>29</v>
      </c>
      <c r="R9" s="97">
        <v>30</v>
      </c>
      <c r="S9" s="97">
        <v>31</v>
      </c>
      <c r="T9" s="97">
        <v>32</v>
      </c>
      <c r="U9" s="123"/>
      <c r="V9" s="99"/>
      <c r="W9" s="99"/>
      <c r="X9" s="100"/>
      <c r="Y9" s="100"/>
      <c r="Z9" s="100"/>
      <c r="AA9" s="101"/>
      <c r="AB9" s="101"/>
      <c r="AC9" s="101"/>
      <c r="AD9" s="101"/>
      <c r="AE9" s="101"/>
    </row>
    <row r="10" spans="1:31" s="44" customFormat="1" ht="23.25" customHeight="1">
      <c r="A10" s="46">
        <v>1</v>
      </c>
      <c r="B10" s="46" t="s">
        <v>67</v>
      </c>
      <c r="C10" s="102" t="str">
        <f t="shared" ref="C10:C12" si="0">VLOOKUP(B10,DS,2,0)</f>
        <v>Mai Út Hiền</v>
      </c>
      <c r="D10" s="135" t="str">
        <f t="shared" ref="D10:D12" si="1">VLOOKUP(B10,DS,3,0)</f>
        <v>Cơ Điện</v>
      </c>
      <c r="E10" s="103">
        <f t="shared" ref="E10:E12" si="2">VLOOKUP(B10,DS,4,0)</f>
        <v>3784000</v>
      </c>
      <c r="F10" s="108">
        <f>VLOOKUP(B10,'CC - 07'!$B$8:$AS$17,36,0)</f>
        <v>27</v>
      </c>
      <c r="G10" s="243">
        <f t="shared" ref="G10:G12" si="3">ROUND(E10/$U$2*F10,0)</f>
        <v>3784000</v>
      </c>
      <c r="H10" s="108">
        <f>(VLOOKUP(B10,'CC - 07'!$B$8:$AS$17,37,0)+VLOOKUP(B10,'CC - 07'!$B$8:$AS$17,38,0))</f>
        <v>1</v>
      </c>
      <c r="I10" s="243">
        <f t="shared" ref="I10:I12" si="4">ROUND(E10/$U$2*H10,0)</f>
        <v>140148</v>
      </c>
      <c r="J10" s="109">
        <f>F10+H10</f>
        <v>28</v>
      </c>
      <c r="K10" s="47">
        <f t="shared" ref="J10:K12" si="5">G10+I10</f>
        <v>3924148</v>
      </c>
      <c r="L10" s="103">
        <f t="shared" ref="L10:L12" si="6">+F10*15000</f>
        <v>405000</v>
      </c>
      <c r="M10" s="49">
        <f t="shared" ref="M10:M12" si="7">K10+L10</f>
        <v>4329148</v>
      </c>
      <c r="N10" s="48">
        <f>IF(VLOOKUP(B10,DS,15,0)="x",E10*$N$5,0)</f>
        <v>302720</v>
      </c>
      <c r="O10" s="48">
        <f>IF(VLOOKUP(B10,DS,15,0)="x",E10*$O$5,0)</f>
        <v>56760</v>
      </c>
      <c r="P10" s="48">
        <f>IF(VLOOKUP(B10,DS,15,0)="x",E10*$P$5,0)</f>
        <v>37840</v>
      </c>
      <c r="Q10" s="47">
        <f t="shared" ref="Q10:Q12" si="8">M10-SUM(N10:P10)</f>
        <v>3931828</v>
      </c>
      <c r="R10" s="47">
        <f t="shared" ref="R10:R12" si="9">VLOOKUP(B10,DS,23,0)</f>
        <v>0</v>
      </c>
      <c r="S10" s="55">
        <f t="shared" ref="S10:S12" si="10">Q10-R10</f>
        <v>3931828</v>
      </c>
      <c r="T10" s="47"/>
      <c r="U10" s="123"/>
      <c r="V10" s="45"/>
      <c r="W10" s="34"/>
      <c r="X10" s="5"/>
      <c r="Y10" s="5"/>
      <c r="Z10" s="5"/>
      <c r="AA10" s="4"/>
      <c r="AB10" s="4"/>
      <c r="AC10" s="4"/>
      <c r="AD10" s="4"/>
      <c r="AE10" s="4"/>
    </row>
    <row r="11" spans="1:31" s="44" customFormat="1" ht="23.25" customHeight="1">
      <c r="A11" s="46">
        <v>2</v>
      </c>
      <c r="B11" s="46" t="s">
        <v>68</v>
      </c>
      <c r="C11" s="102" t="str">
        <f t="shared" si="0"/>
        <v>Nguyễn Thị Xuân Thảo</v>
      </c>
      <c r="D11" s="135" t="str">
        <f t="shared" si="1"/>
        <v>KCS</v>
      </c>
      <c r="E11" s="103">
        <f t="shared" si="2"/>
        <v>3539000</v>
      </c>
      <c r="F11" s="108">
        <f>VLOOKUP(B11,'CC - 07'!$B$8:$AS$17,36,0)</f>
        <v>27</v>
      </c>
      <c r="G11" s="243">
        <f t="shared" si="3"/>
        <v>3539000</v>
      </c>
      <c r="H11" s="108">
        <f>(VLOOKUP(B11,'CC - 07'!$B$8:$AS$17,37,0)+VLOOKUP(B11,'CC - 07'!$B$8:$AS$17,38,0))</f>
        <v>1.25</v>
      </c>
      <c r="I11" s="243">
        <f t="shared" si="4"/>
        <v>163843</v>
      </c>
      <c r="J11" s="109">
        <f t="shared" si="5"/>
        <v>28.25</v>
      </c>
      <c r="K11" s="47">
        <f>G11+I11+2281</f>
        <v>3705124</v>
      </c>
      <c r="L11" s="103">
        <f t="shared" si="6"/>
        <v>405000</v>
      </c>
      <c r="M11" s="49">
        <f t="shared" si="7"/>
        <v>4110124</v>
      </c>
      <c r="N11" s="48">
        <f>IF(VLOOKUP(B11,DS,15,0)="x",E11*$N$5,0)</f>
        <v>283120</v>
      </c>
      <c r="O11" s="48">
        <f>IF(VLOOKUP(B11,DS,15,0)="x",E11*$O$5,0)</f>
        <v>53085</v>
      </c>
      <c r="P11" s="48">
        <f>IF(VLOOKUP(B11,DS,15,0)="x",E11*$P$5,0)</f>
        <v>35390</v>
      </c>
      <c r="Q11" s="47">
        <f t="shared" si="8"/>
        <v>3738529</v>
      </c>
      <c r="R11" s="47">
        <f t="shared" si="9"/>
        <v>0</v>
      </c>
      <c r="S11" s="55">
        <f t="shared" si="10"/>
        <v>3738529</v>
      </c>
      <c r="T11" s="47"/>
      <c r="U11" s="123"/>
      <c r="V11" s="45"/>
      <c r="W11" s="34"/>
      <c r="X11" s="5"/>
      <c r="Y11" s="5"/>
      <c r="Z11" s="5"/>
      <c r="AA11" s="4"/>
      <c r="AB11" s="4"/>
      <c r="AC11" s="4"/>
      <c r="AD11" s="4"/>
      <c r="AE11" s="4"/>
    </row>
    <row r="12" spans="1:31" s="44" customFormat="1" ht="23.25" customHeight="1">
      <c r="A12" s="46">
        <v>3</v>
      </c>
      <c r="B12" s="46" t="s">
        <v>69</v>
      </c>
      <c r="C12" s="102" t="str">
        <f t="shared" si="0"/>
        <v>Võ Thị Út</v>
      </c>
      <c r="D12" s="135" t="str">
        <f t="shared" si="1"/>
        <v>KCS</v>
      </c>
      <c r="E12" s="103">
        <f t="shared" si="2"/>
        <v>3840000</v>
      </c>
      <c r="F12" s="108">
        <f>VLOOKUP(B12,'CC - 07'!$B$8:$AS$17,36,0)</f>
        <v>27</v>
      </c>
      <c r="G12" s="243">
        <f t="shared" si="3"/>
        <v>3840000</v>
      </c>
      <c r="H12" s="108">
        <f>(VLOOKUP(B12,'CC - 07'!$B$8:$AS$17,37,0)+VLOOKUP(B12,'CC - 07'!$B$8:$AS$17,38,0))</f>
        <v>1.25</v>
      </c>
      <c r="I12" s="243">
        <f t="shared" si="4"/>
        <v>177778</v>
      </c>
      <c r="J12" s="109">
        <f t="shared" si="5"/>
        <v>28.25</v>
      </c>
      <c r="K12" s="47">
        <f t="shared" si="5"/>
        <v>4017778</v>
      </c>
      <c r="L12" s="103">
        <f t="shared" si="6"/>
        <v>405000</v>
      </c>
      <c r="M12" s="49">
        <f t="shared" si="7"/>
        <v>4422778</v>
      </c>
      <c r="N12" s="48">
        <f>IF(VLOOKUP(B12,DS,15,0)="x",E12*$N$5,0)</f>
        <v>307200</v>
      </c>
      <c r="O12" s="48">
        <f>IF(VLOOKUP(B12,DS,15,0)="x",E12*$O$5,0)</f>
        <v>57600</v>
      </c>
      <c r="P12" s="48">
        <f>IF(VLOOKUP(B12,DS,15,0)="x",E12*$P$5,0)</f>
        <v>38400</v>
      </c>
      <c r="Q12" s="47">
        <f t="shared" si="8"/>
        <v>4019578</v>
      </c>
      <c r="R12" s="47">
        <f t="shared" si="9"/>
        <v>0</v>
      </c>
      <c r="S12" s="55">
        <f t="shared" si="10"/>
        <v>4019578</v>
      </c>
      <c r="T12" s="47"/>
      <c r="U12" s="123"/>
      <c r="V12" s="45"/>
      <c r="W12" s="34"/>
      <c r="X12" s="5"/>
      <c r="Y12" s="5"/>
      <c r="Z12" s="5"/>
      <c r="AA12" s="4"/>
      <c r="AB12" s="4"/>
      <c r="AC12" s="4"/>
      <c r="AD12" s="4"/>
      <c r="AE12" s="4"/>
    </row>
    <row r="13" spans="1:31" s="44" customFormat="1" ht="23.25" customHeight="1">
      <c r="A13" s="46">
        <v>4</v>
      </c>
      <c r="B13" s="46" t="s">
        <v>70</v>
      </c>
      <c r="C13" s="102" t="str">
        <f t="shared" ref="C13:C14" si="11">VLOOKUP(B13,DS,2,0)</f>
        <v>Nguyễn Thị Thiết</v>
      </c>
      <c r="D13" s="135" t="str">
        <f t="shared" ref="D13:D14" si="12">VLOOKUP(B13,DS,3,0)</f>
        <v>KCS</v>
      </c>
      <c r="E13" s="103">
        <f t="shared" ref="E13:E14" si="13">VLOOKUP(B13,DS,4,0)</f>
        <v>3840000</v>
      </c>
      <c r="F13" s="108">
        <f>VLOOKUP(B13,'CC - 07'!$B$8:$AS$17,36,0)</f>
        <v>27</v>
      </c>
      <c r="G13" s="243">
        <f t="shared" ref="G13:G14" si="14">ROUND(E13/$U$2*F13,0)</f>
        <v>3840000</v>
      </c>
      <c r="H13" s="108">
        <f>(VLOOKUP(B13,'CC - 07'!$B$8:$AS$17,37,0)+VLOOKUP(B13,'CC - 07'!$B$8:$AS$17,38,0))</f>
        <v>1.25</v>
      </c>
      <c r="I13" s="243">
        <f t="shared" ref="I13:I14" si="15">ROUND(E13/$U$2*H13,0)</f>
        <v>177778</v>
      </c>
      <c r="J13" s="109">
        <f t="shared" ref="J13:J14" si="16">F13+H13</f>
        <v>28.25</v>
      </c>
      <c r="K13" s="47">
        <f t="shared" ref="K13:K14" si="17">G13+I13</f>
        <v>4017778</v>
      </c>
      <c r="L13" s="103">
        <f t="shared" ref="L13:L14" si="18">+F13*15000</f>
        <v>405000</v>
      </c>
      <c r="M13" s="49">
        <f t="shared" ref="M13:M14" si="19">K13+L13</f>
        <v>4422778</v>
      </c>
      <c r="N13" s="48">
        <f>IF(VLOOKUP(B13,DS,15,0)="x",E13*$N$5,0)</f>
        <v>307200</v>
      </c>
      <c r="O13" s="48">
        <f>IF(VLOOKUP(B13,DS,15,0)="x",E13*$O$5,0)</f>
        <v>57600</v>
      </c>
      <c r="P13" s="48">
        <f>IF(VLOOKUP(B13,DS,15,0)="x",E13*$P$5,0)</f>
        <v>38400</v>
      </c>
      <c r="Q13" s="47">
        <f t="shared" ref="Q13:Q14" si="20">M13-SUM(N13:P13)</f>
        <v>4019578</v>
      </c>
      <c r="R13" s="47">
        <f t="shared" ref="R13:R14" si="21">VLOOKUP(B13,DS,23,0)</f>
        <v>0</v>
      </c>
      <c r="S13" s="55">
        <f t="shared" ref="S13:S14" si="22">Q13-R13</f>
        <v>4019578</v>
      </c>
      <c r="T13" s="47"/>
      <c r="U13" s="123"/>
      <c r="V13" s="45"/>
      <c r="W13" s="34"/>
      <c r="X13" s="5"/>
      <c r="Y13" s="5"/>
      <c r="Z13" s="5"/>
      <c r="AA13" s="4"/>
      <c r="AB13" s="4"/>
      <c r="AC13" s="4"/>
      <c r="AD13" s="4"/>
      <c r="AE13" s="4"/>
    </row>
    <row r="14" spans="1:31" s="44" customFormat="1" ht="23.25" customHeight="1">
      <c r="A14" s="46">
        <v>5</v>
      </c>
      <c r="B14" s="46" t="s">
        <v>71</v>
      </c>
      <c r="C14" s="102" t="str">
        <f t="shared" si="11"/>
        <v>Nguyễn Trường Giang</v>
      </c>
      <c r="D14" s="135" t="str">
        <f t="shared" si="12"/>
        <v>Cơ Điện</v>
      </c>
      <c r="E14" s="103">
        <f t="shared" si="13"/>
        <v>3153000</v>
      </c>
      <c r="F14" s="108">
        <f>VLOOKUP(B14,'CC - 07'!$B$8:$AS$17,36,0)</f>
        <v>27</v>
      </c>
      <c r="G14" s="243">
        <f t="shared" si="14"/>
        <v>3153000</v>
      </c>
      <c r="H14" s="108">
        <f>(VLOOKUP(B14,'CC - 07'!$B$8:$AS$17,37,0)+VLOOKUP(B14,'CC - 07'!$B$8:$AS$17,38,0))</f>
        <v>1.25</v>
      </c>
      <c r="I14" s="243">
        <f t="shared" si="15"/>
        <v>145972</v>
      </c>
      <c r="J14" s="109">
        <f t="shared" si="16"/>
        <v>28.25</v>
      </c>
      <c r="K14" s="47">
        <f t="shared" si="17"/>
        <v>3298972</v>
      </c>
      <c r="L14" s="103">
        <f t="shared" si="18"/>
        <v>405000</v>
      </c>
      <c r="M14" s="49">
        <f t="shared" si="19"/>
        <v>3703972</v>
      </c>
      <c r="N14" s="48">
        <f>IF(VLOOKUP(B14,DS,15,0)="x",E14*$N$5,0)</f>
        <v>252240</v>
      </c>
      <c r="O14" s="48">
        <f>IF(VLOOKUP(B14,DS,15,0)="x",E14*$O$5,0)</f>
        <v>47295</v>
      </c>
      <c r="P14" s="48">
        <f>IF(VLOOKUP(B14,DS,15,0)="x",E14*$P$5,0)</f>
        <v>31530</v>
      </c>
      <c r="Q14" s="47">
        <f t="shared" si="20"/>
        <v>3372907</v>
      </c>
      <c r="R14" s="47">
        <f t="shared" si="21"/>
        <v>0</v>
      </c>
      <c r="S14" s="55">
        <f t="shared" si="22"/>
        <v>3372907</v>
      </c>
      <c r="T14" s="47"/>
      <c r="U14" s="123"/>
      <c r="V14" s="45"/>
      <c r="W14" s="34"/>
      <c r="X14" s="5"/>
      <c r="Y14" s="5"/>
      <c r="Z14" s="5"/>
      <c r="AA14" s="4"/>
      <c r="AB14" s="4"/>
      <c r="AC14" s="4"/>
      <c r="AD14" s="4"/>
      <c r="AE14" s="4"/>
    </row>
    <row r="15" spans="1:31" s="44" customFormat="1" ht="22.5" customHeight="1">
      <c r="A15" s="50"/>
      <c r="B15" s="50"/>
      <c r="C15" s="51"/>
      <c r="D15" s="3"/>
      <c r="E15" s="52"/>
      <c r="F15" s="52"/>
      <c r="G15" s="52"/>
      <c r="H15" s="52"/>
      <c r="I15" s="52"/>
      <c r="J15" s="53"/>
      <c r="K15" s="52"/>
      <c r="L15" s="52"/>
      <c r="M15" s="54"/>
      <c r="N15" s="48"/>
      <c r="O15" s="48"/>
      <c r="P15" s="48"/>
      <c r="Q15" s="52"/>
      <c r="R15" s="52"/>
      <c r="S15" s="52"/>
      <c r="T15" s="47"/>
      <c r="U15" s="123"/>
      <c r="V15" s="45"/>
      <c r="W15" s="45"/>
      <c r="X15" s="45"/>
      <c r="Y15" s="45"/>
      <c r="Z15" s="45"/>
    </row>
    <row r="16" spans="1:31" s="40" customFormat="1" ht="21" customHeight="1">
      <c r="A16" s="429" t="s">
        <v>26</v>
      </c>
      <c r="B16" s="429"/>
      <c r="C16" s="429"/>
      <c r="D16" s="429"/>
      <c r="E16" s="162">
        <f>SUM(E10:E15)</f>
        <v>18156000</v>
      </c>
      <c r="F16" s="162"/>
      <c r="G16" s="162">
        <f>SUM(G10:G15)</f>
        <v>18156000</v>
      </c>
      <c r="H16" s="162"/>
      <c r="I16" s="162">
        <f>SUM(I10:I15)</f>
        <v>805519</v>
      </c>
      <c r="J16" s="32"/>
      <c r="K16" s="32">
        <f t="shared" ref="K16:S16" si="23">SUM(K10:K15)</f>
        <v>18963800</v>
      </c>
      <c r="L16" s="32">
        <f t="shared" si="23"/>
        <v>2025000</v>
      </c>
      <c r="M16" s="32">
        <f t="shared" si="23"/>
        <v>20988800</v>
      </c>
      <c r="N16" s="32">
        <f t="shared" si="23"/>
        <v>1452480</v>
      </c>
      <c r="O16" s="32">
        <f t="shared" si="23"/>
        <v>272340</v>
      </c>
      <c r="P16" s="32">
        <f t="shared" si="23"/>
        <v>181560</v>
      </c>
      <c r="Q16" s="32">
        <f t="shared" si="23"/>
        <v>19082420</v>
      </c>
      <c r="R16" s="32">
        <f t="shared" si="23"/>
        <v>0</v>
      </c>
      <c r="S16" s="32">
        <f t="shared" si="23"/>
        <v>19082420</v>
      </c>
      <c r="T16" s="32"/>
      <c r="U16" s="123"/>
      <c r="V16" s="41"/>
      <c r="W16" s="41"/>
      <c r="X16" s="41"/>
      <c r="Y16" s="41"/>
      <c r="Z16" s="41"/>
    </row>
    <row r="17" spans="1:26" ht="11.25" customHeight="1">
      <c r="A17" s="10"/>
      <c r="B17" s="10"/>
      <c r="C17" s="11"/>
      <c r="D17" s="136"/>
      <c r="E17" s="110"/>
      <c r="F17" s="11"/>
      <c r="G17" s="11"/>
      <c r="H17" s="11"/>
      <c r="I17" s="11"/>
      <c r="K17" s="11"/>
      <c r="L17" s="11"/>
      <c r="M17" s="121"/>
      <c r="N17" s="11"/>
      <c r="O17" s="11"/>
      <c r="P17" s="11"/>
      <c r="Q17" s="11"/>
      <c r="R17" s="11"/>
      <c r="S17" s="11"/>
      <c r="T17" s="11"/>
      <c r="U17" s="123"/>
    </row>
    <row r="18" spans="1:26" s="44" customFormat="1" ht="11.25" customHeight="1">
      <c r="A18" s="91"/>
      <c r="B18" s="91"/>
      <c r="C18" s="91"/>
      <c r="D18" s="155"/>
      <c r="E18" s="156"/>
      <c r="F18" s="91"/>
      <c r="G18" s="91"/>
      <c r="H18" s="91"/>
      <c r="I18" s="91"/>
      <c r="J18" s="157"/>
      <c r="K18" s="156"/>
      <c r="L18" s="91"/>
      <c r="M18" s="91"/>
      <c r="N18" s="91"/>
      <c r="O18" s="91"/>
      <c r="P18" s="91"/>
      <c r="Q18" s="91"/>
      <c r="R18" s="91"/>
      <c r="S18" s="127" t="str">
        <f>"Long An, ngày  "&amp;$V$2&amp;"   tháng   "&amp;TEXT($E$4,"mm")&amp;"   năm "&amp;TEXT($E$4,"yyyy")</f>
        <v>Long An, ngày  31   tháng   07   năm 2014</v>
      </c>
      <c r="T18" s="91"/>
      <c r="U18" s="158"/>
      <c r="V18" s="45"/>
      <c r="W18" s="45"/>
      <c r="X18" s="45"/>
      <c r="Y18" s="45"/>
      <c r="Z18" s="45"/>
    </row>
    <row r="19" spans="1:26" s="44" customFormat="1" ht="12.75">
      <c r="A19" s="35"/>
      <c r="B19" s="35"/>
      <c r="C19" s="35" t="s">
        <v>63</v>
      </c>
      <c r="D19" s="159"/>
      <c r="E19" s="92"/>
      <c r="F19" s="158"/>
      <c r="G19" s="92"/>
      <c r="H19" s="92"/>
      <c r="I19" s="92"/>
      <c r="J19" s="160"/>
      <c r="K19" s="45"/>
      <c r="L19" s="35"/>
      <c r="M19" s="288"/>
      <c r="N19" s="26"/>
      <c r="O19" s="26"/>
      <c r="P19" s="26"/>
      <c r="Q19" s="26"/>
      <c r="S19" s="26" t="s">
        <v>23</v>
      </c>
      <c r="T19" s="158"/>
      <c r="U19" s="158"/>
      <c r="V19" s="45"/>
      <c r="W19" s="45"/>
      <c r="X19" s="45"/>
      <c r="Y19" s="45"/>
      <c r="Z19" s="45"/>
    </row>
    <row r="20" spans="1:26" ht="12">
      <c r="A20" s="10"/>
      <c r="B20" s="10"/>
      <c r="C20" s="20"/>
      <c r="E20" s="17"/>
      <c r="F20" s="16"/>
      <c r="G20" s="17"/>
      <c r="H20" s="17"/>
      <c r="I20" s="17"/>
      <c r="K20" s="8"/>
      <c r="L20" s="20"/>
      <c r="M20" s="6"/>
      <c r="N20" s="15"/>
      <c r="O20" s="15"/>
      <c r="P20" s="15"/>
      <c r="Q20" s="15"/>
      <c r="S20" s="15"/>
      <c r="T20" s="16"/>
      <c r="U20" s="123"/>
    </row>
    <row r="21" spans="1:26" ht="12">
      <c r="C21" s="20"/>
      <c r="L21" s="20"/>
      <c r="M21" s="6"/>
      <c r="T21" s="20"/>
      <c r="U21" s="123"/>
    </row>
    <row r="22" spans="1:26" ht="12">
      <c r="A22" s="10"/>
      <c r="B22" s="10"/>
      <c r="C22" s="20"/>
      <c r="E22" s="39"/>
      <c r="F22" s="38"/>
      <c r="G22" s="39"/>
      <c r="H22" s="39"/>
      <c r="I22" s="39"/>
      <c r="J22" s="104"/>
      <c r="K22" s="10"/>
      <c r="L22" s="20"/>
      <c r="M22" s="10"/>
      <c r="N22" s="111"/>
      <c r="O22" s="10"/>
      <c r="P22" s="10"/>
      <c r="Q22" s="10"/>
      <c r="R22" s="10"/>
      <c r="S22" s="10"/>
      <c r="T22" s="38"/>
      <c r="U22" s="123"/>
    </row>
    <row r="23" spans="1:26" ht="12">
      <c r="A23" s="10"/>
      <c r="B23" s="10"/>
      <c r="C23" s="20"/>
      <c r="K23" s="8"/>
      <c r="L23" s="20"/>
      <c r="M23" s="6"/>
      <c r="T23" s="20"/>
      <c r="U23" s="123"/>
    </row>
    <row r="24" spans="1:26" ht="12">
      <c r="A24" s="106"/>
      <c r="B24" s="18"/>
      <c r="C24" s="12"/>
      <c r="E24" s="14"/>
      <c r="F24" s="13"/>
      <c r="G24" s="14"/>
      <c r="H24" s="14"/>
      <c r="I24" s="14"/>
      <c r="J24" s="107"/>
      <c r="K24" s="9"/>
      <c r="L24" s="12"/>
      <c r="M24" s="9"/>
      <c r="N24" s="13"/>
      <c r="O24" s="9"/>
      <c r="P24" s="9"/>
      <c r="Q24" s="12"/>
      <c r="R24" s="9"/>
      <c r="S24" s="13"/>
      <c r="T24" s="13"/>
      <c r="U24" s="123"/>
    </row>
    <row r="25" spans="1:26" ht="12">
      <c r="A25" s="10"/>
      <c r="B25" s="10"/>
      <c r="K25" s="8"/>
      <c r="L25" s="8"/>
      <c r="M25" s="6"/>
      <c r="U25" s="123"/>
    </row>
    <row r="26" spans="1:26" ht="12">
      <c r="A26" s="10"/>
      <c r="B26" s="10"/>
      <c r="K26" s="8"/>
      <c r="L26" s="8"/>
      <c r="M26" s="6"/>
      <c r="U26" s="123"/>
    </row>
    <row r="27" spans="1:26" ht="12">
      <c r="A27" s="10"/>
      <c r="B27" s="10"/>
      <c r="K27" s="7"/>
      <c r="L27" s="7"/>
      <c r="M27" s="6"/>
      <c r="U27" s="123"/>
    </row>
    <row r="28" spans="1:26" ht="12">
      <c r="M28" s="6"/>
      <c r="U28" s="123"/>
    </row>
    <row r="29" spans="1:26" ht="12">
      <c r="M29" s="6"/>
      <c r="U29" s="123"/>
    </row>
    <row r="30" spans="1:26" ht="12">
      <c r="M30" s="6"/>
      <c r="U30" s="123"/>
    </row>
    <row r="31" spans="1:26" ht="12">
      <c r="M31" s="6"/>
      <c r="U31" s="123"/>
    </row>
    <row r="32" spans="1:26" ht="12">
      <c r="M32" s="6"/>
      <c r="U32" s="123"/>
    </row>
    <row r="33" spans="13:21" ht="12">
      <c r="M33" s="6"/>
      <c r="U33" s="123"/>
    </row>
    <row r="34" spans="13:21" ht="12">
      <c r="M34" s="6"/>
      <c r="U34" s="123"/>
    </row>
    <row r="35" spans="13:21" ht="12">
      <c r="M35" s="6"/>
      <c r="U35" s="123"/>
    </row>
    <row r="36" spans="13:21" ht="12">
      <c r="M36" s="6"/>
      <c r="U36" s="123"/>
    </row>
    <row r="37" spans="13:21" ht="12">
      <c r="M37" s="6"/>
      <c r="U37" s="123"/>
    </row>
    <row r="38" spans="13:21" ht="12">
      <c r="M38" s="6"/>
      <c r="U38" s="123"/>
    </row>
    <row r="39" spans="13:21" ht="12">
      <c r="M39" s="6"/>
      <c r="U39" s="123"/>
    </row>
    <row r="40" spans="13:21" ht="12">
      <c r="M40" s="6"/>
      <c r="U40" s="123"/>
    </row>
    <row r="41" spans="13:21" ht="12">
      <c r="M41" s="6"/>
      <c r="U41" s="123"/>
    </row>
    <row r="42" spans="13:21" ht="12">
      <c r="M42" s="6"/>
      <c r="U42" s="123"/>
    </row>
    <row r="43" spans="13:21" ht="12">
      <c r="M43" s="6"/>
      <c r="U43" s="123"/>
    </row>
    <row r="44" spans="13:21" ht="12">
      <c r="M44" s="6"/>
      <c r="U44" s="123"/>
    </row>
    <row r="45" spans="13:21" ht="12">
      <c r="M45" s="6"/>
      <c r="U45" s="123"/>
    </row>
    <row r="46" spans="13:21" ht="12">
      <c r="M46" s="6"/>
      <c r="U46" s="123"/>
    </row>
    <row r="47" spans="13:21" ht="12">
      <c r="M47" s="6"/>
      <c r="U47" s="123"/>
    </row>
    <row r="48" spans="13:21" ht="12">
      <c r="M48" s="6"/>
      <c r="U48" s="123"/>
    </row>
    <row r="49" spans="1:31" ht="12">
      <c r="M49" s="6"/>
      <c r="U49" s="123"/>
    </row>
    <row r="50" spans="1:31" ht="12">
      <c r="M50" s="6"/>
      <c r="U50" s="123"/>
    </row>
    <row r="51" spans="1:31" ht="12">
      <c r="M51" s="6"/>
      <c r="U51" s="123"/>
    </row>
    <row r="52" spans="1:31" ht="12">
      <c r="M52" s="6"/>
      <c r="U52" s="123"/>
    </row>
    <row r="53" spans="1:31" ht="12">
      <c r="M53" s="6"/>
      <c r="U53" s="123"/>
    </row>
    <row r="54" spans="1:31" ht="12">
      <c r="M54" s="6"/>
      <c r="U54" s="123"/>
    </row>
    <row r="55" spans="1:31" ht="12">
      <c r="M55" s="6"/>
      <c r="U55" s="123"/>
    </row>
    <row r="56" spans="1:31" ht="12">
      <c r="M56" s="6"/>
      <c r="U56" s="123"/>
    </row>
    <row r="57" spans="1:31" ht="12">
      <c r="M57" s="6"/>
      <c r="U57" s="123"/>
    </row>
    <row r="58" spans="1:31" ht="12">
      <c r="M58" s="6"/>
      <c r="U58" s="123"/>
    </row>
    <row r="59" spans="1:31" s="197" customFormat="1" ht="29.25" customHeight="1">
      <c r="A59" s="161" t="str">
        <f>$A$1</f>
        <v>Công ty TNHH Hải sản An Lạc</v>
      </c>
      <c r="B59" s="300"/>
      <c r="C59" s="300"/>
      <c r="D59" s="430" t="str">
        <f>D1</f>
        <v>BẢNG THANH TOÁN LƯƠNG THÁNG 07 / 2014</v>
      </c>
      <c r="E59" s="430"/>
      <c r="F59" s="430"/>
      <c r="G59" s="430"/>
      <c r="H59" s="430"/>
      <c r="I59" s="430"/>
      <c r="J59" s="430"/>
      <c r="K59" s="430"/>
      <c r="L59" s="430"/>
      <c r="M59" s="430"/>
      <c r="N59" s="430"/>
      <c r="O59" s="430"/>
      <c r="P59" s="430"/>
      <c r="Q59" s="431"/>
      <c r="R59" s="432" t="s">
        <v>126</v>
      </c>
      <c r="S59" s="433"/>
      <c r="T59" s="434"/>
      <c r="U59" s="123"/>
      <c r="V59" s="8"/>
      <c r="W59" s="220"/>
      <c r="X59" s="220"/>
      <c r="Y59" s="221"/>
      <c r="Z59" s="221"/>
    </row>
    <row r="60" spans="1:31" s="197" customFormat="1" ht="15" customHeight="1">
      <c r="A60" s="161" t="str">
        <f>$A$2</f>
        <v>Địa chỉ: Lô A14, đường 4A, KCN Hải Sơn, Đức Hòa, Long An</v>
      </c>
      <c r="B60" s="300"/>
      <c r="C60" s="300"/>
      <c r="D60" s="300"/>
      <c r="E60" s="222"/>
      <c r="F60" s="300"/>
      <c r="G60" s="300"/>
      <c r="H60" s="300"/>
      <c r="I60" s="300"/>
      <c r="J60" s="223"/>
      <c r="K60" s="300"/>
      <c r="L60" s="300"/>
      <c r="M60" s="300"/>
      <c r="N60" s="300"/>
      <c r="O60" s="300"/>
      <c r="P60" s="300"/>
      <c r="Q60" s="300"/>
      <c r="R60" s="300"/>
      <c r="S60" s="300"/>
      <c r="T60" s="173"/>
      <c r="U60" s="123"/>
      <c r="V60" s="8"/>
      <c r="W60" s="220"/>
      <c r="X60" s="220"/>
      <c r="Y60" s="221"/>
      <c r="Z60" s="221"/>
    </row>
    <row r="61" spans="1:31" s="197" customFormat="1" ht="15" customHeight="1">
      <c r="A61" s="161" t="str">
        <f>$A$3</f>
        <v>Số điện thoại: 072.3850606 - Fax: 072.3850608</v>
      </c>
      <c r="B61" s="300"/>
      <c r="C61" s="300"/>
      <c r="D61" s="300"/>
      <c r="E61" s="222"/>
      <c r="F61" s="300"/>
      <c r="G61" s="300"/>
      <c r="H61" s="300"/>
      <c r="I61" s="300"/>
      <c r="J61" s="223"/>
      <c r="K61" s="300"/>
      <c r="L61" s="300"/>
      <c r="M61" s="300"/>
      <c r="N61" s="300"/>
      <c r="O61" s="300"/>
      <c r="P61" s="300"/>
      <c r="Q61" s="300"/>
      <c r="R61" s="300"/>
      <c r="S61" s="300"/>
      <c r="T61" s="173"/>
      <c r="U61" s="123"/>
      <c r="V61" s="8"/>
      <c r="W61" s="220"/>
      <c r="X61" s="220"/>
      <c r="Y61" s="221"/>
      <c r="Z61" s="221"/>
    </row>
    <row r="62" spans="1:31" s="197" customFormat="1" ht="15" customHeight="1">
      <c r="A62" s="161" t="str">
        <f>$A$4</f>
        <v>MST: 1100878093</v>
      </c>
      <c r="B62" s="300"/>
      <c r="C62" s="300"/>
      <c r="D62" s="300"/>
      <c r="E62" s="222"/>
      <c r="F62" s="300"/>
      <c r="G62" s="300"/>
      <c r="H62" s="300"/>
      <c r="I62" s="300"/>
      <c r="J62" s="223"/>
      <c r="K62" s="300"/>
      <c r="L62" s="224"/>
      <c r="M62" s="300"/>
      <c r="N62" s="300"/>
      <c r="O62" s="300"/>
      <c r="P62" s="300"/>
      <c r="Q62" s="225"/>
      <c r="R62" s="300"/>
      <c r="S62" s="300"/>
      <c r="T62" s="300"/>
      <c r="U62" s="123"/>
      <c r="V62" s="8"/>
      <c r="W62" s="220"/>
      <c r="X62" s="220"/>
      <c r="Y62" s="221"/>
      <c r="Z62" s="221"/>
    </row>
    <row r="63" spans="1:31" s="228" customFormat="1" ht="14.25" customHeight="1">
      <c r="A63" s="226"/>
      <c r="B63" s="20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123"/>
      <c r="V63" s="8"/>
      <c r="W63" s="227"/>
      <c r="X63" s="227"/>
      <c r="Y63" s="227"/>
      <c r="Z63" s="227"/>
    </row>
    <row r="64" spans="1:31" s="231" customFormat="1" ht="24" customHeight="1">
      <c r="A64" s="435" t="s">
        <v>20</v>
      </c>
      <c r="B64" s="435" t="s">
        <v>21</v>
      </c>
      <c r="C64" s="437" t="s">
        <v>1</v>
      </c>
      <c r="D64" s="437" t="s">
        <v>2</v>
      </c>
      <c r="E64" s="439" t="s">
        <v>58</v>
      </c>
      <c r="F64" s="440" t="s">
        <v>27</v>
      </c>
      <c r="G64" s="441"/>
      <c r="H64" s="441"/>
      <c r="I64" s="441"/>
      <c r="J64" s="441"/>
      <c r="K64" s="442"/>
      <c r="L64" s="408" t="s">
        <v>60</v>
      </c>
      <c r="M64" s="438" t="s">
        <v>5</v>
      </c>
      <c r="N64" s="437" t="s">
        <v>6</v>
      </c>
      <c r="O64" s="437"/>
      <c r="P64" s="437"/>
      <c r="Q64" s="438" t="s">
        <v>7</v>
      </c>
      <c r="R64" s="438" t="s">
        <v>8</v>
      </c>
      <c r="S64" s="438" t="s">
        <v>9</v>
      </c>
      <c r="T64" s="444" t="s">
        <v>10</v>
      </c>
      <c r="U64" s="123"/>
      <c r="V64" s="8"/>
      <c r="W64" s="230"/>
      <c r="X64" s="221"/>
      <c r="Y64" s="221"/>
      <c r="Z64" s="221"/>
      <c r="AA64" s="197"/>
      <c r="AB64" s="197"/>
      <c r="AC64" s="197"/>
      <c r="AD64" s="197"/>
      <c r="AE64" s="197"/>
    </row>
    <row r="65" spans="1:31" s="231" customFormat="1" ht="33.75" customHeight="1">
      <c r="A65" s="436"/>
      <c r="B65" s="436"/>
      <c r="C65" s="437"/>
      <c r="D65" s="437"/>
      <c r="E65" s="439"/>
      <c r="F65" s="440" t="s">
        <v>62</v>
      </c>
      <c r="G65" s="442"/>
      <c r="H65" s="440" t="s">
        <v>42</v>
      </c>
      <c r="I65" s="441"/>
      <c r="J65" s="448" t="s">
        <v>28</v>
      </c>
      <c r="K65" s="438" t="s">
        <v>4</v>
      </c>
      <c r="L65" s="409"/>
      <c r="M65" s="443"/>
      <c r="N65" s="450" t="s">
        <v>12</v>
      </c>
      <c r="O65" s="438" t="s">
        <v>13</v>
      </c>
      <c r="P65" s="438" t="s">
        <v>35</v>
      </c>
      <c r="Q65" s="443"/>
      <c r="R65" s="443"/>
      <c r="S65" s="443"/>
      <c r="T65" s="445"/>
      <c r="U65" s="204"/>
      <c r="V65" s="230"/>
      <c r="W65" s="230"/>
      <c r="X65" s="221"/>
      <c r="Y65" s="221"/>
      <c r="Z65" s="221"/>
      <c r="AA65" s="197"/>
      <c r="AB65" s="197"/>
      <c r="AC65" s="197"/>
      <c r="AD65" s="197"/>
      <c r="AE65" s="197"/>
    </row>
    <row r="66" spans="1:31" s="231" customFormat="1" ht="35.25" customHeight="1">
      <c r="A66" s="436"/>
      <c r="B66" s="436"/>
      <c r="C66" s="438"/>
      <c r="D66" s="438"/>
      <c r="E66" s="439"/>
      <c r="F66" s="298" t="s">
        <v>41</v>
      </c>
      <c r="G66" s="299" t="s">
        <v>19</v>
      </c>
      <c r="H66" s="329" t="s">
        <v>41</v>
      </c>
      <c r="I66" s="299" t="s">
        <v>19</v>
      </c>
      <c r="J66" s="449"/>
      <c r="K66" s="443"/>
      <c r="L66" s="419"/>
      <c r="M66" s="443"/>
      <c r="N66" s="451"/>
      <c r="O66" s="443"/>
      <c r="P66" s="443"/>
      <c r="Q66" s="443"/>
      <c r="R66" s="443"/>
      <c r="S66" s="443"/>
      <c r="T66" s="445"/>
      <c r="U66" s="204"/>
      <c r="V66" s="230"/>
      <c r="W66" s="230"/>
      <c r="X66" s="221"/>
      <c r="Y66" s="221"/>
      <c r="Z66" s="221"/>
      <c r="AA66" s="197"/>
      <c r="AB66" s="197"/>
      <c r="AC66" s="197"/>
      <c r="AD66" s="197"/>
      <c r="AE66" s="197"/>
    </row>
    <row r="67" spans="1:31" s="237" customFormat="1" ht="12.75" customHeight="1">
      <c r="A67" s="233">
        <v>1</v>
      </c>
      <c r="B67" s="233">
        <v>2</v>
      </c>
      <c r="C67" s="233">
        <v>3</v>
      </c>
      <c r="D67" s="233">
        <v>4</v>
      </c>
      <c r="E67" s="233">
        <v>5</v>
      </c>
      <c r="F67" s="233">
        <v>7</v>
      </c>
      <c r="G67" s="233">
        <v>8</v>
      </c>
      <c r="H67" s="233">
        <v>9</v>
      </c>
      <c r="I67" s="233">
        <v>10</v>
      </c>
      <c r="J67" s="233">
        <v>13</v>
      </c>
      <c r="K67" s="233">
        <v>14</v>
      </c>
      <c r="L67" s="233">
        <v>16</v>
      </c>
      <c r="M67" s="233">
        <v>20</v>
      </c>
      <c r="N67" s="233">
        <v>24</v>
      </c>
      <c r="O67" s="233">
        <v>25</v>
      </c>
      <c r="P67" s="233">
        <v>26</v>
      </c>
      <c r="Q67" s="233">
        <v>29</v>
      </c>
      <c r="R67" s="233">
        <v>30</v>
      </c>
      <c r="S67" s="233">
        <v>31</v>
      </c>
      <c r="T67" s="233">
        <v>32</v>
      </c>
      <c r="U67" s="204"/>
      <c r="V67" s="234"/>
      <c r="W67" s="234"/>
      <c r="X67" s="235"/>
      <c r="Y67" s="235"/>
      <c r="Z67" s="235"/>
      <c r="AA67" s="236"/>
      <c r="AB67" s="236"/>
      <c r="AC67" s="236"/>
      <c r="AD67" s="236"/>
      <c r="AE67" s="236"/>
    </row>
    <row r="68" spans="1:31" s="249" customFormat="1" ht="23.25" customHeight="1">
      <c r="A68" s="238">
        <v>1</v>
      </c>
      <c r="B68" s="238" t="s">
        <v>78</v>
      </c>
      <c r="C68" s="239" t="str">
        <f t="shared" ref="C68:C73" si="24">VLOOKUP(B68,DS,2,0)</f>
        <v>Nguyễn Thiện Duy</v>
      </c>
      <c r="D68" s="240" t="str">
        <f t="shared" ref="D68:D73" si="25">VLOOKUP(B68,DS,3,0)</f>
        <v>Giám đốc</v>
      </c>
      <c r="E68" s="241">
        <f t="shared" ref="E68:E73" si="26">VLOOKUP(B68,DS,4,0)</f>
        <v>9470000</v>
      </c>
      <c r="F68" s="242">
        <f>VLOOKUP(B68,'CC - 07'!B52:AS65,36,0)</f>
        <v>27</v>
      </c>
      <c r="G68" s="243">
        <f t="shared" ref="G68:G73" si="27">ROUND(E68/$U$2*F68,0)</f>
        <v>9470000</v>
      </c>
      <c r="H68" s="242">
        <f>(VLOOKUP(B68,'CC - 07'!B52:AS65,37,0)+VLOOKUP(B68,'CC - 07'!B52:AS65,37,0))</f>
        <v>0</v>
      </c>
      <c r="I68" s="243">
        <f t="shared" ref="I68:I73" si="28">ROUND(E68/$U$2*H68,0)</f>
        <v>0</v>
      </c>
      <c r="J68" s="244">
        <f t="shared" ref="J68:K73" si="29">F68+H68</f>
        <v>27</v>
      </c>
      <c r="K68" s="243">
        <f>G68+I68</f>
        <v>9470000</v>
      </c>
      <c r="L68" s="103">
        <f t="shared" ref="L68:L73" si="30">+F68*15000</f>
        <v>405000</v>
      </c>
      <c r="M68" s="246">
        <f t="shared" ref="M68:M73" si="31">K68+SUM(L68:L68)</f>
        <v>9875000</v>
      </c>
      <c r="N68" s="48">
        <f t="shared" ref="N68:N74" si="32">IF(VLOOKUP(B68,DS,15,0)="x",E68*$N$5,0)</f>
        <v>757600</v>
      </c>
      <c r="O68" s="48">
        <f t="shared" ref="O68:O74" si="33">IF(VLOOKUP(B68,DS,15,0)="x",E68*$O$5,0)</f>
        <v>142050</v>
      </c>
      <c r="P68" s="48">
        <f t="shared" ref="P68:P74" si="34">IF(VLOOKUP(B68,DS,15,0)="x",E68*$P$5,0)</f>
        <v>94700</v>
      </c>
      <c r="Q68" s="243">
        <f t="shared" ref="Q68:Q73" si="35">M68-SUM(N68:P68)</f>
        <v>8880650</v>
      </c>
      <c r="R68" s="243">
        <f t="shared" ref="R68:R73" si="36">VLOOKUP(B68,DS,23,0)</f>
        <v>0</v>
      </c>
      <c r="S68" s="247">
        <f>Q68-R68</f>
        <v>8880650</v>
      </c>
      <c r="T68" s="243"/>
      <c r="U68" s="204"/>
      <c r="V68" s="248"/>
      <c r="W68" s="230"/>
      <c r="X68" s="221"/>
      <c r="Y68" s="221"/>
      <c r="Z68" s="221"/>
      <c r="AA68" s="197"/>
      <c r="AB68" s="197"/>
      <c r="AC68" s="197"/>
      <c r="AD68" s="197"/>
      <c r="AE68" s="197"/>
    </row>
    <row r="69" spans="1:31" s="249" customFormat="1" ht="23.25" customHeight="1">
      <c r="A69" s="238">
        <v>2</v>
      </c>
      <c r="B69" s="238" t="s">
        <v>80</v>
      </c>
      <c r="C69" s="239" t="str">
        <f t="shared" si="24"/>
        <v>Nguyễn Văn Sẽ</v>
      </c>
      <c r="D69" s="240" t="str">
        <f t="shared" si="25"/>
        <v>Kỹ Thuật</v>
      </c>
      <c r="E69" s="241">
        <f t="shared" si="26"/>
        <v>4760000</v>
      </c>
      <c r="F69" s="242">
        <f>VLOOKUP(B69,'CC - 07'!B53:AS66,36,0)</f>
        <v>25</v>
      </c>
      <c r="G69" s="243">
        <f t="shared" si="27"/>
        <v>4407407</v>
      </c>
      <c r="H69" s="242">
        <f>(VLOOKUP(B69,'CC - 07'!B53:AS66,37,0)+VLOOKUP(B69,'CC - 07'!B53:AS66,37,0))</f>
        <v>0</v>
      </c>
      <c r="I69" s="243">
        <f t="shared" si="28"/>
        <v>0</v>
      </c>
      <c r="J69" s="244">
        <f t="shared" si="29"/>
        <v>25</v>
      </c>
      <c r="K69" s="243">
        <f t="shared" si="29"/>
        <v>4407407</v>
      </c>
      <c r="L69" s="103">
        <f t="shared" si="30"/>
        <v>375000</v>
      </c>
      <c r="M69" s="246">
        <f t="shared" si="31"/>
        <v>4782407</v>
      </c>
      <c r="N69" s="48">
        <f t="shared" si="32"/>
        <v>380800</v>
      </c>
      <c r="O69" s="48">
        <f t="shared" si="33"/>
        <v>71400</v>
      </c>
      <c r="P69" s="48">
        <f t="shared" si="34"/>
        <v>47600</v>
      </c>
      <c r="Q69" s="243">
        <f t="shared" si="35"/>
        <v>4282607</v>
      </c>
      <c r="R69" s="243">
        <f t="shared" si="36"/>
        <v>0</v>
      </c>
      <c r="S69" s="247">
        <f t="shared" ref="S69:S73" si="37">Q69-R69</f>
        <v>4282607</v>
      </c>
      <c r="T69" s="243"/>
      <c r="U69" s="204"/>
      <c r="V69" s="248"/>
      <c r="W69" s="230"/>
      <c r="X69" s="221"/>
      <c r="Y69" s="221"/>
      <c r="Z69" s="221"/>
      <c r="AA69" s="197"/>
      <c r="AB69" s="197"/>
      <c r="AC69" s="197"/>
      <c r="AD69" s="197"/>
      <c r="AE69" s="197"/>
    </row>
    <row r="70" spans="1:31" s="249" customFormat="1" ht="23.25" customHeight="1">
      <c r="A70" s="238">
        <v>3</v>
      </c>
      <c r="B70" s="238" t="s">
        <v>82</v>
      </c>
      <c r="C70" s="239" t="str">
        <f t="shared" si="24"/>
        <v>Võ Uyên Phương</v>
      </c>
      <c r="D70" s="240" t="str">
        <f t="shared" si="25"/>
        <v>LĐ- TL</v>
      </c>
      <c r="E70" s="241">
        <f t="shared" si="26"/>
        <v>4272000</v>
      </c>
      <c r="F70" s="242">
        <f>VLOOKUP(B70,'CC - 07'!B54:AS67,36,0)</f>
        <v>27</v>
      </c>
      <c r="G70" s="243">
        <f t="shared" si="27"/>
        <v>4272000</v>
      </c>
      <c r="H70" s="242">
        <f>(VLOOKUP(B70,'CC - 07'!B54:AS67,37,0)+VLOOKUP(B70,'CC - 07'!B54:AS67,37,0))</f>
        <v>0</v>
      </c>
      <c r="I70" s="243">
        <f t="shared" si="28"/>
        <v>0</v>
      </c>
      <c r="J70" s="244">
        <f t="shared" si="29"/>
        <v>27</v>
      </c>
      <c r="K70" s="243">
        <f t="shared" si="29"/>
        <v>4272000</v>
      </c>
      <c r="L70" s="103">
        <f t="shared" si="30"/>
        <v>405000</v>
      </c>
      <c r="M70" s="246">
        <f t="shared" si="31"/>
        <v>4677000</v>
      </c>
      <c r="N70" s="48">
        <f t="shared" si="32"/>
        <v>341760</v>
      </c>
      <c r="O70" s="48">
        <f t="shared" si="33"/>
        <v>64080</v>
      </c>
      <c r="P70" s="48">
        <f t="shared" si="34"/>
        <v>42720</v>
      </c>
      <c r="Q70" s="243">
        <f t="shared" si="35"/>
        <v>4228440</v>
      </c>
      <c r="R70" s="243">
        <f t="shared" si="36"/>
        <v>0</v>
      </c>
      <c r="S70" s="247">
        <f t="shared" si="37"/>
        <v>4228440</v>
      </c>
      <c r="T70" s="243"/>
      <c r="U70" s="204"/>
      <c r="V70" s="248"/>
      <c r="W70" s="230"/>
      <c r="X70" s="221"/>
      <c r="Y70" s="221"/>
      <c r="Z70" s="221"/>
      <c r="AA70" s="197"/>
      <c r="AB70" s="197"/>
      <c r="AC70" s="197"/>
      <c r="AD70" s="197"/>
      <c r="AE70" s="197"/>
    </row>
    <row r="71" spans="1:31" s="249" customFormat="1" ht="23.25" customHeight="1">
      <c r="A71" s="238">
        <v>4</v>
      </c>
      <c r="B71" s="238" t="s">
        <v>85</v>
      </c>
      <c r="C71" s="239" t="str">
        <f t="shared" si="24"/>
        <v>Lê Nguyễn Huy Cường</v>
      </c>
      <c r="D71" s="240" t="str">
        <f t="shared" si="25"/>
        <v>XNK</v>
      </c>
      <c r="E71" s="241">
        <f t="shared" si="26"/>
        <v>3784000</v>
      </c>
      <c r="F71" s="242">
        <f>VLOOKUP(B71,'CC - 07'!B55:AS68,36,0)</f>
        <v>27</v>
      </c>
      <c r="G71" s="243">
        <f t="shared" si="27"/>
        <v>3784000</v>
      </c>
      <c r="H71" s="242">
        <f>(VLOOKUP(B71,'CC - 07'!B55:AS68,37,0)+VLOOKUP(B71,'CC - 07'!B55:AS68,37,0))</f>
        <v>0</v>
      </c>
      <c r="I71" s="243">
        <f t="shared" si="28"/>
        <v>0</v>
      </c>
      <c r="J71" s="244">
        <f t="shared" si="29"/>
        <v>27</v>
      </c>
      <c r="K71" s="243">
        <f t="shared" si="29"/>
        <v>3784000</v>
      </c>
      <c r="L71" s="103">
        <f t="shared" si="30"/>
        <v>405000</v>
      </c>
      <c r="M71" s="246">
        <f t="shared" si="31"/>
        <v>4189000</v>
      </c>
      <c r="N71" s="48">
        <f t="shared" si="32"/>
        <v>302720</v>
      </c>
      <c r="O71" s="48">
        <f t="shared" si="33"/>
        <v>56760</v>
      </c>
      <c r="P71" s="48">
        <f t="shared" si="34"/>
        <v>37840</v>
      </c>
      <c r="Q71" s="243">
        <f t="shared" si="35"/>
        <v>3791680</v>
      </c>
      <c r="R71" s="243">
        <f t="shared" si="36"/>
        <v>0</v>
      </c>
      <c r="S71" s="247">
        <f t="shared" si="37"/>
        <v>3791680</v>
      </c>
      <c r="T71" s="243"/>
      <c r="U71" s="204"/>
      <c r="V71" s="248"/>
      <c r="W71" s="230"/>
      <c r="X71" s="221"/>
      <c r="Y71" s="221"/>
      <c r="Z71" s="221"/>
      <c r="AA71" s="197"/>
      <c r="AB71" s="197"/>
      <c r="AC71" s="197"/>
      <c r="AD71" s="197"/>
      <c r="AE71" s="197"/>
    </row>
    <row r="72" spans="1:31" s="249" customFormat="1" ht="23.25" customHeight="1">
      <c r="A72" s="238">
        <v>5</v>
      </c>
      <c r="B72" s="238" t="s">
        <v>88</v>
      </c>
      <c r="C72" s="239" t="str">
        <f t="shared" si="24"/>
        <v>Nguyễn Văn Bé Tư</v>
      </c>
      <c r="D72" s="240" t="str">
        <f t="shared" si="25"/>
        <v>Tài xế</v>
      </c>
      <c r="E72" s="241">
        <f t="shared" si="26"/>
        <v>3051000</v>
      </c>
      <c r="F72" s="242">
        <f>VLOOKUP(B72,'CC - 07'!B56:AS69,36,0)</f>
        <v>27</v>
      </c>
      <c r="G72" s="243">
        <f t="shared" si="27"/>
        <v>3051000</v>
      </c>
      <c r="H72" s="242">
        <f>(VLOOKUP(B72,'CC - 07'!B56:AS69,37,0)+VLOOKUP(B72,'CC - 07'!B56:AS69,37,0))</f>
        <v>0</v>
      </c>
      <c r="I72" s="243">
        <f t="shared" si="28"/>
        <v>0</v>
      </c>
      <c r="J72" s="244">
        <f t="shared" si="29"/>
        <v>27</v>
      </c>
      <c r="K72" s="243">
        <f t="shared" si="29"/>
        <v>3051000</v>
      </c>
      <c r="L72" s="103">
        <f t="shared" si="30"/>
        <v>405000</v>
      </c>
      <c r="M72" s="246">
        <f t="shared" si="31"/>
        <v>3456000</v>
      </c>
      <c r="N72" s="48">
        <f t="shared" si="32"/>
        <v>244080</v>
      </c>
      <c r="O72" s="48">
        <f t="shared" si="33"/>
        <v>45765</v>
      </c>
      <c r="P72" s="48">
        <f t="shared" si="34"/>
        <v>30510</v>
      </c>
      <c r="Q72" s="243">
        <f t="shared" si="35"/>
        <v>3135645</v>
      </c>
      <c r="R72" s="243">
        <f t="shared" si="36"/>
        <v>0</v>
      </c>
      <c r="S72" s="247">
        <f t="shared" si="37"/>
        <v>3135645</v>
      </c>
      <c r="T72" s="243"/>
      <c r="U72" s="204"/>
      <c r="V72" s="248"/>
      <c r="W72" s="230"/>
      <c r="X72" s="221"/>
      <c r="Y72" s="221"/>
      <c r="Z72" s="221"/>
      <c r="AA72" s="197"/>
      <c r="AB72" s="197"/>
      <c r="AC72" s="197"/>
      <c r="AD72" s="197"/>
      <c r="AE72" s="197"/>
    </row>
    <row r="73" spans="1:31" s="249" customFormat="1" ht="23.25" customHeight="1">
      <c r="A73" s="238">
        <v>6</v>
      </c>
      <c r="B73" s="238" t="s">
        <v>92</v>
      </c>
      <c r="C73" s="239" t="str">
        <f t="shared" si="24"/>
        <v>Hoàng Thị Ngọc</v>
      </c>
      <c r="D73" s="240" t="str">
        <f t="shared" si="25"/>
        <v>Kế toán</v>
      </c>
      <c r="E73" s="241">
        <f t="shared" si="26"/>
        <v>3153000</v>
      </c>
      <c r="F73" s="242">
        <f>VLOOKUP(B73,'CC - 07'!B57:AS70,36,0)</f>
        <v>26</v>
      </c>
      <c r="G73" s="243">
        <f t="shared" si="27"/>
        <v>3036222</v>
      </c>
      <c r="H73" s="242">
        <f>(VLOOKUP(B73,'CC - 07'!B57:AS70,37,0)+VLOOKUP(B73,'CC - 07'!B57:AS70,37,0))</f>
        <v>0</v>
      </c>
      <c r="I73" s="243">
        <f t="shared" si="28"/>
        <v>0</v>
      </c>
      <c r="J73" s="244">
        <f t="shared" si="29"/>
        <v>26</v>
      </c>
      <c r="K73" s="243">
        <f t="shared" si="29"/>
        <v>3036222</v>
      </c>
      <c r="L73" s="103">
        <f t="shared" si="30"/>
        <v>390000</v>
      </c>
      <c r="M73" s="246">
        <f t="shared" si="31"/>
        <v>3426222</v>
      </c>
      <c r="N73" s="48">
        <f t="shared" si="32"/>
        <v>252240</v>
      </c>
      <c r="O73" s="48">
        <f t="shared" si="33"/>
        <v>47295</v>
      </c>
      <c r="P73" s="48">
        <f t="shared" si="34"/>
        <v>31530</v>
      </c>
      <c r="Q73" s="243">
        <f t="shared" si="35"/>
        <v>3095157</v>
      </c>
      <c r="R73" s="243">
        <f t="shared" si="36"/>
        <v>0</v>
      </c>
      <c r="S73" s="247">
        <f t="shared" si="37"/>
        <v>3095157</v>
      </c>
      <c r="T73" s="243"/>
      <c r="U73" s="204"/>
      <c r="V73" s="248"/>
      <c r="W73" s="230"/>
      <c r="X73" s="221"/>
      <c r="Y73" s="221"/>
      <c r="Z73" s="221"/>
      <c r="AA73" s="197"/>
      <c r="AB73" s="197"/>
      <c r="AC73" s="197"/>
      <c r="AD73" s="197"/>
      <c r="AE73" s="197"/>
    </row>
    <row r="74" spans="1:31" s="249" customFormat="1" ht="23.25" customHeight="1">
      <c r="A74" s="238">
        <v>7</v>
      </c>
      <c r="B74" s="238" t="s">
        <v>94</v>
      </c>
      <c r="C74" s="239" t="str">
        <f t="shared" ref="C74" si="38">VLOOKUP(B74,DS,2,0)</f>
        <v>Dương Thanh Tuấn</v>
      </c>
      <c r="D74" s="240" t="str">
        <f t="shared" ref="D74" si="39">VLOOKUP(B74,DS,3,0)</f>
        <v>Nhân sự</v>
      </c>
      <c r="E74" s="241">
        <f t="shared" ref="E74" si="40">VLOOKUP(B74,DS,4,0)</f>
        <v>4272000</v>
      </c>
      <c r="F74" s="242">
        <f>VLOOKUP(B74,'CC - 07'!B58:AS71,36,0)</f>
        <v>26</v>
      </c>
      <c r="G74" s="243">
        <f t="shared" ref="G74" si="41">ROUND(E74/$U$2*F74,0)</f>
        <v>4113778</v>
      </c>
      <c r="H74" s="242">
        <f>(VLOOKUP(B74,'CC - 07'!B58:AS71,37,0)+VLOOKUP(B74,'CC - 07'!B58:AS71,37,0))</f>
        <v>0</v>
      </c>
      <c r="I74" s="243">
        <f t="shared" ref="I74" si="42">ROUND(E74/$U$2*H74,0)</f>
        <v>0</v>
      </c>
      <c r="J74" s="244">
        <f t="shared" ref="J74" si="43">F74+H74</f>
        <v>26</v>
      </c>
      <c r="K74" s="243">
        <f t="shared" ref="K74" si="44">G74+I74</f>
        <v>4113778</v>
      </c>
      <c r="L74" s="103">
        <f t="shared" ref="L74" si="45">+F74*15000</f>
        <v>390000</v>
      </c>
      <c r="M74" s="246">
        <f t="shared" ref="M74" si="46">K74+SUM(L74:L74)</f>
        <v>4503778</v>
      </c>
      <c r="N74" s="48">
        <f t="shared" si="32"/>
        <v>341760</v>
      </c>
      <c r="O74" s="48">
        <f t="shared" si="33"/>
        <v>64080</v>
      </c>
      <c r="P74" s="48">
        <f t="shared" si="34"/>
        <v>42720</v>
      </c>
      <c r="Q74" s="243">
        <f t="shared" ref="Q74" si="47">M74-SUM(N74:P74)</f>
        <v>4055218</v>
      </c>
      <c r="R74" s="243">
        <f t="shared" ref="R74" si="48">VLOOKUP(B74,DS,23,0)</f>
        <v>0</v>
      </c>
      <c r="S74" s="247">
        <f t="shared" ref="S74" si="49">Q74-R74</f>
        <v>4055218</v>
      </c>
      <c r="T74" s="243"/>
      <c r="U74" s="204"/>
      <c r="V74" s="248"/>
      <c r="W74" s="230"/>
      <c r="X74" s="221"/>
      <c r="Y74" s="221"/>
      <c r="Z74" s="221"/>
      <c r="AA74" s="197"/>
      <c r="AB74" s="197"/>
      <c r="AC74" s="197"/>
      <c r="AD74" s="197"/>
      <c r="AE74" s="197"/>
    </row>
    <row r="75" spans="1:31" s="249" customFormat="1" ht="22.5" customHeight="1">
      <c r="A75" s="250"/>
      <c r="B75" s="250"/>
      <c r="C75" s="251"/>
      <c r="D75" s="252"/>
      <c r="E75" s="253"/>
      <c r="F75" s="253"/>
      <c r="G75" s="253"/>
      <c r="H75" s="253"/>
      <c r="I75" s="253"/>
      <c r="J75" s="254"/>
      <c r="K75" s="253"/>
      <c r="L75" s="253"/>
      <c r="M75" s="255"/>
      <c r="N75" s="253"/>
      <c r="O75" s="253"/>
      <c r="P75" s="253"/>
      <c r="Q75" s="253"/>
      <c r="R75" s="253"/>
      <c r="S75" s="253"/>
      <c r="T75" s="243"/>
      <c r="U75" s="204"/>
      <c r="V75" s="248"/>
      <c r="W75" s="248"/>
      <c r="X75" s="248"/>
      <c r="Y75" s="248"/>
      <c r="Z75" s="248"/>
    </row>
    <row r="76" spans="1:31" s="259" customFormat="1" ht="21" customHeight="1">
      <c r="A76" s="446" t="s">
        <v>26</v>
      </c>
      <c r="B76" s="447"/>
      <c r="C76" s="447"/>
      <c r="D76" s="447"/>
      <c r="E76" s="256">
        <f>SUM(E68:E75)</f>
        <v>32762000</v>
      </c>
      <c r="F76" s="256"/>
      <c r="G76" s="256">
        <f>SUM(G68:G75)</f>
        <v>32134407</v>
      </c>
      <c r="H76" s="256"/>
      <c r="I76" s="256">
        <f>SUM(I68:I75)</f>
        <v>0</v>
      </c>
      <c r="J76" s="256"/>
      <c r="K76" s="257">
        <f t="shared" ref="K76:S76" si="50">SUM(K68:K75)</f>
        <v>32134407</v>
      </c>
      <c r="L76" s="257">
        <f t="shared" si="50"/>
        <v>2775000</v>
      </c>
      <c r="M76" s="257">
        <f t="shared" si="50"/>
        <v>34909407</v>
      </c>
      <c r="N76" s="257">
        <f t="shared" si="50"/>
        <v>2620960</v>
      </c>
      <c r="O76" s="257">
        <f t="shared" si="50"/>
        <v>491430</v>
      </c>
      <c r="P76" s="257">
        <f t="shared" si="50"/>
        <v>327620</v>
      </c>
      <c r="Q76" s="257">
        <f t="shared" si="50"/>
        <v>31469397</v>
      </c>
      <c r="R76" s="257">
        <f t="shared" si="50"/>
        <v>0</v>
      </c>
      <c r="S76" s="257">
        <f t="shared" si="50"/>
        <v>31469397</v>
      </c>
      <c r="T76" s="257"/>
      <c r="U76" s="204"/>
      <c r="V76" s="258"/>
      <c r="W76" s="258"/>
      <c r="X76" s="258"/>
      <c r="Y76" s="258"/>
      <c r="Z76" s="258"/>
    </row>
    <row r="77" spans="1:31" s="267" customFormat="1" ht="13.5" customHeight="1">
      <c r="A77" s="260"/>
      <c r="B77" s="260"/>
      <c r="C77" s="261"/>
      <c r="D77" s="262"/>
      <c r="E77" s="263"/>
      <c r="F77" s="261"/>
      <c r="G77" s="261"/>
      <c r="H77" s="261"/>
      <c r="I77" s="261"/>
      <c r="J77" s="264"/>
      <c r="K77" s="261"/>
      <c r="L77" s="261"/>
      <c r="M77" s="265"/>
      <c r="N77" s="261"/>
      <c r="O77" s="261"/>
      <c r="P77" s="261"/>
      <c r="Q77" s="261"/>
      <c r="R77" s="261"/>
      <c r="S77" s="261"/>
      <c r="T77" s="261"/>
      <c r="U77" s="204"/>
      <c r="V77" s="266"/>
      <c r="W77" s="266"/>
      <c r="X77" s="266"/>
      <c r="Y77" s="266"/>
      <c r="Z77" s="266"/>
    </row>
    <row r="78" spans="1:31" s="249" customFormat="1" ht="17.25" customHeight="1">
      <c r="A78" s="268"/>
      <c r="B78" s="268"/>
      <c r="C78" s="268"/>
      <c r="D78" s="269"/>
      <c r="E78" s="270"/>
      <c r="F78" s="268"/>
      <c r="G78" s="268"/>
      <c r="H78" s="268"/>
      <c r="I78" s="268"/>
      <c r="J78" s="271"/>
      <c r="K78" s="270"/>
      <c r="L78" s="268"/>
      <c r="M78" s="268"/>
      <c r="N78" s="268"/>
      <c r="O78" s="268"/>
      <c r="P78" s="268"/>
      <c r="Q78" s="268"/>
      <c r="R78" s="268"/>
      <c r="S78" s="272" t="str">
        <f>$S$18</f>
        <v>Long An, ngày  31   tháng   07   năm 2014</v>
      </c>
      <c r="T78" s="268"/>
      <c r="U78" s="273"/>
      <c r="V78" s="248"/>
      <c r="W78" s="248"/>
      <c r="X78" s="248"/>
      <c r="Y78" s="248"/>
      <c r="Z78" s="248"/>
    </row>
    <row r="79" spans="1:31" s="249" customFormat="1" ht="12.75">
      <c r="A79" s="274"/>
      <c r="B79" s="274"/>
      <c r="C79" s="273" t="s">
        <v>63</v>
      </c>
      <c r="D79" s="275"/>
      <c r="E79" s="224"/>
      <c r="F79" s="273"/>
      <c r="G79" s="224"/>
      <c r="H79" s="224"/>
      <c r="I79" s="224"/>
      <c r="J79" s="276"/>
      <c r="K79" s="248"/>
      <c r="L79" s="277"/>
      <c r="M79" s="290"/>
      <c r="N79" s="278"/>
      <c r="O79" s="278"/>
      <c r="P79" s="278"/>
      <c r="Q79" s="278"/>
      <c r="S79" s="278" t="s">
        <v>23</v>
      </c>
      <c r="T79" s="273"/>
      <c r="U79" s="273"/>
      <c r="V79" s="248"/>
      <c r="W79" s="248"/>
      <c r="X79" s="248"/>
      <c r="Y79" s="248"/>
      <c r="Z79" s="248"/>
    </row>
    <row r="80" spans="1:31" s="267" customFormat="1" ht="12">
      <c r="A80" s="260"/>
      <c r="B80" s="260"/>
      <c r="C80" s="279"/>
      <c r="D80" s="279"/>
      <c r="E80" s="280"/>
      <c r="F80" s="207"/>
      <c r="G80" s="280"/>
      <c r="H80" s="280"/>
      <c r="I80" s="280"/>
      <c r="J80" s="264"/>
      <c r="K80" s="266"/>
      <c r="L80" s="281"/>
      <c r="N80" s="282"/>
      <c r="O80" s="282"/>
      <c r="P80" s="282"/>
      <c r="Q80" s="282"/>
      <c r="S80" s="282"/>
      <c r="T80" s="207"/>
      <c r="U80" s="204"/>
      <c r="V80" s="266"/>
      <c r="W80" s="266"/>
      <c r="X80" s="266"/>
      <c r="Y80" s="266"/>
      <c r="Z80" s="266"/>
    </row>
    <row r="81" spans="13:13">
      <c r="M81" s="6"/>
    </row>
    <row r="82" spans="13:13">
      <c r="M82" s="6"/>
    </row>
    <row r="83" spans="13:13">
      <c r="M83" s="6"/>
    </row>
    <row r="84" spans="13:13">
      <c r="M84" s="6"/>
    </row>
    <row r="85" spans="13:13">
      <c r="M85" s="6"/>
    </row>
    <row r="86" spans="13:13">
      <c r="M86" s="6"/>
    </row>
    <row r="87" spans="13:13">
      <c r="M87" s="6"/>
    </row>
    <row r="88" spans="13:13">
      <c r="M88" s="6"/>
    </row>
    <row r="89" spans="13:13">
      <c r="M89" s="6"/>
    </row>
    <row r="90" spans="13:13">
      <c r="M90" s="6"/>
    </row>
    <row r="91" spans="13:13">
      <c r="M91" s="6"/>
    </row>
    <row r="92" spans="13:13">
      <c r="M92" s="6"/>
    </row>
    <row r="93" spans="13:13">
      <c r="M93" s="6"/>
    </row>
    <row r="94" spans="13:13">
      <c r="M94" s="6"/>
    </row>
    <row r="95" spans="13:13">
      <c r="M95" s="6"/>
    </row>
    <row r="96" spans="13:13">
      <c r="M96" s="6"/>
    </row>
    <row r="97" spans="13:13">
      <c r="M97" s="6"/>
    </row>
    <row r="98" spans="13:13">
      <c r="M98" s="6"/>
    </row>
    <row r="99" spans="13:13">
      <c r="M99" s="6"/>
    </row>
    <row r="100" spans="13:13">
      <c r="M100" s="6"/>
    </row>
    <row r="101" spans="13:13">
      <c r="M101" s="6"/>
    </row>
    <row r="102" spans="13:13">
      <c r="M102" s="6"/>
    </row>
    <row r="103" spans="13:13">
      <c r="M103" s="6"/>
    </row>
    <row r="104" spans="13:13">
      <c r="M104" s="6"/>
    </row>
    <row r="105" spans="13:13">
      <c r="M105" s="6"/>
    </row>
    <row r="106" spans="13:13">
      <c r="M106" s="6"/>
    </row>
    <row r="107" spans="13:13">
      <c r="M107" s="6"/>
    </row>
    <row r="108" spans="13:13">
      <c r="M108" s="6"/>
    </row>
    <row r="109" spans="13:13">
      <c r="M109" s="6"/>
    </row>
    <row r="110" spans="13:13">
      <c r="M110" s="6"/>
    </row>
    <row r="111" spans="13:13">
      <c r="M111" s="6"/>
    </row>
    <row r="112" spans="13:13">
      <c r="M112" s="6"/>
    </row>
    <row r="113" spans="1:31">
      <c r="M113" s="6"/>
    </row>
    <row r="114" spans="1:31">
      <c r="M114" s="6"/>
    </row>
    <row r="115" spans="1:31">
      <c r="M115" s="6"/>
    </row>
    <row r="116" spans="1:31">
      <c r="M116" s="6"/>
    </row>
    <row r="117" spans="1:31" s="4" customFormat="1" ht="41.25" customHeight="1">
      <c r="A117" s="161" t="str">
        <f>$A$1</f>
        <v>Công ty TNHH Hải sản An Lạc</v>
      </c>
      <c r="B117" s="301"/>
      <c r="C117" s="301"/>
      <c r="D117" s="424" t="str">
        <f>D1</f>
        <v>BẢNG THANH TOÁN LƯƠNG THÁNG 07 / 2014</v>
      </c>
      <c r="E117" s="424"/>
      <c r="F117" s="424"/>
      <c r="G117" s="424"/>
      <c r="H117" s="424"/>
      <c r="I117" s="424"/>
      <c r="J117" s="424"/>
      <c r="K117" s="424"/>
      <c r="L117" s="424"/>
      <c r="M117" s="424"/>
      <c r="N117" s="424"/>
      <c r="O117" s="424"/>
      <c r="P117" s="424"/>
      <c r="Q117" s="425"/>
      <c r="R117" s="426" t="s">
        <v>158</v>
      </c>
      <c r="S117" s="427"/>
      <c r="T117" s="428"/>
      <c r="U117" s="6"/>
      <c r="V117" s="8"/>
      <c r="W117" s="96"/>
      <c r="X117" s="96"/>
      <c r="Y117" s="5"/>
      <c r="Z117" s="5"/>
    </row>
    <row r="118" spans="1:31" s="4" customFormat="1" ht="15" customHeight="1">
      <c r="A118" s="161" t="str">
        <f>$A$2</f>
        <v>Địa chỉ: Lô A14, đường 4A, KCN Hải Sơn, Đức Hòa, Long An</v>
      </c>
      <c r="B118" s="301"/>
      <c r="C118" s="301"/>
      <c r="D118" s="301"/>
      <c r="E118" s="94"/>
      <c r="F118" s="301"/>
      <c r="G118" s="301"/>
      <c r="H118" s="301"/>
      <c r="I118" s="301"/>
      <c r="J118" s="95"/>
      <c r="K118" s="301"/>
      <c r="L118" s="301"/>
      <c r="M118" s="301"/>
      <c r="N118" s="301"/>
      <c r="O118" s="301"/>
      <c r="P118" s="301"/>
      <c r="Q118" s="301"/>
      <c r="R118" s="301"/>
      <c r="S118" s="301"/>
      <c r="T118" s="69"/>
      <c r="U118" s="6"/>
      <c r="V118" s="8"/>
      <c r="W118" s="96"/>
      <c r="X118" s="96"/>
      <c r="Y118" s="5"/>
      <c r="Z118" s="5"/>
    </row>
    <row r="119" spans="1:31" s="4" customFormat="1" ht="15" customHeight="1">
      <c r="A119" s="161" t="str">
        <f>$A$3</f>
        <v>Số điện thoại: 072.3850606 - Fax: 072.3850608</v>
      </c>
      <c r="B119" s="301"/>
      <c r="C119" s="301"/>
      <c r="D119" s="301"/>
      <c r="E119" s="94"/>
      <c r="F119" s="301"/>
      <c r="G119" s="301"/>
      <c r="H119" s="301"/>
      <c r="I119" s="301"/>
      <c r="J119" s="95"/>
      <c r="K119" s="301"/>
      <c r="L119" s="301"/>
      <c r="M119" s="301"/>
      <c r="N119" s="301"/>
      <c r="O119" s="301"/>
      <c r="P119" s="301"/>
      <c r="Q119" s="301"/>
      <c r="R119" s="301"/>
      <c r="S119" s="301"/>
      <c r="T119" s="69"/>
      <c r="U119" s="6"/>
      <c r="V119" s="8"/>
      <c r="W119" s="96"/>
      <c r="X119" s="96"/>
      <c r="Y119" s="5"/>
      <c r="Z119" s="5"/>
    </row>
    <row r="120" spans="1:31" s="4" customFormat="1" ht="15" customHeight="1">
      <c r="A120" s="161" t="str">
        <f>$A$4</f>
        <v>MST: 1100878093</v>
      </c>
      <c r="B120" s="301"/>
      <c r="C120" s="301"/>
      <c r="D120" s="301"/>
      <c r="E120" s="94"/>
      <c r="F120" s="301"/>
      <c r="G120" s="301"/>
      <c r="H120" s="301"/>
      <c r="I120" s="301"/>
      <c r="J120" s="95"/>
      <c r="K120" s="301"/>
      <c r="L120" s="92"/>
      <c r="M120" s="301"/>
      <c r="N120" s="301"/>
      <c r="O120" s="301"/>
      <c r="P120" s="301"/>
      <c r="Q120" s="14"/>
      <c r="R120" s="301"/>
      <c r="S120" s="301"/>
      <c r="T120" s="301"/>
      <c r="U120" s="6"/>
      <c r="V120" s="8"/>
      <c r="W120" s="96"/>
      <c r="X120" s="96"/>
      <c r="Y120" s="5"/>
      <c r="Z120" s="5"/>
    </row>
    <row r="121" spans="1:31" s="124" customFormat="1" ht="14.25" customHeight="1">
      <c r="A121" s="122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6"/>
      <c r="V121" s="8"/>
      <c r="W121" s="125"/>
      <c r="X121" s="125"/>
      <c r="Y121" s="125"/>
      <c r="Z121" s="125"/>
    </row>
    <row r="122" spans="1:31" s="33" customFormat="1" ht="24" customHeight="1">
      <c r="A122" s="421" t="s">
        <v>20</v>
      </c>
      <c r="B122" s="421" t="s">
        <v>21</v>
      </c>
      <c r="C122" s="420" t="s">
        <v>1</v>
      </c>
      <c r="D122" s="420" t="s">
        <v>2</v>
      </c>
      <c r="E122" s="423" t="s">
        <v>58</v>
      </c>
      <c r="F122" s="412" t="s">
        <v>27</v>
      </c>
      <c r="G122" s="414"/>
      <c r="H122" s="414"/>
      <c r="I122" s="414"/>
      <c r="J122" s="414"/>
      <c r="K122" s="413"/>
      <c r="L122" s="408" t="s">
        <v>60</v>
      </c>
      <c r="M122" s="408" t="s">
        <v>5</v>
      </c>
      <c r="N122" s="420" t="s">
        <v>6</v>
      </c>
      <c r="O122" s="420"/>
      <c r="P122" s="420"/>
      <c r="Q122" s="408" t="s">
        <v>7</v>
      </c>
      <c r="R122" s="408" t="s">
        <v>8</v>
      </c>
      <c r="S122" s="408" t="s">
        <v>9</v>
      </c>
      <c r="T122" s="410" t="s">
        <v>10</v>
      </c>
      <c r="U122" s="6"/>
      <c r="V122" s="8"/>
      <c r="W122" s="34"/>
      <c r="X122" s="5"/>
      <c r="Y122" s="5"/>
      <c r="Z122" s="5"/>
      <c r="AA122" s="4"/>
      <c r="AB122" s="4"/>
      <c r="AC122" s="4"/>
      <c r="AD122" s="4"/>
      <c r="AE122" s="4"/>
    </row>
    <row r="123" spans="1:31" s="33" customFormat="1" ht="33.75" customHeight="1">
      <c r="A123" s="422"/>
      <c r="B123" s="422"/>
      <c r="C123" s="420"/>
      <c r="D123" s="420"/>
      <c r="E123" s="423"/>
      <c r="F123" s="412" t="s">
        <v>62</v>
      </c>
      <c r="G123" s="413"/>
      <c r="H123" s="412" t="s">
        <v>42</v>
      </c>
      <c r="I123" s="414"/>
      <c r="J123" s="415" t="s">
        <v>28</v>
      </c>
      <c r="K123" s="408" t="s">
        <v>4</v>
      </c>
      <c r="L123" s="409"/>
      <c r="M123" s="409"/>
      <c r="N123" s="417" t="s">
        <v>12</v>
      </c>
      <c r="O123" s="408" t="s">
        <v>13</v>
      </c>
      <c r="P123" s="408" t="s">
        <v>35</v>
      </c>
      <c r="Q123" s="409"/>
      <c r="R123" s="409"/>
      <c r="S123" s="409"/>
      <c r="T123" s="411"/>
      <c r="U123" s="123"/>
      <c r="V123" s="34"/>
      <c r="W123" s="34"/>
      <c r="X123" s="5"/>
      <c r="Y123" s="5"/>
      <c r="Z123" s="5"/>
      <c r="AA123" s="4"/>
      <c r="AB123" s="4"/>
      <c r="AC123" s="4"/>
      <c r="AD123" s="4"/>
      <c r="AE123" s="4"/>
    </row>
    <row r="124" spans="1:31" s="33" customFormat="1" ht="35.25" customHeight="1">
      <c r="A124" s="422"/>
      <c r="B124" s="422"/>
      <c r="C124" s="408"/>
      <c r="D124" s="408"/>
      <c r="E124" s="423"/>
      <c r="F124" s="295" t="s">
        <v>41</v>
      </c>
      <c r="G124" s="294" t="s">
        <v>19</v>
      </c>
      <c r="H124" s="329" t="s">
        <v>41</v>
      </c>
      <c r="I124" s="299" t="s">
        <v>19</v>
      </c>
      <c r="J124" s="416"/>
      <c r="K124" s="409"/>
      <c r="L124" s="419"/>
      <c r="M124" s="409"/>
      <c r="N124" s="418"/>
      <c r="O124" s="409"/>
      <c r="P124" s="409"/>
      <c r="Q124" s="409"/>
      <c r="R124" s="409"/>
      <c r="S124" s="409"/>
      <c r="T124" s="411"/>
      <c r="U124" s="123"/>
      <c r="V124" s="34"/>
      <c r="W124" s="34"/>
      <c r="X124" s="5"/>
      <c r="Y124" s="5"/>
      <c r="Z124" s="5"/>
      <c r="AA124" s="4"/>
      <c r="AB124" s="4"/>
      <c r="AC124" s="4"/>
      <c r="AD124" s="4"/>
      <c r="AE124" s="4"/>
    </row>
    <row r="125" spans="1:31" s="98" customFormat="1" ht="12.75" customHeight="1">
      <c r="A125" s="97">
        <v>1</v>
      </c>
      <c r="B125" s="97">
        <v>2</v>
      </c>
      <c r="C125" s="97">
        <v>3</v>
      </c>
      <c r="D125" s="97">
        <v>4</v>
      </c>
      <c r="E125" s="97">
        <v>5</v>
      </c>
      <c r="F125" s="97">
        <v>7</v>
      </c>
      <c r="G125" s="97">
        <v>8</v>
      </c>
      <c r="H125" s="97">
        <v>9</v>
      </c>
      <c r="I125" s="97">
        <v>10</v>
      </c>
      <c r="J125" s="97">
        <v>13</v>
      </c>
      <c r="K125" s="97">
        <v>14</v>
      </c>
      <c r="L125" s="97">
        <v>16</v>
      </c>
      <c r="M125" s="97">
        <v>20</v>
      </c>
      <c r="N125" s="97">
        <v>24</v>
      </c>
      <c r="O125" s="97">
        <v>25</v>
      </c>
      <c r="P125" s="97">
        <v>26</v>
      </c>
      <c r="Q125" s="97">
        <v>29</v>
      </c>
      <c r="R125" s="97">
        <v>30</v>
      </c>
      <c r="S125" s="97">
        <v>31</v>
      </c>
      <c r="T125" s="97">
        <v>32</v>
      </c>
      <c r="U125" s="123"/>
      <c r="V125" s="99"/>
      <c r="W125" s="99"/>
      <c r="X125" s="100"/>
      <c r="Y125" s="100"/>
      <c r="Z125" s="100"/>
      <c r="AA125" s="101"/>
      <c r="AB125" s="101"/>
      <c r="AC125" s="101"/>
      <c r="AD125" s="101"/>
      <c r="AE125" s="101"/>
    </row>
    <row r="126" spans="1:31" s="44" customFormat="1" ht="23.25" customHeight="1">
      <c r="A126" s="46">
        <f>ROW()-125</f>
        <v>1</v>
      </c>
      <c r="B126" s="163" t="s">
        <v>97</v>
      </c>
      <c r="C126" s="102" t="str">
        <f t="shared" ref="C126:C155" si="51">VLOOKUP(B126,DS,2,0)</f>
        <v xml:space="preserve"> Lâm Thị Mộng Kiều </v>
      </c>
      <c r="D126" s="135" t="str">
        <f t="shared" ref="D126:D153" si="52">VLOOKUP(B126,DS,3,0)</f>
        <v>Công nhân</v>
      </c>
      <c r="E126" s="103">
        <f t="shared" ref="E126:E153" si="53">VLOOKUP(B126,DS,4,0)</f>
        <v>2568000</v>
      </c>
      <c r="F126" s="108">
        <f>VLOOKUP(B126,'CC - 07'!$B$95:$AS$174,36,0)</f>
        <v>27</v>
      </c>
      <c r="G126" s="243">
        <f t="shared" ref="G126:G153" si="54">ROUND(E126/$U$2*F126,0)</f>
        <v>2568000</v>
      </c>
      <c r="H126" s="108">
        <f>(VLOOKUP(B126,'CC - 07'!$B$95:$AS$174,37,0)+VLOOKUP(B126,'CC - 07'!$B$95:$AS$174,38,0))</f>
        <v>1</v>
      </c>
      <c r="I126" s="243">
        <f t="shared" ref="I126:I153" si="55">ROUND(E126/$U$2*H126,0)</f>
        <v>95111</v>
      </c>
      <c r="J126" s="109">
        <f>F126+H126</f>
        <v>28</v>
      </c>
      <c r="K126" s="47">
        <f>G126+I126</f>
        <v>2663111</v>
      </c>
      <c r="L126" s="103">
        <f t="shared" ref="L126:L152" si="56">+F126*15000</f>
        <v>405000</v>
      </c>
      <c r="M126" s="49">
        <f t="shared" ref="M126:M153" si="57">K126+L126</f>
        <v>3068111</v>
      </c>
      <c r="N126" s="48">
        <f t="shared" ref="N126:N165" si="58">IF(VLOOKUP(B126,DS,15,0)="x",E126*$N$5,0)</f>
        <v>205440</v>
      </c>
      <c r="O126" s="48">
        <f t="shared" ref="O126:O165" si="59">IF(VLOOKUP(B126,DS,15,0)="x",E126*$O$5,0)</f>
        <v>38520</v>
      </c>
      <c r="P126" s="48">
        <f t="shared" ref="P126:P165" si="60">IF(VLOOKUP(B126,DS,15,0)="x",E126*$P$5,0)</f>
        <v>25680</v>
      </c>
      <c r="Q126" s="47">
        <f t="shared" ref="Q126:Q166" si="61">M126-SUM(N126:P126)</f>
        <v>2798471</v>
      </c>
      <c r="R126" s="47">
        <f t="shared" ref="R126:R153" si="62">VLOOKUP(B126,DS,23,0)</f>
        <v>0</v>
      </c>
      <c r="S126" s="55">
        <f>Q126-R126</f>
        <v>2798471</v>
      </c>
      <c r="T126" s="47"/>
      <c r="U126" s="123"/>
      <c r="V126" s="45"/>
      <c r="W126" s="34"/>
      <c r="X126" s="5"/>
      <c r="Y126" s="5"/>
      <c r="Z126" s="5"/>
      <c r="AA126" s="4"/>
      <c r="AB126" s="4"/>
      <c r="AC126" s="4"/>
      <c r="AD126" s="4"/>
      <c r="AE126" s="4"/>
    </row>
    <row r="127" spans="1:31" s="44" customFormat="1" ht="23.25" customHeight="1">
      <c r="A127" s="46">
        <f t="shared" ref="A127:A165" si="63">ROW()-125</f>
        <v>2</v>
      </c>
      <c r="B127" s="163" t="s">
        <v>98</v>
      </c>
      <c r="C127" s="102" t="str">
        <f t="shared" si="51"/>
        <v>Huỳnh Thị Hường</v>
      </c>
      <c r="D127" s="135" t="str">
        <f t="shared" si="52"/>
        <v>Công nhân</v>
      </c>
      <c r="E127" s="103">
        <f t="shared" si="53"/>
        <v>2568000</v>
      </c>
      <c r="F127" s="108">
        <f>VLOOKUP(B127,'CC - 07'!$B$95:$AS$174,36,0)</f>
        <v>27</v>
      </c>
      <c r="G127" s="243">
        <f t="shared" si="54"/>
        <v>2568000</v>
      </c>
      <c r="H127" s="108">
        <f>(VLOOKUP(B127,'CC - 07'!$B$95:$AS$174,37,0)+VLOOKUP(B127,'CC - 07'!$B$95:$AS$174,38,0))</f>
        <v>1</v>
      </c>
      <c r="I127" s="243">
        <f t="shared" si="55"/>
        <v>95111</v>
      </c>
      <c r="J127" s="109">
        <f t="shared" ref="J127:K161" si="64">F127+H127</f>
        <v>28</v>
      </c>
      <c r="K127" s="47">
        <f t="shared" si="64"/>
        <v>2663111</v>
      </c>
      <c r="L127" s="103">
        <f t="shared" si="56"/>
        <v>405000</v>
      </c>
      <c r="M127" s="49">
        <f t="shared" si="57"/>
        <v>3068111</v>
      </c>
      <c r="N127" s="48">
        <f t="shared" si="58"/>
        <v>205440</v>
      </c>
      <c r="O127" s="48">
        <f t="shared" si="59"/>
        <v>38520</v>
      </c>
      <c r="P127" s="48">
        <f t="shared" si="60"/>
        <v>25680</v>
      </c>
      <c r="Q127" s="47">
        <f t="shared" si="61"/>
        <v>2798471</v>
      </c>
      <c r="R127" s="47">
        <f t="shared" si="62"/>
        <v>0</v>
      </c>
      <c r="S127" s="55">
        <f t="shared" ref="S127:S153" si="65">Q127-R127</f>
        <v>2798471</v>
      </c>
      <c r="T127" s="47"/>
      <c r="U127" s="123"/>
      <c r="V127" s="45"/>
      <c r="W127" s="34"/>
      <c r="X127" s="5"/>
      <c r="Y127" s="5"/>
      <c r="Z127" s="5"/>
      <c r="AA127" s="4"/>
      <c r="AB127" s="4"/>
      <c r="AC127" s="4"/>
      <c r="AD127" s="4"/>
      <c r="AE127" s="4"/>
    </row>
    <row r="128" spans="1:31" s="44" customFormat="1" ht="23.25" customHeight="1">
      <c r="A128" s="46">
        <f t="shared" si="63"/>
        <v>3</v>
      </c>
      <c r="B128" s="163" t="s">
        <v>99</v>
      </c>
      <c r="C128" s="102" t="str">
        <f t="shared" si="51"/>
        <v>Nguyễn Thị Rong</v>
      </c>
      <c r="D128" s="135" t="str">
        <f t="shared" si="52"/>
        <v>Công nhân</v>
      </c>
      <c r="E128" s="103">
        <f t="shared" si="53"/>
        <v>2568000</v>
      </c>
      <c r="F128" s="108">
        <f>VLOOKUP(B128,'CC - 07'!$B$95:$AS$174,36,0)</f>
        <v>27</v>
      </c>
      <c r="G128" s="243">
        <f t="shared" si="54"/>
        <v>2568000</v>
      </c>
      <c r="H128" s="108">
        <f>(VLOOKUP(B128,'CC - 07'!$B$95:$AS$174,37,0)+VLOOKUP(B128,'CC - 07'!$B$95:$AS$174,38,0))</f>
        <v>1</v>
      </c>
      <c r="I128" s="243">
        <f t="shared" si="55"/>
        <v>95111</v>
      </c>
      <c r="J128" s="109">
        <f t="shared" si="64"/>
        <v>28</v>
      </c>
      <c r="K128" s="47">
        <f t="shared" si="64"/>
        <v>2663111</v>
      </c>
      <c r="L128" s="103">
        <f t="shared" si="56"/>
        <v>405000</v>
      </c>
      <c r="M128" s="49">
        <f t="shared" si="57"/>
        <v>3068111</v>
      </c>
      <c r="N128" s="48">
        <f t="shared" si="58"/>
        <v>205440</v>
      </c>
      <c r="O128" s="48">
        <f t="shared" si="59"/>
        <v>38520</v>
      </c>
      <c r="P128" s="48">
        <f t="shared" si="60"/>
        <v>25680</v>
      </c>
      <c r="Q128" s="47">
        <f t="shared" si="61"/>
        <v>2798471</v>
      </c>
      <c r="R128" s="47">
        <f t="shared" si="62"/>
        <v>0</v>
      </c>
      <c r="S128" s="55">
        <f t="shared" si="65"/>
        <v>2798471</v>
      </c>
      <c r="T128" s="47"/>
      <c r="U128" s="123"/>
      <c r="V128" s="45"/>
      <c r="W128" s="34"/>
      <c r="X128" s="5"/>
      <c r="Y128" s="5"/>
      <c r="Z128" s="5"/>
      <c r="AA128" s="4"/>
      <c r="AB128" s="4"/>
      <c r="AC128" s="4"/>
      <c r="AD128" s="4"/>
      <c r="AE128" s="4"/>
    </row>
    <row r="129" spans="1:31" s="44" customFormat="1" ht="23.25" customHeight="1">
      <c r="A129" s="46">
        <f t="shared" si="63"/>
        <v>4</v>
      </c>
      <c r="B129" s="163" t="s">
        <v>100</v>
      </c>
      <c r="C129" s="102" t="str">
        <f t="shared" si="51"/>
        <v>Sơn Thị Nil</v>
      </c>
      <c r="D129" s="135" t="str">
        <f t="shared" si="52"/>
        <v>Công nhân</v>
      </c>
      <c r="E129" s="103">
        <f t="shared" si="53"/>
        <v>2568000</v>
      </c>
      <c r="F129" s="108">
        <f>VLOOKUP(B129,'CC - 07'!$B$95:$AS$174,36,0)</f>
        <v>27</v>
      </c>
      <c r="G129" s="243">
        <f t="shared" si="54"/>
        <v>2568000</v>
      </c>
      <c r="H129" s="108">
        <f>(VLOOKUP(B129,'CC - 07'!$B$95:$AS$174,37,0)+VLOOKUP(B129,'CC - 07'!$B$95:$AS$174,38,0))</f>
        <v>1</v>
      </c>
      <c r="I129" s="243">
        <f t="shared" si="55"/>
        <v>95111</v>
      </c>
      <c r="J129" s="109">
        <f t="shared" si="64"/>
        <v>28</v>
      </c>
      <c r="K129" s="47">
        <f t="shared" si="64"/>
        <v>2663111</v>
      </c>
      <c r="L129" s="103">
        <f t="shared" si="56"/>
        <v>405000</v>
      </c>
      <c r="M129" s="49">
        <f t="shared" si="57"/>
        <v>3068111</v>
      </c>
      <c r="N129" s="48">
        <f t="shared" si="58"/>
        <v>205440</v>
      </c>
      <c r="O129" s="48">
        <f t="shared" si="59"/>
        <v>38520</v>
      </c>
      <c r="P129" s="48">
        <f t="shared" si="60"/>
        <v>25680</v>
      </c>
      <c r="Q129" s="47">
        <f t="shared" si="61"/>
        <v>2798471</v>
      </c>
      <c r="R129" s="47">
        <f t="shared" si="62"/>
        <v>0</v>
      </c>
      <c r="S129" s="55">
        <f t="shared" si="65"/>
        <v>2798471</v>
      </c>
      <c r="T129" s="47"/>
      <c r="U129" s="123"/>
      <c r="V129" s="45"/>
      <c r="W129" s="34"/>
      <c r="X129" s="5"/>
      <c r="Y129" s="5"/>
      <c r="Z129" s="5"/>
      <c r="AA129" s="4"/>
      <c r="AB129" s="4"/>
      <c r="AC129" s="4"/>
      <c r="AD129" s="4"/>
      <c r="AE129" s="4"/>
    </row>
    <row r="130" spans="1:31" s="44" customFormat="1" ht="23.25" customHeight="1">
      <c r="A130" s="46">
        <f t="shared" si="63"/>
        <v>5</v>
      </c>
      <c r="B130" s="163" t="s">
        <v>101</v>
      </c>
      <c r="C130" s="102" t="str">
        <f t="shared" si="51"/>
        <v>Huỳnh Thị Bé Tha</v>
      </c>
      <c r="D130" s="135" t="str">
        <f t="shared" si="52"/>
        <v>Công nhân</v>
      </c>
      <c r="E130" s="103">
        <f t="shared" si="53"/>
        <v>2568000</v>
      </c>
      <c r="F130" s="108">
        <f>VLOOKUP(B130,'CC - 07'!$B$95:$AS$174,36,0)</f>
        <v>27</v>
      </c>
      <c r="G130" s="243">
        <f t="shared" si="54"/>
        <v>2568000</v>
      </c>
      <c r="H130" s="108">
        <f>(VLOOKUP(B130,'CC - 07'!$B$95:$AS$174,37,0)+VLOOKUP(B130,'CC - 07'!$B$95:$AS$174,38,0))</f>
        <v>1</v>
      </c>
      <c r="I130" s="243">
        <f t="shared" si="55"/>
        <v>95111</v>
      </c>
      <c r="J130" s="109">
        <f t="shared" si="64"/>
        <v>28</v>
      </c>
      <c r="K130" s="47">
        <f t="shared" si="64"/>
        <v>2663111</v>
      </c>
      <c r="L130" s="103">
        <f t="shared" si="56"/>
        <v>405000</v>
      </c>
      <c r="M130" s="49">
        <f t="shared" si="57"/>
        <v>3068111</v>
      </c>
      <c r="N130" s="48">
        <f t="shared" si="58"/>
        <v>205440</v>
      </c>
      <c r="O130" s="48">
        <f t="shared" si="59"/>
        <v>38520</v>
      </c>
      <c r="P130" s="48">
        <f t="shared" si="60"/>
        <v>25680</v>
      </c>
      <c r="Q130" s="47">
        <f t="shared" si="61"/>
        <v>2798471</v>
      </c>
      <c r="R130" s="47">
        <f t="shared" si="62"/>
        <v>0</v>
      </c>
      <c r="S130" s="55">
        <f t="shared" si="65"/>
        <v>2798471</v>
      </c>
      <c r="T130" s="47"/>
      <c r="U130" s="123"/>
      <c r="V130" s="45"/>
      <c r="W130" s="34"/>
      <c r="X130" s="5"/>
      <c r="Y130" s="5"/>
      <c r="Z130" s="5"/>
      <c r="AA130" s="4"/>
      <c r="AB130" s="4"/>
      <c r="AC130" s="4"/>
      <c r="AD130" s="4"/>
      <c r="AE130" s="4"/>
    </row>
    <row r="131" spans="1:31" s="44" customFormat="1" ht="23.25" customHeight="1">
      <c r="A131" s="46">
        <f t="shared" si="63"/>
        <v>6</v>
      </c>
      <c r="B131" s="163" t="s">
        <v>102</v>
      </c>
      <c r="C131" s="102" t="str">
        <f t="shared" si="51"/>
        <v>Huỳnh Thị Bé Thi</v>
      </c>
      <c r="D131" s="135" t="str">
        <f t="shared" si="52"/>
        <v>Công nhân</v>
      </c>
      <c r="E131" s="103">
        <f t="shared" si="53"/>
        <v>2568000</v>
      </c>
      <c r="F131" s="108">
        <f>VLOOKUP(B131,'CC - 07'!$B$95:$AS$174,36,0)</f>
        <v>26</v>
      </c>
      <c r="G131" s="243">
        <f t="shared" si="54"/>
        <v>2472889</v>
      </c>
      <c r="H131" s="108">
        <f>(VLOOKUP(B131,'CC - 07'!$B$95:$AS$174,37,0)+VLOOKUP(B131,'CC - 07'!$B$95:$AS$174,38,0))</f>
        <v>1</v>
      </c>
      <c r="I131" s="243">
        <f t="shared" si="55"/>
        <v>95111</v>
      </c>
      <c r="J131" s="109">
        <f t="shared" si="64"/>
        <v>27</v>
      </c>
      <c r="K131" s="47">
        <f t="shared" si="64"/>
        <v>2568000</v>
      </c>
      <c r="L131" s="103">
        <f t="shared" si="56"/>
        <v>390000</v>
      </c>
      <c r="M131" s="49">
        <f t="shared" si="57"/>
        <v>2958000</v>
      </c>
      <c r="N131" s="48">
        <f t="shared" si="58"/>
        <v>205440</v>
      </c>
      <c r="O131" s="48">
        <f t="shared" si="59"/>
        <v>38520</v>
      </c>
      <c r="P131" s="48">
        <f t="shared" si="60"/>
        <v>25680</v>
      </c>
      <c r="Q131" s="47">
        <f t="shared" si="61"/>
        <v>2688360</v>
      </c>
      <c r="R131" s="47">
        <f t="shared" si="62"/>
        <v>0</v>
      </c>
      <c r="S131" s="55">
        <f t="shared" si="65"/>
        <v>2688360</v>
      </c>
      <c r="T131" s="47"/>
      <c r="U131" s="123"/>
      <c r="V131" s="45"/>
      <c r="W131" s="34"/>
      <c r="X131" s="5"/>
      <c r="Y131" s="5"/>
      <c r="Z131" s="5"/>
      <c r="AA131" s="4"/>
      <c r="AB131" s="4"/>
      <c r="AC131" s="4"/>
      <c r="AD131" s="4"/>
      <c r="AE131" s="4"/>
    </row>
    <row r="132" spans="1:31" s="44" customFormat="1" ht="23.25" customHeight="1">
      <c r="A132" s="46">
        <f t="shared" si="63"/>
        <v>7</v>
      </c>
      <c r="B132" s="163" t="s">
        <v>103</v>
      </c>
      <c r="C132" s="102" t="str">
        <f t="shared" si="51"/>
        <v>Nguyễn Thị Kim Hồng</v>
      </c>
      <c r="D132" s="135" t="str">
        <f t="shared" si="52"/>
        <v>Công nhân</v>
      </c>
      <c r="E132" s="103">
        <f t="shared" si="53"/>
        <v>2568000</v>
      </c>
      <c r="F132" s="108">
        <f>VLOOKUP(B132,'CC - 07'!$B$95:$AS$174,36,0)</f>
        <v>27</v>
      </c>
      <c r="G132" s="243">
        <f t="shared" si="54"/>
        <v>2568000</v>
      </c>
      <c r="H132" s="108">
        <f>(VLOOKUP(B132,'CC - 07'!$B$95:$AS$174,37,0)+VLOOKUP(B132,'CC - 07'!$B$95:$AS$174,38,0))</f>
        <v>1</v>
      </c>
      <c r="I132" s="243">
        <f t="shared" si="55"/>
        <v>95111</v>
      </c>
      <c r="J132" s="109">
        <f t="shared" si="64"/>
        <v>28</v>
      </c>
      <c r="K132" s="47">
        <f t="shared" si="64"/>
        <v>2663111</v>
      </c>
      <c r="L132" s="103">
        <f t="shared" si="56"/>
        <v>405000</v>
      </c>
      <c r="M132" s="49">
        <f t="shared" si="57"/>
        <v>3068111</v>
      </c>
      <c r="N132" s="48">
        <f t="shared" si="58"/>
        <v>205440</v>
      </c>
      <c r="O132" s="48">
        <f t="shared" si="59"/>
        <v>38520</v>
      </c>
      <c r="P132" s="48">
        <f t="shared" si="60"/>
        <v>25680</v>
      </c>
      <c r="Q132" s="47">
        <f t="shared" si="61"/>
        <v>2798471</v>
      </c>
      <c r="R132" s="47">
        <f t="shared" si="62"/>
        <v>0</v>
      </c>
      <c r="S132" s="55">
        <f t="shared" si="65"/>
        <v>2798471</v>
      </c>
      <c r="T132" s="47"/>
      <c r="U132" s="123"/>
      <c r="V132" s="45"/>
      <c r="W132" s="34"/>
      <c r="X132" s="5"/>
      <c r="Y132" s="5"/>
      <c r="Z132" s="5"/>
      <c r="AA132" s="4"/>
      <c r="AB132" s="4"/>
      <c r="AC132" s="4"/>
      <c r="AD132" s="4"/>
      <c r="AE132" s="4"/>
    </row>
    <row r="133" spans="1:31" s="44" customFormat="1" ht="23.25" customHeight="1">
      <c r="A133" s="46">
        <f t="shared" si="63"/>
        <v>8</v>
      </c>
      <c r="B133" s="163" t="s">
        <v>104</v>
      </c>
      <c r="C133" s="102" t="str">
        <f t="shared" si="51"/>
        <v>Nguyễn Thị Lựu</v>
      </c>
      <c r="D133" s="135" t="str">
        <f t="shared" si="52"/>
        <v>Công nhân</v>
      </c>
      <c r="E133" s="103">
        <f t="shared" si="53"/>
        <v>2568000</v>
      </c>
      <c r="F133" s="108">
        <f>VLOOKUP(B133,'CC - 07'!$B$95:$AS$174,36,0)</f>
        <v>27</v>
      </c>
      <c r="G133" s="243">
        <f t="shared" si="54"/>
        <v>2568000</v>
      </c>
      <c r="H133" s="108">
        <f>(VLOOKUP(B133,'CC - 07'!$B$95:$AS$174,37,0)+VLOOKUP(B133,'CC - 07'!$B$95:$AS$174,38,0))</f>
        <v>1</v>
      </c>
      <c r="I133" s="243">
        <f t="shared" si="55"/>
        <v>95111</v>
      </c>
      <c r="J133" s="109">
        <f t="shared" si="64"/>
        <v>28</v>
      </c>
      <c r="K133" s="47">
        <f t="shared" si="64"/>
        <v>2663111</v>
      </c>
      <c r="L133" s="103">
        <f t="shared" si="56"/>
        <v>405000</v>
      </c>
      <c r="M133" s="49">
        <f t="shared" si="57"/>
        <v>3068111</v>
      </c>
      <c r="N133" s="48">
        <f t="shared" si="58"/>
        <v>205440</v>
      </c>
      <c r="O133" s="48">
        <f t="shared" si="59"/>
        <v>38520</v>
      </c>
      <c r="P133" s="48">
        <f t="shared" si="60"/>
        <v>25680</v>
      </c>
      <c r="Q133" s="47">
        <f t="shared" si="61"/>
        <v>2798471</v>
      </c>
      <c r="R133" s="47">
        <f t="shared" si="62"/>
        <v>0</v>
      </c>
      <c r="S133" s="55">
        <f t="shared" si="65"/>
        <v>2798471</v>
      </c>
      <c r="T133" s="47"/>
      <c r="U133" s="123"/>
      <c r="V133" s="45"/>
      <c r="W133" s="34"/>
      <c r="X133" s="5"/>
      <c r="Y133" s="5"/>
      <c r="Z133" s="5"/>
      <c r="AA133" s="4"/>
      <c r="AB133" s="4"/>
      <c r="AC133" s="4"/>
      <c r="AD133" s="4"/>
      <c r="AE133" s="4"/>
    </row>
    <row r="134" spans="1:31" s="44" customFormat="1" ht="23.25" customHeight="1">
      <c r="A134" s="46">
        <f t="shared" si="63"/>
        <v>9</v>
      </c>
      <c r="B134" s="163" t="s">
        <v>105</v>
      </c>
      <c r="C134" s="102" t="str">
        <f t="shared" si="51"/>
        <v>Lý Thị Được</v>
      </c>
      <c r="D134" s="135" t="str">
        <f t="shared" si="52"/>
        <v>Công nhân</v>
      </c>
      <c r="E134" s="103">
        <f t="shared" si="53"/>
        <v>2568000</v>
      </c>
      <c r="F134" s="108">
        <f>VLOOKUP(B134,'CC - 07'!$B$95:$AS$174,36,0)</f>
        <v>26</v>
      </c>
      <c r="G134" s="243">
        <f t="shared" si="54"/>
        <v>2472889</v>
      </c>
      <c r="H134" s="108">
        <f>(VLOOKUP(B134,'CC - 07'!$B$95:$AS$174,37,0)+VLOOKUP(B134,'CC - 07'!$B$95:$AS$174,38,0))</f>
        <v>1</v>
      </c>
      <c r="I134" s="243">
        <f t="shared" si="55"/>
        <v>95111</v>
      </c>
      <c r="J134" s="109">
        <f t="shared" si="64"/>
        <v>27</v>
      </c>
      <c r="K134" s="47">
        <f t="shared" si="64"/>
        <v>2568000</v>
      </c>
      <c r="L134" s="103">
        <f t="shared" si="56"/>
        <v>390000</v>
      </c>
      <c r="M134" s="49">
        <f t="shared" si="57"/>
        <v>2958000</v>
      </c>
      <c r="N134" s="48">
        <f t="shared" si="58"/>
        <v>205440</v>
      </c>
      <c r="O134" s="48">
        <f t="shared" si="59"/>
        <v>38520</v>
      </c>
      <c r="P134" s="48">
        <f t="shared" si="60"/>
        <v>25680</v>
      </c>
      <c r="Q134" s="47">
        <f t="shared" si="61"/>
        <v>2688360</v>
      </c>
      <c r="R134" s="47">
        <f t="shared" si="62"/>
        <v>0</v>
      </c>
      <c r="S134" s="55">
        <f t="shared" si="65"/>
        <v>2688360</v>
      </c>
      <c r="T134" s="47"/>
      <c r="U134" s="123"/>
      <c r="V134" s="45"/>
      <c r="W134" s="34"/>
      <c r="X134" s="5"/>
      <c r="Y134" s="5"/>
      <c r="Z134" s="5"/>
      <c r="AA134" s="4"/>
      <c r="AB134" s="4"/>
      <c r="AC134" s="4"/>
      <c r="AD134" s="4"/>
      <c r="AE134" s="4"/>
    </row>
    <row r="135" spans="1:31" s="44" customFormat="1" ht="23.25" customHeight="1">
      <c r="A135" s="46">
        <f t="shared" si="63"/>
        <v>10</v>
      </c>
      <c r="B135" s="163" t="s">
        <v>106</v>
      </c>
      <c r="C135" s="102" t="str">
        <f t="shared" si="51"/>
        <v>Lý La Quan</v>
      </c>
      <c r="D135" s="135" t="str">
        <f t="shared" si="52"/>
        <v>Công nhân</v>
      </c>
      <c r="E135" s="103">
        <f t="shared" si="53"/>
        <v>2568000</v>
      </c>
      <c r="F135" s="108">
        <f>VLOOKUP(B135,'CC - 07'!$B$95:$AS$174,36,0)</f>
        <v>27</v>
      </c>
      <c r="G135" s="243">
        <f t="shared" si="54"/>
        <v>2568000</v>
      </c>
      <c r="H135" s="108">
        <f>(VLOOKUP(B135,'CC - 07'!$B$95:$AS$174,37,0)+VLOOKUP(B135,'CC - 07'!$B$95:$AS$174,38,0))</f>
        <v>1</v>
      </c>
      <c r="I135" s="243">
        <f t="shared" si="55"/>
        <v>95111</v>
      </c>
      <c r="J135" s="109">
        <f t="shared" si="64"/>
        <v>28</v>
      </c>
      <c r="K135" s="47">
        <f t="shared" si="64"/>
        <v>2663111</v>
      </c>
      <c r="L135" s="103">
        <f t="shared" si="56"/>
        <v>405000</v>
      </c>
      <c r="M135" s="49">
        <f t="shared" si="57"/>
        <v>3068111</v>
      </c>
      <c r="N135" s="48">
        <f t="shared" si="58"/>
        <v>205440</v>
      </c>
      <c r="O135" s="48">
        <f t="shared" si="59"/>
        <v>38520</v>
      </c>
      <c r="P135" s="48">
        <f t="shared" si="60"/>
        <v>25680</v>
      </c>
      <c r="Q135" s="47">
        <f t="shared" si="61"/>
        <v>2798471</v>
      </c>
      <c r="R135" s="47">
        <f t="shared" si="62"/>
        <v>0</v>
      </c>
      <c r="S135" s="55">
        <f t="shared" si="65"/>
        <v>2798471</v>
      </c>
      <c r="T135" s="47"/>
      <c r="U135" s="123"/>
      <c r="V135" s="45"/>
      <c r="W135" s="34"/>
      <c r="X135" s="5"/>
      <c r="Y135" s="5"/>
      <c r="Z135" s="5"/>
      <c r="AA135" s="4"/>
      <c r="AB135" s="4"/>
      <c r="AC135" s="4"/>
      <c r="AD135" s="4"/>
      <c r="AE135" s="4"/>
    </row>
    <row r="136" spans="1:31" s="44" customFormat="1" ht="23.25" customHeight="1">
      <c r="A136" s="46">
        <f t="shared" si="63"/>
        <v>11</v>
      </c>
      <c r="B136" s="163" t="s">
        <v>107</v>
      </c>
      <c r="C136" s="102" t="str">
        <f t="shared" si="51"/>
        <v>Trà Thị Soi</v>
      </c>
      <c r="D136" s="135" t="str">
        <f t="shared" si="52"/>
        <v>Công nhân</v>
      </c>
      <c r="E136" s="103">
        <f t="shared" si="53"/>
        <v>2568000</v>
      </c>
      <c r="F136" s="108">
        <f>VLOOKUP(B136,'CC - 07'!$B$95:$AS$174,36,0)</f>
        <v>26</v>
      </c>
      <c r="G136" s="243">
        <f t="shared" si="54"/>
        <v>2472889</v>
      </c>
      <c r="H136" s="108">
        <f>(VLOOKUP(B136,'CC - 07'!$B$95:$AS$174,37,0)+VLOOKUP(B136,'CC - 07'!$B$95:$AS$174,38,0))</f>
        <v>1</v>
      </c>
      <c r="I136" s="243">
        <f t="shared" si="55"/>
        <v>95111</v>
      </c>
      <c r="J136" s="109">
        <f t="shared" si="64"/>
        <v>27</v>
      </c>
      <c r="K136" s="47">
        <f t="shared" si="64"/>
        <v>2568000</v>
      </c>
      <c r="L136" s="103">
        <f t="shared" si="56"/>
        <v>390000</v>
      </c>
      <c r="M136" s="49">
        <f t="shared" si="57"/>
        <v>2958000</v>
      </c>
      <c r="N136" s="48">
        <f t="shared" si="58"/>
        <v>205440</v>
      </c>
      <c r="O136" s="48">
        <f t="shared" si="59"/>
        <v>38520</v>
      </c>
      <c r="P136" s="48">
        <f t="shared" si="60"/>
        <v>25680</v>
      </c>
      <c r="Q136" s="47">
        <f t="shared" si="61"/>
        <v>2688360</v>
      </c>
      <c r="R136" s="47">
        <f t="shared" si="62"/>
        <v>0</v>
      </c>
      <c r="S136" s="55">
        <f t="shared" si="65"/>
        <v>2688360</v>
      </c>
      <c r="T136" s="47"/>
      <c r="U136" s="123"/>
      <c r="V136" s="45"/>
      <c r="W136" s="34"/>
      <c r="X136" s="5"/>
      <c r="Y136" s="5"/>
      <c r="Z136" s="5"/>
      <c r="AA136" s="4"/>
      <c r="AB136" s="4"/>
      <c r="AC136" s="4"/>
      <c r="AD136" s="4"/>
      <c r="AE136" s="4"/>
    </row>
    <row r="137" spans="1:31" s="44" customFormat="1" ht="23.25" customHeight="1">
      <c r="A137" s="46">
        <f t="shared" si="63"/>
        <v>12</v>
      </c>
      <c r="B137" s="163" t="s">
        <v>123</v>
      </c>
      <c r="C137" s="102" t="str">
        <f t="shared" si="51"/>
        <v>Sơn Thị Si Minh</v>
      </c>
      <c r="D137" s="135" t="str">
        <f t="shared" si="52"/>
        <v>Công nhân</v>
      </c>
      <c r="E137" s="103">
        <f t="shared" si="53"/>
        <v>3153000</v>
      </c>
      <c r="F137" s="108">
        <f>VLOOKUP(B137,'CC - 07'!$B$95:$AS$174,36,0)</f>
        <v>27</v>
      </c>
      <c r="G137" s="243">
        <f t="shared" si="54"/>
        <v>3153000</v>
      </c>
      <c r="H137" s="108">
        <f>(VLOOKUP(B137,'CC - 07'!$B$95:$AS$174,37,0)+VLOOKUP(B137,'CC - 07'!$B$95:$AS$174,38,0))</f>
        <v>1</v>
      </c>
      <c r="I137" s="243">
        <f t="shared" si="55"/>
        <v>116778</v>
      </c>
      <c r="J137" s="109">
        <f t="shared" si="64"/>
        <v>28</v>
      </c>
      <c r="K137" s="47">
        <f t="shared" si="64"/>
        <v>3269778</v>
      </c>
      <c r="L137" s="103">
        <f t="shared" si="56"/>
        <v>405000</v>
      </c>
      <c r="M137" s="49">
        <f t="shared" si="57"/>
        <v>3674778</v>
      </c>
      <c r="N137" s="48">
        <f t="shared" si="58"/>
        <v>252240</v>
      </c>
      <c r="O137" s="48">
        <f t="shared" si="59"/>
        <v>47295</v>
      </c>
      <c r="P137" s="48">
        <f t="shared" si="60"/>
        <v>31530</v>
      </c>
      <c r="Q137" s="47">
        <f t="shared" si="61"/>
        <v>3343713</v>
      </c>
      <c r="R137" s="47">
        <f t="shared" si="62"/>
        <v>0</v>
      </c>
      <c r="S137" s="55">
        <f t="shared" si="65"/>
        <v>3343713</v>
      </c>
      <c r="T137" s="47"/>
      <c r="U137" s="123"/>
      <c r="V137" s="45"/>
      <c r="W137" s="34"/>
      <c r="X137" s="5"/>
      <c r="Y137" s="5"/>
      <c r="Z137" s="5"/>
      <c r="AA137" s="4"/>
      <c r="AB137" s="4"/>
      <c r="AC137" s="4"/>
      <c r="AD137" s="4"/>
      <c r="AE137" s="4"/>
    </row>
    <row r="138" spans="1:31" s="44" customFormat="1" ht="23.25" customHeight="1">
      <c r="A138" s="46">
        <f t="shared" si="63"/>
        <v>13</v>
      </c>
      <c r="B138" s="163" t="s">
        <v>108</v>
      </c>
      <c r="C138" s="102" t="str">
        <f t="shared" si="51"/>
        <v>Nguyễn Thị Diễm Hương</v>
      </c>
      <c r="D138" s="135" t="str">
        <f t="shared" si="52"/>
        <v>Công nhân</v>
      </c>
      <c r="E138" s="103">
        <f t="shared" si="53"/>
        <v>2568000</v>
      </c>
      <c r="F138" s="108">
        <f>VLOOKUP(B138,'CC - 07'!$B$95:$AS$174,36,0)</f>
        <v>26</v>
      </c>
      <c r="G138" s="243">
        <f t="shared" si="54"/>
        <v>2472889</v>
      </c>
      <c r="H138" s="108">
        <f>(VLOOKUP(B138,'CC - 07'!$B$95:$AS$174,37,0)+VLOOKUP(B138,'CC - 07'!$B$95:$AS$174,38,0))</f>
        <v>1</v>
      </c>
      <c r="I138" s="243">
        <f t="shared" si="55"/>
        <v>95111</v>
      </c>
      <c r="J138" s="109">
        <f t="shared" si="64"/>
        <v>27</v>
      </c>
      <c r="K138" s="47">
        <f t="shared" si="64"/>
        <v>2568000</v>
      </c>
      <c r="L138" s="103">
        <f t="shared" si="56"/>
        <v>390000</v>
      </c>
      <c r="M138" s="49">
        <f t="shared" si="57"/>
        <v>2958000</v>
      </c>
      <c r="N138" s="48">
        <f t="shared" si="58"/>
        <v>205440</v>
      </c>
      <c r="O138" s="48">
        <f t="shared" si="59"/>
        <v>38520</v>
      </c>
      <c r="P138" s="48">
        <f t="shared" si="60"/>
        <v>25680</v>
      </c>
      <c r="Q138" s="47">
        <f t="shared" si="61"/>
        <v>2688360</v>
      </c>
      <c r="R138" s="47">
        <f t="shared" si="62"/>
        <v>0</v>
      </c>
      <c r="S138" s="55">
        <f t="shared" si="65"/>
        <v>2688360</v>
      </c>
      <c r="T138" s="47"/>
      <c r="U138" s="123"/>
      <c r="V138" s="45"/>
      <c r="W138" s="34"/>
      <c r="X138" s="5"/>
      <c r="Y138" s="5"/>
      <c r="Z138" s="5"/>
      <c r="AA138" s="4"/>
      <c r="AB138" s="4"/>
      <c r="AC138" s="4"/>
      <c r="AD138" s="4"/>
      <c r="AE138" s="4"/>
    </row>
    <row r="139" spans="1:31" s="44" customFormat="1" ht="23.25" customHeight="1">
      <c r="A139" s="46">
        <f t="shared" si="63"/>
        <v>14</v>
      </c>
      <c r="B139" s="163" t="s">
        <v>109</v>
      </c>
      <c r="C139" s="102" t="str">
        <f t="shared" si="51"/>
        <v>Sơn Thị Muỗi Tron</v>
      </c>
      <c r="D139" s="135" t="str">
        <f t="shared" si="52"/>
        <v>Công nhân</v>
      </c>
      <c r="E139" s="103">
        <f t="shared" si="53"/>
        <v>2568000</v>
      </c>
      <c r="F139" s="108">
        <f>VLOOKUP(B139,'CC - 07'!$B$95:$AS$174,36,0)</f>
        <v>27</v>
      </c>
      <c r="G139" s="243">
        <f t="shared" si="54"/>
        <v>2568000</v>
      </c>
      <c r="H139" s="108">
        <f>(VLOOKUP(B139,'CC - 07'!$B$95:$AS$174,37,0)+VLOOKUP(B139,'CC - 07'!$B$95:$AS$174,38,0))</f>
        <v>1</v>
      </c>
      <c r="I139" s="243">
        <f t="shared" si="55"/>
        <v>95111</v>
      </c>
      <c r="J139" s="109">
        <f t="shared" si="64"/>
        <v>28</v>
      </c>
      <c r="K139" s="47">
        <f t="shared" si="64"/>
        <v>2663111</v>
      </c>
      <c r="L139" s="103">
        <f t="shared" si="56"/>
        <v>405000</v>
      </c>
      <c r="M139" s="49">
        <f t="shared" si="57"/>
        <v>3068111</v>
      </c>
      <c r="N139" s="48">
        <f t="shared" si="58"/>
        <v>205440</v>
      </c>
      <c r="O139" s="48">
        <f t="shared" si="59"/>
        <v>38520</v>
      </c>
      <c r="P139" s="48">
        <f t="shared" si="60"/>
        <v>25680</v>
      </c>
      <c r="Q139" s="47">
        <f t="shared" si="61"/>
        <v>2798471</v>
      </c>
      <c r="R139" s="47">
        <f t="shared" si="62"/>
        <v>0</v>
      </c>
      <c r="S139" s="55">
        <f t="shared" si="65"/>
        <v>2798471</v>
      </c>
      <c r="T139" s="47"/>
      <c r="U139" s="123"/>
      <c r="V139" s="45"/>
      <c r="W139" s="34"/>
      <c r="X139" s="5"/>
      <c r="Y139" s="5"/>
      <c r="Z139" s="5"/>
      <c r="AA139" s="4"/>
      <c r="AB139" s="4"/>
      <c r="AC139" s="4"/>
      <c r="AD139" s="4"/>
      <c r="AE139" s="4"/>
    </row>
    <row r="140" spans="1:31" s="44" customFormat="1" ht="23.25" customHeight="1">
      <c r="A140" s="46">
        <f t="shared" si="63"/>
        <v>15</v>
      </c>
      <c r="B140" s="163" t="s">
        <v>110</v>
      </c>
      <c r="C140" s="102" t="str">
        <f t="shared" si="51"/>
        <v>Sơn Thị Thương</v>
      </c>
      <c r="D140" s="135" t="str">
        <f t="shared" si="52"/>
        <v>Công nhân</v>
      </c>
      <c r="E140" s="103">
        <f t="shared" si="53"/>
        <v>2568000</v>
      </c>
      <c r="F140" s="108">
        <f>VLOOKUP(B140,'CC - 07'!$B$95:$AS$174,36,0)</f>
        <v>27</v>
      </c>
      <c r="G140" s="243">
        <f t="shared" si="54"/>
        <v>2568000</v>
      </c>
      <c r="H140" s="108">
        <f>(VLOOKUP(B140,'CC - 07'!$B$95:$AS$174,37,0)+VLOOKUP(B140,'CC - 07'!$B$95:$AS$174,38,0))</f>
        <v>1</v>
      </c>
      <c r="I140" s="243">
        <f t="shared" si="55"/>
        <v>95111</v>
      </c>
      <c r="J140" s="109">
        <f t="shared" si="64"/>
        <v>28</v>
      </c>
      <c r="K140" s="47">
        <f t="shared" si="64"/>
        <v>2663111</v>
      </c>
      <c r="L140" s="103">
        <f t="shared" si="56"/>
        <v>405000</v>
      </c>
      <c r="M140" s="49">
        <f t="shared" si="57"/>
        <v>3068111</v>
      </c>
      <c r="N140" s="48">
        <f t="shared" si="58"/>
        <v>205440</v>
      </c>
      <c r="O140" s="48">
        <f t="shared" si="59"/>
        <v>38520</v>
      </c>
      <c r="P140" s="48">
        <f t="shared" si="60"/>
        <v>25680</v>
      </c>
      <c r="Q140" s="47">
        <f t="shared" si="61"/>
        <v>2798471</v>
      </c>
      <c r="R140" s="47">
        <f t="shared" si="62"/>
        <v>0</v>
      </c>
      <c r="S140" s="55">
        <f t="shared" si="65"/>
        <v>2798471</v>
      </c>
      <c r="T140" s="47"/>
      <c r="U140" s="123"/>
      <c r="V140" s="45"/>
      <c r="W140" s="34"/>
      <c r="X140" s="5"/>
      <c r="Y140" s="5"/>
      <c r="Z140" s="5"/>
      <c r="AA140" s="4"/>
      <c r="AB140" s="4"/>
      <c r="AC140" s="4"/>
      <c r="AD140" s="4"/>
      <c r="AE140" s="4"/>
    </row>
    <row r="141" spans="1:31" s="44" customFormat="1" ht="23.25" customHeight="1">
      <c r="A141" s="46">
        <f t="shared" si="63"/>
        <v>16</v>
      </c>
      <c r="B141" s="163" t="s">
        <v>111</v>
      </c>
      <c r="C141" s="102" t="str">
        <f t="shared" si="51"/>
        <v>Thạch Thị Som Ươne</v>
      </c>
      <c r="D141" s="135" t="str">
        <f t="shared" si="52"/>
        <v>Công nhân</v>
      </c>
      <c r="E141" s="103">
        <f t="shared" si="53"/>
        <v>2568000</v>
      </c>
      <c r="F141" s="108">
        <f>VLOOKUP(B141,'CC - 07'!$B$95:$AS$174,36,0)</f>
        <v>27</v>
      </c>
      <c r="G141" s="243">
        <f t="shared" si="54"/>
        <v>2568000</v>
      </c>
      <c r="H141" s="108">
        <f>(VLOOKUP(B141,'CC - 07'!$B$95:$AS$174,37,0)+VLOOKUP(B141,'CC - 07'!$B$95:$AS$174,38,0))</f>
        <v>1</v>
      </c>
      <c r="I141" s="243">
        <f t="shared" si="55"/>
        <v>95111</v>
      </c>
      <c r="J141" s="109">
        <f t="shared" si="64"/>
        <v>28</v>
      </c>
      <c r="K141" s="47">
        <f t="shared" si="64"/>
        <v>2663111</v>
      </c>
      <c r="L141" s="103">
        <f t="shared" si="56"/>
        <v>405000</v>
      </c>
      <c r="M141" s="49">
        <f t="shared" si="57"/>
        <v>3068111</v>
      </c>
      <c r="N141" s="48">
        <f t="shared" si="58"/>
        <v>205440</v>
      </c>
      <c r="O141" s="48">
        <f t="shared" si="59"/>
        <v>38520</v>
      </c>
      <c r="P141" s="48">
        <f t="shared" si="60"/>
        <v>25680</v>
      </c>
      <c r="Q141" s="47">
        <f t="shared" si="61"/>
        <v>2798471</v>
      </c>
      <c r="R141" s="47">
        <f t="shared" si="62"/>
        <v>0</v>
      </c>
      <c r="S141" s="55">
        <f t="shared" si="65"/>
        <v>2798471</v>
      </c>
      <c r="T141" s="47"/>
      <c r="U141" s="123"/>
      <c r="V141" s="45"/>
      <c r="W141" s="34"/>
      <c r="X141" s="5"/>
      <c r="Y141" s="5"/>
      <c r="Z141" s="5"/>
      <c r="AA141" s="4"/>
      <c r="AB141" s="4"/>
      <c r="AC141" s="4"/>
      <c r="AD141" s="4"/>
      <c r="AE141" s="4"/>
    </row>
    <row r="142" spans="1:31" s="44" customFormat="1" ht="23.25" customHeight="1">
      <c r="A142" s="46">
        <f t="shared" si="63"/>
        <v>17</v>
      </c>
      <c r="B142" s="163" t="s">
        <v>112</v>
      </c>
      <c r="C142" s="102" t="str">
        <f t="shared" si="51"/>
        <v>Huỳnh Thị Như</v>
      </c>
      <c r="D142" s="135" t="str">
        <f t="shared" si="52"/>
        <v>Công nhân</v>
      </c>
      <c r="E142" s="103">
        <f t="shared" si="53"/>
        <v>2568000</v>
      </c>
      <c r="F142" s="108">
        <f>VLOOKUP(B142,'CC - 07'!$B$95:$AS$174,36,0)</f>
        <v>27</v>
      </c>
      <c r="G142" s="243">
        <f t="shared" si="54"/>
        <v>2568000</v>
      </c>
      <c r="H142" s="108">
        <f>(VLOOKUP(B142,'CC - 07'!$B$95:$AS$174,37,0)+VLOOKUP(B142,'CC - 07'!$B$95:$AS$174,38,0))</f>
        <v>1</v>
      </c>
      <c r="I142" s="243">
        <f t="shared" si="55"/>
        <v>95111</v>
      </c>
      <c r="J142" s="109">
        <f t="shared" si="64"/>
        <v>28</v>
      </c>
      <c r="K142" s="47">
        <f t="shared" si="64"/>
        <v>2663111</v>
      </c>
      <c r="L142" s="103">
        <f t="shared" si="56"/>
        <v>405000</v>
      </c>
      <c r="M142" s="49">
        <f t="shared" si="57"/>
        <v>3068111</v>
      </c>
      <c r="N142" s="48">
        <f t="shared" si="58"/>
        <v>205440</v>
      </c>
      <c r="O142" s="48">
        <f t="shared" si="59"/>
        <v>38520</v>
      </c>
      <c r="P142" s="48">
        <f t="shared" si="60"/>
        <v>25680</v>
      </c>
      <c r="Q142" s="47">
        <f t="shared" si="61"/>
        <v>2798471</v>
      </c>
      <c r="R142" s="47">
        <f t="shared" si="62"/>
        <v>0</v>
      </c>
      <c r="S142" s="55">
        <f t="shared" si="65"/>
        <v>2798471</v>
      </c>
      <c r="T142" s="47"/>
      <c r="U142" s="123"/>
      <c r="V142" s="45"/>
      <c r="W142" s="34"/>
      <c r="X142" s="5"/>
      <c r="Y142" s="5"/>
      <c r="Z142" s="5"/>
      <c r="AA142" s="4"/>
      <c r="AB142" s="4"/>
      <c r="AC142" s="4"/>
      <c r="AD142" s="4"/>
      <c r="AE142" s="4"/>
    </row>
    <row r="143" spans="1:31" s="44" customFormat="1" ht="23.25" customHeight="1">
      <c r="A143" s="46">
        <f t="shared" si="63"/>
        <v>18</v>
      </c>
      <c r="B143" s="163" t="s">
        <v>113</v>
      </c>
      <c r="C143" s="102" t="str">
        <f t="shared" si="51"/>
        <v>Sơn Thị Chành Ny</v>
      </c>
      <c r="D143" s="135" t="str">
        <f t="shared" si="52"/>
        <v>Công nhân</v>
      </c>
      <c r="E143" s="103">
        <f t="shared" si="53"/>
        <v>2568000</v>
      </c>
      <c r="F143" s="108">
        <f>VLOOKUP(B143,'CC - 07'!$B$95:$AS$174,36,0)</f>
        <v>25</v>
      </c>
      <c r="G143" s="243">
        <f t="shared" si="54"/>
        <v>2377778</v>
      </c>
      <c r="H143" s="108">
        <f>(VLOOKUP(B143,'CC - 07'!$B$95:$AS$174,37,0)+VLOOKUP(B143,'CC - 07'!$B$95:$AS$174,38,0))</f>
        <v>1</v>
      </c>
      <c r="I143" s="243">
        <f t="shared" si="55"/>
        <v>95111</v>
      </c>
      <c r="J143" s="109">
        <f t="shared" si="64"/>
        <v>26</v>
      </c>
      <c r="K143" s="47">
        <f t="shared" si="64"/>
        <v>2472889</v>
      </c>
      <c r="L143" s="103">
        <f t="shared" si="56"/>
        <v>375000</v>
      </c>
      <c r="M143" s="49">
        <f t="shared" si="57"/>
        <v>2847889</v>
      </c>
      <c r="N143" s="48">
        <f t="shared" si="58"/>
        <v>205440</v>
      </c>
      <c r="O143" s="48">
        <f t="shared" si="59"/>
        <v>38520</v>
      </c>
      <c r="P143" s="48">
        <f t="shared" si="60"/>
        <v>25680</v>
      </c>
      <c r="Q143" s="47">
        <f t="shared" si="61"/>
        <v>2578249</v>
      </c>
      <c r="R143" s="47">
        <f t="shared" si="62"/>
        <v>0</v>
      </c>
      <c r="S143" s="55">
        <f t="shared" si="65"/>
        <v>2578249</v>
      </c>
      <c r="T143" s="47"/>
      <c r="U143" s="123"/>
      <c r="V143" s="45"/>
      <c r="W143" s="34"/>
      <c r="X143" s="5"/>
      <c r="Y143" s="5"/>
      <c r="Z143" s="5"/>
      <c r="AA143" s="4"/>
      <c r="AB143" s="4"/>
      <c r="AC143" s="4"/>
      <c r="AD143" s="4"/>
      <c r="AE143" s="4"/>
    </row>
    <row r="144" spans="1:31" s="44" customFormat="1" ht="23.25" customHeight="1">
      <c r="A144" s="46">
        <f t="shared" si="63"/>
        <v>19</v>
      </c>
      <c r="B144" s="163" t="s">
        <v>114</v>
      </c>
      <c r="C144" s="102" t="str">
        <f t="shared" si="51"/>
        <v>Sơn Thị Chành Đa</v>
      </c>
      <c r="D144" s="135" t="str">
        <f t="shared" si="52"/>
        <v>Công nhân</v>
      </c>
      <c r="E144" s="103">
        <f t="shared" si="53"/>
        <v>2568000</v>
      </c>
      <c r="F144" s="108">
        <f>VLOOKUP(B144,'CC - 07'!$B$95:$AS$174,36,0)</f>
        <v>27</v>
      </c>
      <c r="G144" s="243">
        <f t="shared" si="54"/>
        <v>2568000</v>
      </c>
      <c r="H144" s="108">
        <f>(VLOOKUP(B144,'CC - 07'!$B$95:$AS$174,37,0)+VLOOKUP(B144,'CC - 07'!$B$95:$AS$174,38,0))</f>
        <v>1</v>
      </c>
      <c r="I144" s="243">
        <f t="shared" si="55"/>
        <v>95111</v>
      </c>
      <c r="J144" s="109">
        <f t="shared" si="64"/>
        <v>28</v>
      </c>
      <c r="K144" s="47">
        <f t="shared" si="64"/>
        <v>2663111</v>
      </c>
      <c r="L144" s="103">
        <f t="shared" si="56"/>
        <v>405000</v>
      </c>
      <c r="M144" s="49">
        <f t="shared" si="57"/>
        <v>3068111</v>
      </c>
      <c r="N144" s="48">
        <f t="shared" si="58"/>
        <v>205440</v>
      </c>
      <c r="O144" s="48">
        <f t="shared" si="59"/>
        <v>38520</v>
      </c>
      <c r="P144" s="48">
        <f t="shared" si="60"/>
        <v>25680</v>
      </c>
      <c r="Q144" s="47">
        <f t="shared" si="61"/>
        <v>2798471</v>
      </c>
      <c r="R144" s="47">
        <f t="shared" si="62"/>
        <v>0</v>
      </c>
      <c r="S144" s="55">
        <f t="shared" si="65"/>
        <v>2798471</v>
      </c>
      <c r="T144" s="47"/>
      <c r="U144" s="123"/>
      <c r="V144" s="45"/>
      <c r="W144" s="34"/>
      <c r="X144" s="5"/>
      <c r="Y144" s="5"/>
      <c r="Z144" s="5"/>
      <c r="AA144" s="4"/>
      <c r="AB144" s="4"/>
      <c r="AC144" s="4"/>
      <c r="AD144" s="4"/>
      <c r="AE144" s="4"/>
    </row>
    <row r="145" spans="1:31" s="44" customFormat="1" ht="23.25" customHeight="1">
      <c r="A145" s="46">
        <f t="shared" si="63"/>
        <v>20</v>
      </c>
      <c r="B145" s="163" t="s">
        <v>115</v>
      </c>
      <c r="C145" s="102" t="str">
        <f t="shared" si="51"/>
        <v>Trần Thị Bích Phượng</v>
      </c>
      <c r="D145" s="135" t="str">
        <f t="shared" si="52"/>
        <v>Công nhân</v>
      </c>
      <c r="E145" s="103">
        <f t="shared" si="53"/>
        <v>2568000</v>
      </c>
      <c r="F145" s="108">
        <f>VLOOKUP(B145,'CC - 07'!$B$95:$AS$174,36,0)</f>
        <v>27</v>
      </c>
      <c r="G145" s="243">
        <f t="shared" si="54"/>
        <v>2568000</v>
      </c>
      <c r="H145" s="108">
        <f>(VLOOKUP(B145,'CC - 07'!$B$95:$AS$174,37,0)+VLOOKUP(B145,'CC - 07'!$B$95:$AS$174,38,0))</f>
        <v>1</v>
      </c>
      <c r="I145" s="243">
        <f t="shared" si="55"/>
        <v>95111</v>
      </c>
      <c r="J145" s="109">
        <f t="shared" si="64"/>
        <v>28</v>
      </c>
      <c r="K145" s="47">
        <f t="shared" si="64"/>
        <v>2663111</v>
      </c>
      <c r="L145" s="103">
        <f t="shared" si="56"/>
        <v>405000</v>
      </c>
      <c r="M145" s="49">
        <f t="shared" si="57"/>
        <v>3068111</v>
      </c>
      <c r="N145" s="48">
        <f t="shared" si="58"/>
        <v>205440</v>
      </c>
      <c r="O145" s="48">
        <f t="shared" si="59"/>
        <v>38520</v>
      </c>
      <c r="P145" s="48">
        <f t="shared" si="60"/>
        <v>25680</v>
      </c>
      <c r="Q145" s="47">
        <f t="shared" si="61"/>
        <v>2798471</v>
      </c>
      <c r="R145" s="47">
        <f t="shared" si="62"/>
        <v>0</v>
      </c>
      <c r="S145" s="55">
        <f t="shared" si="65"/>
        <v>2798471</v>
      </c>
      <c r="T145" s="47"/>
      <c r="U145" s="123"/>
      <c r="V145" s="45"/>
      <c r="W145" s="34"/>
      <c r="X145" s="5"/>
      <c r="Y145" s="5"/>
      <c r="Z145" s="5"/>
      <c r="AA145" s="4"/>
      <c r="AB145" s="4"/>
      <c r="AC145" s="4"/>
      <c r="AD145" s="4"/>
      <c r="AE145" s="4"/>
    </row>
    <row r="146" spans="1:31" s="44" customFormat="1" ht="23.25" customHeight="1">
      <c r="A146" s="46">
        <f t="shared" si="63"/>
        <v>21</v>
      </c>
      <c r="B146" s="163" t="s">
        <v>116</v>
      </c>
      <c r="C146" s="102" t="str">
        <f t="shared" si="51"/>
        <v>Sơn Thị Trường Sa</v>
      </c>
      <c r="D146" s="135" t="str">
        <f t="shared" si="52"/>
        <v>Công nhân</v>
      </c>
      <c r="E146" s="103">
        <f t="shared" si="53"/>
        <v>2568000</v>
      </c>
      <c r="F146" s="108">
        <f>VLOOKUP(B146,'CC - 07'!$B$95:$AS$174,36,0)</f>
        <v>26</v>
      </c>
      <c r="G146" s="243">
        <f t="shared" si="54"/>
        <v>2472889</v>
      </c>
      <c r="H146" s="108">
        <f>(VLOOKUP(B146,'CC - 07'!$B$95:$AS$174,37,0)+VLOOKUP(B146,'CC - 07'!$B$95:$AS$174,38,0))</f>
        <v>1</v>
      </c>
      <c r="I146" s="243">
        <f t="shared" si="55"/>
        <v>95111</v>
      </c>
      <c r="J146" s="109">
        <f t="shared" si="64"/>
        <v>27</v>
      </c>
      <c r="K146" s="47">
        <f t="shared" si="64"/>
        <v>2568000</v>
      </c>
      <c r="L146" s="103">
        <f t="shared" si="56"/>
        <v>390000</v>
      </c>
      <c r="M146" s="49">
        <f t="shared" si="57"/>
        <v>2958000</v>
      </c>
      <c r="N146" s="48">
        <f t="shared" si="58"/>
        <v>205440</v>
      </c>
      <c r="O146" s="48">
        <f t="shared" si="59"/>
        <v>38520</v>
      </c>
      <c r="P146" s="48">
        <f t="shared" si="60"/>
        <v>25680</v>
      </c>
      <c r="Q146" s="47">
        <f t="shared" si="61"/>
        <v>2688360</v>
      </c>
      <c r="R146" s="47">
        <f t="shared" si="62"/>
        <v>0</v>
      </c>
      <c r="S146" s="55">
        <f t="shared" si="65"/>
        <v>2688360</v>
      </c>
      <c r="T146" s="47"/>
      <c r="U146" s="123"/>
      <c r="V146" s="45"/>
      <c r="W146" s="34"/>
      <c r="X146" s="5"/>
      <c r="Y146" s="5"/>
      <c r="Z146" s="5"/>
      <c r="AA146" s="4"/>
      <c r="AB146" s="4"/>
      <c r="AC146" s="4"/>
      <c r="AD146" s="4"/>
      <c r="AE146" s="4"/>
    </row>
    <row r="147" spans="1:31" s="44" customFormat="1" ht="23.25" customHeight="1">
      <c r="A147" s="46">
        <f t="shared" si="63"/>
        <v>22</v>
      </c>
      <c r="B147" s="163" t="s">
        <v>117</v>
      </c>
      <c r="C147" s="102" t="str">
        <f t="shared" si="51"/>
        <v>Lâm Thị Sà Mít</v>
      </c>
      <c r="D147" s="135" t="str">
        <f t="shared" si="52"/>
        <v>Công nhân</v>
      </c>
      <c r="E147" s="103">
        <f t="shared" si="53"/>
        <v>2568000</v>
      </c>
      <c r="F147" s="108">
        <f>VLOOKUP(B147,'CC - 07'!$B$95:$AS$174,36,0)</f>
        <v>26</v>
      </c>
      <c r="G147" s="243">
        <f t="shared" si="54"/>
        <v>2472889</v>
      </c>
      <c r="H147" s="108">
        <f>(VLOOKUP(B147,'CC - 07'!$B$95:$AS$174,37,0)+VLOOKUP(B147,'CC - 07'!$B$95:$AS$174,38,0))</f>
        <v>1</v>
      </c>
      <c r="I147" s="243">
        <f t="shared" si="55"/>
        <v>95111</v>
      </c>
      <c r="J147" s="109">
        <f t="shared" si="64"/>
        <v>27</v>
      </c>
      <c r="K147" s="47">
        <f t="shared" si="64"/>
        <v>2568000</v>
      </c>
      <c r="L147" s="103">
        <f t="shared" si="56"/>
        <v>390000</v>
      </c>
      <c r="M147" s="49">
        <f t="shared" si="57"/>
        <v>2958000</v>
      </c>
      <c r="N147" s="48">
        <f t="shared" si="58"/>
        <v>205440</v>
      </c>
      <c r="O147" s="48">
        <f t="shared" si="59"/>
        <v>38520</v>
      </c>
      <c r="P147" s="48">
        <f t="shared" si="60"/>
        <v>25680</v>
      </c>
      <c r="Q147" s="47">
        <f t="shared" si="61"/>
        <v>2688360</v>
      </c>
      <c r="R147" s="47">
        <f t="shared" si="62"/>
        <v>0</v>
      </c>
      <c r="S147" s="55">
        <f t="shared" si="65"/>
        <v>2688360</v>
      </c>
      <c r="T147" s="47"/>
      <c r="U147" s="123"/>
      <c r="V147" s="45"/>
      <c r="W147" s="34"/>
      <c r="X147" s="5"/>
      <c r="Y147" s="5"/>
      <c r="Z147" s="5"/>
      <c r="AA147" s="4"/>
      <c r="AB147" s="4"/>
      <c r="AC147" s="4"/>
      <c r="AD147" s="4"/>
      <c r="AE147" s="4"/>
    </row>
    <row r="148" spans="1:31" s="44" customFormat="1" ht="23.25" customHeight="1">
      <c r="A148" s="46">
        <f t="shared" si="63"/>
        <v>23</v>
      </c>
      <c r="B148" s="163" t="s">
        <v>118</v>
      </c>
      <c r="C148" s="102" t="str">
        <f t="shared" si="51"/>
        <v>Nguyễn Văn Phi</v>
      </c>
      <c r="D148" s="135" t="str">
        <f t="shared" si="52"/>
        <v>Công nhân</v>
      </c>
      <c r="E148" s="103">
        <f t="shared" si="53"/>
        <v>2568000</v>
      </c>
      <c r="F148" s="108">
        <f>VLOOKUP(B148,'CC - 07'!$B$95:$AS$174,36,0)</f>
        <v>24</v>
      </c>
      <c r="G148" s="243">
        <f t="shared" si="54"/>
        <v>2282667</v>
      </c>
      <c r="H148" s="108">
        <f>(VLOOKUP(B148,'CC - 07'!$B$95:$AS$174,37,0)+VLOOKUP(B148,'CC - 07'!$B$95:$AS$174,38,0))</f>
        <v>1</v>
      </c>
      <c r="I148" s="243">
        <f t="shared" si="55"/>
        <v>95111</v>
      </c>
      <c r="J148" s="109">
        <f t="shared" si="64"/>
        <v>25</v>
      </c>
      <c r="K148" s="47">
        <f t="shared" si="64"/>
        <v>2377778</v>
      </c>
      <c r="L148" s="103">
        <f t="shared" si="56"/>
        <v>360000</v>
      </c>
      <c r="M148" s="49">
        <f t="shared" si="57"/>
        <v>2737778</v>
      </c>
      <c r="N148" s="48">
        <f t="shared" si="58"/>
        <v>205440</v>
      </c>
      <c r="O148" s="48">
        <f t="shared" si="59"/>
        <v>38520</v>
      </c>
      <c r="P148" s="48">
        <f t="shared" si="60"/>
        <v>25680</v>
      </c>
      <c r="Q148" s="47">
        <f t="shared" si="61"/>
        <v>2468138</v>
      </c>
      <c r="R148" s="47">
        <f t="shared" si="62"/>
        <v>0</v>
      </c>
      <c r="S148" s="55">
        <f t="shared" si="65"/>
        <v>2468138</v>
      </c>
      <c r="T148" s="47"/>
      <c r="U148" s="123"/>
      <c r="V148" s="45"/>
      <c r="W148" s="34"/>
      <c r="X148" s="5"/>
      <c r="Y148" s="5"/>
      <c r="Z148" s="5"/>
      <c r="AA148" s="4"/>
      <c r="AB148" s="4"/>
      <c r="AC148" s="4"/>
      <c r="AD148" s="4"/>
      <c r="AE148" s="4"/>
    </row>
    <row r="149" spans="1:31" s="44" customFormat="1" ht="23.25" customHeight="1">
      <c r="A149" s="46">
        <f t="shared" si="63"/>
        <v>24</v>
      </c>
      <c r="B149" s="163" t="s">
        <v>119</v>
      </c>
      <c r="C149" s="102" t="str">
        <f t="shared" si="51"/>
        <v>Trần Thị Toan</v>
      </c>
      <c r="D149" s="135" t="str">
        <f t="shared" si="52"/>
        <v>Công nhân</v>
      </c>
      <c r="E149" s="103">
        <f t="shared" si="53"/>
        <v>2568000</v>
      </c>
      <c r="F149" s="108">
        <f>VLOOKUP(B149,'CC - 07'!$B$95:$AS$174,36,0)</f>
        <v>27</v>
      </c>
      <c r="G149" s="243">
        <f t="shared" si="54"/>
        <v>2568000</v>
      </c>
      <c r="H149" s="108">
        <f>(VLOOKUP(B149,'CC - 07'!$B$95:$AS$174,37,0)+VLOOKUP(B149,'CC - 07'!$B$95:$AS$174,38,0))</f>
        <v>1</v>
      </c>
      <c r="I149" s="243">
        <f t="shared" si="55"/>
        <v>95111</v>
      </c>
      <c r="J149" s="109">
        <f t="shared" si="64"/>
        <v>28</v>
      </c>
      <c r="K149" s="47">
        <f t="shared" si="64"/>
        <v>2663111</v>
      </c>
      <c r="L149" s="103">
        <f t="shared" si="56"/>
        <v>405000</v>
      </c>
      <c r="M149" s="49">
        <f t="shared" si="57"/>
        <v>3068111</v>
      </c>
      <c r="N149" s="48">
        <f t="shared" si="58"/>
        <v>205440</v>
      </c>
      <c r="O149" s="48">
        <f t="shared" si="59"/>
        <v>38520</v>
      </c>
      <c r="P149" s="48">
        <f t="shared" si="60"/>
        <v>25680</v>
      </c>
      <c r="Q149" s="47">
        <f t="shared" si="61"/>
        <v>2798471</v>
      </c>
      <c r="R149" s="47">
        <f t="shared" si="62"/>
        <v>0</v>
      </c>
      <c r="S149" s="55">
        <f t="shared" si="65"/>
        <v>2798471</v>
      </c>
      <c r="T149" s="47"/>
      <c r="U149" s="123"/>
      <c r="V149" s="45"/>
      <c r="W149" s="34"/>
      <c r="X149" s="5"/>
      <c r="Y149" s="5"/>
      <c r="Z149" s="5"/>
      <c r="AA149" s="4"/>
      <c r="AB149" s="4"/>
      <c r="AC149" s="4"/>
      <c r="AD149" s="4"/>
      <c r="AE149" s="4"/>
    </row>
    <row r="150" spans="1:31" s="44" customFormat="1" ht="23.25" customHeight="1">
      <c r="A150" s="46">
        <f t="shared" si="63"/>
        <v>25</v>
      </c>
      <c r="B150" s="163" t="s">
        <v>120</v>
      </c>
      <c r="C150" s="102" t="str">
        <f t="shared" si="51"/>
        <v>Nguyễn Hữu Nhơn</v>
      </c>
      <c r="D150" s="135" t="str">
        <f t="shared" si="52"/>
        <v>Công nhân</v>
      </c>
      <c r="E150" s="103">
        <f t="shared" si="53"/>
        <v>2568000</v>
      </c>
      <c r="F150" s="108">
        <f>VLOOKUP(B150,'CC - 07'!$B$95:$AS$174,36,0)</f>
        <v>27</v>
      </c>
      <c r="G150" s="243">
        <f t="shared" si="54"/>
        <v>2568000</v>
      </c>
      <c r="H150" s="108">
        <f>(VLOOKUP(B150,'CC - 07'!$B$95:$AS$174,37,0)+VLOOKUP(B150,'CC - 07'!$B$95:$AS$174,38,0))</f>
        <v>1</v>
      </c>
      <c r="I150" s="243">
        <f t="shared" si="55"/>
        <v>95111</v>
      </c>
      <c r="J150" s="109">
        <f t="shared" si="64"/>
        <v>28</v>
      </c>
      <c r="K150" s="47">
        <f t="shared" si="64"/>
        <v>2663111</v>
      </c>
      <c r="L150" s="103">
        <f t="shared" si="56"/>
        <v>405000</v>
      </c>
      <c r="M150" s="49">
        <f t="shared" si="57"/>
        <v>3068111</v>
      </c>
      <c r="N150" s="48">
        <f t="shared" si="58"/>
        <v>205440</v>
      </c>
      <c r="O150" s="48">
        <f t="shared" si="59"/>
        <v>38520</v>
      </c>
      <c r="P150" s="48">
        <f t="shared" si="60"/>
        <v>25680</v>
      </c>
      <c r="Q150" s="47">
        <f t="shared" si="61"/>
        <v>2798471</v>
      </c>
      <c r="R150" s="47">
        <f t="shared" si="62"/>
        <v>0</v>
      </c>
      <c r="S150" s="55">
        <f t="shared" si="65"/>
        <v>2798471</v>
      </c>
      <c r="T150" s="47"/>
      <c r="U150" s="123"/>
      <c r="V150" s="45"/>
      <c r="W150" s="34"/>
      <c r="X150" s="5"/>
      <c r="Y150" s="5"/>
      <c r="Z150" s="5"/>
      <c r="AA150" s="4"/>
      <c r="AB150" s="4"/>
      <c r="AC150" s="4"/>
      <c r="AD150" s="4"/>
      <c r="AE150" s="4"/>
    </row>
    <row r="151" spans="1:31" s="44" customFormat="1" ht="23.25" customHeight="1">
      <c r="A151" s="46">
        <f t="shared" si="63"/>
        <v>26</v>
      </c>
      <c r="B151" s="163" t="s">
        <v>121</v>
      </c>
      <c r="C151" s="102" t="str">
        <f t="shared" si="51"/>
        <v>Huỳnh Minh Hiếu</v>
      </c>
      <c r="D151" s="135" t="str">
        <f t="shared" si="52"/>
        <v>Công nhân</v>
      </c>
      <c r="E151" s="103">
        <f t="shared" si="53"/>
        <v>2568000</v>
      </c>
      <c r="F151" s="108">
        <f>VLOOKUP(B151,'CC - 07'!$B$95:$AS$174,36,0)</f>
        <v>27</v>
      </c>
      <c r="G151" s="243">
        <f t="shared" si="54"/>
        <v>2568000</v>
      </c>
      <c r="H151" s="108">
        <f>(VLOOKUP(B151,'CC - 07'!$B$95:$AS$174,37,0)+VLOOKUP(B151,'CC - 07'!$B$95:$AS$174,38,0))</f>
        <v>1</v>
      </c>
      <c r="I151" s="243">
        <f t="shared" si="55"/>
        <v>95111</v>
      </c>
      <c r="J151" s="109">
        <f t="shared" si="64"/>
        <v>28</v>
      </c>
      <c r="K151" s="47">
        <f t="shared" si="64"/>
        <v>2663111</v>
      </c>
      <c r="L151" s="103">
        <f t="shared" si="56"/>
        <v>405000</v>
      </c>
      <c r="M151" s="49">
        <f t="shared" si="57"/>
        <v>3068111</v>
      </c>
      <c r="N151" s="48">
        <f t="shared" si="58"/>
        <v>205440</v>
      </c>
      <c r="O151" s="48">
        <f t="shared" si="59"/>
        <v>38520</v>
      </c>
      <c r="P151" s="48">
        <f t="shared" si="60"/>
        <v>25680</v>
      </c>
      <c r="Q151" s="47">
        <f t="shared" si="61"/>
        <v>2798471</v>
      </c>
      <c r="R151" s="47">
        <f t="shared" si="62"/>
        <v>0</v>
      </c>
      <c r="S151" s="55">
        <f t="shared" si="65"/>
        <v>2798471</v>
      </c>
      <c r="T151" s="47"/>
      <c r="U151" s="123"/>
      <c r="V151" s="45"/>
      <c r="W151" s="34"/>
      <c r="X151" s="5"/>
      <c r="Y151" s="5"/>
      <c r="Z151" s="5"/>
      <c r="AA151" s="4"/>
      <c r="AB151" s="4"/>
      <c r="AC151" s="4"/>
      <c r="AD151" s="4"/>
      <c r="AE151" s="4"/>
    </row>
    <row r="152" spans="1:31" s="44" customFormat="1" ht="23.25" customHeight="1">
      <c r="A152" s="46">
        <f t="shared" si="63"/>
        <v>27</v>
      </c>
      <c r="B152" s="163" t="s">
        <v>122</v>
      </c>
      <c r="C152" s="102" t="str">
        <f t="shared" si="51"/>
        <v>Lý Thị Sà Kha</v>
      </c>
      <c r="D152" s="135" t="str">
        <f t="shared" si="52"/>
        <v>Công nhân</v>
      </c>
      <c r="E152" s="103">
        <f t="shared" si="53"/>
        <v>2568000</v>
      </c>
      <c r="F152" s="108">
        <f>VLOOKUP(B152,'CC - 07'!$B$95:$AS$174,36,0)</f>
        <v>27</v>
      </c>
      <c r="G152" s="243">
        <f t="shared" si="54"/>
        <v>2568000</v>
      </c>
      <c r="H152" s="108">
        <f>(VLOOKUP(B152,'CC - 07'!$B$95:$AS$174,37,0)+VLOOKUP(B152,'CC - 07'!$B$95:$AS$174,38,0))</f>
        <v>1</v>
      </c>
      <c r="I152" s="243">
        <f t="shared" si="55"/>
        <v>95111</v>
      </c>
      <c r="J152" s="109">
        <f t="shared" si="64"/>
        <v>28</v>
      </c>
      <c r="K152" s="47">
        <f t="shared" si="64"/>
        <v>2663111</v>
      </c>
      <c r="L152" s="103">
        <f t="shared" si="56"/>
        <v>405000</v>
      </c>
      <c r="M152" s="49">
        <f t="shared" si="57"/>
        <v>3068111</v>
      </c>
      <c r="N152" s="48">
        <f t="shared" si="58"/>
        <v>205440</v>
      </c>
      <c r="O152" s="48">
        <f t="shared" si="59"/>
        <v>38520</v>
      </c>
      <c r="P152" s="48">
        <f t="shared" si="60"/>
        <v>25680</v>
      </c>
      <c r="Q152" s="47">
        <f t="shared" si="61"/>
        <v>2798471</v>
      </c>
      <c r="R152" s="47">
        <f t="shared" si="62"/>
        <v>0</v>
      </c>
      <c r="S152" s="55">
        <f t="shared" si="65"/>
        <v>2798471</v>
      </c>
      <c r="T152" s="47"/>
      <c r="U152" s="123"/>
      <c r="V152" s="45"/>
      <c r="W152" s="34"/>
      <c r="X152" s="5"/>
      <c r="Y152" s="5"/>
      <c r="Z152" s="5"/>
      <c r="AA152" s="4"/>
      <c r="AB152" s="4"/>
      <c r="AC152" s="4"/>
      <c r="AD152" s="4"/>
      <c r="AE152" s="4"/>
    </row>
    <row r="153" spans="1:31" s="44" customFormat="1" ht="23.25" customHeight="1">
      <c r="A153" s="46">
        <f t="shared" si="63"/>
        <v>28</v>
      </c>
      <c r="B153" s="163" t="s">
        <v>124</v>
      </c>
      <c r="C153" s="102" t="str">
        <f t="shared" si="51"/>
        <v>Phạm Thành Đô</v>
      </c>
      <c r="D153" s="135" t="str">
        <f t="shared" si="52"/>
        <v>Công nhân</v>
      </c>
      <c r="E153" s="103">
        <f t="shared" si="53"/>
        <v>2568000</v>
      </c>
      <c r="F153" s="108">
        <f>VLOOKUP(B153,'CC - 07'!$B$95:$AS$174,36,0)</f>
        <v>26.5625</v>
      </c>
      <c r="G153" s="243">
        <f t="shared" si="54"/>
        <v>2526389</v>
      </c>
      <c r="H153" s="108">
        <f>(VLOOKUP(B153,'CC - 07'!$B$95:$AS$174,37,0)+VLOOKUP(B153,'CC - 07'!$B$95:$AS$174,38,0))</f>
        <v>1</v>
      </c>
      <c r="I153" s="243">
        <f t="shared" si="55"/>
        <v>95111</v>
      </c>
      <c r="J153" s="109">
        <f t="shared" si="64"/>
        <v>27.5625</v>
      </c>
      <c r="K153" s="47">
        <f>G153+I153</f>
        <v>2621500</v>
      </c>
      <c r="L153" s="103">
        <f>+F153*15000-3036+463</f>
        <v>395864.5</v>
      </c>
      <c r="M153" s="49">
        <f t="shared" si="57"/>
        <v>3017364.5</v>
      </c>
      <c r="N153" s="48">
        <f t="shared" si="58"/>
        <v>205440</v>
      </c>
      <c r="O153" s="48">
        <f t="shared" si="59"/>
        <v>38520</v>
      </c>
      <c r="P153" s="48">
        <f t="shared" si="60"/>
        <v>25680</v>
      </c>
      <c r="Q153" s="47">
        <f t="shared" si="61"/>
        <v>2747724.5</v>
      </c>
      <c r="R153" s="47">
        <f t="shared" si="62"/>
        <v>0</v>
      </c>
      <c r="S153" s="55">
        <f t="shared" si="65"/>
        <v>2747724.5</v>
      </c>
      <c r="T153" s="47"/>
      <c r="U153" s="123"/>
      <c r="V153" s="45"/>
      <c r="W153" s="34"/>
      <c r="X153" s="5"/>
      <c r="Y153" s="5"/>
      <c r="Z153" s="5"/>
      <c r="AA153" s="4"/>
      <c r="AB153" s="4"/>
      <c r="AC153" s="4"/>
      <c r="AD153" s="4"/>
      <c r="AE153" s="4"/>
    </row>
    <row r="154" spans="1:31" s="44" customFormat="1" ht="23.25" customHeight="1">
      <c r="A154" s="46">
        <f t="shared" si="63"/>
        <v>29</v>
      </c>
      <c r="B154" s="163" t="s">
        <v>127</v>
      </c>
      <c r="C154" s="102" t="str">
        <f t="shared" si="51"/>
        <v>Nguyễn Văn Bé Hai</v>
      </c>
      <c r="D154" s="135" t="str">
        <f t="shared" ref="D154" si="66">VLOOKUP(B154,DS,3,0)</f>
        <v>Công nhân</v>
      </c>
      <c r="E154" s="103">
        <f t="shared" ref="E154" si="67">VLOOKUP(B154,DS,4,0)</f>
        <v>2825000</v>
      </c>
      <c r="F154" s="108">
        <f>VLOOKUP(B154,'CC - 07'!$B$95:$AS$174,36,0)</f>
        <v>26</v>
      </c>
      <c r="G154" s="243">
        <f t="shared" ref="G154" si="68">ROUND(E154/$U$2*F154,0)</f>
        <v>2720370</v>
      </c>
      <c r="H154" s="108">
        <f>(VLOOKUP(B154,'CC - 07'!$B$95:$AS$174,37,0)+VLOOKUP(B154,'CC - 07'!$B$95:$AS$174,38,0))</f>
        <v>1</v>
      </c>
      <c r="I154" s="243">
        <f t="shared" ref="I154" si="69">ROUND(E154/$U$2*H154,0)</f>
        <v>104630</v>
      </c>
      <c r="J154" s="109">
        <f t="shared" ref="J154" si="70">F154+H154</f>
        <v>27</v>
      </c>
      <c r="K154" s="47">
        <f t="shared" si="64"/>
        <v>2825000</v>
      </c>
      <c r="L154" s="103">
        <f t="shared" ref="L154" si="71">+F154*15000</f>
        <v>390000</v>
      </c>
      <c r="M154" s="49">
        <f t="shared" ref="M154" si="72">K154+L154</f>
        <v>3215000</v>
      </c>
      <c r="N154" s="48">
        <f t="shared" si="58"/>
        <v>226000</v>
      </c>
      <c r="O154" s="48">
        <f t="shared" si="59"/>
        <v>42375</v>
      </c>
      <c r="P154" s="48">
        <f t="shared" si="60"/>
        <v>28250</v>
      </c>
      <c r="Q154" s="47">
        <f t="shared" ref="Q154" si="73">M154-SUM(N154:P154)</f>
        <v>2918375</v>
      </c>
      <c r="R154" s="47">
        <f t="shared" ref="R154" si="74">VLOOKUP(B154,DS,23,0)</f>
        <v>0</v>
      </c>
      <c r="S154" s="55">
        <f t="shared" ref="S154" si="75">Q154-R154</f>
        <v>2918375</v>
      </c>
      <c r="T154" s="47"/>
      <c r="U154" s="123"/>
      <c r="V154" s="45"/>
      <c r="W154" s="34"/>
      <c r="X154" s="5"/>
      <c r="Y154" s="5"/>
      <c r="Z154" s="5"/>
      <c r="AA154" s="4"/>
      <c r="AB154" s="4"/>
      <c r="AC154" s="4"/>
      <c r="AD154" s="4"/>
      <c r="AE154" s="4"/>
    </row>
    <row r="155" spans="1:31" s="44" customFormat="1" ht="23.25" customHeight="1">
      <c r="A155" s="46">
        <f t="shared" si="63"/>
        <v>30</v>
      </c>
      <c r="B155" s="163" t="s">
        <v>128</v>
      </c>
      <c r="C155" s="102" t="str">
        <f t="shared" si="51"/>
        <v>Thạch Tiền</v>
      </c>
      <c r="D155" s="135" t="str">
        <f t="shared" ref="D155:D165" si="76">VLOOKUP(B155,DS,3,0)</f>
        <v>Công nhân</v>
      </c>
      <c r="E155" s="103">
        <f t="shared" ref="E155:E165" si="77">VLOOKUP(B155,DS,4,0)</f>
        <v>2568000</v>
      </c>
      <c r="F155" s="108">
        <f>VLOOKUP(B155,'CC - 07'!$B$95:$AS$174,36,0)</f>
        <v>26</v>
      </c>
      <c r="G155" s="243">
        <f t="shared" ref="G155:G165" si="78">ROUND(E155/$U$2*F155,0)</f>
        <v>2472889</v>
      </c>
      <c r="H155" s="108">
        <f>(VLOOKUP(B155,'CC - 07'!$B$95:$AS$174,37,0)+VLOOKUP(B155,'CC - 07'!$B$95:$AS$174,38,0))</f>
        <v>0.75</v>
      </c>
      <c r="I155" s="243">
        <f t="shared" ref="I155:I165" si="79">ROUND(E155/$U$2*H155,0)</f>
        <v>71333</v>
      </c>
      <c r="J155" s="109">
        <f t="shared" ref="J155:J165" si="80">F155+H155</f>
        <v>26.75</v>
      </c>
      <c r="K155" s="47">
        <f t="shared" si="64"/>
        <v>2544222</v>
      </c>
      <c r="L155" s="103">
        <f t="shared" ref="L155:L165" si="81">+F155*15000</f>
        <v>390000</v>
      </c>
      <c r="M155" s="49">
        <f t="shared" ref="M155:M165" si="82">K155+L155</f>
        <v>2934222</v>
      </c>
      <c r="N155" s="48">
        <f t="shared" si="58"/>
        <v>205440</v>
      </c>
      <c r="O155" s="48">
        <f t="shared" si="59"/>
        <v>38520</v>
      </c>
      <c r="P155" s="48">
        <f t="shared" si="60"/>
        <v>25680</v>
      </c>
      <c r="Q155" s="47">
        <f t="shared" ref="Q155:Q165" si="83">M155-SUM(N155:P155)</f>
        <v>2664582</v>
      </c>
      <c r="R155" s="47">
        <f t="shared" ref="R155:R165" si="84">VLOOKUP(B155,DS,23,0)</f>
        <v>0</v>
      </c>
      <c r="S155" s="55">
        <f t="shared" ref="S155:S165" si="85">Q155-R155</f>
        <v>2664582</v>
      </c>
      <c r="T155" s="47"/>
      <c r="U155" s="123"/>
      <c r="V155" s="45"/>
      <c r="W155" s="34"/>
      <c r="X155" s="5"/>
      <c r="Y155" s="5"/>
      <c r="Z155" s="5"/>
      <c r="AA155" s="4"/>
      <c r="AB155" s="4"/>
      <c r="AC155" s="4"/>
      <c r="AD155" s="4"/>
      <c r="AE155" s="4"/>
    </row>
    <row r="156" spans="1:31" s="44" customFormat="1" ht="23.25" customHeight="1">
      <c r="A156" s="46">
        <f t="shared" si="63"/>
        <v>31</v>
      </c>
      <c r="B156" s="163" t="s">
        <v>129</v>
      </c>
      <c r="C156" s="102" t="str">
        <f t="shared" ref="C156:C165" si="86">VLOOKUP(B156,DS,2,0)</f>
        <v>Hứa Hậu</v>
      </c>
      <c r="D156" s="135" t="str">
        <f t="shared" si="76"/>
        <v>Công nhân</v>
      </c>
      <c r="E156" s="103">
        <f t="shared" si="77"/>
        <v>2568000</v>
      </c>
      <c r="F156" s="108">
        <f>VLOOKUP(B156,'CC - 07'!$B$95:$AS$174,36,0)</f>
        <v>27</v>
      </c>
      <c r="G156" s="243">
        <f t="shared" si="78"/>
        <v>2568000</v>
      </c>
      <c r="H156" s="108">
        <f>(VLOOKUP(B156,'CC - 07'!$B$95:$AS$174,37,0)+VLOOKUP(B156,'CC - 07'!$B$95:$AS$174,38,0))</f>
        <v>1</v>
      </c>
      <c r="I156" s="243">
        <f t="shared" si="79"/>
        <v>95111</v>
      </c>
      <c r="J156" s="109">
        <f t="shared" si="80"/>
        <v>28</v>
      </c>
      <c r="K156" s="47">
        <f t="shared" si="64"/>
        <v>2663111</v>
      </c>
      <c r="L156" s="103">
        <f t="shared" si="81"/>
        <v>405000</v>
      </c>
      <c r="M156" s="49">
        <f t="shared" si="82"/>
        <v>3068111</v>
      </c>
      <c r="N156" s="48">
        <f t="shared" si="58"/>
        <v>205440</v>
      </c>
      <c r="O156" s="48">
        <f t="shared" si="59"/>
        <v>38520</v>
      </c>
      <c r="P156" s="48">
        <f t="shared" si="60"/>
        <v>25680</v>
      </c>
      <c r="Q156" s="47">
        <f t="shared" si="83"/>
        <v>2798471</v>
      </c>
      <c r="R156" s="47">
        <f t="shared" si="84"/>
        <v>0</v>
      </c>
      <c r="S156" s="55">
        <f t="shared" si="85"/>
        <v>2798471</v>
      </c>
      <c r="T156" s="47"/>
      <c r="U156" s="123"/>
      <c r="V156" s="45"/>
      <c r="W156" s="34"/>
      <c r="X156" s="5"/>
      <c r="Y156" s="5"/>
      <c r="Z156" s="5"/>
      <c r="AA156" s="4"/>
      <c r="AB156" s="4"/>
      <c r="AC156" s="4"/>
      <c r="AD156" s="4"/>
      <c r="AE156" s="4"/>
    </row>
    <row r="157" spans="1:31" s="44" customFormat="1" ht="23.25" customHeight="1">
      <c r="A157" s="46">
        <f t="shared" si="63"/>
        <v>32</v>
      </c>
      <c r="B157" s="163" t="s">
        <v>130</v>
      </c>
      <c r="C157" s="102" t="str">
        <f t="shared" si="86"/>
        <v>Sơn Phép</v>
      </c>
      <c r="D157" s="135" t="str">
        <f t="shared" si="76"/>
        <v>Công nhân</v>
      </c>
      <c r="E157" s="103">
        <f t="shared" si="77"/>
        <v>2568000</v>
      </c>
      <c r="F157" s="108">
        <f>VLOOKUP(B157,'CC - 07'!$B$95:$AS$174,36,0)</f>
        <v>27</v>
      </c>
      <c r="G157" s="243">
        <f t="shared" si="78"/>
        <v>2568000</v>
      </c>
      <c r="H157" s="108">
        <f>(VLOOKUP(B157,'CC - 07'!$B$95:$AS$174,37,0)+VLOOKUP(B157,'CC - 07'!$B$95:$AS$174,38,0))</f>
        <v>0.75</v>
      </c>
      <c r="I157" s="243">
        <f t="shared" si="79"/>
        <v>71333</v>
      </c>
      <c r="J157" s="109">
        <f t="shared" si="80"/>
        <v>27.75</v>
      </c>
      <c r="K157" s="47">
        <f t="shared" si="64"/>
        <v>2639333</v>
      </c>
      <c r="L157" s="103">
        <f t="shared" si="81"/>
        <v>405000</v>
      </c>
      <c r="M157" s="49">
        <f t="shared" si="82"/>
        <v>3044333</v>
      </c>
      <c r="N157" s="48">
        <f>IF(VLOOKUP(B157,DS,15,0)="x",E157*$N$5,0)</f>
        <v>205440</v>
      </c>
      <c r="O157" s="48">
        <f t="shared" si="59"/>
        <v>38520</v>
      </c>
      <c r="P157" s="48">
        <f t="shared" si="60"/>
        <v>25680</v>
      </c>
      <c r="Q157" s="47">
        <f t="shared" si="83"/>
        <v>2774693</v>
      </c>
      <c r="R157" s="47">
        <f t="shared" si="84"/>
        <v>0</v>
      </c>
      <c r="S157" s="55">
        <f t="shared" si="85"/>
        <v>2774693</v>
      </c>
      <c r="T157" s="47"/>
      <c r="U157" s="123"/>
      <c r="V157" s="45"/>
      <c r="W157" s="34"/>
      <c r="X157" s="5"/>
      <c r="Y157" s="5"/>
      <c r="Z157" s="5"/>
      <c r="AA157" s="4"/>
      <c r="AB157" s="4"/>
      <c r="AC157" s="4"/>
      <c r="AD157" s="4"/>
      <c r="AE157" s="4"/>
    </row>
    <row r="158" spans="1:31" s="44" customFormat="1" ht="23.25" customHeight="1">
      <c r="A158" s="46">
        <f t="shared" si="63"/>
        <v>33</v>
      </c>
      <c r="B158" s="163" t="s">
        <v>131</v>
      </c>
      <c r="C158" s="102" t="str">
        <f t="shared" si="86"/>
        <v>Lý La Qui</v>
      </c>
      <c r="D158" s="135" t="str">
        <f t="shared" si="76"/>
        <v>Công nhân</v>
      </c>
      <c r="E158" s="103">
        <f t="shared" si="77"/>
        <v>2568000</v>
      </c>
      <c r="F158" s="108">
        <f>VLOOKUP(B158,'CC - 07'!$B$95:$AS$174,36,0)</f>
        <v>27</v>
      </c>
      <c r="G158" s="243">
        <f t="shared" si="78"/>
        <v>2568000</v>
      </c>
      <c r="H158" s="108">
        <f>(VLOOKUP(B158,'CC - 07'!$B$95:$AS$174,37,0)+VLOOKUP(B158,'CC - 07'!$B$95:$AS$174,38,0))</f>
        <v>0.75</v>
      </c>
      <c r="I158" s="243">
        <f t="shared" si="79"/>
        <v>71333</v>
      </c>
      <c r="J158" s="109">
        <f t="shared" si="80"/>
        <v>27.75</v>
      </c>
      <c r="K158" s="47">
        <f t="shared" si="64"/>
        <v>2639333</v>
      </c>
      <c r="L158" s="103">
        <f t="shared" si="81"/>
        <v>405000</v>
      </c>
      <c r="M158" s="49">
        <f t="shared" si="82"/>
        <v>3044333</v>
      </c>
      <c r="N158" s="48">
        <f t="shared" si="58"/>
        <v>205440</v>
      </c>
      <c r="O158" s="48">
        <f t="shared" si="59"/>
        <v>38520</v>
      </c>
      <c r="P158" s="48">
        <f t="shared" si="60"/>
        <v>25680</v>
      </c>
      <c r="Q158" s="47">
        <f t="shared" si="83"/>
        <v>2774693</v>
      </c>
      <c r="R158" s="47">
        <f t="shared" si="84"/>
        <v>0</v>
      </c>
      <c r="S158" s="55">
        <f t="shared" si="85"/>
        <v>2774693</v>
      </c>
      <c r="T158" s="47"/>
      <c r="U158" s="123"/>
      <c r="V158" s="45"/>
      <c r="W158" s="34"/>
      <c r="X158" s="5"/>
      <c r="Y158" s="5"/>
      <c r="Z158" s="5"/>
      <c r="AA158" s="4"/>
      <c r="AB158" s="4"/>
      <c r="AC158" s="4"/>
      <c r="AD158" s="4"/>
      <c r="AE158" s="4"/>
    </row>
    <row r="159" spans="1:31" s="44" customFormat="1" ht="23.25" customHeight="1">
      <c r="A159" s="46">
        <f t="shared" si="63"/>
        <v>34</v>
      </c>
      <c r="B159" s="163" t="s">
        <v>132</v>
      </c>
      <c r="C159" s="102" t="str">
        <f t="shared" si="86"/>
        <v>Nguyễn Văn Tâm</v>
      </c>
      <c r="D159" s="135" t="str">
        <f t="shared" si="76"/>
        <v>Công nhân</v>
      </c>
      <c r="E159" s="103">
        <f t="shared" si="77"/>
        <v>2568000</v>
      </c>
      <c r="F159" s="108">
        <f>VLOOKUP(B159,'CC - 07'!$B$95:$AS$174,36,0)</f>
        <v>27</v>
      </c>
      <c r="G159" s="243">
        <f t="shared" si="78"/>
        <v>2568000</v>
      </c>
      <c r="H159" s="108">
        <f>(VLOOKUP(B159,'CC - 07'!$B$95:$AS$174,37,0)+VLOOKUP(B159,'CC - 07'!$B$95:$AS$174,38,0))</f>
        <v>0</v>
      </c>
      <c r="I159" s="243">
        <f t="shared" si="79"/>
        <v>0</v>
      </c>
      <c r="J159" s="109">
        <f t="shared" si="80"/>
        <v>27</v>
      </c>
      <c r="K159" s="47">
        <f t="shared" si="64"/>
        <v>2568000</v>
      </c>
      <c r="L159" s="103">
        <f t="shared" si="81"/>
        <v>405000</v>
      </c>
      <c r="M159" s="49">
        <f t="shared" si="82"/>
        <v>2973000</v>
      </c>
      <c r="N159" s="48">
        <f t="shared" si="58"/>
        <v>205440</v>
      </c>
      <c r="O159" s="48">
        <f t="shared" si="59"/>
        <v>38520</v>
      </c>
      <c r="P159" s="48">
        <f t="shared" si="60"/>
        <v>25680</v>
      </c>
      <c r="Q159" s="47">
        <f t="shared" si="83"/>
        <v>2703360</v>
      </c>
      <c r="R159" s="47">
        <f t="shared" si="84"/>
        <v>0</v>
      </c>
      <c r="S159" s="55">
        <f t="shared" si="85"/>
        <v>2703360</v>
      </c>
      <c r="T159" s="47"/>
      <c r="U159" s="123"/>
      <c r="V159" s="45"/>
      <c r="W159" s="34"/>
      <c r="X159" s="5"/>
      <c r="Y159" s="5"/>
      <c r="Z159" s="5"/>
      <c r="AA159" s="4"/>
      <c r="AB159" s="4"/>
      <c r="AC159" s="4"/>
      <c r="AD159" s="4"/>
      <c r="AE159" s="4"/>
    </row>
    <row r="160" spans="1:31" s="44" customFormat="1" ht="23.25" customHeight="1">
      <c r="A160" s="46">
        <f t="shared" si="63"/>
        <v>35</v>
      </c>
      <c r="B160" s="163" t="s">
        <v>133</v>
      </c>
      <c r="C160" s="102" t="str">
        <f t="shared" si="86"/>
        <v>Sơn Lét</v>
      </c>
      <c r="D160" s="135" t="str">
        <f t="shared" si="76"/>
        <v>Công nhân</v>
      </c>
      <c r="E160" s="103">
        <f t="shared" si="77"/>
        <v>2568000</v>
      </c>
      <c r="F160" s="108">
        <f>VLOOKUP(B160,'CC - 07'!$B$95:$AS$174,36,0)</f>
        <v>27</v>
      </c>
      <c r="G160" s="243">
        <f t="shared" si="78"/>
        <v>2568000</v>
      </c>
      <c r="H160" s="108">
        <f>(VLOOKUP(B160,'CC - 07'!$B$95:$AS$174,37,0)+VLOOKUP(B160,'CC - 07'!$B$95:$AS$174,38,0))</f>
        <v>0.85</v>
      </c>
      <c r="I160" s="243">
        <f t="shared" si="79"/>
        <v>80844</v>
      </c>
      <c r="J160" s="109">
        <f t="shared" si="80"/>
        <v>27.85</v>
      </c>
      <c r="K160" s="47">
        <f>G160+I160+5</f>
        <v>2648849</v>
      </c>
      <c r="L160" s="103">
        <f t="shared" si="81"/>
        <v>405000</v>
      </c>
      <c r="M160" s="49">
        <f t="shared" si="82"/>
        <v>3053849</v>
      </c>
      <c r="N160" s="48">
        <f t="shared" si="58"/>
        <v>205440</v>
      </c>
      <c r="O160" s="48">
        <f t="shared" si="59"/>
        <v>38520</v>
      </c>
      <c r="P160" s="48">
        <f t="shared" si="60"/>
        <v>25680</v>
      </c>
      <c r="Q160" s="47">
        <f t="shared" si="83"/>
        <v>2784209</v>
      </c>
      <c r="R160" s="47">
        <f t="shared" si="84"/>
        <v>0</v>
      </c>
      <c r="S160" s="55">
        <f t="shared" si="85"/>
        <v>2784209</v>
      </c>
      <c r="T160" s="47"/>
      <c r="U160" s="123"/>
      <c r="V160" s="45"/>
      <c r="W160" s="34"/>
      <c r="X160" s="5"/>
      <c r="Y160" s="5"/>
      <c r="Z160" s="5"/>
      <c r="AA160" s="4"/>
      <c r="AB160" s="4"/>
      <c r="AC160" s="4"/>
      <c r="AD160" s="4"/>
      <c r="AE160" s="4"/>
    </row>
    <row r="161" spans="1:31" s="44" customFormat="1" ht="23.25" customHeight="1">
      <c r="A161" s="46">
        <f t="shared" si="63"/>
        <v>36</v>
      </c>
      <c r="B161" s="163" t="s">
        <v>134</v>
      </c>
      <c r="C161" s="102" t="str">
        <f t="shared" si="86"/>
        <v>Trần Nhiên</v>
      </c>
      <c r="D161" s="135" t="str">
        <f t="shared" si="76"/>
        <v>Công nhân</v>
      </c>
      <c r="E161" s="103">
        <f t="shared" si="77"/>
        <v>2568000</v>
      </c>
      <c r="F161" s="108">
        <f>VLOOKUP(B161,'CC - 07'!$B$95:$AS$174,36,0)</f>
        <v>27</v>
      </c>
      <c r="G161" s="243">
        <f t="shared" si="78"/>
        <v>2568000</v>
      </c>
      <c r="H161" s="108">
        <f>(VLOOKUP(B161,'CC - 07'!$B$95:$AS$174,37,0)+VLOOKUP(B161,'CC - 07'!$B$95:$AS$174,38,0))</f>
        <v>0</v>
      </c>
      <c r="I161" s="243">
        <f t="shared" si="79"/>
        <v>0</v>
      </c>
      <c r="J161" s="109">
        <f t="shared" si="80"/>
        <v>27</v>
      </c>
      <c r="K161" s="47">
        <f t="shared" si="64"/>
        <v>2568000</v>
      </c>
      <c r="L161" s="103">
        <f t="shared" si="81"/>
        <v>405000</v>
      </c>
      <c r="M161" s="49">
        <f t="shared" si="82"/>
        <v>2973000</v>
      </c>
      <c r="N161" s="48">
        <f t="shared" si="58"/>
        <v>205440</v>
      </c>
      <c r="O161" s="48">
        <f t="shared" si="59"/>
        <v>38520</v>
      </c>
      <c r="P161" s="48">
        <f t="shared" si="60"/>
        <v>25680</v>
      </c>
      <c r="Q161" s="47">
        <f t="shared" si="83"/>
        <v>2703360</v>
      </c>
      <c r="R161" s="47">
        <f t="shared" si="84"/>
        <v>0</v>
      </c>
      <c r="S161" s="55">
        <f t="shared" si="85"/>
        <v>2703360</v>
      </c>
      <c r="T161" s="47"/>
      <c r="U161" s="123"/>
      <c r="V161" s="45"/>
      <c r="W161" s="34"/>
      <c r="X161" s="5"/>
      <c r="Y161" s="5"/>
      <c r="Z161" s="5"/>
      <c r="AA161" s="4"/>
      <c r="AB161" s="4"/>
      <c r="AC161" s="4"/>
      <c r="AD161" s="4"/>
      <c r="AE161" s="4"/>
    </row>
    <row r="162" spans="1:31" s="44" customFormat="1" ht="23.25" customHeight="1">
      <c r="A162" s="46">
        <f t="shared" si="63"/>
        <v>37</v>
      </c>
      <c r="B162" s="163" t="s">
        <v>135</v>
      </c>
      <c r="C162" s="102" t="str">
        <f t="shared" si="86"/>
        <v>Thạch Giang</v>
      </c>
      <c r="D162" s="135" t="str">
        <f t="shared" si="76"/>
        <v>Công nhân</v>
      </c>
      <c r="E162" s="103">
        <f t="shared" si="77"/>
        <v>2568000</v>
      </c>
      <c r="F162" s="108">
        <f>VLOOKUP(B162,'CC - 07'!$B$95:$AS$174,36,0)</f>
        <v>27</v>
      </c>
      <c r="G162" s="243">
        <f t="shared" si="78"/>
        <v>2568000</v>
      </c>
      <c r="H162" s="108">
        <f>(VLOOKUP(B162,'CC - 07'!$B$95:$AS$174,37,0)+VLOOKUP(B162,'CC - 07'!$B$95:$AS$174,38,0))</f>
        <v>0.75</v>
      </c>
      <c r="I162" s="243">
        <f t="shared" si="79"/>
        <v>71333</v>
      </c>
      <c r="J162" s="109">
        <f t="shared" si="80"/>
        <v>27.75</v>
      </c>
      <c r="K162" s="47">
        <f t="shared" ref="K162:K165" si="87">G162+I162</f>
        <v>2639333</v>
      </c>
      <c r="L162" s="103">
        <f t="shared" si="81"/>
        <v>405000</v>
      </c>
      <c r="M162" s="49">
        <f t="shared" si="82"/>
        <v>3044333</v>
      </c>
      <c r="N162" s="48">
        <f t="shared" si="58"/>
        <v>205440</v>
      </c>
      <c r="O162" s="48">
        <f t="shared" si="59"/>
        <v>38520</v>
      </c>
      <c r="P162" s="48">
        <f t="shared" si="60"/>
        <v>25680</v>
      </c>
      <c r="Q162" s="47">
        <f t="shared" si="83"/>
        <v>2774693</v>
      </c>
      <c r="R162" s="47">
        <f t="shared" si="84"/>
        <v>0</v>
      </c>
      <c r="S162" s="55">
        <f t="shared" si="85"/>
        <v>2774693</v>
      </c>
      <c r="T162" s="47"/>
      <c r="U162" s="123"/>
      <c r="V162" s="45"/>
      <c r="W162" s="34"/>
      <c r="X162" s="5"/>
      <c r="Y162" s="5"/>
      <c r="Z162" s="5"/>
      <c r="AA162" s="4"/>
      <c r="AB162" s="4"/>
      <c r="AC162" s="4"/>
      <c r="AD162" s="4"/>
      <c r="AE162" s="4"/>
    </row>
    <row r="163" spans="1:31" s="44" customFormat="1" ht="23.25" customHeight="1">
      <c r="A163" s="46">
        <f t="shared" si="63"/>
        <v>38</v>
      </c>
      <c r="B163" s="163" t="s">
        <v>136</v>
      </c>
      <c r="C163" s="102" t="str">
        <f t="shared" si="86"/>
        <v>Thạch Quyền</v>
      </c>
      <c r="D163" s="135" t="str">
        <f t="shared" si="76"/>
        <v>Công nhân</v>
      </c>
      <c r="E163" s="103">
        <f t="shared" si="77"/>
        <v>2568000</v>
      </c>
      <c r="F163" s="108">
        <f>VLOOKUP(B163,'CC - 07'!$B$95:$AS$174,36,0)</f>
        <v>27</v>
      </c>
      <c r="G163" s="243">
        <f t="shared" si="78"/>
        <v>2568000</v>
      </c>
      <c r="H163" s="108">
        <f>(VLOOKUP(B163,'CC - 07'!$B$95:$AS$174,37,0)+VLOOKUP(B163,'CC - 07'!$B$95:$AS$174,38,0))</f>
        <v>0</v>
      </c>
      <c r="I163" s="243">
        <f t="shared" si="79"/>
        <v>0</v>
      </c>
      <c r="J163" s="109">
        <f t="shared" si="80"/>
        <v>27</v>
      </c>
      <c r="K163" s="47">
        <f t="shared" si="87"/>
        <v>2568000</v>
      </c>
      <c r="L163" s="103">
        <f t="shared" si="81"/>
        <v>405000</v>
      </c>
      <c r="M163" s="49">
        <f t="shared" si="82"/>
        <v>2973000</v>
      </c>
      <c r="N163" s="48">
        <f t="shared" si="58"/>
        <v>205440</v>
      </c>
      <c r="O163" s="48">
        <f t="shared" si="59"/>
        <v>38520</v>
      </c>
      <c r="P163" s="48">
        <f t="shared" si="60"/>
        <v>25680</v>
      </c>
      <c r="Q163" s="47">
        <f t="shared" si="83"/>
        <v>2703360</v>
      </c>
      <c r="R163" s="47">
        <f t="shared" si="84"/>
        <v>0</v>
      </c>
      <c r="S163" s="55">
        <f t="shared" si="85"/>
        <v>2703360</v>
      </c>
      <c r="T163" s="47"/>
      <c r="U163" s="123"/>
      <c r="V163" s="45"/>
      <c r="W163" s="34"/>
      <c r="X163" s="5"/>
      <c r="Y163" s="5"/>
      <c r="Z163" s="5"/>
      <c r="AA163" s="4"/>
      <c r="AB163" s="4"/>
      <c r="AC163" s="4"/>
      <c r="AD163" s="4"/>
      <c r="AE163" s="4"/>
    </row>
    <row r="164" spans="1:31" s="44" customFormat="1" ht="23.25" customHeight="1">
      <c r="A164" s="46">
        <f t="shared" si="63"/>
        <v>39</v>
      </c>
      <c r="B164" s="163" t="s">
        <v>137</v>
      </c>
      <c r="C164" s="102" t="str">
        <f t="shared" si="86"/>
        <v>Lâm Lin</v>
      </c>
      <c r="D164" s="135" t="str">
        <f t="shared" si="76"/>
        <v>Công nhân</v>
      </c>
      <c r="E164" s="103">
        <f t="shared" si="77"/>
        <v>2568000</v>
      </c>
      <c r="F164" s="108">
        <f>VLOOKUP(B164,'CC - 07'!$B$95:$AS$174,36,0)</f>
        <v>27</v>
      </c>
      <c r="G164" s="243">
        <f t="shared" si="78"/>
        <v>2568000</v>
      </c>
      <c r="H164" s="108">
        <f>(VLOOKUP(B164,'CC - 07'!$B$95:$AS$174,37,0)+VLOOKUP(B164,'CC - 07'!$B$95:$AS$174,38,0))</f>
        <v>1</v>
      </c>
      <c r="I164" s="243">
        <f t="shared" si="79"/>
        <v>95111</v>
      </c>
      <c r="J164" s="109">
        <f t="shared" si="80"/>
        <v>28</v>
      </c>
      <c r="K164" s="47">
        <f t="shared" si="87"/>
        <v>2663111</v>
      </c>
      <c r="L164" s="103">
        <f t="shared" si="81"/>
        <v>405000</v>
      </c>
      <c r="M164" s="49">
        <f t="shared" si="82"/>
        <v>3068111</v>
      </c>
      <c r="N164" s="48">
        <f t="shared" si="58"/>
        <v>205440</v>
      </c>
      <c r="O164" s="48">
        <f t="shared" si="59"/>
        <v>38520</v>
      </c>
      <c r="P164" s="48">
        <f t="shared" si="60"/>
        <v>25680</v>
      </c>
      <c r="Q164" s="47">
        <f t="shared" si="83"/>
        <v>2798471</v>
      </c>
      <c r="R164" s="47">
        <f t="shared" si="84"/>
        <v>0</v>
      </c>
      <c r="S164" s="55">
        <f t="shared" si="85"/>
        <v>2798471</v>
      </c>
      <c r="T164" s="47"/>
      <c r="U164" s="123"/>
      <c r="V164" s="45"/>
      <c r="W164" s="34"/>
      <c r="X164" s="5"/>
      <c r="Y164" s="5"/>
      <c r="Z164" s="5"/>
      <c r="AA164" s="4"/>
      <c r="AB164" s="4"/>
      <c r="AC164" s="4"/>
      <c r="AD164" s="4"/>
      <c r="AE164" s="4"/>
    </row>
    <row r="165" spans="1:31" s="44" customFormat="1" ht="23.25" customHeight="1">
      <c r="A165" s="46">
        <f t="shared" si="63"/>
        <v>40</v>
      </c>
      <c r="B165" s="163" t="s">
        <v>186</v>
      </c>
      <c r="C165" s="102" t="str">
        <f t="shared" si="86"/>
        <v>Lâm Chanh Đa Ra</v>
      </c>
      <c r="D165" s="135" t="str">
        <f t="shared" si="76"/>
        <v>Công nhân</v>
      </c>
      <c r="E165" s="103">
        <f t="shared" si="77"/>
        <v>2568000</v>
      </c>
      <c r="F165" s="108">
        <f>VLOOKUP(B165,'CC - 07'!$B$95:$AS$174,36,0)</f>
        <v>27</v>
      </c>
      <c r="G165" s="243">
        <f t="shared" si="78"/>
        <v>2568000</v>
      </c>
      <c r="H165" s="108">
        <f>(VLOOKUP(B165,'CC - 07'!$B$95:$AS$174,37,0)+VLOOKUP(B165,'CC - 07'!$B$95:$AS$174,38,0))</f>
        <v>0.75</v>
      </c>
      <c r="I165" s="243">
        <f t="shared" si="79"/>
        <v>71333</v>
      </c>
      <c r="J165" s="109">
        <f t="shared" si="80"/>
        <v>27.75</v>
      </c>
      <c r="K165" s="47">
        <f t="shared" si="87"/>
        <v>2639333</v>
      </c>
      <c r="L165" s="103">
        <f t="shared" si="81"/>
        <v>405000</v>
      </c>
      <c r="M165" s="49">
        <f t="shared" si="82"/>
        <v>3044333</v>
      </c>
      <c r="N165" s="48">
        <f t="shared" si="58"/>
        <v>205440</v>
      </c>
      <c r="O165" s="48">
        <f t="shared" si="59"/>
        <v>38520</v>
      </c>
      <c r="P165" s="48">
        <f t="shared" si="60"/>
        <v>25680</v>
      </c>
      <c r="Q165" s="47">
        <f t="shared" si="83"/>
        <v>2774693</v>
      </c>
      <c r="R165" s="47">
        <f t="shared" si="84"/>
        <v>0</v>
      </c>
      <c r="S165" s="55">
        <f t="shared" si="85"/>
        <v>2774693</v>
      </c>
      <c r="T165" s="47"/>
      <c r="U165" s="123"/>
      <c r="V165" s="45"/>
      <c r="W165" s="34"/>
      <c r="X165" s="5"/>
      <c r="Y165" s="5"/>
      <c r="Z165" s="5"/>
      <c r="AA165" s="4"/>
      <c r="AB165" s="4"/>
      <c r="AC165" s="4"/>
      <c r="AD165" s="4"/>
      <c r="AE165" s="4"/>
    </row>
    <row r="166" spans="1:31" s="44" customFormat="1" ht="21" customHeight="1">
      <c r="A166" s="50"/>
      <c r="B166" s="302"/>
      <c r="C166" s="51"/>
      <c r="D166" s="3"/>
      <c r="E166" s="52"/>
      <c r="F166" s="52"/>
      <c r="G166" s="52"/>
      <c r="H166" s="52"/>
      <c r="I166" s="52"/>
      <c r="J166" s="53"/>
      <c r="K166" s="52"/>
      <c r="L166" s="52"/>
      <c r="M166" s="54"/>
      <c r="N166" s="52"/>
      <c r="O166" s="52"/>
      <c r="P166" s="52"/>
      <c r="Q166" s="47">
        <f t="shared" si="61"/>
        <v>0</v>
      </c>
      <c r="R166" s="47"/>
      <c r="S166" s="55">
        <f>Q166-R166</f>
        <v>0</v>
      </c>
      <c r="T166" s="47"/>
      <c r="U166" s="123"/>
      <c r="V166" s="45"/>
      <c r="W166" s="45"/>
      <c r="X166" s="45"/>
      <c r="Y166" s="45"/>
      <c r="Z166" s="45"/>
    </row>
    <row r="167" spans="1:31" s="40" customFormat="1" ht="21" customHeight="1">
      <c r="A167" s="406" t="s">
        <v>26</v>
      </c>
      <c r="B167" s="407"/>
      <c r="C167" s="407"/>
      <c r="D167" s="407"/>
      <c r="E167" s="32">
        <f t="shared" ref="E167:S167" si="88">SUM(E126:E166)</f>
        <v>103562000</v>
      </c>
      <c r="F167" s="32"/>
      <c r="G167" s="32">
        <f t="shared" si="88"/>
        <v>102274427</v>
      </c>
      <c r="H167" s="32"/>
      <c r="I167" s="32">
        <f t="shared" si="88"/>
        <v>3417136</v>
      </c>
      <c r="J167" s="32"/>
      <c r="K167" s="32">
        <f t="shared" si="88"/>
        <v>105691568</v>
      </c>
      <c r="L167" s="32">
        <f t="shared" si="88"/>
        <v>15995864.5</v>
      </c>
      <c r="M167" s="32">
        <f t="shared" si="88"/>
        <v>121687432.5</v>
      </c>
      <c r="N167" s="32">
        <f t="shared" si="88"/>
        <v>8284960</v>
      </c>
      <c r="O167" s="32">
        <f t="shared" si="88"/>
        <v>1553430</v>
      </c>
      <c r="P167" s="32">
        <f t="shared" si="88"/>
        <v>1035620</v>
      </c>
      <c r="Q167" s="32">
        <f t="shared" si="88"/>
        <v>110813422.5</v>
      </c>
      <c r="R167" s="32">
        <f t="shared" si="88"/>
        <v>0</v>
      </c>
      <c r="S167" s="32">
        <f t="shared" si="88"/>
        <v>110813422.5</v>
      </c>
      <c r="T167" s="32"/>
      <c r="U167" s="123"/>
      <c r="V167" s="41"/>
      <c r="W167" s="41"/>
      <c r="X167" s="41"/>
      <c r="Y167" s="41"/>
      <c r="Z167" s="41"/>
    </row>
    <row r="168" spans="1:31" ht="11.25" customHeight="1">
      <c r="A168" s="10"/>
      <c r="B168" s="38"/>
      <c r="C168" s="11"/>
      <c r="D168" s="136"/>
      <c r="E168" s="110"/>
      <c r="F168" s="11"/>
      <c r="G168" s="11"/>
      <c r="H168" s="11"/>
      <c r="I168" s="11"/>
      <c r="K168" s="11"/>
      <c r="L168" s="11"/>
      <c r="M168" s="121"/>
      <c r="N168" s="11"/>
      <c r="O168" s="11"/>
      <c r="P168" s="11"/>
      <c r="Q168" s="11"/>
      <c r="R168" s="11"/>
      <c r="S168" s="11"/>
      <c r="T168" s="11"/>
      <c r="U168" s="123"/>
    </row>
    <row r="169" spans="1:31" s="44" customFormat="1" ht="11.25" customHeight="1">
      <c r="A169" s="91"/>
      <c r="B169" s="155"/>
      <c r="C169" s="91"/>
      <c r="D169" s="155"/>
      <c r="E169" s="156"/>
      <c r="F169" s="91"/>
      <c r="G169" s="91"/>
      <c r="H169" s="91"/>
      <c r="I169" s="91"/>
      <c r="J169" s="157"/>
      <c r="K169" s="156"/>
      <c r="L169" s="91"/>
      <c r="M169" s="91"/>
      <c r="N169" s="91"/>
      <c r="O169" s="91"/>
      <c r="P169" s="91"/>
      <c r="Q169" s="91"/>
      <c r="R169" s="91"/>
      <c r="S169" s="127" t="str">
        <f>$S$18</f>
        <v>Long An, ngày  31   tháng   07   năm 2014</v>
      </c>
      <c r="T169" s="91"/>
      <c r="U169" s="158"/>
      <c r="V169" s="45"/>
      <c r="W169" s="45"/>
      <c r="X169" s="45"/>
      <c r="Y169" s="45"/>
      <c r="Z169" s="45"/>
    </row>
    <row r="170" spans="1:31" s="44" customFormat="1" ht="14.25" customHeight="1">
      <c r="A170" s="35"/>
      <c r="B170" s="158"/>
      <c r="C170" s="35" t="s">
        <v>63</v>
      </c>
      <c r="D170" s="159"/>
      <c r="E170" s="92"/>
      <c r="F170" s="158"/>
      <c r="G170" s="92"/>
      <c r="H170" s="92"/>
      <c r="I170" s="92"/>
      <c r="J170" s="160"/>
      <c r="K170" s="45"/>
      <c r="L170" s="303"/>
      <c r="M170" s="288"/>
      <c r="N170" s="26"/>
      <c r="O170" s="26"/>
      <c r="P170" s="26"/>
      <c r="Q170" s="26"/>
      <c r="S170" s="26" t="s">
        <v>23</v>
      </c>
      <c r="T170" s="158"/>
      <c r="U170" s="158"/>
      <c r="V170" s="45"/>
      <c r="W170" s="45"/>
      <c r="X170" s="45"/>
      <c r="Y170" s="45"/>
      <c r="Z170" s="45"/>
    </row>
    <row r="171" spans="1:31" ht="12">
      <c r="A171" s="10"/>
      <c r="B171" s="38"/>
      <c r="C171" s="20"/>
      <c r="E171" s="17"/>
      <c r="F171" s="16"/>
      <c r="G171" s="17"/>
      <c r="H171" s="17"/>
      <c r="I171" s="17"/>
      <c r="K171" s="8"/>
      <c r="L171" s="20"/>
      <c r="M171" s="6"/>
      <c r="N171" s="15"/>
      <c r="O171" s="15"/>
      <c r="P171" s="15"/>
      <c r="Q171" s="15"/>
      <c r="S171" s="15"/>
      <c r="T171" s="16"/>
      <c r="U171" s="123"/>
    </row>
    <row r="172" spans="1:31">
      <c r="M172" s="6"/>
    </row>
    <row r="173" spans="1:31">
      <c r="M173" s="6"/>
    </row>
    <row r="174" spans="1:31">
      <c r="M174" s="6"/>
    </row>
    <row r="175" spans="1:31">
      <c r="M175" s="6"/>
    </row>
    <row r="176" spans="1:31">
      <c r="M176" s="6"/>
    </row>
    <row r="177" spans="13:13">
      <c r="M177" s="6"/>
    </row>
    <row r="178" spans="13:13">
      <c r="M178" s="6"/>
    </row>
    <row r="179" spans="13:13">
      <c r="M179" s="6"/>
    </row>
    <row r="180" spans="13:13">
      <c r="M180" s="6"/>
    </row>
    <row r="181" spans="13:13">
      <c r="M181" s="6"/>
    </row>
    <row r="182" spans="13:13">
      <c r="M182" s="6"/>
    </row>
    <row r="183" spans="13:13">
      <c r="M183" s="6"/>
    </row>
    <row r="184" spans="13:13">
      <c r="M184" s="6"/>
    </row>
    <row r="185" spans="13:13">
      <c r="M185" s="6"/>
    </row>
    <row r="186" spans="13:13">
      <c r="M186" s="6"/>
    </row>
    <row r="187" spans="13:13">
      <c r="M187" s="6"/>
    </row>
    <row r="188" spans="13:13">
      <c r="M188" s="6"/>
    </row>
    <row r="189" spans="13:13">
      <c r="M189" s="6"/>
    </row>
    <row r="190" spans="13:13">
      <c r="M190" s="6"/>
    </row>
    <row r="191" spans="13:13">
      <c r="M191" s="6"/>
    </row>
    <row r="192" spans="13:13">
      <c r="M192" s="6"/>
    </row>
    <row r="193" spans="13:13">
      <c r="M193" s="6"/>
    </row>
    <row r="194" spans="13:13">
      <c r="M194" s="6"/>
    </row>
    <row r="195" spans="13:13">
      <c r="M195" s="6"/>
    </row>
    <row r="196" spans="13:13">
      <c r="M196" s="6"/>
    </row>
    <row r="197" spans="13:13">
      <c r="M197" s="6"/>
    </row>
    <row r="198" spans="13:13">
      <c r="M198" s="6"/>
    </row>
    <row r="199" spans="13:13">
      <c r="M199" s="6"/>
    </row>
    <row r="200" spans="13:13">
      <c r="M200" s="6"/>
    </row>
    <row r="201" spans="13:13">
      <c r="M201" s="6"/>
    </row>
    <row r="202" spans="13:13">
      <c r="M202" s="6"/>
    </row>
    <row r="203" spans="13:13">
      <c r="M203" s="6"/>
    </row>
    <row r="204" spans="13:13">
      <c r="M204" s="6"/>
    </row>
    <row r="205" spans="13:13">
      <c r="M205" s="6"/>
    </row>
    <row r="206" spans="13:13">
      <c r="M206" s="6"/>
    </row>
    <row r="207" spans="13:13">
      <c r="M207" s="6"/>
    </row>
    <row r="208" spans="13:13">
      <c r="M208" s="6"/>
    </row>
    <row r="209" spans="13:13">
      <c r="M209" s="6"/>
    </row>
    <row r="210" spans="13:13">
      <c r="M210" s="6"/>
    </row>
    <row r="211" spans="13:13">
      <c r="M211" s="6"/>
    </row>
    <row r="212" spans="13:13">
      <c r="M212" s="6"/>
    </row>
    <row r="213" spans="13:13">
      <c r="M213" s="6"/>
    </row>
    <row r="214" spans="13:13">
      <c r="M214" s="6"/>
    </row>
    <row r="215" spans="13:13">
      <c r="M215" s="6"/>
    </row>
    <row r="216" spans="13:13">
      <c r="M216" s="6"/>
    </row>
    <row r="217" spans="13:13">
      <c r="M217" s="6"/>
    </row>
    <row r="218" spans="13:13">
      <c r="M218" s="6"/>
    </row>
    <row r="219" spans="13:13">
      <c r="M219" s="6"/>
    </row>
    <row r="220" spans="13:13">
      <c r="M220" s="6"/>
    </row>
    <row r="221" spans="13:13">
      <c r="M221" s="6"/>
    </row>
    <row r="222" spans="13:13">
      <c r="M222" s="6"/>
    </row>
    <row r="223" spans="13:13">
      <c r="M223" s="6"/>
    </row>
    <row r="224" spans="13:13">
      <c r="M224" s="6"/>
    </row>
    <row r="225" spans="13:13">
      <c r="M225" s="6"/>
    </row>
    <row r="226" spans="13:13">
      <c r="M226" s="6"/>
    </row>
    <row r="227" spans="13:13">
      <c r="M227" s="6"/>
    </row>
    <row r="228" spans="13:13">
      <c r="M228" s="6"/>
    </row>
    <row r="229" spans="13:13">
      <c r="M229" s="6"/>
    </row>
    <row r="230" spans="13:13">
      <c r="M230" s="6"/>
    </row>
    <row r="231" spans="13:13">
      <c r="M231" s="6"/>
    </row>
    <row r="232" spans="13:13">
      <c r="M232" s="6"/>
    </row>
    <row r="233" spans="13:13">
      <c r="M233" s="6"/>
    </row>
    <row r="234" spans="13:13">
      <c r="M234" s="6"/>
    </row>
    <row r="235" spans="13:13">
      <c r="M235" s="6"/>
    </row>
    <row r="236" spans="13:13">
      <c r="M236" s="6"/>
    </row>
    <row r="237" spans="13:13">
      <c r="M237" s="6"/>
    </row>
    <row r="238" spans="13:13">
      <c r="M238" s="6"/>
    </row>
    <row r="239" spans="13:13">
      <c r="M239" s="6"/>
    </row>
    <row r="240" spans="13:13">
      <c r="M240" s="6"/>
    </row>
    <row r="241" spans="13:13">
      <c r="M241" s="6"/>
    </row>
    <row r="242" spans="13:13">
      <c r="M242" s="6"/>
    </row>
    <row r="243" spans="13:13">
      <c r="M243" s="6"/>
    </row>
    <row r="244" spans="13:13">
      <c r="M244" s="6"/>
    </row>
    <row r="245" spans="13:13">
      <c r="M245" s="6"/>
    </row>
    <row r="246" spans="13:13">
      <c r="M246" s="6"/>
    </row>
    <row r="247" spans="13:13">
      <c r="M247" s="6"/>
    </row>
    <row r="248" spans="13:13">
      <c r="M248" s="6"/>
    </row>
    <row r="249" spans="13:13">
      <c r="M249" s="6"/>
    </row>
    <row r="250" spans="13:13">
      <c r="M250" s="6"/>
    </row>
    <row r="251" spans="13:13">
      <c r="M251" s="6"/>
    </row>
    <row r="252" spans="13:13">
      <c r="M252" s="6"/>
    </row>
    <row r="253" spans="13:13">
      <c r="M253" s="6"/>
    </row>
    <row r="254" spans="13:13">
      <c r="M254" s="6"/>
    </row>
    <row r="255" spans="13:13">
      <c r="M255" s="6"/>
    </row>
    <row r="256" spans="13:13">
      <c r="M256" s="6"/>
    </row>
    <row r="257" spans="13:13">
      <c r="M257" s="6"/>
    </row>
    <row r="258" spans="13:13">
      <c r="M258" s="6"/>
    </row>
    <row r="259" spans="13:13">
      <c r="M259" s="6"/>
    </row>
    <row r="260" spans="13:13">
      <c r="M260" s="6"/>
    </row>
    <row r="261" spans="13:13">
      <c r="M261" s="6"/>
    </row>
    <row r="262" spans="13:13">
      <c r="M262" s="6"/>
    </row>
    <row r="263" spans="13:13">
      <c r="M263" s="6"/>
    </row>
    <row r="264" spans="13:13">
      <c r="M264" s="6"/>
    </row>
    <row r="265" spans="13:13">
      <c r="M265" s="6"/>
    </row>
    <row r="266" spans="13:13">
      <c r="M266" s="6"/>
    </row>
    <row r="267" spans="13:13">
      <c r="M267" s="6"/>
    </row>
    <row r="268" spans="13:13">
      <c r="M268" s="6"/>
    </row>
    <row r="269" spans="13:13">
      <c r="M269" s="6"/>
    </row>
    <row r="270" spans="13:13">
      <c r="M270" s="6"/>
    </row>
    <row r="271" spans="13:13">
      <c r="M271" s="6"/>
    </row>
    <row r="272" spans="13:13">
      <c r="M272" s="6"/>
    </row>
    <row r="273" spans="13:13">
      <c r="M273" s="6"/>
    </row>
    <row r="274" spans="13:13">
      <c r="M274" s="6"/>
    </row>
    <row r="275" spans="13:13">
      <c r="M275" s="6"/>
    </row>
    <row r="276" spans="13:13">
      <c r="M276" s="6"/>
    </row>
    <row r="277" spans="13:13">
      <c r="M277" s="6"/>
    </row>
    <row r="278" spans="13:13">
      <c r="M278" s="6"/>
    </row>
    <row r="279" spans="13:13">
      <c r="M279" s="6"/>
    </row>
    <row r="280" spans="13:13">
      <c r="M280" s="6"/>
    </row>
    <row r="281" spans="13:13">
      <c r="M281" s="6"/>
    </row>
    <row r="282" spans="13:13">
      <c r="M282" s="6"/>
    </row>
    <row r="283" spans="13:13">
      <c r="M283" s="6"/>
    </row>
    <row r="284" spans="13:13">
      <c r="M284" s="6"/>
    </row>
    <row r="285" spans="13:13">
      <c r="M285" s="6"/>
    </row>
    <row r="286" spans="13:13">
      <c r="M286" s="6"/>
    </row>
    <row r="287" spans="13:13">
      <c r="M287" s="6"/>
    </row>
    <row r="288" spans="13:13">
      <c r="M288" s="6"/>
    </row>
    <row r="289" spans="13:13">
      <c r="M289" s="6"/>
    </row>
    <row r="290" spans="13:13">
      <c r="M290" s="6"/>
    </row>
    <row r="291" spans="13:13">
      <c r="M291" s="6"/>
    </row>
    <row r="292" spans="13:13">
      <c r="M292" s="6"/>
    </row>
    <row r="293" spans="13:13">
      <c r="M293" s="6"/>
    </row>
    <row r="294" spans="13:13">
      <c r="M294" s="6"/>
    </row>
  </sheetData>
  <protectedRanges>
    <protectedRange password="CC78" sqref="V15:IK16 A23 L15 C6:D8 B19:C19 V6:W9 A15:A20 B15:B18 B20 J15:J16 A22:B22 V23:IK23 Q6:T8 V25:IK55 L16:T16 E23:K23 E6:I7 AF6:IK14 D16:I16 A81:A116 N6:P7 L6 F81:IK110 L66 L19 J7:K8 L8 L64 M23:T23 A25:A58 W56:IK58 V56:V64 F111:T116 W111:IK116 U111:V122 A172:IK65560 C25:T58 C81:E116 W10:W14 A10:B14 Q10:S15 B23:B116 K10:K16" name="Range1"/>
    <protectedRange password="CC78" sqref="F8:H8 H66 H124" name="Range1_4"/>
    <protectedRange password="CC78" sqref="V19:IK20 S19:T20 N19:Q20 E19:I20" name="Range1_1_1"/>
    <protectedRange password="CC78" sqref="Q24 C24 N24 V24:IK24 L24 T24 E24:I24" name="Range1_3_1"/>
    <protectedRange password="CC78" sqref="U1 V4:V5 W1:IK5 Q5:T5 N2:S4 T4:U4 U5:U64 B2:M5 X6:AE14 B1:C1" name="Range1_2"/>
    <protectedRange password="CC78" sqref="V10:V14" name="Range1_1"/>
    <protectedRange password="CC78" sqref="S24" name="Range1_3_1_1"/>
    <protectedRange password="CC78" sqref="A1:A4" name="Range1_2_1_1"/>
    <protectedRange password="CC78" sqref="V1:V3" name="Range1_2_1"/>
    <protectedRange password="CC78" sqref="I8" name="Range1_4_1"/>
    <protectedRange password="CC78" sqref="U2:U3" name="Range1_2_2_1"/>
    <protectedRange password="CC78" sqref="V75:IK76 L75 C64:D66 B79:C79 V65:W67 A75:A80 B75:B78 B80 N64:P65 Q64:T66 L76:T76 E64:I65 D76:J76 J75 W68:W74 J65:K66 L79 N75:S75 W64 AF64:IK74 Q68:S74 K68:K76 A68:B74" name="Range1_3"/>
    <protectedRange password="CC78" sqref="F66:G66" name="Range1_4_2"/>
    <protectedRange password="CC78" sqref="V79:IK80 N79:Q80 S79:T80 E79:I80" name="Range1_1_1_1"/>
    <protectedRange password="CC78" sqref="R60:S62 W59:IK63 N63:T63 N59:Q62 T62 B59:M63 X64:AE74 U65:U80" name="Range1_2_2"/>
    <protectedRange password="CC78" sqref="V68:V74" name="Range1_1_2"/>
    <protectedRange password="CC78" sqref="A59:A62 A117:A120" name="Range1_2_1_1_1"/>
    <protectedRange password="CC78" sqref="I66" name="Range1_4_1_1"/>
    <protectedRange password="CC78" sqref="V166:IK167 L166 C122:D124 B170:C170 V123:W125 A166:A171 B166:B169 B171 J166:J167 Q122:T124 N122:P123 E122:I123 W126:W165 D167:I167 J123:K124 L170 L167:T167 N166:P166 W122 AF122:IK165 A126:B165 Q126:S166 K126:K167" name="Range1_5"/>
    <protectedRange password="CC78" sqref="F124:G124" name="Range1_4_3"/>
    <protectedRange password="CC78" sqref="V170:IK171 N170:Q171 S170:T171 E170:I171" name="Range1_1_1_2"/>
    <protectedRange password="CC78" sqref="R118:S120 Q117:Q120 W117:IK121 Q121:T121 T120 B117:P121 X122:AE165 U123:U171" name="Range1_2_3"/>
    <protectedRange password="CC78" sqref="V126:V165" name="Range1_1_3"/>
    <protectedRange password="CC78" sqref="I124" name="Range1_4_1_2"/>
    <protectedRange password="CC78" sqref="L124 L122" name="Range1_3_2"/>
    <protectedRange password="CC78" sqref="D1:Q1" name="Range1_2_4"/>
    <protectedRange password="CC78" sqref="N5:P5" name="Range1_2_5"/>
  </protectedRanges>
  <autoFilter ref="A8:AE10"/>
  <mergeCells count="69">
    <mergeCell ref="M122:M124"/>
    <mergeCell ref="N122:P122"/>
    <mergeCell ref="Q122:Q124"/>
    <mergeCell ref="A167:D167"/>
    <mergeCell ref="F123:G123"/>
    <mergeCell ref="H123:I123"/>
    <mergeCell ref="J123:J124"/>
    <mergeCell ref="K123:K124"/>
    <mergeCell ref="R122:R124"/>
    <mergeCell ref="S122:S124"/>
    <mergeCell ref="T122:T124"/>
    <mergeCell ref="P123:P124"/>
    <mergeCell ref="A76:D76"/>
    <mergeCell ref="D117:Q117"/>
    <mergeCell ref="R117:T117"/>
    <mergeCell ref="A122:A124"/>
    <mergeCell ref="B122:B124"/>
    <mergeCell ref="C122:C124"/>
    <mergeCell ref="D122:D124"/>
    <mergeCell ref="E122:E124"/>
    <mergeCell ref="F122:K122"/>
    <mergeCell ref="L122:L124"/>
    <mergeCell ref="N123:N124"/>
    <mergeCell ref="O123:O124"/>
    <mergeCell ref="S64:S66"/>
    <mergeCell ref="T64:T66"/>
    <mergeCell ref="F65:G65"/>
    <mergeCell ref="H65:I65"/>
    <mergeCell ref="J65:J66"/>
    <mergeCell ref="K65:K66"/>
    <mergeCell ref="N65:N66"/>
    <mergeCell ref="O65:O66"/>
    <mergeCell ref="P65:P66"/>
    <mergeCell ref="F64:K64"/>
    <mergeCell ref="L64:L66"/>
    <mergeCell ref="M64:M66"/>
    <mergeCell ref="N64:P64"/>
    <mergeCell ref="Q64:Q66"/>
    <mergeCell ref="R64:R66"/>
    <mergeCell ref="O7:O8"/>
    <mergeCell ref="P7:P8"/>
    <mergeCell ref="A16:D16"/>
    <mergeCell ref="D59:Q59"/>
    <mergeCell ref="R59:T59"/>
    <mergeCell ref="F7:G7"/>
    <mergeCell ref="H7:I7"/>
    <mergeCell ref="J7:J8"/>
    <mergeCell ref="K7:K8"/>
    <mergeCell ref="A64:A66"/>
    <mergeCell ref="B64:B66"/>
    <mergeCell ref="C64:C66"/>
    <mergeCell ref="D64:D66"/>
    <mergeCell ref="E64:E66"/>
    <mergeCell ref="D1:Q1"/>
    <mergeCell ref="R1:T1"/>
    <mergeCell ref="A6:A8"/>
    <mergeCell ref="B6:B8"/>
    <mergeCell ref="C6:C8"/>
    <mergeCell ref="D6:D8"/>
    <mergeCell ref="E6:E8"/>
    <mergeCell ref="F6:K6"/>
    <mergeCell ref="L6:L8"/>
    <mergeCell ref="M6:M8"/>
    <mergeCell ref="N6:P6"/>
    <mergeCell ref="Q6:Q8"/>
    <mergeCell ref="R6:R8"/>
    <mergeCell ref="S6:S8"/>
    <mergeCell ref="T6:T8"/>
    <mergeCell ref="N7:N8"/>
  </mergeCells>
  <printOptions horizontalCentered="1"/>
  <pageMargins left="0" right="0.24" top="0.2" bottom="0.32" header="0.2" footer="0.2"/>
  <pageSetup paperSize="9" scale="65" fitToHeight="0" orientation="landscape" horizontalDpi="300" verticalDpi="300" r:id="rId1"/>
  <headerFooter alignWithMargins="0">
    <oddFooter>&amp;C&amp;P/&amp;N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C00000"/>
  </sheetPr>
  <dimension ref="A1:CM193"/>
  <sheetViews>
    <sheetView zoomScaleNormal="115" workbookViewId="0">
      <pane xSplit="3" ySplit="6" topLeftCell="D135" activePane="bottomRight" state="frozen"/>
      <selection activeCell="F139" sqref="F139:AJ156"/>
      <selection pane="topRight" activeCell="F139" sqref="F139:AJ156"/>
      <selection pane="bottomLeft" activeCell="F139" sqref="F139:AJ156"/>
      <selection pane="bottomRight" activeCell="AD151" sqref="AD151"/>
    </sheetView>
  </sheetViews>
  <sheetFormatPr defaultColWidth="3.7109375" defaultRowHeight="15" customHeight="1"/>
  <cols>
    <col min="1" max="1" width="3.7109375" style="2" customWidth="1"/>
    <col min="2" max="2" width="7.7109375" style="2" bestFit="1" customWidth="1"/>
    <col min="3" max="3" width="17.28515625" style="2" customWidth="1"/>
    <col min="4" max="4" width="6.85546875" style="311" customWidth="1"/>
    <col min="5" max="5" width="7.140625" style="2" customWidth="1"/>
    <col min="6" max="33" width="3.42578125" style="143" customWidth="1"/>
    <col min="34" max="36" width="3.42578125" style="144" customWidth="1"/>
    <col min="37" max="38" width="4.42578125" style="2" customWidth="1"/>
    <col min="39" max="39" width="5.5703125" style="119" customWidth="1"/>
    <col min="40" max="40" width="6.140625" style="2" customWidth="1"/>
    <col min="41" max="43" width="5" style="2" hidden="1" customWidth="1"/>
    <col min="44" max="44" width="5" style="2" customWidth="1"/>
    <col min="45" max="45" width="15.7109375" style="2" customWidth="1"/>
    <col min="46" max="46" width="9.85546875" style="2" customWidth="1"/>
    <col min="47" max="47" width="3.7109375" style="2" customWidth="1"/>
    <col min="48" max="48" width="8.5703125" style="2" customWidth="1"/>
    <col min="49" max="16384" width="3.7109375" style="2"/>
  </cols>
  <sheetData>
    <row r="1" spans="1:91" ht="20.25">
      <c r="A1" s="161" t="str">
        <f>TH!A1</f>
        <v>Công ty TNHH Hải sản An Lạc</v>
      </c>
      <c r="B1" s="64"/>
      <c r="C1" s="64"/>
      <c r="D1" s="68"/>
      <c r="E1" s="64"/>
      <c r="F1" s="68"/>
      <c r="G1" s="68"/>
      <c r="H1" s="68"/>
      <c r="I1" s="68"/>
      <c r="J1" s="68"/>
      <c r="K1" s="139"/>
      <c r="L1" s="139"/>
      <c r="M1" s="139"/>
      <c r="N1" s="139"/>
      <c r="O1" s="139"/>
      <c r="P1" s="139"/>
      <c r="Q1" s="139"/>
      <c r="R1" s="139"/>
      <c r="S1" s="66" t="str">
        <f>CONCATENATE("BẢNG CHẤM CÔNG THÁNG ",TEXT($E$4,"mm")," NĂM ",TEXT($E$4,"yyyy"))</f>
        <v>BẢNG CHẤM CÔNG THÁNG 08 NĂM 2014</v>
      </c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65"/>
      <c r="AL1" s="65"/>
      <c r="AM1" s="395" t="s">
        <v>66</v>
      </c>
      <c r="AN1" s="396"/>
      <c r="AO1" s="396"/>
      <c r="AP1" s="396"/>
      <c r="AQ1" s="396"/>
      <c r="AR1" s="396"/>
      <c r="AS1" s="397"/>
      <c r="AT1" s="67"/>
    </row>
    <row r="2" spans="1:91" ht="20.25">
      <c r="A2" s="161" t="str">
        <f>TH!A2</f>
        <v>Địa chỉ: Lô A14, đường 4A, KCN Hải Sơn, Đức Hòa, Long An</v>
      </c>
      <c r="B2" s="68"/>
      <c r="C2" s="68"/>
      <c r="D2" s="68"/>
      <c r="E2" s="68"/>
      <c r="F2" s="68"/>
      <c r="G2" s="68"/>
      <c r="H2" s="68"/>
      <c r="I2" s="68"/>
      <c r="J2" s="68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65"/>
      <c r="AL2" s="65"/>
      <c r="AM2" s="114"/>
      <c r="AN2" s="69"/>
      <c r="AO2" s="69"/>
      <c r="AP2" s="69"/>
      <c r="AQ2" s="69"/>
      <c r="AR2" s="69"/>
      <c r="AS2" s="113"/>
      <c r="AT2" s="113"/>
    </row>
    <row r="3" spans="1:91" ht="21" customHeight="1">
      <c r="A3" s="161" t="str">
        <f>TH!A3</f>
        <v>MST: 1100878093</v>
      </c>
      <c r="B3" s="70"/>
      <c r="C3" s="70"/>
      <c r="D3" s="71"/>
      <c r="E3" s="71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65"/>
      <c r="AL3" s="65"/>
      <c r="AM3" s="114"/>
      <c r="AN3" s="67"/>
      <c r="AO3" s="67"/>
      <c r="AP3" s="67"/>
      <c r="AQ3" s="67"/>
      <c r="AR3" s="67"/>
      <c r="AS3" s="72"/>
      <c r="AT3" s="72"/>
    </row>
    <row r="4" spans="1:91" ht="14.25" customHeight="1">
      <c r="A4" s="73"/>
      <c r="B4" s="73"/>
      <c r="C4" s="326">
        <f>MONTH($E$4)</f>
        <v>8</v>
      </c>
      <c r="D4" s="74"/>
      <c r="E4" s="75">
        <v>41852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7"/>
      <c r="AI4" s="77"/>
      <c r="AJ4" s="77"/>
      <c r="AK4" s="73"/>
      <c r="AL4" s="73"/>
      <c r="AM4" s="115"/>
      <c r="AN4" s="73"/>
      <c r="AO4" s="73"/>
      <c r="AP4" s="73"/>
      <c r="AQ4" s="73"/>
      <c r="AR4" s="73"/>
      <c r="AS4" s="73"/>
      <c r="AT4" s="120"/>
    </row>
    <row r="5" spans="1:91" s="78" customFormat="1" ht="18.75" customHeight="1">
      <c r="A5" s="390" t="s">
        <v>29</v>
      </c>
      <c r="B5" s="390" t="s">
        <v>3</v>
      </c>
      <c r="C5" s="390" t="s">
        <v>1</v>
      </c>
      <c r="D5" s="386" t="s">
        <v>30</v>
      </c>
      <c r="E5" s="390" t="s">
        <v>31</v>
      </c>
      <c r="F5" s="137">
        <f>+E4</f>
        <v>41852</v>
      </c>
      <c r="G5" s="137">
        <f t="shared" ref="G5:AJ5" si="0">F5+1</f>
        <v>41853</v>
      </c>
      <c r="H5" s="137">
        <f t="shared" si="0"/>
        <v>41854</v>
      </c>
      <c r="I5" s="137">
        <f t="shared" si="0"/>
        <v>41855</v>
      </c>
      <c r="J5" s="137">
        <f t="shared" si="0"/>
        <v>41856</v>
      </c>
      <c r="K5" s="137">
        <f t="shared" si="0"/>
        <v>41857</v>
      </c>
      <c r="L5" s="137">
        <f t="shared" si="0"/>
        <v>41858</v>
      </c>
      <c r="M5" s="137">
        <f t="shared" si="0"/>
        <v>41859</v>
      </c>
      <c r="N5" s="137">
        <f t="shared" si="0"/>
        <v>41860</v>
      </c>
      <c r="O5" s="137">
        <f t="shared" si="0"/>
        <v>41861</v>
      </c>
      <c r="P5" s="137">
        <f t="shared" si="0"/>
        <v>41862</v>
      </c>
      <c r="Q5" s="137">
        <f t="shared" si="0"/>
        <v>41863</v>
      </c>
      <c r="R5" s="137">
        <f t="shared" si="0"/>
        <v>41864</v>
      </c>
      <c r="S5" s="137">
        <f t="shared" si="0"/>
        <v>41865</v>
      </c>
      <c r="T5" s="137">
        <f t="shared" si="0"/>
        <v>41866</v>
      </c>
      <c r="U5" s="137">
        <f t="shared" si="0"/>
        <v>41867</v>
      </c>
      <c r="V5" s="137">
        <f t="shared" si="0"/>
        <v>41868</v>
      </c>
      <c r="W5" s="137">
        <f t="shared" si="0"/>
        <v>41869</v>
      </c>
      <c r="X5" s="137">
        <f t="shared" si="0"/>
        <v>41870</v>
      </c>
      <c r="Y5" s="137">
        <f t="shared" si="0"/>
        <v>41871</v>
      </c>
      <c r="Z5" s="137">
        <f t="shared" si="0"/>
        <v>41872</v>
      </c>
      <c r="AA5" s="137">
        <f t="shared" si="0"/>
        <v>41873</v>
      </c>
      <c r="AB5" s="137">
        <f t="shared" si="0"/>
        <v>41874</v>
      </c>
      <c r="AC5" s="137">
        <f t="shared" si="0"/>
        <v>41875</v>
      </c>
      <c r="AD5" s="137">
        <f t="shared" si="0"/>
        <v>41876</v>
      </c>
      <c r="AE5" s="137">
        <f t="shared" si="0"/>
        <v>41877</v>
      </c>
      <c r="AF5" s="137">
        <f t="shared" si="0"/>
        <v>41878</v>
      </c>
      <c r="AG5" s="137">
        <f t="shared" si="0"/>
        <v>41879</v>
      </c>
      <c r="AH5" s="137">
        <f>AG5+1</f>
        <v>41880</v>
      </c>
      <c r="AI5" s="137">
        <f t="shared" si="0"/>
        <v>41881</v>
      </c>
      <c r="AJ5" s="137">
        <f t="shared" si="0"/>
        <v>41882</v>
      </c>
      <c r="AK5" s="392" t="s">
        <v>15</v>
      </c>
      <c r="AL5" s="393"/>
      <c r="AM5" s="394"/>
      <c r="AN5" s="384" t="s">
        <v>47</v>
      </c>
      <c r="AO5" s="384" t="s">
        <v>43</v>
      </c>
      <c r="AP5" s="384" t="s">
        <v>44</v>
      </c>
      <c r="AQ5" s="384" t="s">
        <v>45</v>
      </c>
      <c r="AR5" s="384" t="s">
        <v>46</v>
      </c>
      <c r="AS5" s="386" t="s">
        <v>0</v>
      </c>
      <c r="AT5" s="379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spans="1:91" s="78" customFormat="1" ht="51.75" customHeight="1">
      <c r="A6" s="387"/>
      <c r="B6" s="387"/>
      <c r="C6" s="387"/>
      <c r="D6" s="387"/>
      <c r="E6" s="391"/>
      <c r="F6" s="138" t="str">
        <f>CHOOSE(WEEKDAY(F5),"C.Nhật","T.Hai","T.Ba","T.Tư","T.Năm","T.Sáu","T.Bảy")</f>
        <v>T.Sáu</v>
      </c>
      <c r="G6" s="138" t="str">
        <f t="shared" ref="G6:AJ6" si="1">CHOOSE(WEEKDAY(G5),"C.Nhật","T.Hai","T.Ba","T.Tư","T.Năm","T.Sáu","T.Bảy")</f>
        <v>T.Bảy</v>
      </c>
      <c r="H6" s="138" t="str">
        <f t="shared" si="1"/>
        <v>C.Nhật</v>
      </c>
      <c r="I6" s="138" t="str">
        <f t="shared" si="1"/>
        <v>T.Hai</v>
      </c>
      <c r="J6" s="138" t="str">
        <f t="shared" si="1"/>
        <v>T.Ba</v>
      </c>
      <c r="K6" s="138" t="str">
        <f t="shared" si="1"/>
        <v>T.Tư</v>
      </c>
      <c r="L6" s="138" t="str">
        <f t="shared" si="1"/>
        <v>T.Năm</v>
      </c>
      <c r="M6" s="138" t="str">
        <f t="shared" si="1"/>
        <v>T.Sáu</v>
      </c>
      <c r="N6" s="138" t="str">
        <f t="shared" si="1"/>
        <v>T.Bảy</v>
      </c>
      <c r="O6" s="138" t="str">
        <f t="shared" si="1"/>
        <v>C.Nhật</v>
      </c>
      <c r="P6" s="138" t="str">
        <f t="shared" si="1"/>
        <v>T.Hai</v>
      </c>
      <c r="Q6" s="138" t="str">
        <f t="shared" si="1"/>
        <v>T.Ba</v>
      </c>
      <c r="R6" s="138" t="str">
        <f t="shared" si="1"/>
        <v>T.Tư</v>
      </c>
      <c r="S6" s="138" t="str">
        <f t="shared" si="1"/>
        <v>T.Năm</v>
      </c>
      <c r="T6" s="138" t="str">
        <f t="shared" si="1"/>
        <v>T.Sáu</v>
      </c>
      <c r="U6" s="138" t="str">
        <f t="shared" si="1"/>
        <v>T.Bảy</v>
      </c>
      <c r="V6" s="138" t="str">
        <f t="shared" si="1"/>
        <v>C.Nhật</v>
      </c>
      <c r="W6" s="138" t="str">
        <f t="shared" si="1"/>
        <v>T.Hai</v>
      </c>
      <c r="X6" s="138" t="str">
        <f t="shared" si="1"/>
        <v>T.Ba</v>
      </c>
      <c r="Y6" s="138" t="str">
        <f t="shared" si="1"/>
        <v>T.Tư</v>
      </c>
      <c r="Z6" s="138" t="str">
        <f t="shared" si="1"/>
        <v>T.Năm</v>
      </c>
      <c r="AA6" s="138" t="str">
        <f t="shared" si="1"/>
        <v>T.Sáu</v>
      </c>
      <c r="AB6" s="138" t="str">
        <f t="shared" si="1"/>
        <v>T.Bảy</v>
      </c>
      <c r="AC6" s="138" t="str">
        <f t="shared" si="1"/>
        <v>C.Nhật</v>
      </c>
      <c r="AD6" s="138" t="str">
        <f t="shared" si="1"/>
        <v>T.Hai</v>
      </c>
      <c r="AE6" s="138" t="str">
        <f t="shared" si="1"/>
        <v>T.Ba</v>
      </c>
      <c r="AF6" s="138" t="str">
        <f t="shared" si="1"/>
        <v>T.Tư</v>
      </c>
      <c r="AG6" s="138" t="str">
        <f t="shared" si="1"/>
        <v>T.Năm</v>
      </c>
      <c r="AH6" s="138" t="str">
        <f t="shared" si="1"/>
        <v>T.Sáu</v>
      </c>
      <c r="AI6" s="138" t="str">
        <f t="shared" si="1"/>
        <v>T.Bảy</v>
      </c>
      <c r="AJ6" s="138" t="str">
        <f t="shared" si="1"/>
        <v>C.Nhật</v>
      </c>
      <c r="AK6" s="112" t="s">
        <v>16</v>
      </c>
      <c r="AL6" s="112" t="s">
        <v>32</v>
      </c>
      <c r="AM6" s="116" t="s">
        <v>17</v>
      </c>
      <c r="AN6" s="385"/>
      <c r="AO6" s="385"/>
      <c r="AP6" s="385"/>
      <c r="AQ6" s="385"/>
      <c r="AR6" s="385"/>
      <c r="AS6" s="387"/>
      <c r="AT6" s="379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spans="1:91" s="78" customFormat="1" ht="12.75" customHeight="1">
      <c r="A7" s="151">
        <v>1</v>
      </c>
      <c r="B7" s="151">
        <v>2</v>
      </c>
      <c r="C7" s="151">
        <v>3</v>
      </c>
      <c r="D7" s="151">
        <v>4</v>
      </c>
      <c r="E7" s="151">
        <v>5</v>
      </c>
      <c r="F7" s="151">
        <v>6</v>
      </c>
      <c r="G7" s="151">
        <v>7</v>
      </c>
      <c r="H7" s="151">
        <v>8</v>
      </c>
      <c r="I7" s="151">
        <v>9</v>
      </c>
      <c r="J7" s="151">
        <v>10</v>
      </c>
      <c r="K7" s="151">
        <v>11</v>
      </c>
      <c r="L7" s="151">
        <v>12</v>
      </c>
      <c r="M7" s="151">
        <v>13</v>
      </c>
      <c r="N7" s="151">
        <v>14</v>
      </c>
      <c r="O7" s="151">
        <v>15</v>
      </c>
      <c r="P7" s="151">
        <v>16</v>
      </c>
      <c r="Q7" s="151">
        <v>17</v>
      </c>
      <c r="R7" s="151">
        <v>18</v>
      </c>
      <c r="S7" s="151">
        <v>19</v>
      </c>
      <c r="T7" s="151">
        <v>20</v>
      </c>
      <c r="U7" s="151">
        <v>21</v>
      </c>
      <c r="V7" s="151">
        <v>22</v>
      </c>
      <c r="W7" s="151">
        <v>23</v>
      </c>
      <c r="X7" s="151">
        <v>24</v>
      </c>
      <c r="Y7" s="151">
        <v>25</v>
      </c>
      <c r="Z7" s="151">
        <v>26</v>
      </c>
      <c r="AA7" s="151">
        <v>27</v>
      </c>
      <c r="AB7" s="151">
        <v>28</v>
      </c>
      <c r="AC7" s="151">
        <v>29</v>
      </c>
      <c r="AD7" s="151">
        <v>30</v>
      </c>
      <c r="AE7" s="151">
        <v>31</v>
      </c>
      <c r="AF7" s="151">
        <v>32</v>
      </c>
      <c r="AG7" s="151">
        <v>33</v>
      </c>
      <c r="AH7" s="151">
        <v>34</v>
      </c>
      <c r="AI7" s="151">
        <v>35</v>
      </c>
      <c r="AJ7" s="151">
        <v>36</v>
      </c>
      <c r="AK7" s="151">
        <v>37</v>
      </c>
      <c r="AL7" s="151">
        <v>38</v>
      </c>
      <c r="AM7" s="151">
        <v>39</v>
      </c>
      <c r="AN7" s="151">
        <v>40</v>
      </c>
      <c r="AO7" s="151">
        <v>41</v>
      </c>
      <c r="AP7" s="151">
        <v>42</v>
      </c>
      <c r="AQ7" s="151">
        <v>43</v>
      </c>
      <c r="AR7" s="151">
        <v>44</v>
      </c>
      <c r="AS7" s="151">
        <v>45</v>
      </c>
      <c r="AT7" s="31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spans="1:91" s="78" customFormat="1" ht="18" customHeight="1">
      <c r="A8" s="370">
        <v>1</v>
      </c>
      <c r="B8" s="370" t="s">
        <v>67</v>
      </c>
      <c r="C8" s="358" t="str">
        <f>VLOOKUP(B8,DS,2,0)</f>
        <v>Mai Út Hiền</v>
      </c>
      <c r="D8" s="360" t="str">
        <f>VLOOKUP(B8,DS,3,0)</f>
        <v>Cơ Điện</v>
      </c>
      <c r="E8" s="79" t="s">
        <v>33</v>
      </c>
      <c r="F8" s="80">
        <v>8</v>
      </c>
      <c r="G8" s="80">
        <v>8</v>
      </c>
      <c r="H8" s="80"/>
      <c r="I8" s="80">
        <v>8</v>
      </c>
      <c r="J8" s="80">
        <v>8</v>
      </c>
      <c r="K8" s="80">
        <v>8</v>
      </c>
      <c r="L8" s="80"/>
      <c r="M8" s="80">
        <v>8</v>
      </c>
      <c r="N8" s="80">
        <v>8</v>
      </c>
      <c r="O8" s="80"/>
      <c r="P8" s="80">
        <v>8</v>
      </c>
      <c r="Q8" s="80">
        <v>8</v>
      </c>
      <c r="R8" s="80">
        <v>8</v>
      </c>
      <c r="S8" s="80">
        <v>8</v>
      </c>
      <c r="T8" s="80">
        <v>8</v>
      </c>
      <c r="U8" s="80">
        <v>8</v>
      </c>
      <c r="V8" s="80"/>
      <c r="W8" s="80">
        <v>8</v>
      </c>
      <c r="X8" s="80">
        <v>8</v>
      </c>
      <c r="Y8" s="80">
        <v>8</v>
      </c>
      <c r="Z8" s="80">
        <v>8</v>
      </c>
      <c r="AA8" s="80">
        <v>8</v>
      </c>
      <c r="AB8" s="80">
        <v>8</v>
      </c>
      <c r="AC8" s="80"/>
      <c r="AD8" s="80">
        <v>8</v>
      </c>
      <c r="AE8" s="80">
        <v>8</v>
      </c>
      <c r="AF8" s="80">
        <v>8</v>
      </c>
      <c r="AG8" s="80">
        <v>8</v>
      </c>
      <c r="AH8" s="80">
        <v>8</v>
      </c>
      <c r="AI8" s="80">
        <v>8</v>
      </c>
      <c r="AJ8" s="80"/>
      <c r="AK8" s="362">
        <f t="shared" ref="AK8" si="2">((SUM(F8:AJ8))/8)-(SUMIF($F$6:$AJ$6,"C.Nhật",F8:AJ8)/8)</f>
        <v>25</v>
      </c>
      <c r="AL8" s="362">
        <f t="shared" ref="AL8" si="3">SUM(F9:AJ9)/8*1.5</f>
        <v>0</v>
      </c>
      <c r="AM8" s="364">
        <f t="shared" ref="AM8" si="4">SUMIF($F$6:$AJ$6,"C.Nhật",$F8:$AJ9)/8*2</f>
        <v>0</v>
      </c>
      <c r="AN8" s="366">
        <f t="shared" ref="AN8" si="5">SUM(AK8:AM9)</f>
        <v>25</v>
      </c>
      <c r="AO8" s="368">
        <v>0</v>
      </c>
      <c r="AP8" s="366"/>
      <c r="AQ8" s="366"/>
      <c r="AR8" s="366"/>
      <c r="AS8" s="380"/>
      <c r="AT8" s="314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spans="1:91" s="78" customFormat="1" ht="18" customHeight="1">
      <c r="A9" s="371"/>
      <c r="B9" s="371"/>
      <c r="C9" s="359"/>
      <c r="D9" s="361"/>
      <c r="E9" s="81" t="s">
        <v>32</v>
      </c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363"/>
      <c r="AL9" s="363"/>
      <c r="AM9" s="365"/>
      <c r="AN9" s="367"/>
      <c r="AO9" s="369"/>
      <c r="AP9" s="367"/>
      <c r="AQ9" s="367"/>
      <c r="AR9" s="367"/>
      <c r="AS9" s="381"/>
      <c r="AT9" s="314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spans="1:91" s="78" customFormat="1" ht="18" customHeight="1">
      <c r="A10" s="370">
        <f>A8+1</f>
        <v>2</v>
      </c>
      <c r="B10" s="370" t="s">
        <v>68</v>
      </c>
      <c r="C10" s="358" t="str">
        <f>VLOOKUP(B10,DS,2,0)</f>
        <v>Nguyễn Thị Xuân Thảo</v>
      </c>
      <c r="D10" s="360" t="str">
        <f>VLOOKUP(B10,DS,3,0)</f>
        <v>KCS</v>
      </c>
      <c r="E10" s="79" t="s">
        <v>33</v>
      </c>
      <c r="F10" s="80">
        <v>8</v>
      </c>
      <c r="G10" s="80">
        <v>8</v>
      </c>
      <c r="H10" s="80"/>
      <c r="I10" s="80">
        <v>8</v>
      </c>
      <c r="J10" s="80">
        <v>8</v>
      </c>
      <c r="K10" s="80">
        <v>8</v>
      </c>
      <c r="L10" s="80">
        <v>8</v>
      </c>
      <c r="M10" s="80">
        <v>8</v>
      </c>
      <c r="N10" s="80">
        <v>8</v>
      </c>
      <c r="O10" s="80"/>
      <c r="P10" s="80">
        <v>8</v>
      </c>
      <c r="Q10" s="80">
        <v>8</v>
      </c>
      <c r="R10" s="80">
        <v>8</v>
      </c>
      <c r="S10" s="80">
        <v>8</v>
      </c>
      <c r="T10" s="80">
        <v>8</v>
      </c>
      <c r="U10" s="80">
        <v>8</v>
      </c>
      <c r="V10" s="80"/>
      <c r="W10" s="80">
        <v>8</v>
      </c>
      <c r="X10" s="80">
        <v>8</v>
      </c>
      <c r="Y10" s="80">
        <v>8</v>
      </c>
      <c r="Z10" s="80">
        <v>8</v>
      </c>
      <c r="AA10" s="80">
        <v>8</v>
      </c>
      <c r="AB10" s="80">
        <v>8</v>
      </c>
      <c r="AC10" s="80"/>
      <c r="AD10" s="80">
        <v>8</v>
      </c>
      <c r="AE10" s="80">
        <v>8</v>
      </c>
      <c r="AF10" s="80">
        <v>8</v>
      </c>
      <c r="AG10" s="80">
        <v>8</v>
      </c>
      <c r="AH10" s="80">
        <v>8</v>
      </c>
      <c r="AI10" s="80">
        <v>8</v>
      </c>
      <c r="AJ10" s="80"/>
      <c r="AK10" s="362">
        <f t="shared" ref="AK10" si="6">((SUM(F10:AJ10))/8)-(SUMIF($F$6:$AJ$6,"C.Nhật",F10:AJ10)/8)</f>
        <v>26</v>
      </c>
      <c r="AL10" s="362">
        <f t="shared" ref="AL10" si="7">SUM(F11:AJ11)/8*1.5</f>
        <v>0</v>
      </c>
      <c r="AM10" s="364">
        <f t="shared" ref="AM10" si="8">SUMIF($F$6:$AJ$6,"C.Nhật",$F10:$AJ11)/8*2</f>
        <v>0</v>
      </c>
      <c r="AN10" s="366">
        <f t="shared" ref="AN10" si="9">SUM(AK10:AM11)</f>
        <v>26</v>
      </c>
      <c r="AO10" s="368">
        <v>0</v>
      </c>
      <c r="AP10" s="366"/>
      <c r="AQ10" s="366"/>
      <c r="AR10" s="366"/>
      <c r="AS10" s="380" t="s">
        <v>181</v>
      </c>
      <c r="AT10" s="314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spans="1:91" s="78" customFormat="1" ht="18" customHeight="1">
      <c r="A11" s="371"/>
      <c r="B11" s="371"/>
      <c r="C11" s="359"/>
      <c r="D11" s="361"/>
      <c r="E11" s="81" t="s">
        <v>32</v>
      </c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363"/>
      <c r="AL11" s="363"/>
      <c r="AM11" s="365"/>
      <c r="AN11" s="367"/>
      <c r="AO11" s="369"/>
      <c r="AP11" s="367"/>
      <c r="AQ11" s="367"/>
      <c r="AR11" s="367"/>
      <c r="AS11" s="381"/>
      <c r="AT11" s="314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spans="1:91" s="78" customFormat="1" ht="18" customHeight="1">
      <c r="A12" s="370">
        <f t="shared" ref="A12" si="10">A10+1</f>
        <v>3</v>
      </c>
      <c r="B12" s="370" t="s">
        <v>69</v>
      </c>
      <c r="C12" s="358" t="str">
        <f>VLOOKUP(B12,DS,2,0)</f>
        <v>Võ Thị Út</v>
      </c>
      <c r="D12" s="360" t="str">
        <f>VLOOKUP(B12,DS,3,0)</f>
        <v>KCS</v>
      </c>
      <c r="E12" s="79" t="s">
        <v>33</v>
      </c>
      <c r="F12" s="80">
        <v>8</v>
      </c>
      <c r="G12" s="80">
        <v>8</v>
      </c>
      <c r="H12" s="80"/>
      <c r="I12" s="80">
        <v>8</v>
      </c>
      <c r="J12" s="80">
        <v>8</v>
      </c>
      <c r="K12" s="80">
        <v>8</v>
      </c>
      <c r="L12" s="80">
        <v>8</v>
      </c>
      <c r="M12" s="80">
        <v>8</v>
      </c>
      <c r="N12" s="80">
        <v>8</v>
      </c>
      <c r="O12" s="80"/>
      <c r="P12" s="80">
        <v>8</v>
      </c>
      <c r="Q12" s="80">
        <v>8</v>
      </c>
      <c r="R12" s="80">
        <v>8</v>
      </c>
      <c r="S12" s="80">
        <v>8</v>
      </c>
      <c r="T12" s="80">
        <v>8</v>
      </c>
      <c r="U12" s="80">
        <v>8</v>
      </c>
      <c r="V12" s="80"/>
      <c r="W12" s="80">
        <v>8</v>
      </c>
      <c r="X12" s="80">
        <v>8</v>
      </c>
      <c r="Y12" s="80"/>
      <c r="Z12" s="80">
        <v>8</v>
      </c>
      <c r="AA12" s="80">
        <v>8</v>
      </c>
      <c r="AB12" s="80">
        <v>8</v>
      </c>
      <c r="AC12" s="80"/>
      <c r="AD12" s="80">
        <v>8</v>
      </c>
      <c r="AE12" s="80">
        <v>8</v>
      </c>
      <c r="AF12" s="80">
        <v>8</v>
      </c>
      <c r="AG12" s="80">
        <v>8</v>
      </c>
      <c r="AH12" s="80">
        <v>8</v>
      </c>
      <c r="AI12" s="80">
        <v>8</v>
      </c>
      <c r="AJ12" s="80"/>
      <c r="AK12" s="362">
        <f t="shared" ref="AK12" si="11">((SUM(F12:AJ12))/8)-(SUMIF($F$6:$AJ$6,"C.Nhật",F12:AJ12)/8)</f>
        <v>25</v>
      </c>
      <c r="AL12" s="362">
        <f t="shared" ref="AL12" si="12">SUM(F13:AJ13)/8*1.5</f>
        <v>0</v>
      </c>
      <c r="AM12" s="364">
        <f t="shared" ref="AM12" si="13">SUMIF($F$6:$AJ$6,"C.Nhật",$F12:$AJ13)/8*2</f>
        <v>0</v>
      </c>
      <c r="AN12" s="366">
        <f t="shared" ref="AN12" si="14">SUM(AK12:AM13)</f>
        <v>25</v>
      </c>
      <c r="AO12" s="368">
        <v>0</v>
      </c>
      <c r="AP12" s="366"/>
      <c r="AQ12" s="366"/>
      <c r="AR12" s="366"/>
      <c r="AS12" s="380"/>
      <c r="AT12" s="314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spans="1:91" s="78" customFormat="1" ht="18" customHeight="1">
      <c r="A13" s="371"/>
      <c r="B13" s="371"/>
      <c r="C13" s="359"/>
      <c r="D13" s="361"/>
      <c r="E13" s="81" t="s">
        <v>32</v>
      </c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363"/>
      <c r="AL13" s="363"/>
      <c r="AM13" s="365"/>
      <c r="AN13" s="367"/>
      <c r="AO13" s="369"/>
      <c r="AP13" s="367"/>
      <c r="AQ13" s="367"/>
      <c r="AR13" s="367"/>
      <c r="AS13" s="381"/>
      <c r="AT13" s="314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spans="1:91" s="78" customFormat="1" ht="18" customHeight="1">
      <c r="A14" s="370">
        <f t="shared" ref="A14" si="15">A12+1</f>
        <v>4</v>
      </c>
      <c r="B14" s="370" t="s">
        <v>70</v>
      </c>
      <c r="C14" s="358" t="str">
        <f>VLOOKUP(B14,DS,2,0)</f>
        <v>Nguyễn Thị Thiết</v>
      </c>
      <c r="D14" s="360" t="str">
        <f>VLOOKUP(B14,DS,3,0)</f>
        <v>KCS</v>
      </c>
      <c r="E14" s="79" t="s">
        <v>33</v>
      </c>
      <c r="F14" s="80">
        <v>8</v>
      </c>
      <c r="G14" s="80">
        <v>8</v>
      </c>
      <c r="H14" s="80"/>
      <c r="I14" s="80">
        <v>8</v>
      </c>
      <c r="J14" s="80">
        <v>8</v>
      </c>
      <c r="K14" s="80">
        <v>8</v>
      </c>
      <c r="L14" s="80">
        <v>8</v>
      </c>
      <c r="M14" s="80">
        <v>8</v>
      </c>
      <c r="N14" s="80">
        <v>8</v>
      </c>
      <c r="O14" s="80"/>
      <c r="P14" s="80">
        <v>8</v>
      </c>
      <c r="Q14" s="80">
        <v>8</v>
      </c>
      <c r="R14" s="80">
        <v>8</v>
      </c>
      <c r="S14" s="80">
        <v>8</v>
      </c>
      <c r="T14" s="80">
        <v>8</v>
      </c>
      <c r="U14" s="80">
        <v>8</v>
      </c>
      <c r="V14" s="80"/>
      <c r="W14" s="80">
        <v>8</v>
      </c>
      <c r="X14" s="80">
        <v>8</v>
      </c>
      <c r="Y14" s="80">
        <v>8</v>
      </c>
      <c r="Z14" s="80">
        <v>8</v>
      </c>
      <c r="AA14" s="80">
        <v>8</v>
      </c>
      <c r="AB14" s="80">
        <v>8</v>
      </c>
      <c r="AC14" s="80"/>
      <c r="AD14" s="80">
        <v>8</v>
      </c>
      <c r="AE14" s="80">
        <v>8</v>
      </c>
      <c r="AF14" s="80">
        <v>8</v>
      </c>
      <c r="AG14" s="80">
        <v>8</v>
      </c>
      <c r="AH14" s="80">
        <v>8</v>
      </c>
      <c r="AI14" s="80">
        <v>8</v>
      </c>
      <c r="AJ14" s="80"/>
      <c r="AK14" s="362">
        <f t="shared" ref="AK14" si="16">((SUM(F14:AJ14))/8)-(SUMIF($F$6:$AJ$6,"C.Nhật",F14:AJ14)/8)</f>
        <v>26</v>
      </c>
      <c r="AL14" s="362">
        <f t="shared" ref="AL14" si="17">SUM(F15:AJ15)/8*1.5</f>
        <v>0</v>
      </c>
      <c r="AM14" s="364">
        <f t="shared" ref="AM14" si="18">SUMIF($F$6:$AJ$6,"C.Nhật",$F14:$AJ15)/8*2</f>
        <v>0</v>
      </c>
      <c r="AN14" s="366">
        <f t="shared" ref="AN14" si="19">SUM(AK14:AM15)</f>
        <v>26</v>
      </c>
      <c r="AO14" s="368">
        <v>0</v>
      </c>
      <c r="AP14" s="366"/>
      <c r="AQ14" s="366"/>
      <c r="AR14" s="366"/>
      <c r="AS14" s="380"/>
      <c r="AT14" s="314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spans="1:91" s="78" customFormat="1" ht="18" customHeight="1">
      <c r="A15" s="371"/>
      <c r="B15" s="371"/>
      <c r="C15" s="359"/>
      <c r="D15" s="361"/>
      <c r="E15" s="81" t="s">
        <v>32</v>
      </c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363"/>
      <c r="AL15" s="363"/>
      <c r="AM15" s="365"/>
      <c r="AN15" s="367"/>
      <c r="AO15" s="369"/>
      <c r="AP15" s="367"/>
      <c r="AQ15" s="367"/>
      <c r="AR15" s="367"/>
      <c r="AS15" s="381"/>
      <c r="AT15" s="314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spans="1:91" s="78" customFormat="1" ht="18" customHeight="1">
      <c r="A16" s="370">
        <f t="shared" ref="A16" si="20">A14+1</f>
        <v>5</v>
      </c>
      <c r="B16" s="370" t="s">
        <v>71</v>
      </c>
      <c r="C16" s="358" t="str">
        <f>VLOOKUP(B16,DS,2,0)</f>
        <v>Nguyễn Trường Giang</v>
      </c>
      <c r="D16" s="360" t="str">
        <f>VLOOKUP(B16,DS,3,0)</f>
        <v>Cơ Điện</v>
      </c>
      <c r="E16" s="79" t="s">
        <v>33</v>
      </c>
      <c r="F16" s="80">
        <v>8</v>
      </c>
      <c r="G16" s="80">
        <v>8</v>
      </c>
      <c r="H16" s="80"/>
      <c r="I16" s="80">
        <v>8</v>
      </c>
      <c r="J16" s="80">
        <v>8</v>
      </c>
      <c r="K16" s="80">
        <v>8</v>
      </c>
      <c r="L16" s="80">
        <v>8</v>
      </c>
      <c r="M16" s="80">
        <v>8</v>
      </c>
      <c r="N16" s="80">
        <v>8</v>
      </c>
      <c r="O16" s="80"/>
      <c r="P16" s="80">
        <v>8</v>
      </c>
      <c r="Q16" s="80">
        <v>8</v>
      </c>
      <c r="R16" s="80">
        <v>8</v>
      </c>
      <c r="S16" s="80">
        <v>8</v>
      </c>
      <c r="T16" s="80">
        <v>8</v>
      </c>
      <c r="U16" s="80">
        <v>8</v>
      </c>
      <c r="V16" s="80"/>
      <c r="W16" s="80">
        <v>8</v>
      </c>
      <c r="X16" s="80">
        <v>8</v>
      </c>
      <c r="Y16" s="80">
        <v>8</v>
      </c>
      <c r="Z16" s="80">
        <v>8</v>
      </c>
      <c r="AA16" s="80">
        <v>8</v>
      </c>
      <c r="AB16" s="80">
        <v>8</v>
      </c>
      <c r="AC16" s="80"/>
      <c r="AD16" s="80">
        <v>8</v>
      </c>
      <c r="AE16" s="80">
        <v>8</v>
      </c>
      <c r="AF16" s="80">
        <v>8</v>
      </c>
      <c r="AG16" s="80">
        <v>8</v>
      </c>
      <c r="AH16" s="80">
        <v>8</v>
      </c>
      <c r="AI16" s="80">
        <v>8</v>
      </c>
      <c r="AJ16" s="80"/>
      <c r="AK16" s="362">
        <f t="shared" ref="AK16" si="21">((SUM(F16:AJ16))/8)-(SUMIF($F$6:$AJ$6,"C.Nhật",F16:AJ16)/8)</f>
        <v>26</v>
      </c>
      <c r="AL16" s="362">
        <f t="shared" ref="AL16" si="22">SUM(F17:AJ17)/8*1.5</f>
        <v>0</v>
      </c>
      <c r="AM16" s="364">
        <f t="shared" ref="AM16" si="23">SUMIF($F$6:$AJ$6,"C.Nhật",$F16:$AJ17)/8*2</f>
        <v>0</v>
      </c>
      <c r="AN16" s="366">
        <f t="shared" ref="AN16" si="24">SUM(AK16:AM17)</f>
        <v>26</v>
      </c>
      <c r="AO16" s="368">
        <v>0</v>
      </c>
      <c r="AP16" s="366"/>
      <c r="AQ16" s="366"/>
      <c r="AR16" s="366"/>
      <c r="AS16" s="380"/>
      <c r="AT16" s="314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</row>
    <row r="17" spans="1:91" s="78" customFormat="1" ht="18" customHeight="1">
      <c r="A17" s="371"/>
      <c r="B17" s="371"/>
      <c r="C17" s="359"/>
      <c r="D17" s="361"/>
      <c r="E17" s="81" t="s">
        <v>32</v>
      </c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363"/>
      <c r="AL17" s="363"/>
      <c r="AM17" s="365"/>
      <c r="AN17" s="367"/>
      <c r="AO17" s="369"/>
      <c r="AP17" s="367"/>
      <c r="AQ17" s="367"/>
      <c r="AR17" s="367"/>
      <c r="AS17" s="381"/>
      <c r="AT17" s="314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</row>
    <row r="18" spans="1:91" s="83" customFormat="1" ht="12.75">
      <c r="A18" s="19"/>
      <c r="B18" s="84"/>
      <c r="C18" s="4"/>
      <c r="D18" s="132"/>
      <c r="E18" s="4"/>
      <c r="F18" s="88"/>
      <c r="G18" s="88"/>
      <c r="H18" s="85"/>
      <c r="I18" s="85"/>
      <c r="J18" s="140"/>
      <c r="K18" s="88"/>
      <c r="L18" s="85"/>
      <c r="M18" s="88"/>
      <c r="N18" s="88"/>
      <c r="O18" s="88"/>
      <c r="P18" s="88"/>
      <c r="Q18" s="85"/>
      <c r="R18" s="88"/>
      <c r="S18" s="88"/>
      <c r="T18" s="140"/>
      <c r="U18" s="88"/>
      <c r="V18" s="88"/>
      <c r="W18" s="88"/>
      <c r="X18" s="84"/>
      <c r="Y18" s="88"/>
      <c r="Z18" s="88"/>
      <c r="AA18" s="88"/>
      <c r="AB18" s="88"/>
      <c r="AC18" s="88"/>
      <c r="AD18" s="85"/>
      <c r="AE18" s="88"/>
      <c r="AF18" s="88"/>
      <c r="AG18" s="88"/>
      <c r="AH18" s="88"/>
      <c r="AI18" s="88"/>
      <c r="AJ18" s="88"/>
      <c r="AK18" s="4"/>
      <c r="AL18" s="4"/>
      <c r="AM18" s="117"/>
      <c r="AN18" s="87"/>
      <c r="AO18" s="87"/>
      <c r="AP18" s="87"/>
      <c r="AQ18" s="87"/>
      <c r="AR18" s="87"/>
      <c r="AS18" s="4"/>
      <c r="AT18" s="123"/>
    </row>
    <row r="19" spans="1:91" s="83" customFormat="1" ht="12.75">
      <c r="A19" s="19"/>
      <c r="B19" s="84"/>
      <c r="C19" s="19" t="s">
        <v>14</v>
      </c>
      <c r="D19" s="132"/>
      <c r="E19" s="4"/>
      <c r="F19" s="88"/>
      <c r="G19" s="88"/>
      <c r="H19" s="85"/>
      <c r="I19" s="85"/>
      <c r="J19" s="140"/>
      <c r="K19" s="88"/>
      <c r="L19" s="85"/>
      <c r="M19" s="88"/>
      <c r="N19" s="88"/>
      <c r="O19" s="88"/>
      <c r="P19" s="88"/>
      <c r="Q19" s="85"/>
      <c r="R19" s="88"/>
      <c r="S19" s="88"/>
      <c r="T19" s="140"/>
      <c r="U19" s="88"/>
      <c r="V19" s="88"/>
      <c r="W19" s="88"/>
      <c r="X19" s="84"/>
      <c r="Y19" s="88"/>
      <c r="Z19" s="88"/>
      <c r="AA19" s="88"/>
      <c r="AB19" s="88"/>
      <c r="AC19" s="88"/>
      <c r="AD19" s="85"/>
      <c r="AE19" s="88"/>
      <c r="AF19" s="88"/>
      <c r="AG19" s="88"/>
      <c r="AH19" s="88"/>
      <c r="AI19" s="88"/>
      <c r="AJ19" s="88"/>
      <c r="AK19" s="4"/>
      <c r="AL19" s="4"/>
      <c r="AM19" s="117"/>
      <c r="AN19" s="87"/>
      <c r="AO19" s="87"/>
      <c r="AP19" s="87"/>
      <c r="AQ19" s="87"/>
      <c r="AR19" s="87"/>
      <c r="AS19" s="4"/>
      <c r="AT19" s="123"/>
    </row>
    <row r="20" spans="1:91" s="83" customFormat="1" ht="12.75">
      <c r="A20" s="16"/>
      <c r="B20" s="16"/>
      <c r="C20" s="4"/>
      <c r="D20" s="132"/>
      <c r="E20" s="4"/>
      <c r="F20" s="88"/>
      <c r="G20" s="88"/>
      <c r="H20" s="141"/>
      <c r="I20" s="141"/>
      <c r="J20" s="141"/>
      <c r="K20" s="88"/>
      <c r="L20" s="141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141"/>
      <c r="AE20" s="88"/>
      <c r="AF20" s="88"/>
      <c r="AG20" s="88"/>
      <c r="AH20" s="88"/>
      <c r="AI20" s="88"/>
      <c r="AJ20" s="88"/>
      <c r="AK20" s="4"/>
      <c r="AL20" s="4"/>
      <c r="AM20" s="117"/>
      <c r="AN20" s="89"/>
      <c r="AO20" s="89"/>
      <c r="AP20" s="89"/>
      <c r="AQ20" s="89"/>
      <c r="AR20" s="89"/>
      <c r="AS20" s="4"/>
      <c r="AT20" s="123"/>
    </row>
    <row r="21" spans="1:91" s="86" customFormat="1" ht="15" customHeight="1">
      <c r="A21" s="16"/>
      <c r="B21" s="16"/>
      <c r="C21" s="4"/>
      <c r="D21" s="132"/>
      <c r="E21" s="4"/>
      <c r="F21" s="88"/>
      <c r="G21" s="88"/>
      <c r="H21" s="141"/>
      <c r="I21" s="141"/>
      <c r="J21" s="141"/>
      <c r="K21" s="88"/>
      <c r="L21" s="141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141"/>
      <c r="AE21" s="88"/>
      <c r="AF21" s="88"/>
      <c r="AG21" s="88"/>
      <c r="AH21" s="88"/>
      <c r="AI21" s="88"/>
      <c r="AJ21" s="88"/>
      <c r="AK21" s="4"/>
      <c r="AL21" s="4"/>
      <c r="AM21" s="117"/>
      <c r="AN21" s="89"/>
      <c r="AO21" s="89"/>
      <c r="AP21" s="89"/>
      <c r="AQ21" s="89"/>
      <c r="AR21" s="89"/>
      <c r="AS21" s="4"/>
      <c r="AT21" s="4"/>
    </row>
    <row r="22" spans="1:91" s="86" customFormat="1" ht="11.25">
      <c r="A22" s="16"/>
      <c r="B22" s="16"/>
      <c r="C22" s="4"/>
      <c r="D22" s="132"/>
      <c r="E22" s="4"/>
      <c r="F22" s="88"/>
      <c r="G22" s="88"/>
      <c r="H22" s="141"/>
      <c r="I22" s="141"/>
      <c r="J22" s="141"/>
      <c r="K22" s="88"/>
      <c r="L22" s="141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141"/>
      <c r="AE22" s="88"/>
      <c r="AF22" s="88"/>
      <c r="AG22" s="88"/>
      <c r="AH22" s="88"/>
      <c r="AI22" s="88"/>
      <c r="AJ22" s="88"/>
      <c r="AK22" s="4"/>
      <c r="AL22" s="4"/>
      <c r="AM22" s="117"/>
      <c r="AN22" s="89"/>
      <c r="AO22" s="89"/>
      <c r="AP22" s="89"/>
      <c r="AQ22" s="89"/>
      <c r="AR22" s="89"/>
      <c r="AS22" s="4"/>
      <c r="AT22" s="4"/>
    </row>
    <row r="23" spans="1:91" s="86" customFormat="1" ht="11.25">
      <c r="A23" s="16"/>
      <c r="B23" s="16"/>
      <c r="C23" s="4"/>
      <c r="D23" s="132"/>
      <c r="E23" s="4"/>
      <c r="F23" s="88"/>
      <c r="G23" s="88"/>
      <c r="H23" s="141"/>
      <c r="I23" s="141"/>
      <c r="J23" s="141"/>
      <c r="K23" s="88"/>
      <c r="L23" s="141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141"/>
      <c r="AE23" s="88"/>
      <c r="AF23" s="88"/>
      <c r="AG23" s="88"/>
      <c r="AH23" s="88"/>
      <c r="AI23" s="88"/>
      <c r="AJ23" s="88"/>
      <c r="AK23" s="4"/>
      <c r="AL23" s="4"/>
      <c r="AM23" s="117"/>
      <c r="AN23" s="89"/>
      <c r="AO23" s="89"/>
      <c r="AP23" s="89"/>
      <c r="AQ23" s="89"/>
      <c r="AR23" s="89"/>
      <c r="AS23" s="4"/>
      <c r="AT23" s="4"/>
    </row>
    <row r="24" spans="1:91" s="86" customFormat="1" ht="11.25">
      <c r="A24" s="13"/>
      <c r="B24" s="13"/>
      <c r="C24" s="19"/>
      <c r="D24" s="133"/>
      <c r="E24" s="90"/>
      <c r="F24" s="140"/>
      <c r="G24" s="142"/>
      <c r="H24" s="85"/>
      <c r="I24" s="85"/>
      <c r="J24" s="85"/>
      <c r="K24" s="142"/>
      <c r="L24" s="85"/>
      <c r="M24" s="142"/>
      <c r="N24" s="142"/>
      <c r="O24" s="142"/>
      <c r="P24" s="142"/>
      <c r="Q24" s="85"/>
      <c r="R24" s="140"/>
      <c r="S24" s="142"/>
      <c r="T24" s="142"/>
      <c r="U24" s="85"/>
      <c r="V24" s="142"/>
      <c r="W24" s="142"/>
      <c r="X24" s="85"/>
      <c r="Y24" s="142"/>
      <c r="Z24" s="142"/>
      <c r="AA24" s="142"/>
      <c r="AB24" s="142"/>
      <c r="AC24" s="142"/>
      <c r="AD24" s="85"/>
      <c r="AE24" s="142"/>
      <c r="AF24" s="142"/>
      <c r="AG24" s="142"/>
      <c r="AH24" s="142"/>
      <c r="AI24" s="142"/>
      <c r="AJ24" s="142"/>
      <c r="AK24" s="90"/>
      <c r="AM24" s="118"/>
      <c r="AN24" s="13"/>
      <c r="AO24" s="13"/>
      <c r="AP24" s="13"/>
      <c r="AQ24" s="13"/>
      <c r="AR24" s="13"/>
      <c r="AS24" s="19"/>
      <c r="AT24" s="4"/>
    </row>
    <row r="25" spans="1:91" s="86" customFormat="1" ht="12.75">
      <c r="A25" s="2"/>
      <c r="B25" s="2" t="s">
        <v>0</v>
      </c>
      <c r="C25" s="2"/>
      <c r="D25" s="311"/>
      <c r="E25" s="2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  <c r="AD25" s="143"/>
      <c r="AE25" s="143"/>
      <c r="AF25" s="143"/>
      <c r="AG25" s="143"/>
      <c r="AH25" s="144"/>
      <c r="AI25" s="144"/>
      <c r="AJ25" s="144"/>
      <c r="AK25" s="2"/>
      <c r="AL25" s="2"/>
      <c r="AM25" s="119"/>
      <c r="AN25" s="2"/>
      <c r="AO25" s="2"/>
      <c r="AP25" s="2"/>
      <c r="AQ25" s="2"/>
      <c r="AR25" s="2"/>
      <c r="AS25" s="2"/>
      <c r="AT25" s="4"/>
    </row>
    <row r="26" spans="1:91" s="86" customFormat="1" ht="12.75">
      <c r="A26" s="2"/>
      <c r="B26" s="2"/>
      <c r="C26" s="2" t="s">
        <v>48</v>
      </c>
      <c r="D26" s="311"/>
      <c r="E26" s="2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143"/>
      <c r="AG26" s="143"/>
      <c r="AH26" s="144"/>
      <c r="AI26" s="144"/>
      <c r="AJ26" s="144"/>
      <c r="AK26" s="2"/>
      <c r="AL26" s="2"/>
      <c r="AM26" s="119"/>
      <c r="AN26" s="2"/>
      <c r="AO26" s="2"/>
      <c r="AP26" s="2"/>
      <c r="AQ26" s="2"/>
      <c r="AR26" s="2"/>
      <c r="AS26" s="2"/>
      <c r="AT26" s="19"/>
    </row>
    <row r="27" spans="1:91" ht="15" customHeight="1">
      <c r="C27" s="2" t="s">
        <v>49</v>
      </c>
    </row>
    <row r="28" spans="1:91" ht="15" customHeight="1">
      <c r="C28" s="2" t="s">
        <v>50</v>
      </c>
    </row>
    <row r="29" spans="1:91" ht="15" customHeight="1">
      <c r="C29" s="2" t="s">
        <v>51</v>
      </c>
    </row>
    <row r="30" spans="1:91" ht="15" customHeight="1">
      <c r="C30" s="2" t="s">
        <v>52</v>
      </c>
    </row>
    <row r="31" spans="1:91" ht="15" customHeight="1">
      <c r="C31" s="2" t="s">
        <v>53</v>
      </c>
    </row>
    <row r="32" spans="1:91" ht="15" customHeight="1">
      <c r="C32" s="2" t="s">
        <v>54</v>
      </c>
    </row>
    <row r="33" spans="1:46" ht="15" customHeight="1">
      <c r="C33" s="2" t="s">
        <v>55</v>
      </c>
    </row>
    <row r="34" spans="1:46" ht="15" customHeight="1">
      <c r="C34" s="2" t="s">
        <v>56</v>
      </c>
    </row>
    <row r="45" spans="1:46" s="171" customFormat="1" ht="20.25">
      <c r="A45" s="161" t="str">
        <f>$A$1</f>
        <v>Công ty TNHH Hải sản An Lạc</v>
      </c>
      <c r="B45" s="165"/>
      <c r="C45" s="165"/>
      <c r="D45" s="166"/>
      <c r="E45" s="165"/>
      <c r="F45" s="166"/>
      <c r="G45" s="166"/>
      <c r="H45" s="166"/>
      <c r="I45" s="166"/>
      <c r="J45" s="166"/>
      <c r="K45" s="167"/>
      <c r="L45" s="167"/>
      <c r="M45" s="167"/>
      <c r="N45" s="167"/>
      <c r="O45" s="167"/>
      <c r="P45" s="167"/>
      <c r="Q45" s="167"/>
      <c r="R45" s="167"/>
      <c r="S45" s="168" t="str">
        <f>S1</f>
        <v>BẢNG CHẤM CÔNG THÁNG 08 NĂM 2014</v>
      </c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7"/>
      <c r="AI45" s="167"/>
      <c r="AJ45" s="167"/>
      <c r="AK45" s="169"/>
      <c r="AL45" s="169"/>
      <c r="AM45" s="374" t="s">
        <v>126</v>
      </c>
      <c r="AN45" s="375"/>
      <c r="AO45" s="375"/>
      <c r="AP45" s="375"/>
      <c r="AQ45" s="375"/>
      <c r="AR45" s="375"/>
      <c r="AS45" s="376"/>
      <c r="AT45" s="170"/>
    </row>
    <row r="46" spans="1:46" s="171" customFormat="1" ht="20.25">
      <c r="A46" s="161" t="str">
        <f>$A$2</f>
        <v>Địa chỉ: Lô A14, đường 4A, KCN Hải Sơn, Đức Hòa, Long An</v>
      </c>
      <c r="B46" s="166"/>
      <c r="C46" s="166"/>
      <c r="D46" s="166"/>
      <c r="E46" s="166"/>
      <c r="F46" s="166"/>
      <c r="G46" s="166"/>
      <c r="H46" s="166"/>
      <c r="I46" s="166"/>
      <c r="J46" s="166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7"/>
      <c r="AD46" s="167"/>
      <c r="AE46" s="167"/>
      <c r="AF46" s="167"/>
      <c r="AG46" s="167"/>
      <c r="AH46" s="167"/>
      <c r="AI46" s="167"/>
      <c r="AJ46" s="167"/>
      <c r="AK46" s="169"/>
      <c r="AL46" s="169"/>
      <c r="AM46" s="172"/>
      <c r="AN46" s="173"/>
      <c r="AO46" s="173"/>
      <c r="AP46" s="173"/>
      <c r="AQ46" s="173"/>
      <c r="AR46" s="173"/>
      <c r="AS46" s="174"/>
      <c r="AT46" s="174"/>
    </row>
    <row r="47" spans="1:46" s="171" customFormat="1" ht="21" customHeight="1">
      <c r="A47" s="161" t="str">
        <f>$A$3</f>
        <v>MST: 1100878093</v>
      </c>
      <c r="B47" s="175"/>
      <c r="C47" s="175"/>
      <c r="D47" s="176"/>
      <c r="E47" s="176"/>
      <c r="F47" s="167"/>
      <c r="G47" s="167"/>
      <c r="H47" s="167"/>
      <c r="I47" s="167"/>
      <c r="J47" s="167"/>
      <c r="K47" s="167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  <c r="AD47" s="167"/>
      <c r="AE47" s="167"/>
      <c r="AF47" s="167"/>
      <c r="AG47" s="167"/>
      <c r="AH47" s="167"/>
      <c r="AI47" s="167"/>
      <c r="AJ47" s="167"/>
      <c r="AK47" s="169"/>
      <c r="AL47" s="169"/>
      <c r="AM47" s="172"/>
      <c r="AN47" s="170"/>
      <c r="AO47" s="170"/>
      <c r="AP47" s="170"/>
      <c r="AQ47" s="170"/>
      <c r="AR47" s="170"/>
      <c r="AS47" s="177"/>
      <c r="AT47" s="177"/>
    </row>
    <row r="48" spans="1:46" s="171" customFormat="1" ht="14.25" customHeight="1">
      <c r="A48" s="178"/>
      <c r="B48" s="178"/>
      <c r="C48" s="179"/>
      <c r="D48" s="180"/>
      <c r="E48" s="181">
        <f>$E$4</f>
        <v>41852</v>
      </c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3"/>
      <c r="AI48" s="183"/>
      <c r="AJ48" s="183"/>
      <c r="AK48" s="178"/>
      <c r="AL48" s="178"/>
      <c r="AM48" s="184"/>
      <c r="AN48" s="178"/>
      <c r="AO48" s="178"/>
      <c r="AP48" s="178"/>
      <c r="AQ48" s="178"/>
      <c r="AR48" s="178"/>
      <c r="AS48" s="178"/>
      <c r="AT48" s="185"/>
    </row>
    <row r="49" spans="1:91" s="187" customFormat="1" ht="18.75" customHeight="1">
      <c r="A49" s="377" t="s">
        <v>29</v>
      </c>
      <c r="B49" s="377" t="s">
        <v>3</v>
      </c>
      <c r="C49" s="377" t="s">
        <v>1</v>
      </c>
      <c r="D49" s="398" t="s">
        <v>30</v>
      </c>
      <c r="E49" s="377" t="s">
        <v>31</v>
      </c>
      <c r="F49" s="186">
        <f>+E48</f>
        <v>41852</v>
      </c>
      <c r="G49" s="186">
        <f t="shared" ref="G49:AJ49" si="25">F49+1</f>
        <v>41853</v>
      </c>
      <c r="H49" s="186">
        <f t="shared" si="25"/>
        <v>41854</v>
      </c>
      <c r="I49" s="186">
        <f t="shared" si="25"/>
        <v>41855</v>
      </c>
      <c r="J49" s="186">
        <f t="shared" si="25"/>
        <v>41856</v>
      </c>
      <c r="K49" s="186">
        <f t="shared" si="25"/>
        <v>41857</v>
      </c>
      <c r="L49" s="186">
        <f t="shared" si="25"/>
        <v>41858</v>
      </c>
      <c r="M49" s="186">
        <f t="shared" si="25"/>
        <v>41859</v>
      </c>
      <c r="N49" s="186">
        <f t="shared" si="25"/>
        <v>41860</v>
      </c>
      <c r="O49" s="186">
        <f t="shared" si="25"/>
        <v>41861</v>
      </c>
      <c r="P49" s="186">
        <f t="shared" si="25"/>
        <v>41862</v>
      </c>
      <c r="Q49" s="186">
        <f t="shared" si="25"/>
        <v>41863</v>
      </c>
      <c r="R49" s="186">
        <f t="shared" si="25"/>
        <v>41864</v>
      </c>
      <c r="S49" s="186">
        <f t="shared" si="25"/>
        <v>41865</v>
      </c>
      <c r="T49" s="186">
        <f t="shared" si="25"/>
        <v>41866</v>
      </c>
      <c r="U49" s="186">
        <f t="shared" si="25"/>
        <v>41867</v>
      </c>
      <c r="V49" s="186">
        <f t="shared" si="25"/>
        <v>41868</v>
      </c>
      <c r="W49" s="186">
        <f t="shared" si="25"/>
        <v>41869</v>
      </c>
      <c r="X49" s="186">
        <f t="shared" si="25"/>
        <v>41870</v>
      </c>
      <c r="Y49" s="186">
        <f t="shared" si="25"/>
        <v>41871</v>
      </c>
      <c r="Z49" s="186">
        <f t="shared" si="25"/>
        <v>41872</v>
      </c>
      <c r="AA49" s="186">
        <f t="shared" si="25"/>
        <v>41873</v>
      </c>
      <c r="AB49" s="186">
        <f t="shared" si="25"/>
        <v>41874</v>
      </c>
      <c r="AC49" s="186">
        <f t="shared" si="25"/>
        <v>41875</v>
      </c>
      <c r="AD49" s="186">
        <f t="shared" si="25"/>
        <v>41876</v>
      </c>
      <c r="AE49" s="186">
        <f t="shared" si="25"/>
        <v>41877</v>
      </c>
      <c r="AF49" s="186">
        <f t="shared" si="25"/>
        <v>41878</v>
      </c>
      <c r="AG49" s="186">
        <f t="shared" si="25"/>
        <v>41879</v>
      </c>
      <c r="AH49" s="186">
        <f>AG49+1</f>
        <v>41880</v>
      </c>
      <c r="AI49" s="186">
        <f t="shared" si="25"/>
        <v>41881</v>
      </c>
      <c r="AJ49" s="186">
        <f t="shared" si="25"/>
        <v>41882</v>
      </c>
      <c r="AK49" s="400" t="s">
        <v>15</v>
      </c>
      <c r="AL49" s="401"/>
      <c r="AM49" s="402"/>
      <c r="AN49" s="403" t="s">
        <v>47</v>
      </c>
      <c r="AO49" s="403" t="s">
        <v>43</v>
      </c>
      <c r="AP49" s="403" t="s">
        <v>44</v>
      </c>
      <c r="AQ49" s="403" t="s">
        <v>45</v>
      </c>
      <c r="AR49" s="403" t="s">
        <v>46</v>
      </c>
      <c r="AS49" s="398" t="s">
        <v>0</v>
      </c>
      <c r="AT49" s="405"/>
      <c r="AV49" s="171"/>
      <c r="AW49" s="171"/>
      <c r="AX49" s="171"/>
      <c r="AY49" s="171"/>
      <c r="AZ49" s="171"/>
      <c r="BA49" s="171"/>
      <c r="BB49" s="171"/>
      <c r="BC49" s="171"/>
      <c r="BD49" s="171"/>
      <c r="BE49" s="171"/>
      <c r="BF49" s="171"/>
      <c r="BG49" s="171"/>
      <c r="BH49" s="171"/>
      <c r="BI49" s="171"/>
      <c r="BJ49" s="171"/>
      <c r="BK49" s="171"/>
      <c r="BL49" s="171"/>
      <c r="BM49" s="171"/>
      <c r="BN49" s="171"/>
      <c r="BO49" s="171"/>
      <c r="BP49" s="171"/>
      <c r="BQ49" s="171"/>
      <c r="BR49" s="171"/>
      <c r="BS49" s="171"/>
      <c r="BT49" s="171"/>
      <c r="BU49" s="171"/>
      <c r="BV49" s="171"/>
      <c r="BW49" s="171"/>
      <c r="BX49" s="171"/>
      <c r="BY49" s="171"/>
      <c r="BZ49" s="171"/>
      <c r="CA49" s="171"/>
      <c r="CB49" s="171"/>
      <c r="CC49" s="171"/>
      <c r="CD49" s="171"/>
      <c r="CE49" s="171"/>
      <c r="CF49" s="171"/>
      <c r="CG49" s="171"/>
      <c r="CH49" s="171"/>
      <c r="CI49" s="171"/>
      <c r="CJ49" s="171"/>
      <c r="CK49" s="171"/>
      <c r="CL49" s="171"/>
      <c r="CM49" s="171"/>
    </row>
    <row r="50" spans="1:91" s="187" customFormat="1" ht="57.75" customHeight="1">
      <c r="A50" s="378"/>
      <c r="B50" s="378"/>
      <c r="C50" s="378"/>
      <c r="D50" s="378"/>
      <c r="E50" s="399"/>
      <c r="F50" s="188" t="str">
        <f>CHOOSE(WEEKDAY(F49),"C.Nhật","T.Hai","T.Ba","T.Tư","T.Năm","T.Sáu","T.Bảy")</f>
        <v>T.Sáu</v>
      </c>
      <c r="G50" s="188" t="str">
        <f t="shared" ref="G50:AJ50" si="26">CHOOSE(WEEKDAY(G49),"C.Nhật","T.Hai","T.Ba","T.Tư","T.Năm","T.Sáu","T.Bảy")</f>
        <v>T.Bảy</v>
      </c>
      <c r="H50" s="188" t="str">
        <f t="shared" si="26"/>
        <v>C.Nhật</v>
      </c>
      <c r="I50" s="188" t="str">
        <f t="shared" si="26"/>
        <v>T.Hai</v>
      </c>
      <c r="J50" s="188" t="str">
        <f t="shared" si="26"/>
        <v>T.Ba</v>
      </c>
      <c r="K50" s="188" t="str">
        <f t="shared" si="26"/>
        <v>T.Tư</v>
      </c>
      <c r="L50" s="188" t="str">
        <f t="shared" si="26"/>
        <v>T.Năm</v>
      </c>
      <c r="M50" s="188" t="str">
        <f t="shared" si="26"/>
        <v>T.Sáu</v>
      </c>
      <c r="N50" s="188" t="str">
        <f t="shared" si="26"/>
        <v>T.Bảy</v>
      </c>
      <c r="O50" s="188" t="str">
        <f t="shared" si="26"/>
        <v>C.Nhật</v>
      </c>
      <c r="P50" s="188" t="str">
        <f t="shared" si="26"/>
        <v>T.Hai</v>
      </c>
      <c r="Q50" s="188" t="str">
        <f t="shared" si="26"/>
        <v>T.Ba</v>
      </c>
      <c r="R50" s="188" t="str">
        <f t="shared" si="26"/>
        <v>T.Tư</v>
      </c>
      <c r="S50" s="188" t="str">
        <f t="shared" si="26"/>
        <v>T.Năm</v>
      </c>
      <c r="T50" s="188" t="str">
        <f t="shared" si="26"/>
        <v>T.Sáu</v>
      </c>
      <c r="U50" s="188" t="str">
        <f t="shared" si="26"/>
        <v>T.Bảy</v>
      </c>
      <c r="V50" s="188" t="str">
        <f t="shared" si="26"/>
        <v>C.Nhật</v>
      </c>
      <c r="W50" s="188" t="str">
        <f t="shared" si="26"/>
        <v>T.Hai</v>
      </c>
      <c r="X50" s="188" t="str">
        <f t="shared" si="26"/>
        <v>T.Ba</v>
      </c>
      <c r="Y50" s="188" t="str">
        <f t="shared" si="26"/>
        <v>T.Tư</v>
      </c>
      <c r="Z50" s="188" t="str">
        <f t="shared" si="26"/>
        <v>T.Năm</v>
      </c>
      <c r="AA50" s="188" t="str">
        <f t="shared" si="26"/>
        <v>T.Sáu</v>
      </c>
      <c r="AB50" s="188" t="str">
        <f t="shared" si="26"/>
        <v>T.Bảy</v>
      </c>
      <c r="AC50" s="188" t="str">
        <f t="shared" si="26"/>
        <v>C.Nhật</v>
      </c>
      <c r="AD50" s="188" t="str">
        <f t="shared" si="26"/>
        <v>T.Hai</v>
      </c>
      <c r="AE50" s="188" t="str">
        <f t="shared" si="26"/>
        <v>T.Ba</v>
      </c>
      <c r="AF50" s="188" t="str">
        <f t="shared" si="26"/>
        <v>T.Tư</v>
      </c>
      <c r="AG50" s="188" t="str">
        <f t="shared" si="26"/>
        <v>T.Năm</v>
      </c>
      <c r="AH50" s="188" t="str">
        <f t="shared" si="26"/>
        <v>T.Sáu</v>
      </c>
      <c r="AI50" s="188" t="str">
        <f t="shared" si="26"/>
        <v>T.Bảy</v>
      </c>
      <c r="AJ50" s="188" t="str">
        <f t="shared" si="26"/>
        <v>C.Nhật</v>
      </c>
      <c r="AK50" s="189" t="s">
        <v>16</v>
      </c>
      <c r="AL50" s="189" t="s">
        <v>32</v>
      </c>
      <c r="AM50" s="190" t="s">
        <v>17</v>
      </c>
      <c r="AN50" s="404"/>
      <c r="AO50" s="404"/>
      <c r="AP50" s="404"/>
      <c r="AQ50" s="404"/>
      <c r="AR50" s="404"/>
      <c r="AS50" s="378"/>
      <c r="AT50" s="405"/>
      <c r="AV50" s="171"/>
      <c r="AW50" s="171"/>
      <c r="AX50" s="171"/>
      <c r="AY50" s="171"/>
      <c r="AZ50" s="171"/>
      <c r="BA50" s="171"/>
      <c r="BB50" s="171"/>
      <c r="BC50" s="171"/>
      <c r="BD50" s="171"/>
      <c r="BE50" s="171"/>
      <c r="BF50" s="171"/>
      <c r="BG50" s="171"/>
      <c r="BH50" s="171"/>
      <c r="BI50" s="171"/>
      <c r="BJ50" s="171"/>
      <c r="BK50" s="171"/>
      <c r="BL50" s="171"/>
      <c r="BM50" s="171"/>
      <c r="BN50" s="171"/>
      <c r="BO50" s="171"/>
      <c r="BP50" s="171"/>
      <c r="BQ50" s="171"/>
      <c r="BR50" s="171"/>
      <c r="BS50" s="171"/>
      <c r="BT50" s="171"/>
      <c r="BU50" s="171"/>
      <c r="BV50" s="171"/>
      <c r="BW50" s="171"/>
      <c r="BX50" s="171"/>
      <c r="BY50" s="171"/>
      <c r="BZ50" s="171"/>
      <c r="CA50" s="171"/>
      <c r="CB50" s="171"/>
      <c r="CC50" s="171"/>
      <c r="CD50" s="171"/>
      <c r="CE50" s="171"/>
      <c r="CF50" s="171"/>
      <c r="CG50" s="171"/>
      <c r="CH50" s="171"/>
      <c r="CI50" s="171"/>
      <c r="CJ50" s="171"/>
      <c r="CK50" s="171"/>
      <c r="CL50" s="171"/>
      <c r="CM50" s="171"/>
    </row>
    <row r="51" spans="1:91" s="187" customFormat="1" ht="12.75" customHeight="1">
      <c r="A51" s="191">
        <v>1</v>
      </c>
      <c r="B51" s="191">
        <v>2</v>
      </c>
      <c r="C51" s="191">
        <v>3</v>
      </c>
      <c r="D51" s="191">
        <v>4</v>
      </c>
      <c r="E51" s="191">
        <v>5</v>
      </c>
      <c r="F51" s="191">
        <v>6</v>
      </c>
      <c r="G51" s="191">
        <v>7</v>
      </c>
      <c r="H51" s="191">
        <v>8</v>
      </c>
      <c r="I51" s="191">
        <v>9</v>
      </c>
      <c r="J51" s="191">
        <v>10</v>
      </c>
      <c r="K51" s="191">
        <v>11</v>
      </c>
      <c r="L51" s="191">
        <v>12</v>
      </c>
      <c r="M51" s="191">
        <v>13</v>
      </c>
      <c r="N51" s="191">
        <v>14</v>
      </c>
      <c r="O51" s="191">
        <v>15</v>
      </c>
      <c r="P51" s="191">
        <v>16</v>
      </c>
      <c r="Q51" s="191">
        <v>17</v>
      </c>
      <c r="R51" s="191">
        <v>18</v>
      </c>
      <c r="S51" s="191">
        <v>19</v>
      </c>
      <c r="T51" s="191">
        <v>20</v>
      </c>
      <c r="U51" s="191">
        <v>21</v>
      </c>
      <c r="V51" s="191">
        <v>22</v>
      </c>
      <c r="W51" s="191">
        <v>23</v>
      </c>
      <c r="X51" s="191">
        <v>24</v>
      </c>
      <c r="Y51" s="191">
        <v>25</v>
      </c>
      <c r="Z51" s="191">
        <v>26</v>
      </c>
      <c r="AA51" s="191">
        <v>27</v>
      </c>
      <c r="AB51" s="191">
        <v>28</v>
      </c>
      <c r="AC51" s="191">
        <v>29</v>
      </c>
      <c r="AD51" s="191">
        <v>30</v>
      </c>
      <c r="AE51" s="191">
        <v>31</v>
      </c>
      <c r="AF51" s="191">
        <v>32</v>
      </c>
      <c r="AG51" s="191">
        <v>33</v>
      </c>
      <c r="AH51" s="191">
        <v>34</v>
      </c>
      <c r="AI51" s="191">
        <v>35</v>
      </c>
      <c r="AJ51" s="191">
        <v>36</v>
      </c>
      <c r="AK51" s="191">
        <v>37</v>
      </c>
      <c r="AL51" s="191">
        <v>38</v>
      </c>
      <c r="AM51" s="191">
        <v>39</v>
      </c>
      <c r="AN51" s="191">
        <v>40</v>
      </c>
      <c r="AO51" s="191">
        <v>41</v>
      </c>
      <c r="AP51" s="191">
        <v>42</v>
      </c>
      <c r="AQ51" s="191">
        <v>43</v>
      </c>
      <c r="AR51" s="191">
        <v>44</v>
      </c>
      <c r="AS51" s="191">
        <v>45</v>
      </c>
      <c r="AT51" s="315"/>
      <c r="AV51" s="171"/>
      <c r="AW51" s="171"/>
      <c r="AX51" s="171"/>
      <c r="AY51" s="171"/>
      <c r="AZ51" s="171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1"/>
      <c r="BN51" s="171"/>
      <c r="BO51" s="171"/>
      <c r="BP51" s="171"/>
      <c r="BQ51" s="171"/>
      <c r="BR51" s="171"/>
      <c r="BS51" s="171"/>
      <c r="BT51" s="171"/>
      <c r="BU51" s="171"/>
      <c r="BV51" s="171"/>
      <c r="BW51" s="171"/>
      <c r="BX51" s="171"/>
      <c r="BY51" s="171"/>
      <c r="BZ51" s="171"/>
      <c r="CA51" s="171"/>
      <c r="CB51" s="171"/>
      <c r="CC51" s="171"/>
      <c r="CD51" s="171"/>
      <c r="CE51" s="171"/>
      <c r="CF51" s="171"/>
      <c r="CG51" s="171"/>
      <c r="CH51" s="171"/>
      <c r="CI51" s="171"/>
      <c r="CJ51" s="171"/>
      <c r="CK51" s="171"/>
      <c r="CL51" s="171"/>
      <c r="CM51" s="171"/>
    </row>
    <row r="52" spans="1:91" s="187" customFormat="1" ht="18" customHeight="1">
      <c r="A52" s="372">
        <v>1</v>
      </c>
      <c r="B52" s="372" t="s">
        <v>78</v>
      </c>
      <c r="C52" s="358" t="str">
        <f>VLOOKUP(B52,DS,2,0)</f>
        <v>Nguyễn Thiện Duy</v>
      </c>
      <c r="D52" s="360" t="str">
        <f>VLOOKUP(B52,DS,3,0)</f>
        <v>Giám đốc</v>
      </c>
      <c r="E52" s="79" t="s">
        <v>33</v>
      </c>
      <c r="F52" s="80">
        <v>8</v>
      </c>
      <c r="G52" s="80">
        <v>8</v>
      </c>
      <c r="H52" s="80"/>
      <c r="I52" s="80">
        <v>8</v>
      </c>
      <c r="J52" s="80">
        <v>8</v>
      </c>
      <c r="K52" s="80">
        <v>8</v>
      </c>
      <c r="L52" s="80">
        <v>8</v>
      </c>
      <c r="M52" s="80">
        <v>8</v>
      </c>
      <c r="N52" s="80">
        <v>8</v>
      </c>
      <c r="O52" s="80"/>
      <c r="P52" s="80">
        <v>8</v>
      </c>
      <c r="Q52" s="80">
        <v>8</v>
      </c>
      <c r="R52" s="80">
        <v>8</v>
      </c>
      <c r="S52" s="80">
        <v>8</v>
      </c>
      <c r="T52" s="80">
        <v>8</v>
      </c>
      <c r="U52" s="80">
        <v>8</v>
      </c>
      <c r="V52" s="80"/>
      <c r="W52" s="80">
        <v>8</v>
      </c>
      <c r="X52" s="80">
        <v>8</v>
      </c>
      <c r="Y52" s="80">
        <v>8</v>
      </c>
      <c r="Z52" s="80">
        <v>8</v>
      </c>
      <c r="AA52" s="80">
        <v>8</v>
      </c>
      <c r="AB52" s="80">
        <v>8</v>
      </c>
      <c r="AC52" s="80"/>
      <c r="AD52" s="80">
        <v>8</v>
      </c>
      <c r="AE52" s="80">
        <v>8</v>
      </c>
      <c r="AF52" s="80">
        <v>8</v>
      </c>
      <c r="AG52" s="80">
        <v>8</v>
      </c>
      <c r="AH52" s="80">
        <v>8</v>
      </c>
      <c r="AI52" s="80">
        <v>8</v>
      </c>
      <c r="AJ52" s="80"/>
      <c r="AK52" s="362">
        <f t="shared" ref="AK52" si="27">((SUM(F52:AJ52))/8)-(SUMIF($F$6:$AJ$6,"C.Nhật",F52:AJ52)/8)</f>
        <v>26</v>
      </c>
      <c r="AL52" s="362">
        <f t="shared" ref="AL52" si="28">SUM(F53:AJ53)/8*1.5</f>
        <v>0</v>
      </c>
      <c r="AM52" s="364">
        <f t="shared" ref="AM52" si="29">SUMIF($F$6:$AJ$6,"C.Nhật",$F52:$AJ53)/8*2</f>
        <v>0</v>
      </c>
      <c r="AN52" s="366">
        <f t="shared" ref="AN52" si="30">SUM(AK52:AM53)</f>
        <v>26</v>
      </c>
      <c r="AO52" s="388">
        <v>0</v>
      </c>
      <c r="AP52" s="382"/>
      <c r="AQ52" s="382"/>
      <c r="AR52" s="382"/>
      <c r="AS52" s="380"/>
      <c r="AT52" s="315"/>
      <c r="AV52" s="171"/>
      <c r="AW52" s="171"/>
      <c r="AX52" s="171"/>
      <c r="AY52" s="171"/>
      <c r="AZ52" s="171"/>
      <c r="BA52" s="171"/>
      <c r="BB52" s="171"/>
      <c r="BC52" s="171"/>
      <c r="BD52" s="171"/>
      <c r="BE52" s="171"/>
      <c r="BF52" s="171"/>
      <c r="BG52" s="171"/>
      <c r="BH52" s="171"/>
      <c r="BI52" s="171"/>
      <c r="BJ52" s="171"/>
      <c r="BK52" s="171"/>
      <c r="BL52" s="171"/>
      <c r="BM52" s="171"/>
      <c r="BN52" s="171"/>
      <c r="BO52" s="171"/>
      <c r="BP52" s="171"/>
      <c r="BQ52" s="171"/>
      <c r="BR52" s="171"/>
      <c r="BS52" s="171"/>
      <c r="BT52" s="171"/>
      <c r="BU52" s="171"/>
      <c r="BV52" s="171"/>
      <c r="BW52" s="171"/>
      <c r="BX52" s="171"/>
      <c r="BY52" s="171"/>
      <c r="BZ52" s="171"/>
      <c r="CA52" s="171"/>
      <c r="CB52" s="171"/>
      <c r="CC52" s="171"/>
      <c r="CD52" s="171"/>
      <c r="CE52" s="171"/>
      <c r="CF52" s="171"/>
      <c r="CG52" s="171"/>
      <c r="CH52" s="171"/>
      <c r="CI52" s="171"/>
      <c r="CJ52" s="171"/>
      <c r="CK52" s="171"/>
      <c r="CL52" s="171"/>
      <c r="CM52" s="171"/>
    </row>
    <row r="53" spans="1:91" s="187" customFormat="1" ht="18" customHeight="1">
      <c r="A53" s="373"/>
      <c r="B53" s="373"/>
      <c r="C53" s="359"/>
      <c r="D53" s="361"/>
      <c r="E53" s="81" t="s">
        <v>32</v>
      </c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363"/>
      <c r="AL53" s="363"/>
      <c r="AM53" s="365"/>
      <c r="AN53" s="367"/>
      <c r="AO53" s="389"/>
      <c r="AP53" s="383"/>
      <c r="AQ53" s="383"/>
      <c r="AR53" s="383"/>
      <c r="AS53" s="381"/>
      <c r="AT53" s="315"/>
      <c r="AV53" s="171"/>
      <c r="AW53" s="171"/>
      <c r="AX53" s="171"/>
      <c r="AY53" s="171"/>
      <c r="AZ53" s="171"/>
      <c r="BA53" s="171"/>
      <c r="BB53" s="171"/>
      <c r="BC53" s="171"/>
      <c r="BD53" s="171"/>
      <c r="BE53" s="171"/>
      <c r="BF53" s="171"/>
      <c r="BG53" s="171"/>
      <c r="BH53" s="171"/>
      <c r="BI53" s="171"/>
      <c r="BJ53" s="171"/>
      <c r="BK53" s="171"/>
      <c r="BL53" s="171"/>
      <c r="BM53" s="171"/>
      <c r="BN53" s="171"/>
      <c r="BO53" s="171"/>
      <c r="BP53" s="171"/>
      <c r="BQ53" s="171"/>
      <c r="BR53" s="171"/>
      <c r="BS53" s="171"/>
      <c r="BT53" s="171"/>
      <c r="BU53" s="171"/>
      <c r="BV53" s="171"/>
      <c r="BW53" s="171"/>
      <c r="BX53" s="171"/>
      <c r="BY53" s="171"/>
      <c r="BZ53" s="171"/>
      <c r="CA53" s="171"/>
      <c r="CB53" s="171"/>
      <c r="CC53" s="171"/>
      <c r="CD53" s="171"/>
      <c r="CE53" s="171"/>
      <c r="CF53" s="171"/>
      <c r="CG53" s="171"/>
      <c r="CH53" s="171"/>
      <c r="CI53" s="171"/>
      <c r="CJ53" s="171"/>
      <c r="CK53" s="171"/>
      <c r="CL53" s="171"/>
      <c r="CM53" s="171"/>
    </row>
    <row r="54" spans="1:91" s="187" customFormat="1" ht="18" customHeight="1">
      <c r="A54" s="372">
        <f>A52+1</f>
        <v>2</v>
      </c>
      <c r="B54" s="372" t="s">
        <v>80</v>
      </c>
      <c r="C54" s="358" t="str">
        <f>VLOOKUP(B54,DS,2,0)</f>
        <v>Nguyễn Văn Sẽ</v>
      </c>
      <c r="D54" s="360" t="str">
        <f>VLOOKUP(B54,DS,3,0)</f>
        <v>Kỹ Thuật</v>
      </c>
      <c r="E54" s="79" t="s">
        <v>33</v>
      </c>
      <c r="F54" s="80">
        <v>8</v>
      </c>
      <c r="G54" s="80">
        <v>8</v>
      </c>
      <c r="H54" s="80"/>
      <c r="I54" s="80">
        <v>8</v>
      </c>
      <c r="J54" s="80"/>
      <c r="K54" s="80">
        <v>8</v>
      </c>
      <c r="L54" s="80">
        <v>8</v>
      </c>
      <c r="M54" s="80">
        <v>8</v>
      </c>
      <c r="N54" s="80">
        <v>8</v>
      </c>
      <c r="O54" s="80"/>
      <c r="P54" s="80">
        <v>8</v>
      </c>
      <c r="Q54" s="80">
        <v>8</v>
      </c>
      <c r="R54" s="80">
        <v>8</v>
      </c>
      <c r="S54" s="80">
        <v>8</v>
      </c>
      <c r="T54" s="80">
        <v>8</v>
      </c>
      <c r="U54" s="80">
        <v>8</v>
      </c>
      <c r="V54" s="80"/>
      <c r="W54" s="80">
        <v>8</v>
      </c>
      <c r="X54" s="80">
        <v>8</v>
      </c>
      <c r="Y54" s="80">
        <v>8</v>
      </c>
      <c r="Z54" s="80">
        <v>8</v>
      </c>
      <c r="AA54" s="80"/>
      <c r="AB54" s="80">
        <v>8</v>
      </c>
      <c r="AC54" s="80"/>
      <c r="AD54" s="80">
        <v>8</v>
      </c>
      <c r="AE54" s="80">
        <v>8</v>
      </c>
      <c r="AF54" s="80">
        <v>8</v>
      </c>
      <c r="AG54" s="80">
        <v>8</v>
      </c>
      <c r="AH54" s="80">
        <v>8</v>
      </c>
      <c r="AI54" s="80">
        <v>8</v>
      </c>
      <c r="AJ54" s="80"/>
      <c r="AK54" s="362">
        <f t="shared" ref="AK54" si="31">((SUM(F54:AJ54))/8)-(SUMIF($F$6:$AJ$6,"C.Nhật",F54:AJ54)/8)</f>
        <v>24</v>
      </c>
      <c r="AL54" s="362">
        <f t="shared" ref="AL54" si="32">SUM(F55:AJ55)/8*1.5</f>
        <v>0</v>
      </c>
      <c r="AM54" s="364">
        <f t="shared" ref="AM54" si="33">SUMIF($F$6:$AJ$6,"C.Nhật",$F54:$AJ55)/8*2</f>
        <v>0</v>
      </c>
      <c r="AN54" s="366">
        <f t="shared" ref="AN54" si="34">SUM(AK54:AM55)</f>
        <v>24</v>
      </c>
      <c r="AO54" s="388">
        <v>0</v>
      </c>
      <c r="AP54" s="382"/>
      <c r="AQ54" s="382"/>
      <c r="AR54" s="382"/>
      <c r="AS54" s="380"/>
      <c r="AT54" s="315"/>
      <c r="AV54" s="171"/>
      <c r="AW54" s="171"/>
      <c r="AX54" s="171"/>
      <c r="AY54" s="171"/>
      <c r="AZ54" s="171"/>
      <c r="BA54" s="171"/>
      <c r="BB54" s="171"/>
      <c r="BC54" s="171"/>
      <c r="BD54" s="171"/>
      <c r="BE54" s="171"/>
      <c r="BF54" s="171"/>
      <c r="BG54" s="171"/>
      <c r="BH54" s="171"/>
      <c r="BI54" s="171"/>
      <c r="BJ54" s="171"/>
      <c r="BK54" s="171"/>
      <c r="BL54" s="171"/>
      <c r="BM54" s="171"/>
      <c r="BN54" s="171"/>
      <c r="BO54" s="171"/>
      <c r="BP54" s="171"/>
      <c r="BQ54" s="171"/>
      <c r="BR54" s="171"/>
      <c r="BS54" s="171"/>
      <c r="BT54" s="171"/>
      <c r="BU54" s="171"/>
      <c r="BV54" s="171"/>
      <c r="BW54" s="171"/>
      <c r="BX54" s="171"/>
      <c r="BY54" s="171"/>
      <c r="BZ54" s="171"/>
      <c r="CA54" s="171"/>
      <c r="CB54" s="171"/>
      <c r="CC54" s="171"/>
      <c r="CD54" s="171"/>
      <c r="CE54" s="171"/>
      <c r="CF54" s="171"/>
      <c r="CG54" s="171"/>
      <c r="CH54" s="171"/>
      <c r="CI54" s="171"/>
      <c r="CJ54" s="171"/>
      <c r="CK54" s="171"/>
      <c r="CL54" s="171"/>
      <c r="CM54" s="171"/>
    </row>
    <row r="55" spans="1:91" s="187" customFormat="1" ht="18" customHeight="1">
      <c r="A55" s="373"/>
      <c r="B55" s="373"/>
      <c r="C55" s="359"/>
      <c r="D55" s="361"/>
      <c r="E55" s="81" t="s">
        <v>32</v>
      </c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363"/>
      <c r="AL55" s="363"/>
      <c r="AM55" s="365"/>
      <c r="AN55" s="367"/>
      <c r="AO55" s="389"/>
      <c r="AP55" s="383"/>
      <c r="AQ55" s="383"/>
      <c r="AR55" s="383"/>
      <c r="AS55" s="381"/>
      <c r="AT55" s="315"/>
      <c r="AV55" s="171"/>
      <c r="AW55" s="171"/>
      <c r="AX55" s="171"/>
      <c r="AY55" s="171"/>
      <c r="AZ55" s="171"/>
      <c r="BA55" s="171"/>
      <c r="BB55" s="171"/>
      <c r="BC55" s="171"/>
      <c r="BD55" s="171"/>
      <c r="BE55" s="171"/>
      <c r="BF55" s="171"/>
      <c r="BG55" s="171"/>
      <c r="BH55" s="171"/>
      <c r="BI55" s="171"/>
      <c r="BJ55" s="171"/>
      <c r="BK55" s="171"/>
      <c r="BL55" s="171"/>
      <c r="BM55" s="171"/>
      <c r="BN55" s="171"/>
      <c r="BO55" s="171"/>
      <c r="BP55" s="171"/>
      <c r="BQ55" s="171"/>
      <c r="BR55" s="171"/>
      <c r="BS55" s="171"/>
      <c r="BT55" s="171"/>
      <c r="BU55" s="171"/>
      <c r="BV55" s="171"/>
      <c r="BW55" s="171"/>
      <c r="BX55" s="171"/>
      <c r="BY55" s="171"/>
      <c r="BZ55" s="171"/>
      <c r="CA55" s="171"/>
      <c r="CB55" s="171"/>
      <c r="CC55" s="171"/>
      <c r="CD55" s="171"/>
      <c r="CE55" s="171"/>
      <c r="CF55" s="171"/>
      <c r="CG55" s="171"/>
      <c r="CH55" s="171"/>
      <c r="CI55" s="171"/>
      <c r="CJ55" s="171"/>
      <c r="CK55" s="171"/>
      <c r="CL55" s="171"/>
      <c r="CM55" s="171"/>
    </row>
    <row r="56" spans="1:91" s="187" customFormat="1" ht="18" customHeight="1">
      <c r="A56" s="372">
        <f>A54+1</f>
        <v>3</v>
      </c>
      <c r="B56" s="372" t="s">
        <v>82</v>
      </c>
      <c r="C56" s="358" t="str">
        <f>VLOOKUP(B56,DS,2,0)</f>
        <v>Võ Uyên Phương</v>
      </c>
      <c r="D56" s="360" t="str">
        <f>VLOOKUP(B56,DS,3,0)</f>
        <v>LĐ- TL</v>
      </c>
      <c r="E56" s="79" t="s">
        <v>33</v>
      </c>
      <c r="F56" s="80">
        <v>8</v>
      </c>
      <c r="G56" s="80">
        <v>8</v>
      </c>
      <c r="H56" s="80"/>
      <c r="I56" s="80">
        <v>8</v>
      </c>
      <c r="J56" s="80">
        <v>8</v>
      </c>
      <c r="K56" s="80">
        <v>8</v>
      </c>
      <c r="L56" s="80">
        <v>8</v>
      </c>
      <c r="M56" s="80">
        <v>8</v>
      </c>
      <c r="N56" s="80">
        <v>8</v>
      </c>
      <c r="O56" s="80"/>
      <c r="P56" s="80">
        <v>8</v>
      </c>
      <c r="Q56" s="80">
        <v>8</v>
      </c>
      <c r="R56" s="80">
        <v>8</v>
      </c>
      <c r="S56" s="80">
        <v>8</v>
      </c>
      <c r="T56" s="80">
        <v>8</v>
      </c>
      <c r="U56" s="80">
        <v>8</v>
      </c>
      <c r="V56" s="80"/>
      <c r="W56" s="80">
        <v>8</v>
      </c>
      <c r="X56" s="80">
        <v>8</v>
      </c>
      <c r="Y56" s="80">
        <v>8</v>
      </c>
      <c r="Z56" s="80">
        <v>8</v>
      </c>
      <c r="AA56" s="80">
        <v>8</v>
      </c>
      <c r="AB56" s="80">
        <v>8</v>
      </c>
      <c r="AC56" s="80"/>
      <c r="AD56" s="80">
        <v>8</v>
      </c>
      <c r="AE56" s="80">
        <v>8</v>
      </c>
      <c r="AF56" s="80">
        <v>8</v>
      </c>
      <c r="AG56" s="80">
        <v>8</v>
      </c>
      <c r="AH56" s="80">
        <v>8</v>
      </c>
      <c r="AI56" s="80">
        <v>8</v>
      </c>
      <c r="AJ56" s="80"/>
      <c r="AK56" s="362">
        <f t="shared" ref="AK56" si="35">((SUM(F56:AJ56))/8)-(SUMIF($F$6:$AJ$6,"C.Nhật",F56:AJ56)/8)</f>
        <v>26</v>
      </c>
      <c r="AL56" s="362">
        <f t="shared" ref="AL56" si="36">SUM(F57:AJ57)/8*1.5</f>
        <v>0</v>
      </c>
      <c r="AM56" s="364">
        <f t="shared" ref="AM56" si="37">SUMIF($F$6:$AJ$6,"C.Nhật",$F56:$AJ57)/8*2</f>
        <v>0</v>
      </c>
      <c r="AN56" s="366">
        <f t="shared" ref="AN56" si="38">SUM(AK56:AM57)</f>
        <v>26</v>
      </c>
      <c r="AO56" s="388">
        <v>0</v>
      </c>
      <c r="AP56" s="382"/>
      <c r="AQ56" s="382"/>
      <c r="AR56" s="382"/>
      <c r="AS56" s="380"/>
      <c r="AT56" s="315"/>
      <c r="AV56" s="171"/>
      <c r="AW56" s="171"/>
      <c r="AX56" s="171"/>
      <c r="AY56" s="171"/>
      <c r="AZ56" s="171"/>
      <c r="BA56" s="171"/>
      <c r="BB56" s="171"/>
      <c r="BC56" s="171"/>
      <c r="BD56" s="171"/>
      <c r="BE56" s="171"/>
      <c r="BF56" s="171"/>
      <c r="BG56" s="171"/>
      <c r="BH56" s="171"/>
      <c r="BI56" s="171"/>
      <c r="BJ56" s="171"/>
      <c r="BK56" s="171"/>
      <c r="BL56" s="171"/>
      <c r="BM56" s="171"/>
      <c r="BN56" s="171"/>
      <c r="BO56" s="171"/>
      <c r="BP56" s="171"/>
      <c r="BQ56" s="171"/>
      <c r="BR56" s="171"/>
      <c r="BS56" s="171"/>
      <c r="BT56" s="171"/>
      <c r="BU56" s="171"/>
      <c r="BV56" s="171"/>
      <c r="BW56" s="171"/>
      <c r="BX56" s="171"/>
      <c r="BY56" s="171"/>
      <c r="BZ56" s="171"/>
      <c r="CA56" s="171"/>
      <c r="CB56" s="171"/>
      <c r="CC56" s="171"/>
      <c r="CD56" s="171"/>
      <c r="CE56" s="171"/>
      <c r="CF56" s="171"/>
      <c r="CG56" s="171"/>
      <c r="CH56" s="171"/>
      <c r="CI56" s="171"/>
      <c r="CJ56" s="171"/>
      <c r="CK56" s="171"/>
      <c r="CL56" s="171"/>
      <c r="CM56" s="171"/>
    </row>
    <row r="57" spans="1:91" s="187" customFormat="1" ht="18" customHeight="1">
      <c r="A57" s="373"/>
      <c r="B57" s="373"/>
      <c r="C57" s="359"/>
      <c r="D57" s="361"/>
      <c r="E57" s="81" t="s">
        <v>32</v>
      </c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363"/>
      <c r="AL57" s="363"/>
      <c r="AM57" s="365"/>
      <c r="AN57" s="367"/>
      <c r="AO57" s="389"/>
      <c r="AP57" s="383"/>
      <c r="AQ57" s="383"/>
      <c r="AR57" s="383"/>
      <c r="AS57" s="381"/>
      <c r="AT57" s="315"/>
      <c r="AV57" s="171"/>
      <c r="AW57" s="171"/>
      <c r="AX57" s="171"/>
      <c r="AY57" s="171"/>
      <c r="AZ57" s="171"/>
      <c r="BA57" s="171"/>
      <c r="BB57" s="171"/>
      <c r="BC57" s="171"/>
      <c r="BD57" s="171"/>
      <c r="BE57" s="171"/>
      <c r="BF57" s="171"/>
      <c r="BG57" s="171"/>
      <c r="BH57" s="171"/>
      <c r="BI57" s="171"/>
      <c r="BJ57" s="171"/>
      <c r="BK57" s="171"/>
      <c r="BL57" s="171"/>
      <c r="BM57" s="171"/>
      <c r="BN57" s="171"/>
      <c r="BO57" s="171"/>
      <c r="BP57" s="171"/>
      <c r="BQ57" s="171"/>
      <c r="BR57" s="171"/>
      <c r="BS57" s="171"/>
      <c r="BT57" s="171"/>
      <c r="BU57" s="171"/>
      <c r="BV57" s="171"/>
      <c r="BW57" s="171"/>
      <c r="BX57" s="171"/>
      <c r="BY57" s="171"/>
      <c r="BZ57" s="171"/>
      <c r="CA57" s="171"/>
      <c r="CB57" s="171"/>
      <c r="CC57" s="171"/>
      <c r="CD57" s="171"/>
      <c r="CE57" s="171"/>
      <c r="CF57" s="171"/>
      <c r="CG57" s="171"/>
      <c r="CH57" s="171"/>
      <c r="CI57" s="171"/>
      <c r="CJ57" s="171"/>
      <c r="CK57" s="171"/>
      <c r="CL57" s="171"/>
      <c r="CM57" s="171"/>
    </row>
    <row r="58" spans="1:91" s="187" customFormat="1" ht="18" customHeight="1">
      <c r="A58" s="372">
        <f>A56+1</f>
        <v>4</v>
      </c>
      <c r="B58" s="372" t="s">
        <v>85</v>
      </c>
      <c r="C58" s="358" t="str">
        <f>VLOOKUP(B58,DS,2,0)</f>
        <v>Lê Nguyễn Huy Cường</v>
      </c>
      <c r="D58" s="360" t="str">
        <f>VLOOKUP(B58,DS,3,0)</f>
        <v>XNK</v>
      </c>
      <c r="E58" s="79" t="s">
        <v>33</v>
      </c>
      <c r="F58" s="80">
        <v>8</v>
      </c>
      <c r="G58" s="80">
        <v>8</v>
      </c>
      <c r="H58" s="80"/>
      <c r="I58" s="80">
        <v>8</v>
      </c>
      <c r="J58" s="80">
        <v>8</v>
      </c>
      <c r="K58" s="80">
        <v>8</v>
      </c>
      <c r="L58" s="80">
        <v>8</v>
      </c>
      <c r="M58" s="80">
        <v>8</v>
      </c>
      <c r="N58" s="80">
        <v>8</v>
      </c>
      <c r="O58" s="80"/>
      <c r="P58" s="80">
        <v>8</v>
      </c>
      <c r="Q58" s="80">
        <v>8</v>
      </c>
      <c r="R58" s="80">
        <v>8</v>
      </c>
      <c r="S58" s="80">
        <v>8</v>
      </c>
      <c r="T58" s="80">
        <v>8</v>
      </c>
      <c r="U58" s="80">
        <v>8</v>
      </c>
      <c r="V58" s="80"/>
      <c r="W58" s="80">
        <v>8</v>
      </c>
      <c r="X58" s="80">
        <v>8</v>
      </c>
      <c r="Y58" s="80">
        <v>8</v>
      </c>
      <c r="Z58" s="80">
        <v>8</v>
      </c>
      <c r="AA58" s="80">
        <v>8</v>
      </c>
      <c r="AB58" s="80">
        <v>8</v>
      </c>
      <c r="AC58" s="80"/>
      <c r="AD58" s="80">
        <v>8</v>
      </c>
      <c r="AE58" s="80">
        <v>8</v>
      </c>
      <c r="AF58" s="80">
        <v>8</v>
      </c>
      <c r="AG58" s="80">
        <v>8</v>
      </c>
      <c r="AH58" s="80">
        <v>8</v>
      </c>
      <c r="AI58" s="80">
        <v>8</v>
      </c>
      <c r="AJ58" s="80"/>
      <c r="AK58" s="362">
        <f t="shared" ref="AK58" si="39">((SUM(F58:AJ58))/8)-(SUMIF($F$6:$AJ$6,"C.Nhật",F58:AJ58)/8)</f>
        <v>26</v>
      </c>
      <c r="AL58" s="362">
        <f t="shared" ref="AL58" si="40">SUM(F59:AJ59)/8*1.5</f>
        <v>0</v>
      </c>
      <c r="AM58" s="364">
        <f t="shared" ref="AM58" si="41">SUMIF($F$6:$AJ$6,"C.Nhật",$F58:$AJ59)/8*2</f>
        <v>0</v>
      </c>
      <c r="AN58" s="366">
        <f t="shared" ref="AN58" si="42">SUM(AK58:AM59)</f>
        <v>26</v>
      </c>
      <c r="AO58" s="388">
        <v>0</v>
      </c>
      <c r="AP58" s="382"/>
      <c r="AQ58" s="382"/>
      <c r="AR58" s="382"/>
      <c r="AS58" s="380"/>
      <c r="AT58" s="315"/>
      <c r="AV58" s="171"/>
      <c r="AW58" s="171"/>
      <c r="AX58" s="171"/>
      <c r="AY58" s="171"/>
      <c r="AZ58" s="171"/>
      <c r="BA58" s="171"/>
      <c r="BB58" s="171"/>
      <c r="BC58" s="171"/>
      <c r="BD58" s="171"/>
      <c r="BE58" s="171"/>
      <c r="BF58" s="171"/>
      <c r="BG58" s="171"/>
      <c r="BH58" s="171"/>
      <c r="BI58" s="171"/>
      <c r="BJ58" s="171"/>
      <c r="BK58" s="171"/>
      <c r="BL58" s="171"/>
      <c r="BM58" s="171"/>
      <c r="BN58" s="171"/>
      <c r="BO58" s="171"/>
      <c r="BP58" s="171"/>
      <c r="BQ58" s="171"/>
      <c r="BR58" s="171"/>
      <c r="BS58" s="171"/>
      <c r="BT58" s="171"/>
      <c r="BU58" s="171"/>
      <c r="BV58" s="171"/>
      <c r="BW58" s="171"/>
      <c r="BX58" s="171"/>
      <c r="BY58" s="171"/>
      <c r="BZ58" s="171"/>
      <c r="CA58" s="171"/>
      <c r="CB58" s="171"/>
      <c r="CC58" s="171"/>
      <c r="CD58" s="171"/>
      <c r="CE58" s="171"/>
      <c r="CF58" s="171"/>
      <c r="CG58" s="171"/>
      <c r="CH58" s="171"/>
      <c r="CI58" s="171"/>
      <c r="CJ58" s="171"/>
      <c r="CK58" s="171"/>
      <c r="CL58" s="171"/>
      <c r="CM58" s="171"/>
    </row>
    <row r="59" spans="1:91" s="187" customFormat="1" ht="18" customHeight="1">
      <c r="A59" s="373"/>
      <c r="B59" s="373"/>
      <c r="C59" s="359"/>
      <c r="D59" s="361"/>
      <c r="E59" s="81" t="s">
        <v>32</v>
      </c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363"/>
      <c r="AL59" s="363"/>
      <c r="AM59" s="365"/>
      <c r="AN59" s="367"/>
      <c r="AO59" s="389"/>
      <c r="AP59" s="383"/>
      <c r="AQ59" s="383"/>
      <c r="AR59" s="383"/>
      <c r="AS59" s="381"/>
      <c r="AT59" s="315"/>
      <c r="AV59" s="171"/>
      <c r="AW59" s="171"/>
      <c r="AX59" s="171"/>
      <c r="AY59" s="171"/>
      <c r="AZ59" s="171"/>
      <c r="BA59" s="171"/>
      <c r="BB59" s="171"/>
      <c r="BC59" s="171"/>
      <c r="BD59" s="171"/>
      <c r="BE59" s="171"/>
      <c r="BF59" s="171"/>
      <c r="BG59" s="171"/>
      <c r="BH59" s="171"/>
      <c r="BI59" s="171"/>
      <c r="BJ59" s="171"/>
      <c r="BK59" s="171"/>
      <c r="BL59" s="171"/>
      <c r="BM59" s="171"/>
      <c r="BN59" s="171"/>
      <c r="BO59" s="171"/>
      <c r="BP59" s="171"/>
      <c r="BQ59" s="171"/>
      <c r="BR59" s="171"/>
      <c r="BS59" s="171"/>
      <c r="BT59" s="171"/>
      <c r="BU59" s="171"/>
      <c r="BV59" s="171"/>
      <c r="BW59" s="171"/>
      <c r="BX59" s="171"/>
      <c r="BY59" s="171"/>
      <c r="BZ59" s="171"/>
      <c r="CA59" s="171"/>
      <c r="CB59" s="171"/>
      <c r="CC59" s="171"/>
      <c r="CD59" s="171"/>
      <c r="CE59" s="171"/>
      <c r="CF59" s="171"/>
      <c r="CG59" s="171"/>
      <c r="CH59" s="171"/>
      <c r="CI59" s="171"/>
      <c r="CJ59" s="171"/>
      <c r="CK59" s="171"/>
      <c r="CL59" s="171"/>
      <c r="CM59" s="171"/>
    </row>
    <row r="60" spans="1:91" s="187" customFormat="1" ht="18" customHeight="1">
      <c r="A60" s="372">
        <f t="shared" ref="A60:A64" si="43">A58+1</f>
        <v>5</v>
      </c>
      <c r="B60" s="372" t="s">
        <v>88</v>
      </c>
      <c r="C60" s="358" t="str">
        <f>VLOOKUP(B60,DS,2,0)</f>
        <v>Nguyễn Văn Bé Tư</v>
      </c>
      <c r="D60" s="360" t="str">
        <f>VLOOKUP(B60,DS,3,0)</f>
        <v>Tài xế</v>
      </c>
      <c r="E60" s="79" t="s">
        <v>33</v>
      </c>
      <c r="F60" s="80">
        <v>8</v>
      </c>
      <c r="G60" s="80">
        <v>8</v>
      </c>
      <c r="H60" s="80"/>
      <c r="I60" s="80">
        <v>8</v>
      </c>
      <c r="J60" s="80">
        <v>8</v>
      </c>
      <c r="K60" s="80">
        <v>8</v>
      </c>
      <c r="L60" s="80">
        <v>8</v>
      </c>
      <c r="M60" s="80">
        <v>8</v>
      </c>
      <c r="N60" s="80">
        <v>8</v>
      </c>
      <c r="O60" s="80"/>
      <c r="P60" s="80">
        <v>8</v>
      </c>
      <c r="Q60" s="80">
        <v>8</v>
      </c>
      <c r="R60" s="80">
        <v>8</v>
      </c>
      <c r="S60" s="80">
        <v>8</v>
      </c>
      <c r="T60" s="80">
        <v>8</v>
      </c>
      <c r="U60" s="80">
        <v>8</v>
      </c>
      <c r="V60" s="80"/>
      <c r="W60" s="80">
        <v>8</v>
      </c>
      <c r="X60" s="80">
        <v>8</v>
      </c>
      <c r="Y60" s="80">
        <v>8</v>
      </c>
      <c r="Z60" s="80">
        <v>8</v>
      </c>
      <c r="AA60" s="80">
        <v>8</v>
      </c>
      <c r="AB60" s="80">
        <v>8</v>
      </c>
      <c r="AC60" s="80"/>
      <c r="AD60" s="80">
        <v>8</v>
      </c>
      <c r="AE60" s="80">
        <v>8</v>
      </c>
      <c r="AF60" s="80">
        <v>8</v>
      </c>
      <c r="AG60" s="80">
        <v>8</v>
      </c>
      <c r="AH60" s="80">
        <v>8</v>
      </c>
      <c r="AI60" s="80">
        <v>8</v>
      </c>
      <c r="AJ60" s="80"/>
      <c r="AK60" s="362">
        <f t="shared" ref="AK60" si="44">((SUM(F60:AJ60))/8)-(SUMIF($F$6:$AJ$6,"C.Nhật",F60:AJ60)/8)</f>
        <v>26</v>
      </c>
      <c r="AL60" s="362">
        <f t="shared" ref="AL60" si="45">SUM(F61:AJ61)/8*1.5</f>
        <v>0</v>
      </c>
      <c r="AM60" s="364">
        <f t="shared" ref="AM60" si="46">SUMIF($F$6:$AJ$6,"C.Nhật",$F60:$AJ61)/8*2</f>
        <v>0</v>
      </c>
      <c r="AN60" s="366">
        <f t="shared" ref="AN60" si="47">SUM(AK60:AM61)</f>
        <v>26</v>
      </c>
      <c r="AO60" s="388">
        <v>0</v>
      </c>
      <c r="AP60" s="382"/>
      <c r="AQ60" s="382"/>
      <c r="AR60" s="382"/>
      <c r="AS60" s="380"/>
      <c r="AT60" s="315"/>
      <c r="AV60" s="171"/>
      <c r="AW60" s="171"/>
      <c r="AX60" s="171"/>
      <c r="AY60" s="171"/>
      <c r="AZ60" s="171"/>
      <c r="BA60" s="171"/>
      <c r="BB60" s="171"/>
      <c r="BC60" s="171"/>
      <c r="BD60" s="171"/>
      <c r="BE60" s="171"/>
      <c r="BF60" s="171"/>
      <c r="BG60" s="171"/>
      <c r="BH60" s="171"/>
      <c r="BI60" s="171"/>
      <c r="BJ60" s="171"/>
      <c r="BK60" s="171"/>
      <c r="BL60" s="171"/>
      <c r="BM60" s="171"/>
      <c r="BN60" s="171"/>
      <c r="BO60" s="171"/>
      <c r="BP60" s="171"/>
      <c r="BQ60" s="171"/>
      <c r="BR60" s="171"/>
      <c r="BS60" s="171"/>
      <c r="BT60" s="171"/>
      <c r="BU60" s="171"/>
      <c r="BV60" s="171"/>
      <c r="BW60" s="171"/>
      <c r="BX60" s="171"/>
      <c r="BY60" s="171"/>
      <c r="BZ60" s="171"/>
      <c r="CA60" s="171"/>
      <c r="CB60" s="171"/>
      <c r="CC60" s="171"/>
      <c r="CD60" s="171"/>
      <c r="CE60" s="171"/>
      <c r="CF60" s="171"/>
      <c r="CG60" s="171"/>
      <c r="CH60" s="171"/>
      <c r="CI60" s="171"/>
      <c r="CJ60" s="171"/>
      <c r="CK60" s="171"/>
      <c r="CL60" s="171"/>
      <c r="CM60" s="171"/>
    </row>
    <row r="61" spans="1:91" s="187" customFormat="1" ht="18" customHeight="1">
      <c r="A61" s="373"/>
      <c r="B61" s="373"/>
      <c r="C61" s="359"/>
      <c r="D61" s="361"/>
      <c r="E61" s="81" t="s">
        <v>32</v>
      </c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363"/>
      <c r="AL61" s="363"/>
      <c r="AM61" s="365"/>
      <c r="AN61" s="367"/>
      <c r="AO61" s="389"/>
      <c r="AP61" s="383"/>
      <c r="AQ61" s="383"/>
      <c r="AR61" s="383"/>
      <c r="AS61" s="381"/>
      <c r="AT61" s="315"/>
      <c r="AV61" s="171"/>
      <c r="AW61" s="171"/>
      <c r="AX61" s="171"/>
      <c r="AY61" s="171"/>
      <c r="AZ61" s="171"/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1"/>
      <c r="BQ61" s="171"/>
      <c r="BR61" s="171"/>
      <c r="BS61" s="171"/>
      <c r="BT61" s="171"/>
      <c r="BU61" s="171"/>
      <c r="BV61" s="171"/>
      <c r="BW61" s="171"/>
      <c r="BX61" s="171"/>
      <c r="BY61" s="171"/>
      <c r="BZ61" s="171"/>
      <c r="CA61" s="171"/>
      <c r="CB61" s="171"/>
      <c r="CC61" s="171"/>
      <c r="CD61" s="171"/>
      <c r="CE61" s="171"/>
      <c r="CF61" s="171"/>
      <c r="CG61" s="171"/>
      <c r="CH61" s="171"/>
      <c r="CI61" s="171"/>
      <c r="CJ61" s="171"/>
      <c r="CK61" s="171"/>
      <c r="CL61" s="171"/>
      <c r="CM61" s="171"/>
    </row>
    <row r="62" spans="1:91" s="187" customFormat="1" ht="18" customHeight="1">
      <c r="A62" s="372">
        <f t="shared" ref="A62" si="48">A60+1</f>
        <v>6</v>
      </c>
      <c r="B62" s="372" t="s">
        <v>92</v>
      </c>
      <c r="C62" s="358" t="str">
        <f>VLOOKUP(B62,DS,2,0)</f>
        <v>Hoàng Thị Ngọc</v>
      </c>
      <c r="D62" s="360" t="str">
        <f>VLOOKUP(B62,DS,3,0)</f>
        <v>Kế toán</v>
      </c>
      <c r="E62" s="79" t="s">
        <v>33</v>
      </c>
      <c r="F62" s="80">
        <v>8</v>
      </c>
      <c r="G62" s="80">
        <v>8</v>
      </c>
      <c r="H62" s="80"/>
      <c r="I62" s="80">
        <v>8</v>
      </c>
      <c r="J62" s="80">
        <v>8</v>
      </c>
      <c r="K62" s="80">
        <v>8</v>
      </c>
      <c r="L62" s="80">
        <v>8</v>
      </c>
      <c r="M62" s="80">
        <v>8</v>
      </c>
      <c r="N62" s="80">
        <v>8</v>
      </c>
      <c r="O62" s="80"/>
      <c r="P62" s="80">
        <v>8</v>
      </c>
      <c r="Q62" s="80">
        <v>8</v>
      </c>
      <c r="R62" s="80">
        <v>8</v>
      </c>
      <c r="S62" s="80">
        <v>8</v>
      </c>
      <c r="T62" s="80">
        <v>8</v>
      </c>
      <c r="U62" s="80">
        <v>8</v>
      </c>
      <c r="V62" s="80"/>
      <c r="W62" s="80">
        <v>8</v>
      </c>
      <c r="X62" s="80">
        <v>8</v>
      </c>
      <c r="Y62" s="80">
        <v>8</v>
      </c>
      <c r="Z62" s="80">
        <v>8</v>
      </c>
      <c r="AA62" s="80">
        <v>8</v>
      </c>
      <c r="AB62" s="80">
        <v>8</v>
      </c>
      <c r="AC62" s="80"/>
      <c r="AD62" s="80">
        <v>8</v>
      </c>
      <c r="AE62" s="80">
        <v>8</v>
      </c>
      <c r="AF62" s="80">
        <v>8</v>
      </c>
      <c r="AG62" s="80">
        <v>8</v>
      </c>
      <c r="AH62" s="80">
        <v>8</v>
      </c>
      <c r="AI62" s="80">
        <v>8</v>
      </c>
      <c r="AJ62" s="80"/>
      <c r="AK62" s="362">
        <f t="shared" ref="AK62" si="49">((SUM(F62:AJ62))/8)-(SUMIF($F$6:$AJ$6,"C.Nhật",F62:AJ62)/8)</f>
        <v>26</v>
      </c>
      <c r="AL62" s="362">
        <f t="shared" ref="AL62" si="50">SUM(F63:AJ63)/8*1.5</f>
        <v>0</v>
      </c>
      <c r="AM62" s="364">
        <f t="shared" ref="AM62" si="51">SUMIF($F$6:$AJ$6,"C.Nhật",$F62:$AJ63)/8*2</f>
        <v>0</v>
      </c>
      <c r="AN62" s="366">
        <f t="shared" ref="AN62" si="52">SUM(AK62:AM63)</f>
        <v>26</v>
      </c>
      <c r="AO62" s="388">
        <v>0</v>
      </c>
      <c r="AP62" s="382"/>
      <c r="AQ62" s="382"/>
      <c r="AR62" s="382"/>
      <c r="AS62" s="380"/>
      <c r="AT62" s="315"/>
      <c r="AV62" s="171"/>
      <c r="AW62" s="171"/>
      <c r="AX62" s="171"/>
      <c r="AY62" s="171"/>
      <c r="AZ62" s="171"/>
      <c r="BA62" s="171"/>
      <c r="BB62" s="171"/>
      <c r="BC62" s="171"/>
      <c r="BD62" s="171"/>
      <c r="BE62" s="171"/>
      <c r="BF62" s="171"/>
      <c r="BG62" s="171"/>
      <c r="BH62" s="171"/>
      <c r="BI62" s="171"/>
      <c r="BJ62" s="171"/>
      <c r="BK62" s="171"/>
      <c r="BL62" s="171"/>
      <c r="BM62" s="171"/>
      <c r="BN62" s="171"/>
      <c r="BO62" s="171"/>
      <c r="BP62" s="171"/>
      <c r="BQ62" s="171"/>
      <c r="BR62" s="171"/>
      <c r="BS62" s="171"/>
      <c r="BT62" s="171"/>
      <c r="BU62" s="171"/>
      <c r="BV62" s="171"/>
      <c r="BW62" s="171"/>
      <c r="BX62" s="171"/>
      <c r="BY62" s="171"/>
      <c r="BZ62" s="171"/>
      <c r="CA62" s="171"/>
      <c r="CB62" s="171"/>
      <c r="CC62" s="171"/>
      <c r="CD62" s="171"/>
      <c r="CE62" s="171"/>
      <c r="CF62" s="171"/>
      <c r="CG62" s="171"/>
      <c r="CH62" s="171"/>
      <c r="CI62" s="171"/>
      <c r="CJ62" s="171"/>
      <c r="CK62" s="171"/>
      <c r="CL62" s="171"/>
      <c r="CM62" s="171"/>
    </row>
    <row r="63" spans="1:91" s="187" customFormat="1" ht="18" customHeight="1">
      <c r="A63" s="373"/>
      <c r="B63" s="373"/>
      <c r="C63" s="359"/>
      <c r="D63" s="361"/>
      <c r="E63" s="81" t="s">
        <v>32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363"/>
      <c r="AL63" s="363"/>
      <c r="AM63" s="365"/>
      <c r="AN63" s="367"/>
      <c r="AO63" s="389"/>
      <c r="AP63" s="383"/>
      <c r="AQ63" s="383"/>
      <c r="AR63" s="383"/>
      <c r="AS63" s="381"/>
      <c r="AT63" s="315"/>
      <c r="AV63" s="171"/>
      <c r="AW63" s="171"/>
      <c r="AX63" s="171"/>
      <c r="AY63" s="171"/>
      <c r="AZ63" s="171"/>
      <c r="BA63" s="171"/>
      <c r="BB63" s="171"/>
      <c r="BC63" s="171"/>
      <c r="BD63" s="171"/>
      <c r="BE63" s="171"/>
      <c r="BF63" s="171"/>
      <c r="BG63" s="171"/>
      <c r="BH63" s="171"/>
      <c r="BI63" s="171"/>
      <c r="BJ63" s="171"/>
      <c r="BK63" s="171"/>
      <c r="BL63" s="171"/>
      <c r="BM63" s="171"/>
      <c r="BN63" s="171"/>
      <c r="BO63" s="171"/>
      <c r="BP63" s="171"/>
      <c r="BQ63" s="171"/>
      <c r="BR63" s="171"/>
      <c r="BS63" s="171"/>
      <c r="BT63" s="171"/>
      <c r="BU63" s="171"/>
      <c r="BV63" s="171"/>
      <c r="BW63" s="171"/>
      <c r="BX63" s="171"/>
      <c r="BY63" s="171"/>
      <c r="BZ63" s="171"/>
      <c r="CA63" s="171"/>
      <c r="CB63" s="171"/>
      <c r="CC63" s="171"/>
      <c r="CD63" s="171"/>
      <c r="CE63" s="171"/>
      <c r="CF63" s="171"/>
      <c r="CG63" s="171"/>
      <c r="CH63" s="171"/>
      <c r="CI63" s="171"/>
      <c r="CJ63" s="171"/>
      <c r="CK63" s="171"/>
      <c r="CL63" s="171"/>
      <c r="CM63" s="171"/>
    </row>
    <row r="64" spans="1:91" s="187" customFormat="1" ht="18" customHeight="1">
      <c r="A64" s="372">
        <f t="shared" si="43"/>
        <v>7</v>
      </c>
      <c r="B64" s="372" t="s">
        <v>94</v>
      </c>
      <c r="C64" s="358" t="str">
        <f>VLOOKUP(B64,DS,2,0)</f>
        <v>Dương Thanh Tuấn</v>
      </c>
      <c r="D64" s="360" t="str">
        <f>VLOOKUP(B64,DS,3,0)</f>
        <v>Nhân sự</v>
      </c>
      <c r="E64" s="79" t="s">
        <v>33</v>
      </c>
      <c r="F64" s="80">
        <v>8</v>
      </c>
      <c r="G64" s="80">
        <v>8</v>
      </c>
      <c r="H64" s="80"/>
      <c r="I64" s="80">
        <v>8</v>
      </c>
      <c r="J64" s="80">
        <v>8</v>
      </c>
      <c r="K64" s="80">
        <v>8</v>
      </c>
      <c r="L64" s="80">
        <v>8</v>
      </c>
      <c r="M64" s="80">
        <v>8</v>
      </c>
      <c r="N64" s="80">
        <v>8</v>
      </c>
      <c r="O64" s="80"/>
      <c r="P64" s="80">
        <v>8</v>
      </c>
      <c r="Q64" s="80">
        <v>8</v>
      </c>
      <c r="R64" s="80">
        <v>8</v>
      </c>
      <c r="S64" s="80"/>
      <c r="T64" s="80">
        <v>8</v>
      </c>
      <c r="U64" s="80">
        <v>8</v>
      </c>
      <c r="V64" s="80"/>
      <c r="W64" s="80">
        <v>8</v>
      </c>
      <c r="X64" s="80">
        <v>8</v>
      </c>
      <c r="Y64" s="80">
        <v>8</v>
      </c>
      <c r="Z64" s="80">
        <v>8</v>
      </c>
      <c r="AA64" s="80">
        <v>8</v>
      </c>
      <c r="AB64" s="80">
        <v>8</v>
      </c>
      <c r="AC64" s="80"/>
      <c r="AD64" s="80">
        <v>8</v>
      </c>
      <c r="AE64" s="80">
        <v>8</v>
      </c>
      <c r="AF64" s="80">
        <v>8</v>
      </c>
      <c r="AG64" s="80">
        <v>8</v>
      </c>
      <c r="AH64" s="80">
        <v>8</v>
      </c>
      <c r="AI64" s="80">
        <v>8</v>
      </c>
      <c r="AJ64" s="80"/>
      <c r="AK64" s="362">
        <f t="shared" ref="AK64" si="53">((SUM(F64:AJ64))/8)-(SUMIF($F$6:$AJ$6,"C.Nhật",F64:AJ64)/8)</f>
        <v>25</v>
      </c>
      <c r="AL64" s="362">
        <f t="shared" ref="AL64" si="54">SUM(F65:AJ65)/8*1.5</f>
        <v>0</v>
      </c>
      <c r="AM64" s="364">
        <f t="shared" ref="AM64:AM66" si="55">SUMIF($F$6:$AJ$6,"C.Nhật",$F64:$AJ65)/8*2</f>
        <v>0</v>
      </c>
      <c r="AN64" s="366">
        <f t="shared" ref="AN64" si="56">SUM(AK64:AM65)</f>
        <v>25</v>
      </c>
      <c r="AO64" s="388">
        <v>0</v>
      </c>
      <c r="AP64" s="382"/>
      <c r="AQ64" s="382"/>
      <c r="AR64" s="382"/>
      <c r="AS64" s="380"/>
      <c r="AT64" s="353"/>
      <c r="AV64" s="171"/>
      <c r="AW64" s="171"/>
      <c r="AX64" s="171"/>
      <c r="AY64" s="171"/>
      <c r="AZ64" s="171"/>
      <c r="BA64" s="171"/>
      <c r="BB64" s="171"/>
      <c r="BC64" s="171"/>
      <c r="BD64" s="171"/>
      <c r="BE64" s="171"/>
      <c r="BF64" s="171"/>
      <c r="BG64" s="171"/>
      <c r="BH64" s="171"/>
      <c r="BI64" s="171"/>
      <c r="BJ64" s="171"/>
      <c r="BK64" s="171"/>
      <c r="BL64" s="171"/>
      <c r="BM64" s="171"/>
      <c r="BN64" s="171"/>
      <c r="BO64" s="171"/>
      <c r="BP64" s="171"/>
      <c r="BQ64" s="171"/>
      <c r="BR64" s="171"/>
      <c r="BS64" s="171"/>
      <c r="BT64" s="171"/>
      <c r="BU64" s="171"/>
      <c r="BV64" s="171"/>
      <c r="BW64" s="171"/>
      <c r="BX64" s="171"/>
      <c r="BY64" s="171"/>
      <c r="BZ64" s="171"/>
      <c r="CA64" s="171"/>
      <c r="CB64" s="171"/>
      <c r="CC64" s="171"/>
      <c r="CD64" s="171"/>
      <c r="CE64" s="171"/>
      <c r="CF64" s="171"/>
      <c r="CG64" s="171"/>
      <c r="CH64" s="171"/>
      <c r="CI64" s="171"/>
      <c r="CJ64" s="171"/>
      <c r="CK64" s="171"/>
      <c r="CL64" s="171"/>
      <c r="CM64" s="171"/>
    </row>
    <row r="65" spans="1:91" s="187" customFormat="1" ht="18" customHeight="1">
      <c r="A65" s="373"/>
      <c r="B65" s="373"/>
      <c r="C65" s="359"/>
      <c r="D65" s="361"/>
      <c r="E65" s="81" t="s">
        <v>32</v>
      </c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  <c r="AA65" s="82"/>
      <c r="AB65" s="82"/>
      <c r="AC65" s="82"/>
      <c r="AD65" s="82"/>
      <c r="AE65" s="82"/>
      <c r="AF65" s="82"/>
      <c r="AG65" s="82"/>
      <c r="AH65" s="82"/>
      <c r="AI65" s="82"/>
      <c r="AJ65" s="82"/>
      <c r="AK65" s="363"/>
      <c r="AL65" s="363"/>
      <c r="AM65" s="365"/>
      <c r="AN65" s="367"/>
      <c r="AO65" s="389"/>
      <c r="AP65" s="383"/>
      <c r="AQ65" s="383"/>
      <c r="AR65" s="383"/>
      <c r="AS65" s="381"/>
      <c r="AT65" s="353"/>
      <c r="AV65" s="171"/>
      <c r="AW65" s="171"/>
      <c r="AX65" s="171"/>
      <c r="AY65" s="171"/>
      <c r="AZ65" s="171"/>
      <c r="BA65" s="171"/>
      <c r="BB65" s="171"/>
      <c r="BC65" s="171"/>
      <c r="BD65" s="171"/>
      <c r="BE65" s="171"/>
      <c r="BF65" s="171"/>
      <c r="BG65" s="171"/>
      <c r="BH65" s="171"/>
      <c r="BI65" s="171"/>
      <c r="BJ65" s="171"/>
      <c r="BK65" s="171"/>
      <c r="BL65" s="171"/>
      <c r="BM65" s="171"/>
      <c r="BN65" s="171"/>
      <c r="BO65" s="171"/>
      <c r="BP65" s="171"/>
      <c r="BQ65" s="171"/>
      <c r="BR65" s="171"/>
      <c r="BS65" s="171"/>
      <c r="BT65" s="171"/>
      <c r="BU65" s="171"/>
      <c r="BV65" s="171"/>
      <c r="BW65" s="171"/>
      <c r="BX65" s="171"/>
      <c r="BY65" s="171"/>
      <c r="BZ65" s="171"/>
      <c r="CA65" s="171"/>
      <c r="CB65" s="171"/>
      <c r="CC65" s="171"/>
      <c r="CD65" s="171"/>
      <c r="CE65" s="171"/>
      <c r="CF65" s="171"/>
      <c r="CG65" s="171"/>
      <c r="CH65" s="171"/>
      <c r="CI65" s="171"/>
      <c r="CJ65" s="171"/>
      <c r="CK65" s="171"/>
      <c r="CL65" s="171"/>
      <c r="CM65" s="171"/>
    </row>
    <row r="66" spans="1:91" s="187" customFormat="1" ht="18" customHeight="1">
      <c r="A66" s="372">
        <f t="shared" ref="A66" si="57">A64+1</f>
        <v>8</v>
      </c>
      <c r="B66" s="372" t="s">
        <v>204</v>
      </c>
      <c r="C66" s="358" t="str">
        <f>VLOOKUP(B66,DS,2,0)</f>
        <v>Trần Văn Đoạn</v>
      </c>
      <c r="D66" s="360" t="str">
        <f>VLOOKUP(B66,DS,3,0)</f>
        <v>Tài xế</v>
      </c>
      <c r="E66" s="79" t="s">
        <v>33</v>
      </c>
      <c r="F66" s="80">
        <v>8</v>
      </c>
      <c r="G66" s="80">
        <v>8</v>
      </c>
      <c r="H66" s="80"/>
      <c r="I66" s="80">
        <v>8</v>
      </c>
      <c r="J66" s="80">
        <v>8</v>
      </c>
      <c r="K66" s="80">
        <v>8</v>
      </c>
      <c r="L66" s="80">
        <v>8</v>
      </c>
      <c r="M66" s="80">
        <v>8</v>
      </c>
      <c r="N66" s="80">
        <v>8</v>
      </c>
      <c r="O66" s="80"/>
      <c r="P66" s="80">
        <v>8</v>
      </c>
      <c r="Q66" s="80">
        <v>8</v>
      </c>
      <c r="R66" s="80">
        <v>8</v>
      </c>
      <c r="S66" s="80">
        <v>8</v>
      </c>
      <c r="T66" s="80">
        <v>8</v>
      </c>
      <c r="U66" s="80">
        <v>8</v>
      </c>
      <c r="V66" s="80"/>
      <c r="W66" s="80">
        <v>8</v>
      </c>
      <c r="X66" s="80">
        <v>8</v>
      </c>
      <c r="Y66" s="80">
        <v>8</v>
      </c>
      <c r="Z66" s="80">
        <v>8</v>
      </c>
      <c r="AA66" s="80">
        <v>8</v>
      </c>
      <c r="AB66" s="80">
        <v>8</v>
      </c>
      <c r="AC66" s="80"/>
      <c r="AD66" s="80">
        <v>8</v>
      </c>
      <c r="AE66" s="80">
        <v>8</v>
      </c>
      <c r="AF66" s="80">
        <v>8</v>
      </c>
      <c r="AG66" s="80">
        <v>8</v>
      </c>
      <c r="AH66" s="80">
        <v>8</v>
      </c>
      <c r="AI66" s="80">
        <v>8</v>
      </c>
      <c r="AJ66" s="80"/>
      <c r="AK66" s="362">
        <f t="shared" ref="AK66" si="58">((SUM(F66:AJ66))/8)-(SUMIF($F$6:$AJ$6,"C.Nhật",F66:AJ66)/8)</f>
        <v>26</v>
      </c>
      <c r="AL66" s="362">
        <f t="shared" ref="AL66" si="59">SUM(F67:AJ67)/8*1.5</f>
        <v>0</v>
      </c>
      <c r="AM66" s="364">
        <f t="shared" si="55"/>
        <v>0</v>
      </c>
      <c r="AN66" s="366">
        <f t="shared" ref="AN66" si="60">SUM(AK66:AM67)</f>
        <v>26</v>
      </c>
      <c r="AO66" s="388">
        <v>0</v>
      </c>
      <c r="AP66" s="382"/>
      <c r="AQ66" s="382"/>
      <c r="AR66" s="382"/>
      <c r="AS66" s="380"/>
      <c r="AT66" s="315"/>
      <c r="AV66" s="171"/>
      <c r="AW66" s="171"/>
      <c r="AX66" s="171"/>
      <c r="AY66" s="171"/>
      <c r="AZ66" s="171"/>
      <c r="BA66" s="171"/>
      <c r="BB66" s="171"/>
      <c r="BC66" s="171"/>
      <c r="BD66" s="171"/>
      <c r="BE66" s="171"/>
      <c r="BF66" s="171"/>
      <c r="BG66" s="171"/>
      <c r="BH66" s="171"/>
      <c r="BI66" s="171"/>
      <c r="BJ66" s="171"/>
      <c r="BK66" s="171"/>
      <c r="BL66" s="171"/>
      <c r="BM66" s="171"/>
      <c r="BN66" s="171"/>
      <c r="BO66" s="171"/>
      <c r="BP66" s="171"/>
      <c r="BQ66" s="171"/>
      <c r="BR66" s="171"/>
      <c r="BS66" s="171"/>
      <c r="BT66" s="171"/>
      <c r="BU66" s="171"/>
      <c r="BV66" s="171"/>
      <c r="BW66" s="171"/>
      <c r="BX66" s="171"/>
      <c r="BY66" s="171"/>
      <c r="BZ66" s="171"/>
      <c r="CA66" s="171"/>
      <c r="CB66" s="171"/>
      <c r="CC66" s="171"/>
      <c r="CD66" s="171"/>
      <c r="CE66" s="171"/>
      <c r="CF66" s="171"/>
      <c r="CG66" s="171"/>
      <c r="CH66" s="171"/>
      <c r="CI66" s="171"/>
      <c r="CJ66" s="171"/>
      <c r="CK66" s="171"/>
      <c r="CL66" s="171"/>
      <c r="CM66" s="171"/>
    </row>
    <row r="67" spans="1:91" s="187" customFormat="1" ht="18" customHeight="1">
      <c r="A67" s="373"/>
      <c r="B67" s="373"/>
      <c r="C67" s="359"/>
      <c r="D67" s="361"/>
      <c r="E67" s="81" t="s">
        <v>32</v>
      </c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  <c r="AA67" s="82"/>
      <c r="AB67" s="82"/>
      <c r="AC67" s="82"/>
      <c r="AD67" s="82"/>
      <c r="AE67" s="82"/>
      <c r="AF67" s="82"/>
      <c r="AG67" s="82"/>
      <c r="AH67" s="82"/>
      <c r="AI67" s="82"/>
      <c r="AJ67" s="82"/>
      <c r="AK67" s="363"/>
      <c r="AL67" s="363"/>
      <c r="AM67" s="365"/>
      <c r="AN67" s="367"/>
      <c r="AO67" s="389"/>
      <c r="AP67" s="383"/>
      <c r="AQ67" s="383"/>
      <c r="AR67" s="383"/>
      <c r="AS67" s="381"/>
      <c r="AT67" s="315"/>
      <c r="AV67" s="171"/>
      <c r="AW67" s="171"/>
      <c r="AX67" s="171"/>
      <c r="AY67" s="171"/>
      <c r="AZ67" s="171"/>
      <c r="BA67" s="171"/>
      <c r="BB67" s="171"/>
      <c r="BC67" s="171"/>
      <c r="BD67" s="171"/>
      <c r="BE67" s="171"/>
      <c r="BF67" s="171"/>
      <c r="BG67" s="171"/>
      <c r="BH67" s="171"/>
      <c r="BI67" s="171"/>
      <c r="BJ67" s="171"/>
      <c r="BK67" s="171"/>
      <c r="BL67" s="171"/>
      <c r="BM67" s="171"/>
      <c r="BN67" s="171"/>
      <c r="BO67" s="171"/>
      <c r="BP67" s="171"/>
      <c r="BQ67" s="171"/>
      <c r="BR67" s="171"/>
      <c r="BS67" s="171"/>
      <c r="BT67" s="171"/>
      <c r="BU67" s="171"/>
      <c r="BV67" s="171"/>
      <c r="BW67" s="171"/>
      <c r="BX67" s="171"/>
      <c r="BY67" s="171"/>
      <c r="BZ67" s="171"/>
      <c r="CA67" s="171"/>
      <c r="CB67" s="171"/>
      <c r="CC67" s="171"/>
      <c r="CD67" s="171"/>
      <c r="CE67" s="171"/>
      <c r="CF67" s="171"/>
      <c r="CG67" s="171"/>
      <c r="CH67" s="171"/>
      <c r="CI67" s="171"/>
      <c r="CJ67" s="171"/>
      <c r="CK67" s="171"/>
      <c r="CL67" s="171"/>
      <c r="CM67" s="171"/>
    </row>
    <row r="68" spans="1:91" s="205" customFormat="1" ht="12.75">
      <c r="A68" s="195"/>
      <c r="B68" s="196"/>
      <c r="C68" s="197"/>
      <c r="D68" s="198"/>
      <c r="E68" s="197"/>
      <c r="F68" s="199"/>
      <c r="G68" s="199"/>
      <c r="H68" s="200"/>
      <c r="I68" s="200"/>
      <c r="J68" s="201"/>
      <c r="K68" s="199"/>
      <c r="L68" s="200"/>
      <c r="M68" s="199"/>
      <c r="N68" s="199"/>
      <c r="O68" s="199"/>
      <c r="P68" s="199"/>
      <c r="Q68" s="200"/>
      <c r="R68" s="199"/>
      <c r="S68" s="199"/>
      <c r="T68" s="201"/>
      <c r="U68" s="199"/>
      <c r="V68" s="199"/>
      <c r="W68" s="199"/>
      <c r="X68" s="196"/>
      <c r="Y68" s="199"/>
      <c r="Z68" s="199"/>
      <c r="AA68" s="199"/>
      <c r="AB68" s="199"/>
      <c r="AC68" s="199"/>
      <c r="AD68" s="200"/>
      <c r="AE68" s="199"/>
      <c r="AF68" s="199"/>
      <c r="AG68" s="199"/>
      <c r="AH68" s="199"/>
      <c r="AI68" s="199"/>
      <c r="AJ68" s="199"/>
      <c r="AK68" s="197"/>
      <c r="AL68" s="197"/>
      <c r="AM68" s="202"/>
      <c r="AN68" s="203"/>
      <c r="AO68" s="203"/>
      <c r="AP68" s="203"/>
      <c r="AQ68" s="203"/>
      <c r="AR68" s="203"/>
      <c r="AS68" s="197"/>
      <c r="AT68" s="204"/>
    </row>
    <row r="69" spans="1:91" s="205" customFormat="1" ht="12.75">
      <c r="A69" s="195"/>
      <c r="B69" s="196"/>
      <c r="C69" s="206" t="s">
        <v>14</v>
      </c>
      <c r="D69" s="198"/>
      <c r="E69" s="197"/>
      <c r="F69" s="199"/>
      <c r="G69" s="199"/>
      <c r="H69" s="200"/>
      <c r="I69" s="200"/>
      <c r="J69" s="201"/>
      <c r="K69" s="199"/>
      <c r="L69" s="200"/>
      <c r="M69" s="199"/>
      <c r="N69" s="199"/>
      <c r="O69" s="199"/>
      <c r="P69" s="199"/>
      <c r="Q69" s="200"/>
      <c r="R69" s="199"/>
      <c r="S69" s="199"/>
      <c r="T69" s="201"/>
      <c r="U69" s="199"/>
      <c r="V69" s="199"/>
      <c r="W69" s="199"/>
      <c r="X69" s="196"/>
      <c r="Y69" s="199"/>
      <c r="Z69" s="199"/>
      <c r="AA69" s="199"/>
      <c r="AB69" s="199"/>
      <c r="AC69" s="199"/>
      <c r="AD69" s="200"/>
      <c r="AE69" s="199"/>
      <c r="AF69" s="199"/>
      <c r="AG69" s="199"/>
      <c r="AH69" s="199"/>
      <c r="AI69" s="199"/>
      <c r="AJ69" s="199"/>
      <c r="AK69" s="197"/>
      <c r="AL69" s="197"/>
      <c r="AM69" s="202"/>
      <c r="AN69" s="203"/>
      <c r="AO69" s="203"/>
      <c r="AP69" s="203"/>
      <c r="AQ69" s="203"/>
      <c r="AR69" s="203"/>
      <c r="AS69" s="197"/>
      <c r="AT69" s="204"/>
    </row>
    <row r="70" spans="1:91" s="205" customFormat="1" ht="12.75">
      <c r="A70" s="207"/>
      <c r="B70" s="207"/>
      <c r="C70" s="197"/>
      <c r="D70" s="198"/>
      <c r="E70" s="197"/>
      <c r="F70" s="199"/>
      <c r="G70" s="199"/>
      <c r="H70" s="208"/>
      <c r="I70" s="208"/>
      <c r="J70" s="208"/>
      <c r="K70" s="199"/>
      <c r="L70" s="208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208"/>
      <c r="AE70" s="199"/>
      <c r="AF70" s="199"/>
      <c r="AG70" s="199"/>
      <c r="AH70" s="199"/>
      <c r="AI70" s="199"/>
      <c r="AJ70" s="199"/>
      <c r="AK70" s="197"/>
      <c r="AL70" s="197"/>
      <c r="AM70" s="202"/>
      <c r="AN70" s="209"/>
      <c r="AO70" s="209"/>
      <c r="AP70" s="209"/>
      <c r="AQ70" s="209"/>
      <c r="AR70" s="209"/>
      <c r="AS70" s="197"/>
      <c r="AT70" s="204"/>
    </row>
    <row r="71" spans="1:91" s="210" customFormat="1" ht="15" customHeight="1">
      <c r="A71" s="207"/>
      <c r="B71" s="207"/>
      <c r="C71" s="197"/>
      <c r="D71" s="198"/>
      <c r="E71" s="197"/>
      <c r="F71" s="199"/>
      <c r="G71" s="199"/>
      <c r="H71" s="208"/>
      <c r="I71" s="208"/>
      <c r="J71" s="208"/>
      <c r="K71" s="199"/>
      <c r="L71" s="208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208"/>
      <c r="AE71" s="199"/>
      <c r="AF71" s="199"/>
      <c r="AG71" s="199"/>
      <c r="AH71" s="199"/>
      <c r="AI71" s="199"/>
      <c r="AJ71" s="199"/>
      <c r="AK71" s="197"/>
      <c r="AL71" s="197"/>
      <c r="AM71" s="202"/>
      <c r="AN71" s="209"/>
      <c r="AO71" s="209"/>
      <c r="AP71" s="209"/>
      <c r="AQ71" s="209"/>
      <c r="AR71" s="209"/>
      <c r="AS71" s="197"/>
      <c r="AT71" s="197"/>
    </row>
    <row r="72" spans="1:91" s="210" customFormat="1" ht="11.25">
      <c r="A72" s="207"/>
      <c r="B72" s="207"/>
      <c r="C72" s="197"/>
      <c r="D72" s="198"/>
      <c r="E72" s="197"/>
      <c r="F72" s="199"/>
      <c r="G72" s="199"/>
      <c r="H72" s="208"/>
      <c r="I72" s="208"/>
      <c r="J72" s="208"/>
      <c r="K72" s="199"/>
      <c r="L72" s="208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208"/>
      <c r="AE72" s="199"/>
      <c r="AF72" s="199"/>
      <c r="AG72" s="199"/>
      <c r="AH72" s="199"/>
      <c r="AI72" s="199"/>
      <c r="AJ72" s="199"/>
      <c r="AK72" s="197"/>
      <c r="AL72" s="197"/>
      <c r="AM72" s="202"/>
      <c r="AN72" s="209"/>
      <c r="AO72" s="209"/>
      <c r="AP72" s="209"/>
      <c r="AQ72" s="209"/>
      <c r="AR72" s="209"/>
      <c r="AS72" s="197"/>
      <c r="AT72" s="197"/>
    </row>
    <row r="73" spans="1:91" s="210" customFormat="1" ht="11.25">
      <c r="A73" s="207"/>
      <c r="B73" s="207"/>
      <c r="C73" s="197"/>
      <c r="D73" s="198"/>
      <c r="E73" s="197"/>
      <c r="F73" s="199"/>
      <c r="G73" s="199"/>
      <c r="H73" s="208"/>
      <c r="I73" s="208"/>
      <c r="J73" s="208"/>
      <c r="K73" s="199"/>
      <c r="L73" s="208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208"/>
      <c r="AE73" s="199"/>
      <c r="AF73" s="199"/>
      <c r="AG73" s="199"/>
      <c r="AH73" s="199"/>
      <c r="AI73" s="199"/>
      <c r="AJ73" s="199"/>
      <c r="AK73" s="197"/>
      <c r="AL73" s="197"/>
      <c r="AM73" s="202"/>
      <c r="AN73" s="209"/>
      <c r="AO73" s="209"/>
      <c r="AP73" s="209"/>
      <c r="AQ73" s="209"/>
      <c r="AR73" s="209"/>
      <c r="AS73" s="197"/>
      <c r="AT73" s="197"/>
    </row>
    <row r="74" spans="1:91" s="210" customFormat="1" ht="11.25">
      <c r="A74" s="206"/>
      <c r="B74" s="206"/>
      <c r="C74" s="195"/>
      <c r="D74" s="211"/>
      <c r="E74" s="212"/>
      <c r="F74" s="201"/>
      <c r="G74" s="213"/>
      <c r="H74" s="200"/>
      <c r="I74" s="200"/>
      <c r="J74" s="200"/>
      <c r="K74" s="213"/>
      <c r="L74" s="200"/>
      <c r="M74" s="213"/>
      <c r="N74" s="213"/>
      <c r="O74" s="213"/>
      <c r="P74" s="213"/>
      <c r="Q74" s="200"/>
      <c r="R74" s="201"/>
      <c r="S74" s="213"/>
      <c r="T74" s="213"/>
      <c r="U74" s="200"/>
      <c r="V74" s="213"/>
      <c r="W74" s="213"/>
      <c r="X74" s="200"/>
      <c r="Y74" s="213"/>
      <c r="Z74" s="213"/>
      <c r="AA74" s="213"/>
      <c r="AB74" s="213"/>
      <c r="AC74" s="213"/>
      <c r="AD74" s="200"/>
      <c r="AE74" s="213"/>
      <c r="AF74" s="213"/>
      <c r="AG74" s="213"/>
      <c r="AH74" s="213"/>
      <c r="AI74" s="213"/>
      <c r="AJ74" s="213"/>
      <c r="AK74" s="212"/>
      <c r="AM74" s="214"/>
      <c r="AN74" s="206"/>
      <c r="AO74" s="206"/>
      <c r="AP74" s="206"/>
      <c r="AQ74" s="206"/>
      <c r="AR74" s="206"/>
      <c r="AS74" s="195"/>
      <c r="AT74" s="197"/>
    </row>
    <row r="75" spans="1:91" s="210" customFormat="1" ht="12.75">
      <c r="A75" s="171"/>
      <c r="B75" s="171" t="s">
        <v>0</v>
      </c>
      <c r="C75" s="171"/>
      <c r="D75" s="215"/>
      <c r="E75" s="171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7"/>
      <c r="AI75" s="217"/>
      <c r="AJ75" s="217"/>
      <c r="AK75" s="171"/>
      <c r="AL75" s="171"/>
      <c r="AM75" s="218"/>
      <c r="AN75" s="171"/>
      <c r="AO75" s="171"/>
      <c r="AP75" s="171"/>
      <c r="AQ75" s="171"/>
      <c r="AR75" s="171"/>
      <c r="AS75" s="171"/>
      <c r="AT75" s="197"/>
    </row>
    <row r="76" spans="1:91" s="210" customFormat="1" ht="12.75">
      <c r="A76" s="171"/>
      <c r="B76" s="171"/>
      <c r="C76" s="171" t="s">
        <v>48</v>
      </c>
      <c r="D76" s="215"/>
      <c r="E76" s="171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  <c r="AG76" s="216"/>
      <c r="AH76" s="217"/>
      <c r="AI76" s="217"/>
      <c r="AJ76" s="217"/>
      <c r="AK76" s="171"/>
      <c r="AL76" s="171"/>
      <c r="AM76" s="218"/>
      <c r="AN76" s="171"/>
      <c r="AO76" s="171"/>
      <c r="AP76" s="171"/>
      <c r="AQ76" s="171"/>
      <c r="AR76" s="171"/>
      <c r="AS76" s="171"/>
      <c r="AT76" s="195"/>
    </row>
    <row r="77" spans="1:91" s="171" customFormat="1" ht="15" customHeight="1">
      <c r="C77" s="171" t="s">
        <v>49</v>
      </c>
      <c r="D77" s="215"/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216"/>
      <c r="Q77" s="216"/>
      <c r="R77" s="216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  <c r="AG77" s="216"/>
      <c r="AH77" s="217"/>
      <c r="AI77" s="217"/>
      <c r="AJ77" s="217"/>
      <c r="AM77" s="218"/>
    </row>
    <row r="78" spans="1:91" s="171" customFormat="1" ht="15" customHeight="1">
      <c r="C78" s="171" t="s">
        <v>50</v>
      </c>
      <c r="D78" s="215"/>
      <c r="F78" s="216"/>
      <c r="G78" s="216"/>
      <c r="H78" s="216"/>
      <c r="I78" s="216"/>
      <c r="J78" s="216"/>
      <c r="K78" s="216"/>
      <c r="L78" s="216"/>
      <c r="M78" s="216"/>
      <c r="N78" s="216"/>
      <c r="O78" s="216"/>
      <c r="P78" s="216"/>
      <c r="Q78" s="216"/>
      <c r="R78" s="216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  <c r="AG78" s="216"/>
      <c r="AH78" s="217"/>
      <c r="AI78" s="217"/>
      <c r="AJ78" s="217"/>
      <c r="AM78" s="218"/>
    </row>
    <row r="79" spans="1:91" s="171" customFormat="1" ht="15" customHeight="1">
      <c r="C79" s="171" t="s">
        <v>51</v>
      </c>
      <c r="D79" s="215"/>
      <c r="F79" s="216"/>
      <c r="G79" s="216"/>
      <c r="H79" s="216"/>
      <c r="I79" s="216"/>
      <c r="J79" s="216"/>
      <c r="K79" s="216"/>
      <c r="L79" s="216"/>
      <c r="M79" s="216"/>
      <c r="N79" s="216"/>
      <c r="O79" s="216"/>
      <c r="P79" s="216"/>
      <c r="Q79" s="216"/>
      <c r="R79" s="216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  <c r="AG79" s="216"/>
      <c r="AH79" s="217"/>
      <c r="AI79" s="217"/>
      <c r="AJ79" s="217"/>
      <c r="AM79" s="218"/>
    </row>
    <row r="80" spans="1:91" s="171" customFormat="1" ht="15" customHeight="1">
      <c r="C80" s="171" t="s">
        <v>52</v>
      </c>
      <c r="D80" s="215"/>
      <c r="F80" s="216"/>
      <c r="G80" s="216"/>
      <c r="H80" s="216"/>
      <c r="I80" s="216"/>
      <c r="J80" s="216"/>
      <c r="K80" s="216"/>
      <c r="L80" s="216"/>
      <c r="M80" s="216"/>
      <c r="N80" s="216"/>
      <c r="O80" s="216"/>
      <c r="P80" s="216"/>
      <c r="Q80" s="216"/>
      <c r="R80" s="216"/>
      <c r="S80" s="216"/>
      <c r="T80" s="216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217"/>
      <c r="AI80" s="217"/>
      <c r="AJ80" s="217"/>
      <c r="AM80" s="218"/>
    </row>
    <row r="81" spans="1:90" s="171" customFormat="1" ht="15" customHeight="1">
      <c r="C81" s="171" t="s">
        <v>53</v>
      </c>
      <c r="D81" s="215"/>
      <c r="F81" s="216"/>
      <c r="G81" s="216"/>
      <c r="H81" s="216"/>
      <c r="I81" s="216"/>
      <c r="J81" s="216"/>
      <c r="K81" s="216"/>
      <c r="L81" s="216"/>
      <c r="M81" s="216"/>
      <c r="N81" s="216"/>
      <c r="O81" s="216"/>
      <c r="P81" s="216"/>
      <c r="Q81" s="216"/>
      <c r="R81" s="216"/>
      <c r="S81" s="216"/>
      <c r="T81" s="216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217"/>
      <c r="AI81" s="217"/>
      <c r="AJ81" s="217"/>
      <c r="AM81" s="218"/>
    </row>
    <row r="82" spans="1:90" s="171" customFormat="1" ht="15" customHeight="1">
      <c r="C82" s="171" t="s">
        <v>54</v>
      </c>
      <c r="D82" s="215"/>
      <c r="F82" s="216"/>
      <c r="G82" s="216"/>
      <c r="H82" s="216"/>
      <c r="I82" s="216"/>
      <c r="J82" s="216"/>
      <c r="K82" s="216"/>
      <c r="L82" s="216"/>
      <c r="M82" s="216"/>
      <c r="N82" s="216"/>
      <c r="O82" s="216"/>
      <c r="P82" s="216"/>
      <c r="Q82" s="216"/>
      <c r="R82" s="216"/>
      <c r="S82" s="216"/>
      <c r="T82" s="216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217"/>
      <c r="AI82" s="217"/>
      <c r="AJ82" s="217"/>
      <c r="AM82" s="218"/>
    </row>
    <row r="83" spans="1:90" s="171" customFormat="1" ht="15" customHeight="1">
      <c r="C83" s="171" t="s">
        <v>55</v>
      </c>
      <c r="D83" s="215"/>
      <c r="F83" s="216"/>
      <c r="G83" s="216"/>
      <c r="H83" s="216"/>
      <c r="I83" s="216"/>
      <c r="J83" s="216"/>
      <c r="K83" s="216"/>
      <c r="L83" s="216"/>
      <c r="M83" s="216"/>
      <c r="N83" s="216"/>
      <c r="O83" s="216"/>
      <c r="P83" s="216"/>
      <c r="Q83" s="216"/>
      <c r="R83" s="216"/>
      <c r="S83" s="216"/>
      <c r="T83" s="216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217"/>
      <c r="AI83" s="217"/>
      <c r="AJ83" s="217"/>
      <c r="AM83" s="218"/>
    </row>
    <row r="84" spans="1:90" s="171" customFormat="1" ht="15" customHeight="1">
      <c r="C84" s="171" t="s">
        <v>56</v>
      </c>
      <c r="D84" s="215"/>
      <c r="F84" s="216"/>
      <c r="G84" s="216"/>
      <c r="H84" s="216"/>
      <c r="I84" s="216"/>
      <c r="J84" s="216"/>
      <c r="K84" s="216"/>
      <c r="L84" s="216"/>
      <c r="M84" s="216"/>
      <c r="N84" s="216"/>
      <c r="O84" s="216"/>
      <c r="P84" s="216"/>
      <c r="Q84" s="216"/>
      <c r="R84" s="216"/>
      <c r="S84" s="216"/>
      <c r="T84" s="216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217"/>
      <c r="AI84" s="217"/>
      <c r="AJ84" s="217"/>
      <c r="AM84" s="218"/>
    </row>
    <row r="90" spans="1:90" ht="20.25">
      <c r="A90" s="161" t="str">
        <f>$A$1</f>
        <v>Công ty TNHH Hải sản An Lạc</v>
      </c>
      <c r="B90" s="64"/>
      <c r="C90" s="64"/>
      <c r="D90" s="68"/>
      <c r="E90" s="64"/>
      <c r="F90" s="68"/>
      <c r="G90" s="68"/>
      <c r="H90" s="68"/>
      <c r="I90" s="68"/>
      <c r="J90" s="68"/>
      <c r="K90" s="139"/>
      <c r="L90" s="139"/>
      <c r="M90" s="139"/>
      <c r="N90" s="139"/>
      <c r="O90" s="139"/>
      <c r="P90" s="139"/>
      <c r="Q90" s="139"/>
      <c r="R90" s="139"/>
      <c r="S90" s="66" t="str">
        <f>S1</f>
        <v>BẢNG CHẤM CÔNG THÁNG 08 NĂM 2014</v>
      </c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65"/>
      <c r="AL90" s="65"/>
      <c r="AM90" s="395" t="s">
        <v>157</v>
      </c>
      <c r="AN90" s="396"/>
      <c r="AO90" s="396"/>
      <c r="AP90" s="396"/>
      <c r="AQ90" s="396"/>
      <c r="AR90" s="396"/>
      <c r="AS90" s="397"/>
      <c r="AT90" s="67"/>
    </row>
    <row r="91" spans="1:90" ht="20.25">
      <c r="A91" s="161" t="str">
        <f>$A$2</f>
        <v>Địa chỉ: Lô A14, đường 4A, KCN Hải Sơn, Đức Hòa, Long An</v>
      </c>
      <c r="B91" s="68"/>
      <c r="C91" s="68"/>
      <c r="D91" s="68"/>
      <c r="E91" s="68"/>
      <c r="F91" s="68"/>
      <c r="G91" s="68"/>
      <c r="H91" s="68"/>
      <c r="I91" s="68"/>
      <c r="J91" s="68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65"/>
      <c r="AL91" s="65"/>
      <c r="AM91" s="114"/>
      <c r="AN91" s="69"/>
      <c r="AO91" s="69"/>
      <c r="AP91" s="69"/>
      <c r="AQ91" s="69"/>
      <c r="AR91" s="69"/>
      <c r="AS91" s="113"/>
      <c r="AT91" s="113"/>
    </row>
    <row r="92" spans="1:90" ht="21" customHeight="1">
      <c r="A92" s="161" t="str">
        <f>$A$3</f>
        <v>MST: 1100878093</v>
      </c>
      <c r="B92" s="70"/>
      <c r="C92" s="70"/>
      <c r="D92" s="71"/>
      <c r="E92" s="71"/>
      <c r="F92" s="139"/>
      <c r="G92" s="139"/>
      <c r="H92" s="139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65"/>
      <c r="AL92" s="65"/>
      <c r="AM92" s="114"/>
      <c r="AN92" s="67"/>
      <c r="AO92" s="67"/>
      <c r="AP92" s="67"/>
      <c r="AQ92" s="67"/>
      <c r="AR92" s="67"/>
      <c r="AS92" s="72"/>
      <c r="AT92" s="72"/>
    </row>
    <row r="93" spans="1:90" ht="14.25" customHeight="1">
      <c r="A93" s="73"/>
      <c r="B93" s="73"/>
      <c r="C93" s="149"/>
      <c r="D93" s="74"/>
      <c r="E93" s="75">
        <f>$E$4</f>
        <v>41852</v>
      </c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7"/>
      <c r="AI93" s="77"/>
      <c r="AJ93" s="77"/>
      <c r="AK93" s="73"/>
      <c r="AL93" s="73"/>
      <c r="AM93" s="115"/>
      <c r="AN93" s="73"/>
      <c r="AO93" s="73"/>
      <c r="AP93" s="73"/>
      <c r="AQ93" s="73"/>
      <c r="AR93" s="73"/>
      <c r="AS93" s="73"/>
      <c r="AT93" s="120"/>
    </row>
    <row r="94" spans="1:90" s="78" customFormat="1" ht="18.75" customHeight="1">
      <c r="A94" s="390" t="s">
        <v>29</v>
      </c>
      <c r="B94" s="390" t="s">
        <v>3</v>
      </c>
      <c r="C94" s="390" t="s">
        <v>1</v>
      </c>
      <c r="D94" s="386" t="s">
        <v>30</v>
      </c>
      <c r="E94" s="390" t="s">
        <v>31</v>
      </c>
      <c r="F94" s="137">
        <f>+E93</f>
        <v>41852</v>
      </c>
      <c r="G94" s="137">
        <f t="shared" ref="G94:AJ94" si="61">F94+1</f>
        <v>41853</v>
      </c>
      <c r="H94" s="137">
        <f t="shared" si="61"/>
        <v>41854</v>
      </c>
      <c r="I94" s="137">
        <f t="shared" si="61"/>
        <v>41855</v>
      </c>
      <c r="J94" s="137">
        <f t="shared" si="61"/>
        <v>41856</v>
      </c>
      <c r="K94" s="137">
        <f t="shared" si="61"/>
        <v>41857</v>
      </c>
      <c r="L94" s="137">
        <f t="shared" si="61"/>
        <v>41858</v>
      </c>
      <c r="M94" s="137">
        <f t="shared" si="61"/>
        <v>41859</v>
      </c>
      <c r="N94" s="137">
        <f t="shared" si="61"/>
        <v>41860</v>
      </c>
      <c r="O94" s="137">
        <f t="shared" si="61"/>
        <v>41861</v>
      </c>
      <c r="P94" s="137">
        <f t="shared" si="61"/>
        <v>41862</v>
      </c>
      <c r="Q94" s="137">
        <f t="shared" si="61"/>
        <v>41863</v>
      </c>
      <c r="R94" s="137">
        <f t="shared" si="61"/>
        <v>41864</v>
      </c>
      <c r="S94" s="137">
        <f t="shared" si="61"/>
        <v>41865</v>
      </c>
      <c r="T94" s="137">
        <f t="shared" si="61"/>
        <v>41866</v>
      </c>
      <c r="U94" s="137">
        <f t="shared" si="61"/>
        <v>41867</v>
      </c>
      <c r="V94" s="137">
        <f t="shared" si="61"/>
        <v>41868</v>
      </c>
      <c r="W94" s="137">
        <f t="shared" si="61"/>
        <v>41869</v>
      </c>
      <c r="X94" s="137">
        <f t="shared" si="61"/>
        <v>41870</v>
      </c>
      <c r="Y94" s="137">
        <f t="shared" si="61"/>
        <v>41871</v>
      </c>
      <c r="Z94" s="137">
        <f t="shared" si="61"/>
        <v>41872</v>
      </c>
      <c r="AA94" s="137">
        <f t="shared" si="61"/>
        <v>41873</v>
      </c>
      <c r="AB94" s="137">
        <f t="shared" si="61"/>
        <v>41874</v>
      </c>
      <c r="AC94" s="137">
        <f t="shared" si="61"/>
        <v>41875</v>
      </c>
      <c r="AD94" s="137">
        <f t="shared" si="61"/>
        <v>41876</v>
      </c>
      <c r="AE94" s="137">
        <f t="shared" si="61"/>
        <v>41877</v>
      </c>
      <c r="AF94" s="137">
        <f t="shared" si="61"/>
        <v>41878</v>
      </c>
      <c r="AG94" s="137">
        <f t="shared" si="61"/>
        <v>41879</v>
      </c>
      <c r="AH94" s="137">
        <f>AG94+1</f>
        <v>41880</v>
      </c>
      <c r="AI94" s="137">
        <f t="shared" si="61"/>
        <v>41881</v>
      </c>
      <c r="AJ94" s="137">
        <f t="shared" si="61"/>
        <v>41882</v>
      </c>
      <c r="AK94" s="392" t="s">
        <v>15</v>
      </c>
      <c r="AL94" s="393"/>
      <c r="AM94" s="394"/>
      <c r="AN94" s="384" t="s">
        <v>47</v>
      </c>
      <c r="AO94" s="384" t="s">
        <v>43</v>
      </c>
      <c r="AP94" s="384" t="s">
        <v>44</v>
      </c>
      <c r="AQ94" s="384" t="s">
        <v>45</v>
      </c>
      <c r="AR94" s="384" t="s">
        <v>46</v>
      </c>
      <c r="AS94" s="386" t="s">
        <v>11</v>
      </c>
      <c r="AT94" s="379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</row>
    <row r="95" spans="1:90" s="78" customFormat="1" ht="47.25" customHeight="1">
      <c r="A95" s="387"/>
      <c r="B95" s="387"/>
      <c r="C95" s="387"/>
      <c r="D95" s="387"/>
      <c r="E95" s="391"/>
      <c r="F95" s="138" t="str">
        <f>CHOOSE(WEEKDAY(F94),"C.Nhật","T.Hai","T.Ba","T.Tư","T.Năm","T.Sáu","T.Bảy")</f>
        <v>T.Sáu</v>
      </c>
      <c r="G95" s="138" t="str">
        <f t="shared" ref="G95:AJ95" si="62">CHOOSE(WEEKDAY(G94),"C.Nhật","T.Hai","T.Ba","T.Tư","T.Năm","T.Sáu","T.Bảy")</f>
        <v>T.Bảy</v>
      </c>
      <c r="H95" s="138" t="str">
        <f t="shared" si="62"/>
        <v>C.Nhật</v>
      </c>
      <c r="I95" s="138" t="str">
        <f t="shared" si="62"/>
        <v>T.Hai</v>
      </c>
      <c r="J95" s="138" t="str">
        <f t="shared" si="62"/>
        <v>T.Ba</v>
      </c>
      <c r="K95" s="138" t="str">
        <f t="shared" si="62"/>
        <v>T.Tư</v>
      </c>
      <c r="L95" s="138" t="str">
        <f t="shared" si="62"/>
        <v>T.Năm</v>
      </c>
      <c r="M95" s="138" t="str">
        <f t="shared" si="62"/>
        <v>T.Sáu</v>
      </c>
      <c r="N95" s="138" t="str">
        <f t="shared" si="62"/>
        <v>T.Bảy</v>
      </c>
      <c r="O95" s="138" t="str">
        <f t="shared" si="62"/>
        <v>C.Nhật</v>
      </c>
      <c r="P95" s="138" t="str">
        <f t="shared" si="62"/>
        <v>T.Hai</v>
      </c>
      <c r="Q95" s="138" t="str">
        <f t="shared" si="62"/>
        <v>T.Ba</v>
      </c>
      <c r="R95" s="138" t="str">
        <f t="shared" si="62"/>
        <v>T.Tư</v>
      </c>
      <c r="S95" s="138" t="str">
        <f t="shared" si="62"/>
        <v>T.Năm</v>
      </c>
      <c r="T95" s="138" t="str">
        <f t="shared" si="62"/>
        <v>T.Sáu</v>
      </c>
      <c r="U95" s="138" t="str">
        <f t="shared" si="62"/>
        <v>T.Bảy</v>
      </c>
      <c r="V95" s="138" t="str">
        <f t="shared" si="62"/>
        <v>C.Nhật</v>
      </c>
      <c r="W95" s="138" t="str">
        <f t="shared" si="62"/>
        <v>T.Hai</v>
      </c>
      <c r="X95" s="138" t="str">
        <f t="shared" si="62"/>
        <v>T.Ba</v>
      </c>
      <c r="Y95" s="138" t="str">
        <f t="shared" si="62"/>
        <v>T.Tư</v>
      </c>
      <c r="Z95" s="138" t="str">
        <f t="shared" si="62"/>
        <v>T.Năm</v>
      </c>
      <c r="AA95" s="138" t="str">
        <f t="shared" si="62"/>
        <v>T.Sáu</v>
      </c>
      <c r="AB95" s="138" t="str">
        <f t="shared" si="62"/>
        <v>T.Bảy</v>
      </c>
      <c r="AC95" s="138" t="str">
        <f t="shared" si="62"/>
        <v>C.Nhật</v>
      </c>
      <c r="AD95" s="138" t="str">
        <f t="shared" si="62"/>
        <v>T.Hai</v>
      </c>
      <c r="AE95" s="138" t="str">
        <f t="shared" si="62"/>
        <v>T.Ba</v>
      </c>
      <c r="AF95" s="138" t="str">
        <f t="shared" si="62"/>
        <v>T.Tư</v>
      </c>
      <c r="AG95" s="138" t="str">
        <f t="shared" si="62"/>
        <v>T.Năm</v>
      </c>
      <c r="AH95" s="138" t="str">
        <f t="shared" si="62"/>
        <v>T.Sáu</v>
      </c>
      <c r="AI95" s="138" t="str">
        <f t="shared" si="62"/>
        <v>T.Bảy</v>
      </c>
      <c r="AJ95" s="138" t="str">
        <f t="shared" si="62"/>
        <v>C.Nhật</v>
      </c>
      <c r="AK95" s="112" t="s">
        <v>16</v>
      </c>
      <c r="AL95" s="112" t="s">
        <v>32</v>
      </c>
      <c r="AM95" s="116" t="s">
        <v>17</v>
      </c>
      <c r="AN95" s="385"/>
      <c r="AO95" s="385"/>
      <c r="AP95" s="385"/>
      <c r="AQ95" s="385"/>
      <c r="AR95" s="385"/>
      <c r="AS95" s="387"/>
      <c r="AT95" s="379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</row>
    <row r="96" spans="1:90" s="78" customFormat="1" ht="12.75" customHeight="1">
      <c r="A96" s="151">
        <v>1</v>
      </c>
      <c r="B96" s="151">
        <v>2</v>
      </c>
      <c r="C96" s="151">
        <v>3</v>
      </c>
      <c r="D96" s="151">
        <v>4</v>
      </c>
      <c r="E96" s="151">
        <v>5</v>
      </c>
      <c r="F96" s="151">
        <v>6</v>
      </c>
      <c r="G96" s="151">
        <v>7</v>
      </c>
      <c r="H96" s="151">
        <v>8</v>
      </c>
      <c r="I96" s="151">
        <v>9</v>
      </c>
      <c r="J96" s="151">
        <v>10</v>
      </c>
      <c r="K96" s="151">
        <v>11</v>
      </c>
      <c r="L96" s="151">
        <v>12</v>
      </c>
      <c r="M96" s="151">
        <v>13</v>
      </c>
      <c r="N96" s="151">
        <v>14</v>
      </c>
      <c r="O96" s="151">
        <v>15</v>
      </c>
      <c r="P96" s="151">
        <v>16</v>
      </c>
      <c r="Q96" s="151">
        <v>17</v>
      </c>
      <c r="R96" s="151">
        <v>18</v>
      </c>
      <c r="S96" s="151">
        <v>19</v>
      </c>
      <c r="T96" s="151">
        <v>20</v>
      </c>
      <c r="U96" s="151">
        <v>21</v>
      </c>
      <c r="V96" s="151">
        <v>22</v>
      </c>
      <c r="W96" s="151">
        <v>23</v>
      </c>
      <c r="X96" s="151">
        <v>24</v>
      </c>
      <c r="Y96" s="151">
        <v>25</v>
      </c>
      <c r="Z96" s="151">
        <v>26</v>
      </c>
      <c r="AA96" s="151">
        <v>27</v>
      </c>
      <c r="AB96" s="151">
        <v>28</v>
      </c>
      <c r="AC96" s="151">
        <v>29</v>
      </c>
      <c r="AD96" s="151">
        <v>30</v>
      </c>
      <c r="AE96" s="151">
        <v>31</v>
      </c>
      <c r="AF96" s="151">
        <v>32</v>
      </c>
      <c r="AG96" s="151">
        <v>33</v>
      </c>
      <c r="AH96" s="151">
        <v>34</v>
      </c>
      <c r="AI96" s="151">
        <v>35</v>
      </c>
      <c r="AJ96" s="151">
        <v>36</v>
      </c>
      <c r="AK96" s="151">
        <v>37</v>
      </c>
      <c r="AL96" s="151">
        <v>38</v>
      </c>
      <c r="AM96" s="151">
        <v>39</v>
      </c>
      <c r="AN96" s="151">
        <v>40</v>
      </c>
      <c r="AO96" s="151">
        <v>41</v>
      </c>
      <c r="AP96" s="151">
        <v>42</v>
      </c>
      <c r="AQ96" s="151">
        <v>43</v>
      </c>
      <c r="AR96" s="151">
        <v>44</v>
      </c>
      <c r="AS96" s="151">
        <v>45</v>
      </c>
      <c r="AT96" s="314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</row>
    <row r="97" spans="1:90" s="78" customFormat="1" ht="18" customHeight="1">
      <c r="A97" s="370">
        <v>1</v>
      </c>
      <c r="B97" s="370" t="s">
        <v>97</v>
      </c>
      <c r="C97" s="358" t="str">
        <f>VLOOKUP(B97,DS,2,0)</f>
        <v xml:space="preserve"> Lâm Thị Mộng Kiều </v>
      </c>
      <c r="D97" s="360" t="str">
        <f>VLOOKUP(B97,DS,3,0)</f>
        <v>Công nhân</v>
      </c>
      <c r="E97" s="79" t="s">
        <v>33</v>
      </c>
      <c r="F97" s="80">
        <v>8</v>
      </c>
      <c r="G97" s="80">
        <v>8</v>
      </c>
      <c r="H97" s="80"/>
      <c r="I97" s="80">
        <v>8</v>
      </c>
      <c r="J97" s="80">
        <v>8</v>
      </c>
      <c r="K97" s="80">
        <v>8</v>
      </c>
      <c r="L97" s="80">
        <v>8</v>
      </c>
      <c r="M97" s="80">
        <v>8</v>
      </c>
      <c r="N97" s="80">
        <v>8</v>
      </c>
      <c r="O97" s="80"/>
      <c r="P97" s="80"/>
      <c r="Q97" s="80">
        <v>8</v>
      </c>
      <c r="R97" s="80">
        <v>8</v>
      </c>
      <c r="S97" s="80">
        <v>8</v>
      </c>
      <c r="T97" s="80">
        <v>8</v>
      </c>
      <c r="U97" s="80">
        <v>8</v>
      </c>
      <c r="V97" s="80"/>
      <c r="W97" s="80">
        <v>8</v>
      </c>
      <c r="X97" s="80">
        <v>8</v>
      </c>
      <c r="Y97" s="80">
        <v>8</v>
      </c>
      <c r="Z97" s="80">
        <v>8</v>
      </c>
      <c r="AA97" s="80">
        <v>8</v>
      </c>
      <c r="AB97" s="80">
        <v>8</v>
      </c>
      <c r="AC97" s="80"/>
      <c r="AD97" s="80">
        <v>8</v>
      </c>
      <c r="AE97" s="80">
        <v>8</v>
      </c>
      <c r="AF97" s="80">
        <v>8</v>
      </c>
      <c r="AG97" s="80">
        <v>8</v>
      </c>
      <c r="AH97" s="80">
        <v>8</v>
      </c>
      <c r="AI97" s="80">
        <v>8</v>
      </c>
      <c r="AJ97" s="80"/>
      <c r="AK97" s="362">
        <f t="shared" ref="AK97" si="63">((SUM(F97:AJ97))/8)-(SUMIF($F$6:$AJ$6,"C.Nhật",F97:AJ97)/8)</f>
        <v>25</v>
      </c>
      <c r="AL97" s="362">
        <f t="shared" ref="AL97" si="64">SUM(F98:AJ98)/8*1.5</f>
        <v>0</v>
      </c>
      <c r="AM97" s="364">
        <f t="shared" ref="AM97" si="65">SUMIF($F$6:$AJ$6,"C.Nhật",$F97:$AJ98)/8*2</f>
        <v>0</v>
      </c>
      <c r="AN97" s="366">
        <f t="shared" ref="AN97" si="66">SUM(AK97:AM98)</f>
        <v>25</v>
      </c>
      <c r="AO97" s="368">
        <v>0</v>
      </c>
      <c r="AP97" s="366"/>
      <c r="AQ97" s="366"/>
      <c r="AR97" s="366"/>
      <c r="AS97" s="356"/>
      <c r="AT97" s="314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</row>
    <row r="98" spans="1:90" s="78" customFormat="1" ht="18" customHeight="1">
      <c r="A98" s="371"/>
      <c r="B98" s="371"/>
      <c r="C98" s="359"/>
      <c r="D98" s="361"/>
      <c r="E98" s="81" t="s">
        <v>32</v>
      </c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2"/>
      <c r="AJ98" s="82"/>
      <c r="AK98" s="363"/>
      <c r="AL98" s="363"/>
      <c r="AM98" s="365"/>
      <c r="AN98" s="367"/>
      <c r="AO98" s="369"/>
      <c r="AP98" s="367"/>
      <c r="AQ98" s="367"/>
      <c r="AR98" s="367"/>
      <c r="AS98" s="357"/>
      <c r="AT98" s="314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</row>
    <row r="99" spans="1:90" s="78" customFormat="1" ht="18" customHeight="1">
      <c r="A99" s="370">
        <f>A97+1</f>
        <v>2</v>
      </c>
      <c r="B99" s="370" t="s">
        <v>98</v>
      </c>
      <c r="C99" s="358" t="str">
        <f>VLOOKUP(B99,DS,2,0)</f>
        <v>Huỳnh Thị Hường</v>
      </c>
      <c r="D99" s="360" t="str">
        <f>VLOOKUP(B99,DS,3,0)</f>
        <v>Công nhân</v>
      </c>
      <c r="E99" s="79" t="s">
        <v>33</v>
      </c>
      <c r="F99" s="80">
        <v>8</v>
      </c>
      <c r="G99" s="80">
        <v>8</v>
      </c>
      <c r="H99" s="80"/>
      <c r="I99" s="80">
        <v>8</v>
      </c>
      <c r="J99" s="80">
        <v>8</v>
      </c>
      <c r="K99" s="80">
        <v>8</v>
      </c>
      <c r="L99" s="80">
        <v>8</v>
      </c>
      <c r="M99" s="80">
        <v>8</v>
      </c>
      <c r="N99" s="80">
        <v>8</v>
      </c>
      <c r="O99" s="80"/>
      <c r="P99" s="80">
        <v>8</v>
      </c>
      <c r="Q99" s="80">
        <v>8</v>
      </c>
      <c r="R99" s="80">
        <v>8</v>
      </c>
      <c r="S99" s="80">
        <v>8</v>
      </c>
      <c r="T99" s="80">
        <v>8</v>
      </c>
      <c r="U99" s="80">
        <v>8</v>
      </c>
      <c r="V99" s="80"/>
      <c r="W99" s="80">
        <v>8</v>
      </c>
      <c r="X99" s="80">
        <v>8</v>
      </c>
      <c r="Y99" s="80">
        <v>8</v>
      </c>
      <c r="Z99" s="80">
        <v>8</v>
      </c>
      <c r="AA99" s="80">
        <v>8</v>
      </c>
      <c r="AB99" s="80">
        <v>8</v>
      </c>
      <c r="AC99" s="80"/>
      <c r="AD99" s="80">
        <v>8</v>
      </c>
      <c r="AE99" s="80">
        <v>8</v>
      </c>
      <c r="AF99" s="80">
        <v>8</v>
      </c>
      <c r="AG99" s="80">
        <v>8</v>
      </c>
      <c r="AH99" s="80">
        <v>8</v>
      </c>
      <c r="AI99" s="80">
        <v>8</v>
      </c>
      <c r="AJ99" s="80"/>
      <c r="AK99" s="362">
        <f t="shared" ref="AK99" si="67">((SUM(F99:AJ99))/8)-(SUMIF($F$6:$AJ$6,"C.Nhật",F99:AJ99)/8)</f>
        <v>26</v>
      </c>
      <c r="AL99" s="362">
        <f t="shared" ref="AL99" si="68">SUM(F100:AJ100)/8*1.5</f>
        <v>0</v>
      </c>
      <c r="AM99" s="364">
        <f t="shared" ref="AM99" si="69">SUMIF($F$6:$AJ$6,"C.Nhật",$F99:$AJ100)/8*2</f>
        <v>0</v>
      </c>
      <c r="AN99" s="366">
        <f t="shared" ref="AN99" si="70">SUM(AK99:AM100)</f>
        <v>26</v>
      </c>
      <c r="AO99" s="368">
        <v>0</v>
      </c>
      <c r="AP99" s="366"/>
      <c r="AQ99" s="366"/>
      <c r="AR99" s="366"/>
      <c r="AS99" s="356"/>
      <c r="AT99" s="314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</row>
    <row r="100" spans="1:90" s="78" customFormat="1" ht="18" customHeight="1">
      <c r="A100" s="371"/>
      <c r="B100" s="371"/>
      <c r="C100" s="359"/>
      <c r="D100" s="361"/>
      <c r="E100" s="81" t="s">
        <v>32</v>
      </c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363"/>
      <c r="AL100" s="363"/>
      <c r="AM100" s="365"/>
      <c r="AN100" s="367"/>
      <c r="AO100" s="369"/>
      <c r="AP100" s="367"/>
      <c r="AQ100" s="367"/>
      <c r="AR100" s="367"/>
      <c r="AS100" s="357"/>
      <c r="AT100" s="314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</row>
    <row r="101" spans="1:90" s="78" customFormat="1" ht="18" customHeight="1">
      <c r="A101" s="370">
        <f>A99+1</f>
        <v>3</v>
      </c>
      <c r="B101" s="370" t="s">
        <v>99</v>
      </c>
      <c r="C101" s="358" t="str">
        <f>VLOOKUP(B101,DS,2,0)</f>
        <v>Nguyễn Thị Rong</v>
      </c>
      <c r="D101" s="360" t="str">
        <f>VLOOKUP(B101,DS,3,0)</f>
        <v>Công nhân</v>
      </c>
      <c r="E101" s="79" t="s">
        <v>33</v>
      </c>
      <c r="F101" s="80">
        <v>8</v>
      </c>
      <c r="G101" s="80">
        <v>8</v>
      </c>
      <c r="H101" s="80"/>
      <c r="I101" s="80">
        <v>8</v>
      </c>
      <c r="J101" s="80">
        <v>8</v>
      </c>
      <c r="K101" s="80">
        <v>8</v>
      </c>
      <c r="L101" s="80">
        <v>8</v>
      </c>
      <c r="M101" s="80">
        <v>8</v>
      </c>
      <c r="N101" s="80">
        <v>8</v>
      </c>
      <c r="O101" s="80"/>
      <c r="P101" s="80">
        <v>8</v>
      </c>
      <c r="Q101" s="80">
        <v>8</v>
      </c>
      <c r="R101" s="80">
        <v>8</v>
      </c>
      <c r="S101" s="80">
        <v>8</v>
      </c>
      <c r="T101" s="80">
        <v>8</v>
      </c>
      <c r="U101" s="80">
        <v>8</v>
      </c>
      <c r="V101" s="80"/>
      <c r="W101" s="80">
        <v>8</v>
      </c>
      <c r="X101" s="80">
        <v>8</v>
      </c>
      <c r="Y101" s="80">
        <v>8</v>
      </c>
      <c r="Z101" s="80">
        <v>8</v>
      </c>
      <c r="AA101" s="80">
        <v>8</v>
      </c>
      <c r="AB101" s="80">
        <v>8</v>
      </c>
      <c r="AC101" s="80"/>
      <c r="AD101" s="80">
        <v>8</v>
      </c>
      <c r="AE101" s="80">
        <v>8</v>
      </c>
      <c r="AF101" s="80">
        <v>8</v>
      </c>
      <c r="AG101" s="80">
        <v>8</v>
      </c>
      <c r="AH101" s="80">
        <v>8</v>
      </c>
      <c r="AI101" s="80">
        <v>8</v>
      </c>
      <c r="AJ101" s="80"/>
      <c r="AK101" s="362">
        <f t="shared" ref="AK101" si="71">((SUM(F101:AJ101))/8)-(SUMIF($F$6:$AJ$6,"C.Nhật",F101:AJ101)/8)</f>
        <v>26</v>
      </c>
      <c r="AL101" s="362">
        <f t="shared" ref="AL101" si="72">SUM(F102:AJ102)/8*1.5</f>
        <v>0</v>
      </c>
      <c r="AM101" s="364">
        <f t="shared" ref="AM101" si="73">SUMIF($F$6:$AJ$6,"C.Nhật",$F101:$AJ102)/8*2</f>
        <v>0</v>
      </c>
      <c r="AN101" s="366">
        <f t="shared" ref="AN101" si="74">SUM(AK101:AM102)</f>
        <v>26</v>
      </c>
      <c r="AO101" s="368">
        <v>0</v>
      </c>
      <c r="AP101" s="366"/>
      <c r="AQ101" s="366"/>
      <c r="AR101" s="366"/>
      <c r="AS101" s="356"/>
      <c r="AT101" s="314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</row>
    <row r="102" spans="1:90" s="78" customFormat="1" ht="18" customHeight="1">
      <c r="A102" s="371"/>
      <c r="B102" s="371"/>
      <c r="C102" s="359"/>
      <c r="D102" s="361"/>
      <c r="E102" s="81" t="s">
        <v>32</v>
      </c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82"/>
      <c r="AK102" s="363"/>
      <c r="AL102" s="363"/>
      <c r="AM102" s="365"/>
      <c r="AN102" s="367"/>
      <c r="AO102" s="369"/>
      <c r="AP102" s="367"/>
      <c r="AQ102" s="367"/>
      <c r="AR102" s="367"/>
      <c r="AS102" s="357"/>
      <c r="AT102" s="314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</row>
    <row r="103" spans="1:90" s="78" customFormat="1" ht="18" customHeight="1">
      <c r="A103" s="370">
        <f t="shared" ref="A103" si="75">A101+1</f>
        <v>4</v>
      </c>
      <c r="B103" s="370" t="s">
        <v>100</v>
      </c>
      <c r="C103" s="358" t="str">
        <f>VLOOKUP(B103,DS,2,0)</f>
        <v>Sơn Thị Nil</v>
      </c>
      <c r="D103" s="360" t="str">
        <f>VLOOKUP(B103,DS,3,0)</f>
        <v>Công nhân</v>
      </c>
      <c r="E103" s="79" t="s">
        <v>33</v>
      </c>
      <c r="F103" s="80">
        <v>8</v>
      </c>
      <c r="G103" s="80">
        <v>8</v>
      </c>
      <c r="H103" s="80"/>
      <c r="I103" s="80">
        <v>8</v>
      </c>
      <c r="J103" s="80">
        <v>8</v>
      </c>
      <c r="K103" s="80">
        <v>8</v>
      </c>
      <c r="L103" s="80">
        <v>8</v>
      </c>
      <c r="M103" s="80">
        <v>8</v>
      </c>
      <c r="N103" s="80">
        <v>8</v>
      </c>
      <c r="O103" s="80"/>
      <c r="P103" s="80">
        <v>8</v>
      </c>
      <c r="Q103" s="80">
        <v>8</v>
      </c>
      <c r="R103" s="80">
        <v>8</v>
      </c>
      <c r="S103" s="80">
        <v>8</v>
      </c>
      <c r="T103" s="80">
        <v>8</v>
      </c>
      <c r="U103" s="80">
        <v>8</v>
      </c>
      <c r="V103" s="80"/>
      <c r="W103" s="80">
        <v>8</v>
      </c>
      <c r="X103" s="80">
        <v>8</v>
      </c>
      <c r="Y103" s="80">
        <v>8</v>
      </c>
      <c r="Z103" s="80">
        <v>8</v>
      </c>
      <c r="AA103" s="80">
        <v>8</v>
      </c>
      <c r="AB103" s="80">
        <v>8</v>
      </c>
      <c r="AC103" s="80"/>
      <c r="AD103" s="80">
        <v>8</v>
      </c>
      <c r="AE103" s="80">
        <v>8</v>
      </c>
      <c r="AF103" s="80">
        <v>8</v>
      </c>
      <c r="AG103" s="80">
        <v>8</v>
      </c>
      <c r="AH103" s="80">
        <v>8</v>
      </c>
      <c r="AI103" s="80">
        <v>8</v>
      </c>
      <c r="AJ103" s="80"/>
      <c r="AK103" s="362">
        <f t="shared" ref="AK103" si="76">((SUM(F103:AJ103))/8)-(SUMIF($F$6:$AJ$6,"C.Nhật",F103:AJ103)/8)</f>
        <v>26</v>
      </c>
      <c r="AL103" s="362">
        <f t="shared" ref="AL103" si="77">SUM(F104:AJ104)/8*1.5</f>
        <v>0</v>
      </c>
      <c r="AM103" s="364">
        <f t="shared" ref="AM103" si="78">SUMIF($F$6:$AJ$6,"C.Nhật",$F103:$AJ104)/8*2</f>
        <v>0</v>
      </c>
      <c r="AN103" s="366">
        <f t="shared" ref="AN103" si="79">SUM(AK103:AM104)</f>
        <v>26</v>
      </c>
      <c r="AO103" s="368">
        <v>0</v>
      </c>
      <c r="AP103" s="366"/>
      <c r="AQ103" s="366"/>
      <c r="AR103" s="366"/>
      <c r="AS103" s="356"/>
      <c r="AT103" s="314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</row>
    <row r="104" spans="1:90" s="78" customFormat="1" ht="18" customHeight="1">
      <c r="A104" s="371"/>
      <c r="B104" s="371"/>
      <c r="C104" s="359"/>
      <c r="D104" s="361"/>
      <c r="E104" s="81" t="s">
        <v>32</v>
      </c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363"/>
      <c r="AL104" s="363"/>
      <c r="AM104" s="365"/>
      <c r="AN104" s="367"/>
      <c r="AO104" s="369"/>
      <c r="AP104" s="367"/>
      <c r="AQ104" s="367"/>
      <c r="AR104" s="367"/>
      <c r="AS104" s="357"/>
      <c r="AT104" s="314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</row>
    <row r="105" spans="1:90" s="78" customFormat="1" ht="18" customHeight="1">
      <c r="A105" s="370">
        <f t="shared" ref="A105" si="80">A103+1</f>
        <v>5</v>
      </c>
      <c r="B105" s="370" t="s">
        <v>101</v>
      </c>
      <c r="C105" s="358" t="str">
        <f>VLOOKUP(B105,DS,2,0)</f>
        <v>Huỳnh Thị Bé Tha</v>
      </c>
      <c r="D105" s="360" t="str">
        <f>VLOOKUP(B105,DS,3,0)</f>
        <v>Công nhân</v>
      </c>
      <c r="E105" s="79" t="s">
        <v>33</v>
      </c>
      <c r="F105" s="80">
        <v>8</v>
      </c>
      <c r="G105" s="80">
        <v>8</v>
      </c>
      <c r="H105" s="80"/>
      <c r="I105" s="80">
        <v>8</v>
      </c>
      <c r="J105" s="80">
        <v>8</v>
      </c>
      <c r="K105" s="80">
        <v>8</v>
      </c>
      <c r="L105" s="80">
        <v>8</v>
      </c>
      <c r="M105" s="80">
        <v>8</v>
      </c>
      <c r="N105" s="80">
        <v>8</v>
      </c>
      <c r="O105" s="80"/>
      <c r="P105" s="80">
        <v>8</v>
      </c>
      <c r="Q105" s="80">
        <v>8</v>
      </c>
      <c r="R105" s="80">
        <v>8</v>
      </c>
      <c r="S105" s="80">
        <v>8</v>
      </c>
      <c r="T105" s="80">
        <v>8</v>
      </c>
      <c r="U105" s="80">
        <v>8</v>
      </c>
      <c r="V105" s="80"/>
      <c r="W105" s="80">
        <v>8</v>
      </c>
      <c r="X105" s="80">
        <v>8</v>
      </c>
      <c r="Y105" s="80">
        <v>8</v>
      </c>
      <c r="Z105" s="80">
        <v>8</v>
      </c>
      <c r="AA105" s="80">
        <v>8</v>
      </c>
      <c r="AB105" s="80">
        <v>8</v>
      </c>
      <c r="AC105" s="80"/>
      <c r="AD105" s="80">
        <v>8</v>
      </c>
      <c r="AE105" s="80">
        <v>8</v>
      </c>
      <c r="AF105" s="80">
        <v>8</v>
      </c>
      <c r="AG105" s="80">
        <v>8</v>
      </c>
      <c r="AH105" s="80">
        <v>8</v>
      </c>
      <c r="AI105" s="80">
        <v>8</v>
      </c>
      <c r="AJ105" s="80"/>
      <c r="AK105" s="362">
        <f t="shared" ref="AK105" si="81">((SUM(F105:AJ105))/8)-(SUMIF($F$6:$AJ$6,"C.Nhật",F105:AJ105)/8)</f>
        <v>26</v>
      </c>
      <c r="AL105" s="362">
        <f t="shared" ref="AL105" si="82">SUM(F106:AJ106)/8*1.5</f>
        <v>0</v>
      </c>
      <c r="AM105" s="364">
        <f t="shared" ref="AM105" si="83">SUMIF($F$6:$AJ$6,"C.Nhật",$F105:$AJ106)/8*2</f>
        <v>0</v>
      </c>
      <c r="AN105" s="366">
        <f t="shared" ref="AN105" si="84">SUM(AK105:AM106)</f>
        <v>26</v>
      </c>
      <c r="AO105" s="368">
        <v>0</v>
      </c>
      <c r="AP105" s="366"/>
      <c r="AQ105" s="366"/>
      <c r="AR105" s="366"/>
      <c r="AS105" s="356"/>
      <c r="AT105" s="314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</row>
    <row r="106" spans="1:90" s="78" customFormat="1" ht="18" customHeight="1">
      <c r="A106" s="371"/>
      <c r="B106" s="371"/>
      <c r="C106" s="359"/>
      <c r="D106" s="361"/>
      <c r="E106" s="81" t="s">
        <v>32</v>
      </c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363"/>
      <c r="AL106" s="363"/>
      <c r="AM106" s="365"/>
      <c r="AN106" s="367"/>
      <c r="AO106" s="369"/>
      <c r="AP106" s="367"/>
      <c r="AQ106" s="367"/>
      <c r="AR106" s="367"/>
      <c r="AS106" s="357"/>
      <c r="AT106" s="314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</row>
    <row r="107" spans="1:90" s="78" customFormat="1" ht="18" customHeight="1">
      <c r="A107" s="370">
        <f t="shared" ref="A107" si="85">A105+1</f>
        <v>6</v>
      </c>
      <c r="B107" s="370" t="s">
        <v>102</v>
      </c>
      <c r="C107" s="358" t="str">
        <f>VLOOKUP(B107,DS,2,0)</f>
        <v>Huỳnh Thị Bé Thi</v>
      </c>
      <c r="D107" s="360" t="str">
        <f>VLOOKUP(B107,DS,3,0)</f>
        <v>Công nhân</v>
      </c>
      <c r="E107" s="79" t="s">
        <v>33</v>
      </c>
      <c r="F107" s="80">
        <v>8</v>
      </c>
      <c r="G107" s="80">
        <v>8</v>
      </c>
      <c r="H107" s="80"/>
      <c r="I107" s="80"/>
      <c r="J107" s="80">
        <v>8</v>
      </c>
      <c r="K107" s="80">
        <v>8</v>
      </c>
      <c r="L107" s="80">
        <v>8</v>
      </c>
      <c r="M107" s="80">
        <v>8</v>
      </c>
      <c r="N107" s="80">
        <v>8</v>
      </c>
      <c r="O107" s="80"/>
      <c r="P107" s="80">
        <v>8</v>
      </c>
      <c r="Q107" s="80">
        <v>8</v>
      </c>
      <c r="R107" s="80">
        <v>8</v>
      </c>
      <c r="S107" s="80">
        <v>8</v>
      </c>
      <c r="T107" s="80">
        <v>8</v>
      </c>
      <c r="U107" s="80">
        <v>8</v>
      </c>
      <c r="V107" s="80"/>
      <c r="W107" s="80">
        <v>8</v>
      </c>
      <c r="X107" s="80">
        <v>8</v>
      </c>
      <c r="Y107" s="80">
        <v>8</v>
      </c>
      <c r="Z107" s="80">
        <v>8</v>
      </c>
      <c r="AA107" s="80">
        <v>8</v>
      </c>
      <c r="AB107" s="80">
        <v>8</v>
      </c>
      <c r="AC107" s="80"/>
      <c r="AD107" s="80">
        <v>8</v>
      </c>
      <c r="AE107" s="80">
        <v>8</v>
      </c>
      <c r="AF107" s="80">
        <v>8</v>
      </c>
      <c r="AG107" s="80">
        <v>8</v>
      </c>
      <c r="AH107" s="80">
        <v>8</v>
      </c>
      <c r="AI107" s="80">
        <v>8</v>
      </c>
      <c r="AJ107" s="80"/>
      <c r="AK107" s="362">
        <f t="shared" ref="AK107" si="86">((SUM(F107:AJ107))/8)-(SUMIF($F$6:$AJ$6,"C.Nhật",F107:AJ107)/8)</f>
        <v>25</v>
      </c>
      <c r="AL107" s="362">
        <f t="shared" ref="AL107" si="87">SUM(F108:AJ108)/8*1.5</f>
        <v>0</v>
      </c>
      <c r="AM107" s="364">
        <f t="shared" ref="AM107" si="88">SUMIF($F$6:$AJ$6,"C.Nhật",$F107:$AJ108)/8*2</f>
        <v>0</v>
      </c>
      <c r="AN107" s="366">
        <f t="shared" ref="AN107" si="89">SUM(AK107:AM108)</f>
        <v>25</v>
      </c>
      <c r="AO107" s="368">
        <v>0</v>
      </c>
      <c r="AP107" s="366"/>
      <c r="AQ107" s="366"/>
      <c r="AR107" s="366"/>
      <c r="AS107" s="356"/>
      <c r="AT107" s="314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</row>
    <row r="108" spans="1:90" s="78" customFormat="1" ht="18" customHeight="1">
      <c r="A108" s="371"/>
      <c r="B108" s="371"/>
      <c r="C108" s="359"/>
      <c r="D108" s="361"/>
      <c r="E108" s="81" t="s">
        <v>32</v>
      </c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363"/>
      <c r="AL108" s="363"/>
      <c r="AM108" s="365"/>
      <c r="AN108" s="367"/>
      <c r="AO108" s="369"/>
      <c r="AP108" s="367"/>
      <c r="AQ108" s="367"/>
      <c r="AR108" s="367"/>
      <c r="AS108" s="357"/>
      <c r="AT108" s="314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</row>
    <row r="109" spans="1:90" s="78" customFormat="1" ht="18" customHeight="1">
      <c r="A109" s="370">
        <f t="shared" ref="A109" si="90">A107+1</f>
        <v>7</v>
      </c>
      <c r="B109" s="370" t="s">
        <v>103</v>
      </c>
      <c r="C109" s="358" t="str">
        <f>VLOOKUP(B109,DS,2,0)</f>
        <v>Nguyễn Thị Kim Hồng</v>
      </c>
      <c r="D109" s="360" t="str">
        <f>VLOOKUP(B109,DS,3,0)</f>
        <v>Công nhân</v>
      </c>
      <c r="E109" s="79" t="s">
        <v>33</v>
      </c>
      <c r="F109" s="80">
        <v>8</v>
      </c>
      <c r="G109" s="80">
        <v>8</v>
      </c>
      <c r="H109" s="80"/>
      <c r="I109" s="80">
        <v>8</v>
      </c>
      <c r="J109" s="80">
        <v>8</v>
      </c>
      <c r="K109" s="80">
        <v>8</v>
      </c>
      <c r="L109" s="80">
        <v>8</v>
      </c>
      <c r="M109" s="80">
        <v>8</v>
      </c>
      <c r="N109" s="80">
        <v>8</v>
      </c>
      <c r="O109" s="80"/>
      <c r="P109" s="80">
        <v>8</v>
      </c>
      <c r="Q109" s="80">
        <v>8</v>
      </c>
      <c r="R109" s="80">
        <v>8</v>
      </c>
      <c r="S109" s="80">
        <v>8</v>
      </c>
      <c r="T109" s="80">
        <v>8</v>
      </c>
      <c r="U109" s="80">
        <v>8</v>
      </c>
      <c r="V109" s="80"/>
      <c r="W109" s="80">
        <v>8</v>
      </c>
      <c r="X109" s="80">
        <v>8</v>
      </c>
      <c r="Y109" s="80">
        <v>8</v>
      </c>
      <c r="Z109" s="80">
        <v>8</v>
      </c>
      <c r="AA109" s="80">
        <v>8</v>
      </c>
      <c r="AB109" s="80">
        <v>8</v>
      </c>
      <c r="AC109" s="80"/>
      <c r="AD109" s="80">
        <v>8</v>
      </c>
      <c r="AE109" s="80">
        <v>8</v>
      </c>
      <c r="AF109" s="80">
        <v>8</v>
      </c>
      <c r="AG109" s="80">
        <v>8</v>
      </c>
      <c r="AH109" s="80">
        <v>8</v>
      </c>
      <c r="AI109" s="80">
        <v>8</v>
      </c>
      <c r="AJ109" s="80"/>
      <c r="AK109" s="362">
        <f t="shared" ref="AK109" si="91">((SUM(F109:AJ109))/8)-(SUMIF($F$6:$AJ$6,"C.Nhật",F109:AJ109)/8)</f>
        <v>26</v>
      </c>
      <c r="AL109" s="362">
        <f t="shared" ref="AL109" si="92">SUM(F110:AJ110)/8*1.5</f>
        <v>0</v>
      </c>
      <c r="AM109" s="364">
        <f t="shared" ref="AM109" si="93">SUMIF($F$6:$AJ$6,"C.Nhật",$F109:$AJ110)/8*2</f>
        <v>0</v>
      </c>
      <c r="AN109" s="366">
        <f t="shared" ref="AN109" si="94">SUM(AK109:AM110)</f>
        <v>26</v>
      </c>
      <c r="AO109" s="368">
        <v>0</v>
      </c>
      <c r="AP109" s="366"/>
      <c r="AQ109" s="366"/>
      <c r="AR109" s="366"/>
      <c r="AS109" s="356"/>
      <c r="AT109" s="314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</row>
    <row r="110" spans="1:90" s="78" customFormat="1" ht="18" customHeight="1">
      <c r="A110" s="371"/>
      <c r="B110" s="371"/>
      <c r="C110" s="359"/>
      <c r="D110" s="361"/>
      <c r="E110" s="81" t="s">
        <v>32</v>
      </c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363"/>
      <c r="AL110" s="363"/>
      <c r="AM110" s="365"/>
      <c r="AN110" s="367"/>
      <c r="AO110" s="369"/>
      <c r="AP110" s="367"/>
      <c r="AQ110" s="367"/>
      <c r="AR110" s="367"/>
      <c r="AS110" s="357"/>
      <c r="AT110" s="314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</row>
    <row r="111" spans="1:90" s="78" customFormat="1" ht="18" customHeight="1">
      <c r="A111" s="370">
        <f t="shared" ref="A111" si="95">A109+1</f>
        <v>8</v>
      </c>
      <c r="B111" s="370" t="s">
        <v>104</v>
      </c>
      <c r="C111" s="358" t="str">
        <f>VLOOKUP(B111,DS,2,0)</f>
        <v>Nguyễn Thị Lựu</v>
      </c>
      <c r="D111" s="360" t="str">
        <f>VLOOKUP(B111,DS,3,0)</f>
        <v>Công nhân</v>
      </c>
      <c r="E111" s="79" t="s">
        <v>33</v>
      </c>
      <c r="F111" s="80">
        <v>8</v>
      </c>
      <c r="G111" s="80">
        <v>8</v>
      </c>
      <c r="H111" s="80"/>
      <c r="I111" s="80">
        <v>8</v>
      </c>
      <c r="J111" s="80">
        <v>8</v>
      </c>
      <c r="K111" s="80">
        <v>8</v>
      </c>
      <c r="L111" s="80">
        <v>8</v>
      </c>
      <c r="M111" s="80">
        <v>8</v>
      </c>
      <c r="N111" s="80">
        <v>8</v>
      </c>
      <c r="O111" s="80"/>
      <c r="P111" s="80">
        <v>8</v>
      </c>
      <c r="Q111" s="80">
        <v>8</v>
      </c>
      <c r="R111" s="80">
        <v>8</v>
      </c>
      <c r="S111" s="80">
        <v>8</v>
      </c>
      <c r="T111" s="80">
        <v>8</v>
      </c>
      <c r="U111" s="80">
        <v>8</v>
      </c>
      <c r="V111" s="80"/>
      <c r="W111" s="80">
        <v>8</v>
      </c>
      <c r="X111" s="80">
        <v>8</v>
      </c>
      <c r="Y111" s="80">
        <v>8</v>
      </c>
      <c r="Z111" s="80">
        <v>8</v>
      </c>
      <c r="AA111" s="80">
        <v>8</v>
      </c>
      <c r="AB111" s="80">
        <v>8</v>
      </c>
      <c r="AC111" s="80"/>
      <c r="AD111" s="80">
        <v>8</v>
      </c>
      <c r="AE111" s="80">
        <v>8</v>
      </c>
      <c r="AF111" s="80">
        <v>8</v>
      </c>
      <c r="AG111" s="80">
        <v>8</v>
      </c>
      <c r="AH111" s="80">
        <v>8</v>
      </c>
      <c r="AI111" s="80">
        <v>8</v>
      </c>
      <c r="AJ111" s="80"/>
      <c r="AK111" s="362">
        <f t="shared" ref="AK111" si="96">((SUM(F111:AJ111))/8)-(SUMIF($F$6:$AJ$6,"C.Nhật",F111:AJ111)/8)</f>
        <v>26</v>
      </c>
      <c r="AL111" s="362">
        <f t="shared" ref="AL111" si="97">SUM(F112:AJ112)/8*1.5</f>
        <v>0</v>
      </c>
      <c r="AM111" s="364">
        <f t="shared" ref="AM111" si="98">SUMIF($F$6:$AJ$6,"C.Nhật",$F111:$AJ112)/8*2</f>
        <v>0</v>
      </c>
      <c r="AN111" s="366">
        <f t="shared" ref="AN111" si="99">SUM(AK111:AM112)</f>
        <v>26</v>
      </c>
      <c r="AO111" s="368">
        <v>0</v>
      </c>
      <c r="AP111" s="366"/>
      <c r="AQ111" s="366"/>
      <c r="AR111" s="366"/>
      <c r="AS111" s="356"/>
      <c r="AT111" s="314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</row>
    <row r="112" spans="1:90" s="78" customFormat="1" ht="18" customHeight="1">
      <c r="A112" s="371"/>
      <c r="B112" s="371"/>
      <c r="C112" s="359"/>
      <c r="D112" s="361"/>
      <c r="E112" s="81" t="s">
        <v>32</v>
      </c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363"/>
      <c r="AL112" s="363"/>
      <c r="AM112" s="365"/>
      <c r="AN112" s="367"/>
      <c r="AO112" s="369"/>
      <c r="AP112" s="367"/>
      <c r="AQ112" s="367"/>
      <c r="AR112" s="367"/>
      <c r="AS112" s="357"/>
      <c r="AT112" s="314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</row>
    <row r="113" spans="1:90" s="78" customFormat="1" ht="18" customHeight="1">
      <c r="A113" s="370">
        <f t="shared" ref="A113" si="100">A111+1</f>
        <v>9</v>
      </c>
      <c r="B113" s="370" t="s">
        <v>105</v>
      </c>
      <c r="C113" s="358" t="str">
        <f>VLOOKUP(B113,DS,2,0)</f>
        <v>Lý Thị Được</v>
      </c>
      <c r="D113" s="360" t="str">
        <f>VLOOKUP(B113,DS,3,0)</f>
        <v>Công nhân</v>
      </c>
      <c r="E113" s="79" t="s">
        <v>33</v>
      </c>
      <c r="F113" s="80">
        <v>8</v>
      </c>
      <c r="G113" s="80">
        <v>8</v>
      </c>
      <c r="H113" s="80"/>
      <c r="I113" s="80">
        <v>8</v>
      </c>
      <c r="J113" s="80">
        <v>8</v>
      </c>
      <c r="K113" s="80">
        <v>8</v>
      </c>
      <c r="L113" s="80">
        <v>8</v>
      </c>
      <c r="M113" s="80">
        <v>8</v>
      </c>
      <c r="N113" s="80">
        <v>8</v>
      </c>
      <c r="O113" s="80"/>
      <c r="P113" s="80">
        <v>8</v>
      </c>
      <c r="Q113" s="80">
        <v>8</v>
      </c>
      <c r="R113" s="80">
        <v>8</v>
      </c>
      <c r="S113" s="80">
        <v>8</v>
      </c>
      <c r="T113" s="80">
        <v>8</v>
      </c>
      <c r="U113" s="80">
        <v>8</v>
      </c>
      <c r="V113" s="80"/>
      <c r="W113" s="80"/>
      <c r="X113" s="80">
        <v>8</v>
      </c>
      <c r="Y113" s="80">
        <v>8</v>
      </c>
      <c r="Z113" s="80">
        <v>8</v>
      </c>
      <c r="AA113" s="80">
        <v>8</v>
      </c>
      <c r="AB113" s="80">
        <v>8</v>
      </c>
      <c r="AC113" s="80"/>
      <c r="AD113" s="80">
        <v>8</v>
      </c>
      <c r="AE113" s="80">
        <v>8</v>
      </c>
      <c r="AF113" s="80">
        <v>8</v>
      </c>
      <c r="AG113" s="80">
        <v>8</v>
      </c>
      <c r="AH113" s="80">
        <v>8</v>
      </c>
      <c r="AI113" s="80">
        <v>8</v>
      </c>
      <c r="AJ113" s="80"/>
      <c r="AK113" s="362">
        <f t="shared" ref="AK113" si="101">((SUM(F113:AJ113))/8)-(SUMIF($F$6:$AJ$6,"C.Nhật",F113:AJ113)/8)</f>
        <v>25</v>
      </c>
      <c r="AL113" s="362">
        <f t="shared" ref="AL113" si="102">SUM(F114:AJ114)/8*1.5</f>
        <v>0</v>
      </c>
      <c r="AM113" s="364">
        <f t="shared" ref="AM113" si="103">SUMIF($F$6:$AJ$6,"C.Nhật",$F113:$AJ114)/8*2</f>
        <v>0</v>
      </c>
      <c r="AN113" s="366">
        <f t="shared" ref="AN113" si="104">SUM(AK113:AM114)</f>
        <v>25</v>
      </c>
      <c r="AO113" s="368">
        <v>0</v>
      </c>
      <c r="AP113" s="366"/>
      <c r="AQ113" s="366"/>
      <c r="AR113" s="366"/>
      <c r="AS113" s="356"/>
      <c r="AT113" s="314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</row>
    <row r="114" spans="1:90" s="78" customFormat="1" ht="18" customHeight="1">
      <c r="A114" s="371"/>
      <c r="B114" s="371"/>
      <c r="C114" s="359"/>
      <c r="D114" s="361"/>
      <c r="E114" s="81" t="s">
        <v>32</v>
      </c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363"/>
      <c r="AL114" s="363"/>
      <c r="AM114" s="365"/>
      <c r="AN114" s="367"/>
      <c r="AO114" s="369"/>
      <c r="AP114" s="367"/>
      <c r="AQ114" s="367"/>
      <c r="AR114" s="367"/>
      <c r="AS114" s="357"/>
      <c r="AT114" s="314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</row>
    <row r="115" spans="1:90" s="78" customFormat="1" ht="18" customHeight="1">
      <c r="A115" s="370">
        <f t="shared" ref="A115" si="105">A113+1</f>
        <v>10</v>
      </c>
      <c r="B115" s="370" t="s">
        <v>106</v>
      </c>
      <c r="C115" s="358" t="str">
        <f>VLOOKUP(B115,DS,2,0)</f>
        <v>Lý La Quan</v>
      </c>
      <c r="D115" s="360" t="str">
        <f>VLOOKUP(B115,DS,3,0)</f>
        <v>Công nhân</v>
      </c>
      <c r="E115" s="79" t="s">
        <v>33</v>
      </c>
      <c r="F115" s="80">
        <v>8</v>
      </c>
      <c r="G115" s="80">
        <v>8</v>
      </c>
      <c r="H115" s="80"/>
      <c r="I115" s="80">
        <v>8</v>
      </c>
      <c r="J115" s="80">
        <v>8</v>
      </c>
      <c r="K115" s="80">
        <v>8</v>
      </c>
      <c r="L115" s="80">
        <v>8</v>
      </c>
      <c r="M115" s="80">
        <v>8</v>
      </c>
      <c r="N115" s="80">
        <v>8</v>
      </c>
      <c r="O115" s="80"/>
      <c r="P115" s="80">
        <v>8</v>
      </c>
      <c r="Q115" s="80">
        <v>8</v>
      </c>
      <c r="R115" s="80">
        <v>8</v>
      </c>
      <c r="S115" s="80">
        <v>8</v>
      </c>
      <c r="T115" s="80">
        <v>8</v>
      </c>
      <c r="U115" s="80">
        <v>8</v>
      </c>
      <c r="V115" s="80"/>
      <c r="W115" s="80">
        <v>8</v>
      </c>
      <c r="X115" s="80">
        <v>8</v>
      </c>
      <c r="Y115" s="80">
        <v>8</v>
      </c>
      <c r="Z115" s="80">
        <v>8</v>
      </c>
      <c r="AA115" s="80">
        <v>8</v>
      </c>
      <c r="AB115" s="80">
        <v>8</v>
      </c>
      <c r="AC115" s="80"/>
      <c r="AD115" s="80">
        <v>8</v>
      </c>
      <c r="AE115" s="80">
        <v>8</v>
      </c>
      <c r="AF115" s="80">
        <v>8</v>
      </c>
      <c r="AG115" s="80">
        <v>8</v>
      </c>
      <c r="AH115" s="80">
        <v>8</v>
      </c>
      <c r="AI115" s="80">
        <v>8</v>
      </c>
      <c r="AJ115" s="80"/>
      <c r="AK115" s="362">
        <f t="shared" ref="AK115" si="106">((SUM(F115:AJ115))/8)-(SUMIF($F$6:$AJ$6,"C.Nhật",F115:AJ115)/8)</f>
        <v>26</v>
      </c>
      <c r="AL115" s="362">
        <f t="shared" ref="AL115" si="107">SUM(F116:AJ116)/8*1.5</f>
        <v>0</v>
      </c>
      <c r="AM115" s="364">
        <f t="shared" ref="AM115" si="108">SUMIF($F$6:$AJ$6,"C.Nhật",$F115:$AJ116)/8*2</f>
        <v>0</v>
      </c>
      <c r="AN115" s="366">
        <f t="shared" ref="AN115" si="109">SUM(AK115:AM116)</f>
        <v>26</v>
      </c>
      <c r="AO115" s="368">
        <v>0</v>
      </c>
      <c r="AP115" s="366"/>
      <c r="AQ115" s="366"/>
      <c r="AR115" s="366"/>
      <c r="AS115" s="356"/>
      <c r="AT115" s="314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</row>
    <row r="116" spans="1:90" s="78" customFormat="1" ht="18" customHeight="1">
      <c r="A116" s="371"/>
      <c r="B116" s="371"/>
      <c r="C116" s="359"/>
      <c r="D116" s="361"/>
      <c r="E116" s="81" t="s">
        <v>32</v>
      </c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363"/>
      <c r="AL116" s="363"/>
      <c r="AM116" s="365"/>
      <c r="AN116" s="367"/>
      <c r="AO116" s="369"/>
      <c r="AP116" s="367"/>
      <c r="AQ116" s="367"/>
      <c r="AR116" s="367"/>
      <c r="AS116" s="357"/>
      <c r="AT116" s="314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</row>
    <row r="117" spans="1:90" s="78" customFormat="1" ht="18" customHeight="1">
      <c r="A117" s="370">
        <f t="shared" ref="A117" si="110">A115+1</f>
        <v>11</v>
      </c>
      <c r="B117" s="370" t="s">
        <v>107</v>
      </c>
      <c r="C117" s="358" t="str">
        <f>VLOOKUP(B117,DS,2,0)</f>
        <v>Trà Thị Soi</v>
      </c>
      <c r="D117" s="360" t="str">
        <f>VLOOKUP(B117,DS,3,0)</f>
        <v>Công nhân</v>
      </c>
      <c r="E117" s="79" t="s">
        <v>33</v>
      </c>
      <c r="F117" s="80">
        <v>8</v>
      </c>
      <c r="G117" s="80">
        <v>8</v>
      </c>
      <c r="H117" s="80"/>
      <c r="I117" s="80">
        <v>8</v>
      </c>
      <c r="J117" s="80">
        <v>8</v>
      </c>
      <c r="K117" s="80">
        <v>8</v>
      </c>
      <c r="L117" s="80">
        <v>8</v>
      </c>
      <c r="M117" s="80">
        <v>8</v>
      </c>
      <c r="N117" s="80">
        <v>8</v>
      </c>
      <c r="O117" s="80"/>
      <c r="P117" s="80">
        <v>8</v>
      </c>
      <c r="Q117" s="80">
        <v>8</v>
      </c>
      <c r="R117" s="80">
        <v>8</v>
      </c>
      <c r="S117" s="80">
        <v>8</v>
      </c>
      <c r="T117" s="80">
        <v>8</v>
      </c>
      <c r="U117" s="80">
        <v>8</v>
      </c>
      <c r="V117" s="80"/>
      <c r="W117" s="80">
        <v>8</v>
      </c>
      <c r="X117" s="80">
        <v>8</v>
      </c>
      <c r="Y117" s="80">
        <v>8</v>
      </c>
      <c r="Z117" s="80">
        <v>8</v>
      </c>
      <c r="AA117" s="80">
        <v>8</v>
      </c>
      <c r="AB117" s="80">
        <v>8</v>
      </c>
      <c r="AC117" s="80"/>
      <c r="AD117" s="80">
        <v>8</v>
      </c>
      <c r="AE117" s="80">
        <v>8</v>
      </c>
      <c r="AF117" s="80">
        <v>8</v>
      </c>
      <c r="AG117" s="80">
        <v>8</v>
      </c>
      <c r="AH117" s="80">
        <v>8</v>
      </c>
      <c r="AI117" s="80">
        <v>8</v>
      </c>
      <c r="AJ117" s="80"/>
      <c r="AK117" s="362">
        <f t="shared" ref="AK117" si="111">((SUM(F117:AJ117))/8)-(SUMIF($F$6:$AJ$6,"C.Nhật",F117:AJ117)/8)</f>
        <v>26</v>
      </c>
      <c r="AL117" s="362">
        <f t="shared" ref="AL117" si="112">SUM(F118:AJ118)/8*1.5</f>
        <v>0</v>
      </c>
      <c r="AM117" s="364">
        <f t="shared" ref="AM117" si="113">SUMIF($F$6:$AJ$6,"C.Nhật",$F117:$AJ118)/8*2</f>
        <v>0</v>
      </c>
      <c r="AN117" s="366">
        <f t="shared" ref="AN117" si="114">SUM(AK117:AM118)</f>
        <v>26</v>
      </c>
      <c r="AO117" s="368">
        <v>0</v>
      </c>
      <c r="AP117" s="366"/>
      <c r="AQ117" s="366"/>
      <c r="AR117" s="366"/>
      <c r="AS117" s="356"/>
      <c r="AT117" s="314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</row>
    <row r="118" spans="1:90" s="78" customFormat="1" ht="18" customHeight="1">
      <c r="A118" s="371"/>
      <c r="B118" s="371"/>
      <c r="C118" s="359"/>
      <c r="D118" s="361"/>
      <c r="E118" s="81" t="s">
        <v>32</v>
      </c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363"/>
      <c r="AL118" s="363"/>
      <c r="AM118" s="365"/>
      <c r="AN118" s="367"/>
      <c r="AO118" s="369"/>
      <c r="AP118" s="367"/>
      <c r="AQ118" s="367"/>
      <c r="AR118" s="367"/>
      <c r="AS118" s="357"/>
      <c r="AT118" s="314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</row>
    <row r="119" spans="1:90" s="78" customFormat="1" ht="18" customHeight="1">
      <c r="A119" s="370">
        <f t="shared" ref="A119" si="115">A117+1</f>
        <v>12</v>
      </c>
      <c r="B119" s="370" t="s">
        <v>123</v>
      </c>
      <c r="C119" s="358" t="str">
        <f>VLOOKUP(B119,DS,2,0)</f>
        <v>Sơn Thị Si Minh</v>
      </c>
      <c r="D119" s="360" t="str">
        <f>VLOOKUP(B119,DS,3,0)</f>
        <v>Công nhân</v>
      </c>
      <c r="E119" s="79" t="s">
        <v>33</v>
      </c>
      <c r="F119" s="80"/>
      <c r="G119" s="80">
        <v>8</v>
      </c>
      <c r="H119" s="80"/>
      <c r="I119" s="80">
        <v>8</v>
      </c>
      <c r="J119" s="80">
        <v>8</v>
      </c>
      <c r="K119" s="80">
        <v>8</v>
      </c>
      <c r="L119" s="80">
        <v>8</v>
      </c>
      <c r="M119" s="80">
        <v>8</v>
      </c>
      <c r="N119" s="80">
        <v>8</v>
      </c>
      <c r="O119" s="80"/>
      <c r="P119" s="80">
        <v>8</v>
      </c>
      <c r="Q119" s="80">
        <v>8</v>
      </c>
      <c r="R119" s="80">
        <v>8</v>
      </c>
      <c r="S119" s="80">
        <v>8</v>
      </c>
      <c r="T119" s="80">
        <v>8</v>
      </c>
      <c r="U119" s="80">
        <v>8</v>
      </c>
      <c r="V119" s="80"/>
      <c r="W119" s="80">
        <v>8</v>
      </c>
      <c r="X119" s="80">
        <v>8</v>
      </c>
      <c r="Y119" s="80">
        <v>8</v>
      </c>
      <c r="Z119" s="80">
        <v>8</v>
      </c>
      <c r="AA119" s="80">
        <v>8</v>
      </c>
      <c r="AB119" s="80">
        <v>8</v>
      </c>
      <c r="AC119" s="80"/>
      <c r="AD119" s="80">
        <v>8</v>
      </c>
      <c r="AE119" s="80">
        <v>8</v>
      </c>
      <c r="AF119" s="80">
        <v>8</v>
      </c>
      <c r="AG119" s="80">
        <v>8</v>
      </c>
      <c r="AH119" s="80">
        <v>8</v>
      </c>
      <c r="AI119" s="80">
        <v>8</v>
      </c>
      <c r="AJ119" s="80"/>
      <c r="AK119" s="362">
        <f t="shared" ref="AK119" si="116">((SUM(F119:AJ119))/8)-(SUMIF($F$6:$AJ$6,"C.Nhật",F119:AJ119)/8)</f>
        <v>25</v>
      </c>
      <c r="AL119" s="362">
        <f t="shared" ref="AL119" si="117">SUM(F120:AJ120)/8*1.5</f>
        <v>0</v>
      </c>
      <c r="AM119" s="364">
        <f t="shared" ref="AM119" si="118">SUMIF($F$6:$AJ$6,"C.Nhật",$F119:$AJ120)/8*2</f>
        <v>0</v>
      </c>
      <c r="AN119" s="366">
        <f t="shared" ref="AN119" si="119">SUM(AK119:AM120)</f>
        <v>25</v>
      </c>
      <c r="AO119" s="368">
        <v>0</v>
      </c>
      <c r="AP119" s="366"/>
      <c r="AQ119" s="366"/>
      <c r="AR119" s="366"/>
      <c r="AS119" s="356"/>
      <c r="AT119" s="314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</row>
    <row r="120" spans="1:90" s="78" customFormat="1" ht="18" customHeight="1">
      <c r="A120" s="371"/>
      <c r="B120" s="371"/>
      <c r="C120" s="359"/>
      <c r="D120" s="361"/>
      <c r="E120" s="81" t="s">
        <v>32</v>
      </c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363"/>
      <c r="AL120" s="363"/>
      <c r="AM120" s="365"/>
      <c r="AN120" s="367"/>
      <c r="AO120" s="369"/>
      <c r="AP120" s="367"/>
      <c r="AQ120" s="367"/>
      <c r="AR120" s="367"/>
      <c r="AS120" s="357"/>
      <c r="AT120" s="314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</row>
    <row r="121" spans="1:90" s="78" customFormat="1" ht="18" customHeight="1">
      <c r="A121" s="370">
        <f t="shared" ref="A121" si="120">A119+1</f>
        <v>13</v>
      </c>
      <c r="B121" s="370" t="s">
        <v>108</v>
      </c>
      <c r="C121" s="358" t="str">
        <f>VLOOKUP(B121,DS,2,0)</f>
        <v>Nguyễn Thị Diễm Hương</v>
      </c>
      <c r="D121" s="360" t="str">
        <f>VLOOKUP(B121,DS,3,0)</f>
        <v>Công nhân</v>
      </c>
      <c r="E121" s="79" t="s">
        <v>33</v>
      </c>
      <c r="F121" s="80">
        <v>8</v>
      </c>
      <c r="G121" s="80">
        <v>8</v>
      </c>
      <c r="H121" s="80"/>
      <c r="I121" s="80">
        <v>8</v>
      </c>
      <c r="J121" s="80">
        <v>8</v>
      </c>
      <c r="K121" s="80">
        <v>8</v>
      </c>
      <c r="L121" s="80">
        <v>8</v>
      </c>
      <c r="M121" s="80">
        <v>8</v>
      </c>
      <c r="N121" s="80">
        <v>8</v>
      </c>
      <c r="O121" s="80"/>
      <c r="P121" s="80">
        <v>8</v>
      </c>
      <c r="Q121" s="80">
        <v>8</v>
      </c>
      <c r="R121" s="80">
        <v>8</v>
      </c>
      <c r="S121" s="80">
        <v>8</v>
      </c>
      <c r="T121" s="80">
        <v>8</v>
      </c>
      <c r="U121" s="80">
        <v>8</v>
      </c>
      <c r="V121" s="80"/>
      <c r="W121" s="80">
        <v>8</v>
      </c>
      <c r="X121" s="80">
        <v>8</v>
      </c>
      <c r="Y121" s="80">
        <v>8</v>
      </c>
      <c r="Z121" s="80">
        <v>8</v>
      </c>
      <c r="AA121" s="80">
        <v>8</v>
      </c>
      <c r="AB121" s="80">
        <v>8</v>
      </c>
      <c r="AC121" s="80"/>
      <c r="AD121" s="80">
        <v>8</v>
      </c>
      <c r="AE121" s="80">
        <v>8</v>
      </c>
      <c r="AF121" s="80">
        <v>8</v>
      </c>
      <c r="AG121" s="80">
        <v>8</v>
      </c>
      <c r="AH121" s="80">
        <v>8</v>
      </c>
      <c r="AI121" s="80">
        <v>8</v>
      </c>
      <c r="AJ121" s="80"/>
      <c r="AK121" s="362">
        <f t="shared" ref="AK121" si="121">((SUM(F121:AJ121))/8)-(SUMIF($F$6:$AJ$6,"C.Nhật",F121:AJ121)/8)</f>
        <v>26</v>
      </c>
      <c r="AL121" s="362">
        <f t="shared" ref="AL121" si="122">SUM(F122:AJ122)/8*1.5</f>
        <v>0</v>
      </c>
      <c r="AM121" s="364">
        <f t="shared" ref="AM121" si="123">SUMIF($F$6:$AJ$6,"C.Nhật",$F121:$AJ122)/8*2</f>
        <v>0</v>
      </c>
      <c r="AN121" s="366">
        <f t="shared" ref="AN121" si="124">SUM(AK121:AM122)</f>
        <v>26</v>
      </c>
      <c r="AO121" s="368">
        <v>0</v>
      </c>
      <c r="AP121" s="366"/>
      <c r="AQ121" s="366"/>
      <c r="AR121" s="366"/>
      <c r="AS121" s="356"/>
      <c r="AT121" s="314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</row>
    <row r="122" spans="1:90" s="78" customFormat="1" ht="18" customHeight="1">
      <c r="A122" s="371"/>
      <c r="B122" s="371"/>
      <c r="C122" s="359"/>
      <c r="D122" s="361"/>
      <c r="E122" s="81" t="s">
        <v>32</v>
      </c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  <c r="AA122" s="82"/>
      <c r="AB122" s="82"/>
      <c r="AC122" s="82"/>
      <c r="AD122" s="82"/>
      <c r="AE122" s="82"/>
      <c r="AF122" s="82"/>
      <c r="AG122" s="82"/>
      <c r="AH122" s="82"/>
      <c r="AI122" s="82"/>
      <c r="AJ122" s="82"/>
      <c r="AK122" s="363"/>
      <c r="AL122" s="363"/>
      <c r="AM122" s="365"/>
      <c r="AN122" s="367"/>
      <c r="AO122" s="369"/>
      <c r="AP122" s="367"/>
      <c r="AQ122" s="367"/>
      <c r="AR122" s="367"/>
      <c r="AS122" s="357"/>
      <c r="AT122" s="314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</row>
    <row r="123" spans="1:90" s="78" customFormat="1" ht="18" customHeight="1">
      <c r="A123" s="370">
        <f t="shared" ref="A123" si="125">A121+1</f>
        <v>14</v>
      </c>
      <c r="B123" s="370" t="s">
        <v>109</v>
      </c>
      <c r="C123" s="358" t="str">
        <f>VLOOKUP(B123,DS,2,0)</f>
        <v>Sơn Thị Muỗi Tron</v>
      </c>
      <c r="D123" s="360" t="str">
        <f>VLOOKUP(B123,DS,3,0)</f>
        <v>Công nhân</v>
      </c>
      <c r="E123" s="79" t="s">
        <v>33</v>
      </c>
      <c r="F123" s="80">
        <v>8</v>
      </c>
      <c r="G123" s="80">
        <v>8</v>
      </c>
      <c r="H123" s="80"/>
      <c r="I123" s="80">
        <v>8</v>
      </c>
      <c r="J123" s="80">
        <v>8</v>
      </c>
      <c r="K123" s="80">
        <v>8</v>
      </c>
      <c r="L123" s="80">
        <v>8</v>
      </c>
      <c r="M123" s="80">
        <v>8</v>
      </c>
      <c r="N123" s="80">
        <v>8</v>
      </c>
      <c r="O123" s="80"/>
      <c r="P123" s="80">
        <v>8</v>
      </c>
      <c r="Q123" s="80">
        <v>8</v>
      </c>
      <c r="R123" s="80">
        <v>8</v>
      </c>
      <c r="S123" s="80">
        <v>8</v>
      </c>
      <c r="T123" s="80">
        <v>8</v>
      </c>
      <c r="U123" s="80">
        <v>8</v>
      </c>
      <c r="V123" s="80"/>
      <c r="W123" s="80">
        <v>8</v>
      </c>
      <c r="X123" s="80">
        <v>8</v>
      </c>
      <c r="Y123" s="80">
        <v>8</v>
      </c>
      <c r="Z123" s="80">
        <v>8</v>
      </c>
      <c r="AA123" s="80">
        <v>8</v>
      </c>
      <c r="AB123" s="80">
        <v>8</v>
      </c>
      <c r="AC123" s="80"/>
      <c r="AD123" s="80">
        <v>8</v>
      </c>
      <c r="AE123" s="80">
        <v>8</v>
      </c>
      <c r="AF123" s="80">
        <v>8</v>
      </c>
      <c r="AG123" s="80">
        <v>8</v>
      </c>
      <c r="AH123" s="80">
        <v>8</v>
      </c>
      <c r="AI123" s="80">
        <v>8</v>
      </c>
      <c r="AJ123" s="80"/>
      <c r="AK123" s="362">
        <f t="shared" ref="AK123" si="126">((SUM(F123:AJ123))/8)-(SUMIF($F$6:$AJ$6,"C.Nhật",F123:AJ123)/8)</f>
        <v>26</v>
      </c>
      <c r="AL123" s="362">
        <f t="shared" ref="AL123" si="127">SUM(F124:AJ124)/8*1.5</f>
        <v>0</v>
      </c>
      <c r="AM123" s="364">
        <f t="shared" ref="AM123" si="128">SUMIF($F$6:$AJ$6,"C.Nhật",$F123:$AJ124)/8*2</f>
        <v>0</v>
      </c>
      <c r="AN123" s="366">
        <f t="shared" ref="AN123" si="129">SUM(AK123:AM124)</f>
        <v>26</v>
      </c>
      <c r="AO123" s="368">
        <v>0</v>
      </c>
      <c r="AP123" s="366"/>
      <c r="AQ123" s="366"/>
      <c r="AR123" s="366"/>
      <c r="AS123" s="356"/>
      <c r="AT123" s="314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</row>
    <row r="124" spans="1:90" s="78" customFormat="1" ht="18" customHeight="1">
      <c r="A124" s="371"/>
      <c r="B124" s="371"/>
      <c r="C124" s="359"/>
      <c r="D124" s="361"/>
      <c r="E124" s="81" t="s">
        <v>32</v>
      </c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  <c r="AC124" s="82"/>
      <c r="AD124" s="82"/>
      <c r="AE124" s="82"/>
      <c r="AF124" s="82"/>
      <c r="AG124" s="82"/>
      <c r="AH124" s="82"/>
      <c r="AI124" s="82"/>
      <c r="AJ124" s="82"/>
      <c r="AK124" s="363"/>
      <c r="AL124" s="363"/>
      <c r="AM124" s="365"/>
      <c r="AN124" s="367"/>
      <c r="AO124" s="369"/>
      <c r="AP124" s="367"/>
      <c r="AQ124" s="367"/>
      <c r="AR124" s="367"/>
      <c r="AS124" s="357"/>
      <c r="AT124" s="314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</row>
    <row r="125" spans="1:90" s="78" customFormat="1" ht="18" customHeight="1">
      <c r="A125" s="370">
        <f t="shared" ref="A125" si="130">A123+1</f>
        <v>15</v>
      </c>
      <c r="B125" s="370" t="s">
        <v>110</v>
      </c>
      <c r="C125" s="358" t="str">
        <f>VLOOKUP(B125,DS,2,0)</f>
        <v>Sơn Thị Thương</v>
      </c>
      <c r="D125" s="360" t="str">
        <f>VLOOKUP(B125,DS,3,0)</f>
        <v>Công nhân</v>
      </c>
      <c r="E125" s="79" t="s">
        <v>33</v>
      </c>
      <c r="F125" s="80">
        <v>8</v>
      </c>
      <c r="G125" s="80">
        <v>8</v>
      </c>
      <c r="H125" s="80"/>
      <c r="I125" s="80">
        <v>8</v>
      </c>
      <c r="J125" s="80">
        <v>8</v>
      </c>
      <c r="K125" s="80">
        <v>8</v>
      </c>
      <c r="L125" s="80">
        <v>8</v>
      </c>
      <c r="M125" s="80">
        <v>8</v>
      </c>
      <c r="N125" s="80">
        <v>8</v>
      </c>
      <c r="O125" s="80"/>
      <c r="P125" s="80">
        <v>8</v>
      </c>
      <c r="Q125" s="80">
        <v>8</v>
      </c>
      <c r="R125" s="80">
        <v>8</v>
      </c>
      <c r="S125" s="80">
        <v>8</v>
      </c>
      <c r="T125" s="80">
        <v>8</v>
      </c>
      <c r="U125" s="80">
        <v>8</v>
      </c>
      <c r="V125" s="80"/>
      <c r="W125" s="80">
        <v>8</v>
      </c>
      <c r="X125" s="80">
        <v>8</v>
      </c>
      <c r="Y125" s="80">
        <v>8</v>
      </c>
      <c r="Z125" s="80">
        <v>8</v>
      </c>
      <c r="AA125" s="80">
        <v>8</v>
      </c>
      <c r="AB125" s="80">
        <v>8</v>
      </c>
      <c r="AC125" s="80"/>
      <c r="AD125" s="80">
        <v>8</v>
      </c>
      <c r="AE125" s="80">
        <v>8</v>
      </c>
      <c r="AF125" s="80">
        <v>8</v>
      </c>
      <c r="AG125" s="80">
        <v>8</v>
      </c>
      <c r="AH125" s="80">
        <v>8</v>
      </c>
      <c r="AI125" s="80">
        <v>8</v>
      </c>
      <c r="AJ125" s="80"/>
      <c r="AK125" s="362">
        <f t="shared" ref="AK125" si="131">((SUM(F125:AJ125))/8)-(SUMIF($F$6:$AJ$6,"C.Nhật",F125:AJ125)/8)</f>
        <v>26</v>
      </c>
      <c r="AL125" s="362">
        <f t="shared" ref="AL125" si="132">SUM(F126:AJ126)/8*1.5</f>
        <v>0</v>
      </c>
      <c r="AM125" s="364">
        <f t="shared" ref="AM125" si="133">SUMIF($F$6:$AJ$6,"C.Nhật",$F125:$AJ126)/8*2</f>
        <v>0</v>
      </c>
      <c r="AN125" s="366">
        <f t="shared" ref="AN125" si="134">SUM(AK125:AM126)</f>
        <v>26</v>
      </c>
      <c r="AO125" s="368">
        <v>0</v>
      </c>
      <c r="AP125" s="366"/>
      <c r="AQ125" s="366"/>
      <c r="AR125" s="366"/>
      <c r="AS125" s="356"/>
      <c r="AT125" s="314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</row>
    <row r="126" spans="1:90" s="78" customFormat="1" ht="18" customHeight="1">
      <c r="A126" s="371"/>
      <c r="B126" s="371"/>
      <c r="C126" s="359"/>
      <c r="D126" s="361"/>
      <c r="E126" s="81" t="s">
        <v>32</v>
      </c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  <c r="AA126" s="82"/>
      <c r="AB126" s="82"/>
      <c r="AC126" s="82"/>
      <c r="AD126" s="82"/>
      <c r="AE126" s="82"/>
      <c r="AF126" s="82"/>
      <c r="AG126" s="82"/>
      <c r="AH126" s="82"/>
      <c r="AI126" s="82"/>
      <c r="AJ126" s="82"/>
      <c r="AK126" s="363"/>
      <c r="AL126" s="363"/>
      <c r="AM126" s="365"/>
      <c r="AN126" s="367"/>
      <c r="AO126" s="369"/>
      <c r="AP126" s="367"/>
      <c r="AQ126" s="367"/>
      <c r="AR126" s="367"/>
      <c r="AS126" s="357"/>
      <c r="AT126" s="314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</row>
    <row r="127" spans="1:90" s="78" customFormat="1" ht="18" customHeight="1">
      <c r="A127" s="370">
        <f t="shared" ref="A127" si="135">A125+1</f>
        <v>16</v>
      </c>
      <c r="B127" s="370" t="s">
        <v>111</v>
      </c>
      <c r="C127" s="358" t="str">
        <f>VLOOKUP(B127,DS,2,0)</f>
        <v>Thạch Thị Som Ươne</v>
      </c>
      <c r="D127" s="360" t="str">
        <f>VLOOKUP(B127,DS,3,0)</f>
        <v>Công nhân</v>
      </c>
      <c r="E127" s="79" t="s">
        <v>33</v>
      </c>
      <c r="F127" s="80">
        <v>8</v>
      </c>
      <c r="G127" s="80">
        <v>8</v>
      </c>
      <c r="H127" s="80"/>
      <c r="I127" s="80">
        <v>8</v>
      </c>
      <c r="J127" s="80">
        <v>8</v>
      </c>
      <c r="K127" s="80">
        <v>8</v>
      </c>
      <c r="L127" s="80"/>
      <c r="M127" s="80">
        <v>8</v>
      </c>
      <c r="N127" s="80">
        <v>8</v>
      </c>
      <c r="O127" s="80"/>
      <c r="P127" s="80">
        <v>8</v>
      </c>
      <c r="Q127" s="80">
        <v>8</v>
      </c>
      <c r="R127" s="80">
        <v>8</v>
      </c>
      <c r="S127" s="80">
        <v>8</v>
      </c>
      <c r="T127" s="80">
        <v>8</v>
      </c>
      <c r="U127" s="80">
        <v>8</v>
      </c>
      <c r="V127" s="80"/>
      <c r="W127" s="80">
        <v>8</v>
      </c>
      <c r="X127" s="80">
        <v>8</v>
      </c>
      <c r="Y127" s="80">
        <v>8</v>
      </c>
      <c r="Z127" s="80">
        <v>8</v>
      </c>
      <c r="AA127" s="80">
        <v>8</v>
      </c>
      <c r="AB127" s="80">
        <v>8</v>
      </c>
      <c r="AC127" s="80"/>
      <c r="AD127" s="80">
        <v>8</v>
      </c>
      <c r="AE127" s="80">
        <v>8</v>
      </c>
      <c r="AF127" s="80">
        <v>8</v>
      </c>
      <c r="AG127" s="80">
        <v>8</v>
      </c>
      <c r="AH127" s="80">
        <v>8</v>
      </c>
      <c r="AI127" s="80">
        <v>8</v>
      </c>
      <c r="AJ127" s="80"/>
      <c r="AK127" s="362">
        <f t="shared" ref="AK127" si="136">((SUM(F127:AJ127))/8)-(SUMIF($F$6:$AJ$6,"C.Nhật",F127:AJ127)/8)</f>
        <v>25</v>
      </c>
      <c r="AL127" s="362">
        <f t="shared" ref="AL127" si="137">SUM(F128:AJ128)/8*1.5</f>
        <v>0</v>
      </c>
      <c r="AM127" s="364">
        <f t="shared" ref="AM127" si="138">SUMIF($F$6:$AJ$6,"C.Nhật",$F127:$AJ128)/8*2</f>
        <v>0</v>
      </c>
      <c r="AN127" s="366">
        <f t="shared" ref="AN127" si="139">SUM(AK127:AM128)</f>
        <v>25</v>
      </c>
      <c r="AO127" s="368">
        <v>0</v>
      </c>
      <c r="AP127" s="366"/>
      <c r="AQ127" s="366"/>
      <c r="AR127" s="366"/>
      <c r="AS127" s="356"/>
      <c r="AT127" s="314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</row>
    <row r="128" spans="1:90" s="78" customFormat="1" ht="18" customHeight="1">
      <c r="A128" s="371"/>
      <c r="B128" s="371"/>
      <c r="C128" s="359"/>
      <c r="D128" s="361"/>
      <c r="E128" s="81" t="s">
        <v>32</v>
      </c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  <c r="AA128" s="82"/>
      <c r="AB128" s="82"/>
      <c r="AC128" s="82"/>
      <c r="AD128" s="82"/>
      <c r="AE128" s="82"/>
      <c r="AF128" s="82"/>
      <c r="AG128" s="82"/>
      <c r="AH128" s="82"/>
      <c r="AI128" s="82"/>
      <c r="AJ128" s="82"/>
      <c r="AK128" s="363"/>
      <c r="AL128" s="363"/>
      <c r="AM128" s="365"/>
      <c r="AN128" s="367"/>
      <c r="AO128" s="369"/>
      <c r="AP128" s="367"/>
      <c r="AQ128" s="367"/>
      <c r="AR128" s="367"/>
      <c r="AS128" s="357"/>
      <c r="AT128" s="314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</row>
    <row r="129" spans="1:90" s="78" customFormat="1" ht="18" customHeight="1">
      <c r="A129" s="370">
        <f t="shared" ref="A129" si="140">A127+1</f>
        <v>17</v>
      </c>
      <c r="B129" s="370" t="s">
        <v>112</v>
      </c>
      <c r="C129" s="358" t="str">
        <f>VLOOKUP(B129,DS,2,0)</f>
        <v>Huỳnh Thị Như</v>
      </c>
      <c r="D129" s="360" t="str">
        <f>VLOOKUP(B129,DS,3,0)</f>
        <v>Công nhân</v>
      </c>
      <c r="E129" s="79" t="s">
        <v>33</v>
      </c>
      <c r="F129" s="80">
        <v>8</v>
      </c>
      <c r="G129" s="80">
        <v>8</v>
      </c>
      <c r="H129" s="80"/>
      <c r="I129" s="80">
        <v>8</v>
      </c>
      <c r="J129" s="80">
        <v>8</v>
      </c>
      <c r="K129" s="80">
        <v>8</v>
      </c>
      <c r="L129" s="80">
        <v>8</v>
      </c>
      <c r="M129" s="80">
        <v>8</v>
      </c>
      <c r="N129" s="80">
        <v>8</v>
      </c>
      <c r="O129" s="80"/>
      <c r="P129" s="80">
        <v>8</v>
      </c>
      <c r="Q129" s="80">
        <v>8</v>
      </c>
      <c r="R129" s="80">
        <v>8</v>
      </c>
      <c r="S129" s="80">
        <v>8</v>
      </c>
      <c r="T129" s="80">
        <v>8</v>
      </c>
      <c r="U129" s="80">
        <v>8</v>
      </c>
      <c r="V129" s="80"/>
      <c r="W129" s="80">
        <v>8</v>
      </c>
      <c r="X129" s="80">
        <v>8</v>
      </c>
      <c r="Y129" s="80">
        <v>8</v>
      </c>
      <c r="Z129" s="80">
        <v>8</v>
      </c>
      <c r="AA129" s="80">
        <v>8</v>
      </c>
      <c r="AB129" s="80">
        <v>8</v>
      </c>
      <c r="AC129" s="80"/>
      <c r="AD129" s="80">
        <v>8</v>
      </c>
      <c r="AE129" s="80">
        <v>8</v>
      </c>
      <c r="AF129" s="80">
        <v>8</v>
      </c>
      <c r="AG129" s="80">
        <v>8</v>
      </c>
      <c r="AH129" s="80">
        <v>8</v>
      </c>
      <c r="AI129" s="80">
        <v>8</v>
      </c>
      <c r="AJ129" s="80"/>
      <c r="AK129" s="362">
        <f t="shared" ref="AK129" si="141">((SUM(F129:AJ129))/8)-(SUMIF($F$6:$AJ$6,"C.Nhật",F129:AJ129)/8)</f>
        <v>26</v>
      </c>
      <c r="AL129" s="362">
        <f t="shared" ref="AL129" si="142">SUM(F130:AJ130)/8*1.5</f>
        <v>0</v>
      </c>
      <c r="AM129" s="364">
        <f t="shared" ref="AM129" si="143">SUMIF($F$6:$AJ$6,"C.Nhật",$F129:$AJ130)/8*2</f>
        <v>0</v>
      </c>
      <c r="AN129" s="366">
        <f t="shared" ref="AN129" si="144">SUM(AK129:AM130)</f>
        <v>26</v>
      </c>
      <c r="AO129" s="368">
        <v>0</v>
      </c>
      <c r="AP129" s="366"/>
      <c r="AQ129" s="366"/>
      <c r="AR129" s="366"/>
      <c r="AS129" s="356"/>
      <c r="AT129" s="314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</row>
    <row r="130" spans="1:90" s="78" customFormat="1" ht="18" customHeight="1">
      <c r="A130" s="371"/>
      <c r="B130" s="371"/>
      <c r="C130" s="359"/>
      <c r="D130" s="361"/>
      <c r="E130" s="81" t="s">
        <v>32</v>
      </c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  <c r="AG130" s="82"/>
      <c r="AH130" s="82"/>
      <c r="AI130" s="82"/>
      <c r="AJ130" s="82"/>
      <c r="AK130" s="363"/>
      <c r="AL130" s="363"/>
      <c r="AM130" s="365"/>
      <c r="AN130" s="367"/>
      <c r="AO130" s="369"/>
      <c r="AP130" s="367"/>
      <c r="AQ130" s="367"/>
      <c r="AR130" s="367"/>
      <c r="AS130" s="357"/>
      <c r="AT130" s="314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</row>
    <row r="131" spans="1:90" s="78" customFormat="1" ht="18" customHeight="1">
      <c r="A131" s="370">
        <f t="shared" ref="A131" si="145">A129+1</f>
        <v>18</v>
      </c>
      <c r="B131" s="370" t="s">
        <v>113</v>
      </c>
      <c r="C131" s="358" t="str">
        <f>VLOOKUP(B131,DS,2,0)</f>
        <v>Sơn Thị Chành Ny</v>
      </c>
      <c r="D131" s="360" t="str">
        <f>VLOOKUP(B131,DS,3,0)</f>
        <v>Công nhân</v>
      </c>
      <c r="E131" s="79" t="s">
        <v>33</v>
      </c>
      <c r="F131" s="80">
        <v>8</v>
      </c>
      <c r="G131" s="80">
        <v>8</v>
      </c>
      <c r="H131" s="80"/>
      <c r="I131" s="80">
        <v>8</v>
      </c>
      <c r="J131" s="80">
        <v>8</v>
      </c>
      <c r="K131" s="80">
        <v>8</v>
      </c>
      <c r="L131" s="80">
        <v>8</v>
      </c>
      <c r="M131" s="80">
        <v>8</v>
      </c>
      <c r="N131" s="80">
        <v>8</v>
      </c>
      <c r="O131" s="80"/>
      <c r="P131" s="80">
        <v>8</v>
      </c>
      <c r="Q131" s="80">
        <v>8</v>
      </c>
      <c r="R131" s="80">
        <v>8</v>
      </c>
      <c r="S131" s="80">
        <v>8</v>
      </c>
      <c r="T131" s="80">
        <v>8</v>
      </c>
      <c r="U131" s="80">
        <v>8</v>
      </c>
      <c r="V131" s="80"/>
      <c r="W131" s="80">
        <v>8</v>
      </c>
      <c r="X131" s="80">
        <v>8</v>
      </c>
      <c r="Y131" s="80">
        <v>8</v>
      </c>
      <c r="Z131" s="80">
        <v>8</v>
      </c>
      <c r="AA131" s="80">
        <v>8</v>
      </c>
      <c r="AB131" s="80">
        <v>8</v>
      </c>
      <c r="AC131" s="80"/>
      <c r="AD131" s="80">
        <v>8</v>
      </c>
      <c r="AE131" s="80">
        <v>8</v>
      </c>
      <c r="AF131" s="80">
        <v>8</v>
      </c>
      <c r="AG131" s="80">
        <v>8</v>
      </c>
      <c r="AH131" s="80">
        <v>8</v>
      </c>
      <c r="AI131" s="80">
        <v>8</v>
      </c>
      <c r="AJ131" s="80"/>
      <c r="AK131" s="362">
        <f t="shared" ref="AK131" si="146">((SUM(F131:AJ131))/8)-(SUMIF($F$6:$AJ$6,"C.Nhật",F131:AJ131)/8)</f>
        <v>26</v>
      </c>
      <c r="AL131" s="362">
        <f t="shared" ref="AL131" si="147">SUM(F132:AJ132)/8*1.5</f>
        <v>0</v>
      </c>
      <c r="AM131" s="364">
        <f t="shared" ref="AM131" si="148">SUMIF($F$6:$AJ$6,"C.Nhật",$F131:$AJ132)/8*2</f>
        <v>0</v>
      </c>
      <c r="AN131" s="366">
        <f t="shared" ref="AN131" si="149">SUM(AK131:AM132)</f>
        <v>26</v>
      </c>
      <c r="AO131" s="368">
        <v>0</v>
      </c>
      <c r="AP131" s="366"/>
      <c r="AQ131" s="366"/>
      <c r="AR131" s="366"/>
      <c r="AS131" s="356"/>
      <c r="AT131" s="314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</row>
    <row r="132" spans="1:90" s="78" customFormat="1" ht="18" customHeight="1">
      <c r="A132" s="371"/>
      <c r="B132" s="371"/>
      <c r="C132" s="359"/>
      <c r="D132" s="361"/>
      <c r="E132" s="81" t="s">
        <v>32</v>
      </c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  <c r="AA132" s="82"/>
      <c r="AB132" s="82"/>
      <c r="AC132" s="82"/>
      <c r="AD132" s="82"/>
      <c r="AE132" s="82"/>
      <c r="AF132" s="82"/>
      <c r="AG132" s="82"/>
      <c r="AH132" s="82"/>
      <c r="AI132" s="82"/>
      <c r="AJ132" s="82"/>
      <c r="AK132" s="363"/>
      <c r="AL132" s="363"/>
      <c r="AM132" s="365"/>
      <c r="AN132" s="367"/>
      <c r="AO132" s="369"/>
      <c r="AP132" s="367"/>
      <c r="AQ132" s="367"/>
      <c r="AR132" s="367"/>
      <c r="AS132" s="357"/>
      <c r="AT132" s="314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</row>
    <row r="133" spans="1:90" s="78" customFormat="1" ht="18" customHeight="1">
      <c r="A133" s="370">
        <f t="shared" ref="A133" si="150">A131+1</f>
        <v>19</v>
      </c>
      <c r="B133" s="370" t="s">
        <v>114</v>
      </c>
      <c r="C133" s="358" t="str">
        <f>VLOOKUP(B133,DS,2,0)</f>
        <v>Sơn Thị Chành Đa</v>
      </c>
      <c r="D133" s="360" t="str">
        <f>VLOOKUP(B133,DS,3,0)</f>
        <v>Công nhân</v>
      </c>
      <c r="E133" s="79" t="s">
        <v>33</v>
      </c>
      <c r="F133" s="80">
        <v>8</v>
      </c>
      <c r="G133" s="80">
        <v>8</v>
      </c>
      <c r="H133" s="80"/>
      <c r="I133" s="80">
        <v>8</v>
      </c>
      <c r="J133" s="80">
        <v>8</v>
      </c>
      <c r="K133" s="80">
        <v>8</v>
      </c>
      <c r="L133" s="80">
        <v>8</v>
      </c>
      <c r="M133" s="80">
        <v>8</v>
      </c>
      <c r="N133" s="80">
        <v>8</v>
      </c>
      <c r="O133" s="80"/>
      <c r="P133" s="80">
        <v>8</v>
      </c>
      <c r="Q133" s="80">
        <v>8</v>
      </c>
      <c r="R133" s="80">
        <v>8</v>
      </c>
      <c r="S133" s="80">
        <v>8</v>
      </c>
      <c r="T133" s="80">
        <v>8</v>
      </c>
      <c r="U133" s="80">
        <v>8</v>
      </c>
      <c r="V133" s="80"/>
      <c r="W133" s="80">
        <v>8</v>
      </c>
      <c r="X133" s="80">
        <v>8</v>
      </c>
      <c r="Y133" s="80">
        <v>8</v>
      </c>
      <c r="Z133" s="80">
        <v>8</v>
      </c>
      <c r="AA133" s="80">
        <v>8</v>
      </c>
      <c r="AB133" s="80">
        <v>8</v>
      </c>
      <c r="AC133" s="80"/>
      <c r="AD133" s="80">
        <v>8</v>
      </c>
      <c r="AE133" s="80">
        <v>8</v>
      </c>
      <c r="AF133" s="80">
        <v>8</v>
      </c>
      <c r="AG133" s="80">
        <v>8</v>
      </c>
      <c r="AH133" s="80">
        <v>8</v>
      </c>
      <c r="AI133" s="80">
        <v>8</v>
      </c>
      <c r="AJ133" s="80"/>
      <c r="AK133" s="362">
        <f t="shared" ref="AK133" si="151">((SUM(F133:AJ133))/8)-(SUMIF($F$6:$AJ$6,"C.Nhật",F133:AJ133)/8)</f>
        <v>26</v>
      </c>
      <c r="AL133" s="362">
        <f t="shared" ref="AL133" si="152">SUM(F134:AJ134)/8*1.5</f>
        <v>0</v>
      </c>
      <c r="AM133" s="364">
        <f t="shared" ref="AM133" si="153">SUMIF($F$6:$AJ$6,"C.Nhật",$F133:$AJ134)/8*2</f>
        <v>0</v>
      </c>
      <c r="AN133" s="366">
        <f t="shared" ref="AN133" si="154">SUM(AK133:AM134)</f>
        <v>26</v>
      </c>
      <c r="AO133" s="368">
        <v>0</v>
      </c>
      <c r="AP133" s="366"/>
      <c r="AQ133" s="366"/>
      <c r="AR133" s="366"/>
      <c r="AS133" s="356"/>
      <c r="AT133" s="314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</row>
    <row r="134" spans="1:90" s="78" customFormat="1" ht="18" customHeight="1">
      <c r="A134" s="371"/>
      <c r="B134" s="371"/>
      <c r="C134" s="359"/>
      <c r="D134" s="361"/>
      <c r="E134" s="81" t="s">
        <v>32</v>
      </c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  <c r="AA134" s="82"/>
      <c r="AB134" s="82"/>
      <c r="AC134" s="82"/>
      <c r="AD134" s="82"/>
      <c r="AE134" s="82"/>
      <c r="AF134" s="82"/>
      <c r="AG134" s="82"/>
      <c r="AH134" s="82"/>
      <c r="AI134" s="82"/>
      <c r="AJ134" s="82"/>
      <c r="AK134" s="363"/>
      <c r="AL134" s="363"/>
      <c r="AM134" s="365"/>
      <c r="AN134" s="367"/>
      <c r="AO134" s="369"/>
      <c r="AP134" s="367"/>
      <c r="AQ134" s="367"/>
      <c r="AR134" s="367"/>
      <c r="AS134" s="357"/>
      <c r="AT134" s="314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</row>
    <row r="135" spans="1:90" s="78" customFormat="1" ht="18" customHeight="1">
      <c r="A135" s="370">
        <f t="shared" ref="A135" si="155">A133+1</f>
        <v>20</v>
      </c>
      <c r="B135" s="370" t="s">
        <v>115</v>
      </c>
      <c r="C135" s="358" t="str">
        <f>VLOOKUP(B135,DS,2,0)</f>
        <v>Trần Thị Bích Phượng</v>
      </c>
      <c r="D135" s="360" t="str">
        <f>VLOOKUP(B135,DS,3,0)</f>
        <v>Công nhân</v>
      </c>
      <c r="E135" s="79" t="s">
        <v>33</v>
      </c>
      <c r="F135" s="80">
        <v>8</v>
      </c>
      <c r="G135" s="80">
        <v>8</v>
      </c>
      <c r="H135" s="80"/>
      <c r="I135" s="80">
        <v>8</v>
      </c>
      <c r="J135" s="80">
        <v>8</v>
      </c>
      <c r="K135" s="80">
        <v>8</v>
      </c>
      <c r="L135" s="80">
        <v>8</v>
      </c>
      <c r="M135" s="80">
        <v>8</v>
      </c>
      <c r="N135" s="80">
        <v>8</v>
      </c>
      <c r="O135" s="80"/>
      <c r="P135" s="80">
        <v>8</v>
      </c>
      <c r="Q135" s="80">
        <v>8</v>
      </c>
      <c r="R135" s="80">
        <v>8</v>
      </c>
      <c r="S135" s="80">
        <v>8</v>
      </c>
      <c r="T135" s="80">
        <v>8</v>
      </c>
      <c r="U135" s="80">
        <v>8</v>
      </c>
      <c r="V135" s="80"/>
      <c r="W135" s="80">
        <v>8</v>
      </c>
      <c r="X135" s="80">
        <v>8</v>
      </c>
      <c r="Y135" s="80">
        <v>8</v>
      </c>
      <c r="Z135" s="80">
        <v>8</v>
      </c>
      <c r="AA135" s="80">
        <v>8</v>
      </c>
      <c r="AB135" s="80">
        <v>8</v>
      </c>
      <c r="AC135" s="80"/>
      <c r="AD135" s="80">
        <v>8</v>
      </c>
      <c r="AE135" s="80">
        <v>8</v>
      </c>
      <c r="AF135" s="80">
        <v>8</v>
      </c>
      <c r="AG135" s="80">
        <v>8</v>
      </c>
      <c r="AH135" s="80">
        <v>8</v>
      </c>
      <c r="AI135" s="80">
        <v>8</v>
      </c>
      <c r="AJ135" s="80"/>
      <c r="AK135" s="362">
        <f t="shared" ref="AK135" si="156">((SUM(F135:AJ135))/8)-(SUMIF($F$6:$AJ$6,"C.Nhật",F135:AJ135)/8)</f>
        <v>26</v>
      </c>
      <c r="AL135" s="362">
        <f t="shared" ref="AL135" si="157">SUM(F136:AJ136)/8*1.5</f>
        <v>0</v>
      </c>
      <c r="AM135" s="364">
        <f t="shared" ref="AM135" si="158">SUMIF($F$6:$AJ$6,"C.Nhật",$F135:$AJ136)/8*2</f>
        <v>0</v>
      </c>
      <c r="AN135" s="366">
        <f t="shared" ref="AN135" si="159">SUM(AK135:AM136)</f>
        <v>26</v>
      </c>
      <c r="AO135" s="368">
        <v>0</v>
      </c>
      <c r="AP135" s="366"/>
      <c r="AQ135" s="366"/>
      <c r="AR135" s="366"/>
      <c r="AS135" s="356"/>
      <c r="AT135" s="314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</row>
    <row r="136" spans="1:90" s="78" customFormat="1" ht="18" customHeight="1">
      <c r="A136" s="371"/>
      <c r="B136" s="371"/>
      <c r="C136" s="359"/>
      <c r="D136" s="361"/>
      <c r="E136" s="81" t="s">
        <v>32</v>
      </c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  <c r="AA136" s="82"/>
      <c r="AB136" s="82"/>
      <c r="AC136" s="82"/>
      <c r="AD136" s="82"/>
      <c r="AE136" s="82"/>
      <c r="AF136" s="82"/>
      <c r="AG136" s="82"/>
      <c r="AH136" s="82"/>
      <c r="AI136" s="82"/>
      <c r="AJ136" s="82"/>
      <c r="AK136" s="363"/>
      <c r="AL136" s="363"/>
      <c r="AM136" s="365"/>
      <c r="AN136" s="367"/>
      <c r="AO136" s="369"/>
      <c r="AP136" s="367"/>
      <c r="AQ136" s="367"/>
      <c r="AR136" s="367"/>
      <c r="AS136" s="357"/>
      <c r="AT136" s="314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</row>
    <row r="137" spans="1:90" s="78" customFormat="1" ht="18" customHeight="1">
      <c r="A137" s="370">
        <f t="shared" ref="A137" si="160">A135+1</f>
        <v>21</v>
      </c>
      <c r="B137" s="370" t="s">
        <v>116</v>
      </c>
      <c r="C137" s="358" t="str">
        <f>VLOOKUP(B137,DS,2,0)</f>
        <v>Sơn Thị Trường Sa</v>
      </c>
      <c r="D137" s="360" t="str">
        <f>VLOOKUP(B137,DS,3,0)</f>
        <v>Công nhân</v>
      </c>
      <c r="E137" s="79" t="s">
        <v>33</v>
      </c>
      <c r="F137" s="80">
        <v>8</v>
      </c>
      <c r="G137" s="80">
        <v>8</v>
      </c>
      <c r="H137" s="80"/>
      <c r="I137" s="80">
        <v>8</v>
      </c>
      <c r="J137" s="80">
        <v>8</v>
      </c>
      <c r="K137" s="80">
        <v>8</v>
      </c>
      <c r="L137" s="80">
        <v>8</v>
      </c>
      <c r="M137" s="80">
        <v>8</v>
      </c>
      <c r="N137" s="80">
        <v>8</v>
      </c>
      <c r="O137" s="80"/>
      <c r="P137" s="80">
        <v>8</v>
      </c>
      <c r="Q137" s="80">
        <v>8</v>
      </c>
      <c r="R137" s="80">
        <v>8</v>
      </c>
      <c r="S137" s="80">
        <v>8</v>
      </c>
      <c r="T137" s="80">
        <v>8</v>
      </c>
      <c r="U137" s="80">
        <v>8</v>
      </c>
      <c r="V137" s="80"/>
      <c r="W137" s="80">
        <v>8</v>
      </c>
      <c r="X137" s="80"/>
      <c r="Y137" s="80">
        <v>8</v>
      </c>
      <c r="Z137" s="80">
        <v>8</v>
      </c>
      <c r="AA137" s="80">
        <v>8</v>
      </c>
      <c r="AB137" s="80">
        <v>8</v>
      </c>
      <c r="AC137" s="80"/>
      <c r="AD137" s="80">
        <v>8</v>
      </c>
      <c r="AE137" s="80">
        <v>8</v>
      </c>
      <c r="AF137" s="80">
        <v>8</v>
      </c>
      <c r="AG137" s="80">
        <v>8</v>
      </c>
      <c r="AH137" s="80">
        <v>8</v>
      </c>
      <c r="AI137" s="80">
        <v>8</v>
      </c>
      <c r="AJ137" s="80"/>
      <c r="AK137" s="362">
        <f t="shared" ref="AK137" si="161">((SUM(F137:AJ137))/8)-(SUMIF($F$6:$AJ$6,"C.Nhật",F137:AJ137)/8)</f>
        <v>25</v>
      </c>
      <c r="AL137" s="362">
        <f t="shared" ref="AL137" si="162">SUM(F138:AJ138)/8*1.5</f>
        <v>0</v>
      </c>
      <c r="AM137" s="364">
        <f t="shared" ref="AM137" si="163">SUMIF($F$6:$AJ$6,"C.Nhật",$F137:$AJ138)/8*2</f>
        <v>0</v>
      </c>
      <c r="AN137" s="366">
        <f t="shared" ref="AN137" si="164">SUM(AK137:AM138)</f>
        <v>25</v>
      </c>
      <c r="AO137" s="368">
        <v>0</v>
      </c>
      <c r="AP137" s="366"/>
      <c r="AQ137" s="366"/>
      <c r="AR137" s="366"/>
      <c r="AS137" s="356"/>
      <c r="AT137" s="314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</row>
    <row r="138" spans="1:90" s="78" customFormat="1" ht="18" customHeight="1">
      <c r="A138" s="371"/>
      <c r="B138" s="371"/>
      <c r="C138" s="359"/>
      <c r="D138" s="361"/>
      <c r="E138" s="81" t="s">
        <v>32</v>
      </c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  <c r="AA138" s="82"/>
      <c r="AB138" s="82"/>
      <c r="AC138" s="82"/>
      <c r="AD138" s="82"/>
      <c r="AE138" s="82"/>
      <c r="AF138" s="82"/>
      <c r="AG138" s="82"/>
      <c r="AH138" s="82"/>
      <c r="AI138" s="82"/>
      <c r="AJ138" s="82"/>
      <c r="AK138" s="363"/>
      <c r="AL138" s="363"/>
      <c r="AM138" s="365"/>
      <c r="AN138" s="367"/>
      <c r="AO138" s="369"/>
      <c r="AP138" s="367"/>
      <c r="AQ138" s="367"/>
      <c r="AR138" s="367"/>
      <c r="AS138" s="357"/>
      <c r="AT138" s="314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</row>
    <row r="139" spans="1:90" s="78" customFormat="1" ht="18" customHeight="1">
      <c r="A139" s="370">
        <f t="shared" ref="A139" si="165">A137+1</f>
        <v>22</v>
      </c>
      <c r="B139" s="370" t="s">
        <v>117</v>
      </c>
      <c r="C139" s="358" t="str">
        <f>VLOOKUP(B139,DS,2,0)</f>
        <v>Lâm Thị Sà Mít</v>
      </c>
      <c r="D139" s="360" t="str">
        <f>VLOOKUP(B139,DS,3,0)</f>
        <v>Công nhân</v>
      </c>
      <c r="E139" s="79" t="s">
        <v>33</v>
      </c>
      <c r="F139" s="80">
        <v>8</v>
      </c>
      <c r="G139" s="80">
        <v>8</v>
      </c>
      <c r="H139" s="80"/>
      <c r="I139" s="80">
        <v>8</v>
      </c>
      <c r="J139" s="80">
        <v>8</v>
      </c>
      <c r="K139" s="80">
        <v>8</v>
      </c>
      <c r="L139" s="80">
        <v>8</v>
      </c>
      <c r="M139" s="80">
        <v>8</v>
      </c>
      <c r="N139" s="80">
        <v>8</v>
      </c>
      <c r="O139" s="80"/>
      <c r="P139" s="80">
        <v>8</v>
      </c>
      <c r="Q139" s="80">
        <v>8</v>
      </c>
      <c r="R139" s="80">
        <v>8</v>
      </c>
      <c r="S139" s="80">
        <v>8</v>
      </c>
      <c r="T139" s="80">
        <v>8</v>
      </c>
      <c r="U139" s="80">
        <v>8</v>
      </c>
      <c r="V139" s="80"/>
      <c r="W139" s="80">
        <v>8</v>
      </c>
      <c r="X139" s="80">
        <v>8</v>
      </c>
      <c r="Y139" s="80">
        <v>8</v>
      </c>
      <c r="Z139" s="80">
        <v>8</v>
      </c>
      <c r="AA139" s="80">
        <v>8</v>
      </c>
      <c r="AB139" s="80">
        <v>8</v>
      </c>
      <c r="AC139" s="80"/>
      <c r="AD139" s="80">
        <v>8</v>
      </c>
      <c r="AE139" s="80">
        <v>8</v>
      </c>
      <c r="AF139" s="80">
        <v>8</v>
      </c>
      <c r="AG139" s="80">
        <v>8</v>
      </c>
      <c r="AH139" s="80">
        <v>8</v>
      </c>
      <c r="AI139" s="80">
        <v>8</v>
      </c>
      <c r="AJ139" s="80"/>
      <c r="AK139" s="362">
        <f t="shared" ref="AK139" si="166">((SUM(F139:AJ139))/8)-(SUMIF($F$6:$AJ$6,"C.Nhật",F139:AJ139)/8)</f>
        <v>26</v>
      </c>
      <c r="AL139" s="362">
        <f t="shared" ref="AL139" si="167">SUM(F140:AJ140)/8*1.5</f>
        <v>0</v>
      </c>
      <c r="AM139" s="364">
        <f t="shared" ref="AM139" si="168">SUMIF($F$6:$AJ$6,"C.Nhật",$F139:$AJ140)/8*2</f>
        <v>0</v>
      </c>
      <c r="AN139" s="366">
        <f t="shared" ref="AN139" si="169">SUM(AK139:AM140)</f>
        <v>26</v>
      </c>
      <c r="AO139" s="368">
        <v>0</v>
      </c>
      <c r="AP139" s="366"/>
      <c r="AQ139" s="366"/>
      <c r="AR139" s="366"/>
      <c r="AS139" s="356"/>
      <c r="AT139" s="314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</row>
    <row r="140" spans="1:90" s="78" customFormat="1" ht="18" customHeight="1">
      <c r="A140" s="371"/>
      <c r="B140" s="371"/>
      <c r="C140" s="359"/>
      <c r="D140" s="361"/>
      <c r="E140" s="81" t="s">
        <v>32</v>
      </c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  <c r="AA140" s="82"/>
      <c r="AB140" s="82"/>
      <c r="AC140" s="82"/>
      <c r="AD140" s="82"/>
      <c r="AE140" s="82"/>
      <c r="AF140" s="82"/>
      <c r="AG140" s="82"/>
      <c r="AH140" s="82"/>
      <c r="AI140" s="82"/>
      <c r="AJ140" s="82"/>
      <c r="AK140" s="363"/>
      <c r="AL140" s="363"/>
      <c r="AM140" s="365"/>
      <c r="AN140" s="367"/>
      <c r="AO140" s="369"/>
      <c r="AP140" s="367"/>
      <c r="AQ140" s="367"/>
      <c r="AR140" s="367"/>
      <c r="AS140" s="357"/>
      <c r="AT140" s="314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</row>
    <row r="141" spans="1:90" s="78" customFormat="1" ht="18" customHeight="1">
      <c r="A141" s="370">
        <f t="shared" ref="A141" si="170">A139+1</f>
        <v>23</v>
      </c>
      <c r="B141" s="370" t="s">
        <v>118</v>
      </c>
      <c r="C141" s="358" t="str">
        <f>VLOOKUP(B141,DS,2,0)</f>
        <v>Nguyễn Văn Phi</v>
      </c>
      <c r="D141" s="360" t="str">
        <f>VLOOKUP(B141,DS,3,0)</f>
        <v>Công nhân</v>
      </c>
      <c r="E141" s="79" t="s">
        <v>33</v>
      </c>
      <c r="F141" s="80">
        <v>8</v>
      </c>
      <c r="G141" s="80">
        <v>8</v>
      </c>
      <c r="H141" s="80"/>
      <c r="I141" s="80">
        <v>8</v>
      </c>
      <c r="J141" s="80">
        <v>8</v>
      </c>
      <c r="K141" s="80">
        <v>8</v>
      </c>
      <c r="L141" s="80">
        <v>8</v>
      </c>
      <c r="M141" s="80">
        <v>8</v>
      </c>
      <c r="N141" s="80">
        <v>8</v>
      </c>
      <c r="O141" s="80"/>
      <c r="P141" s="80">
        <v>8</v>
      </c>
      <c r="Q141" s="80">
        <v>8</v>
      </c>
      <c r="R141" s="80">
        <v>8</v>
      </c>
      <c r="S141" s="80">
        <v>8</v>
      </c>
      <c r="T141" s="80">
        <v>8</v>
      </c>
      <c r="U141" s="80">
        <v>8</v>
      </c>
      <c r="V141" s="80"/>
      <c r="W141" s="80">
        <v>8</v>
      </c>
      <c r="X141" s="80">
        <v>8</v>
      </c>
      <c r="Y141" s="80">
        <v>8</v>
      </c>
      <c r="Z141" s="80">
        <v>8</v>
      </c>
      <c r="AA141" s="80">
        <v>8</v>
      </c>
      <c r="AB141" s="80">
        <v>8</v>
      </c>
      <c r="AC141" s="80"/>
      <c r="AD141" s="80">
        <v>8</v>
      </c>
      <c r="AE141" s="80">
        <v>8</v>
      </c>
      <c r="AF141" s="80">
        <v>8</v>
      </c>
      <c r="AG141" s="80">
        <v>8</v>
      </c>
      <c r="AH141" s="80">
        <v>8</v>
      </c>
      <c r="AI141" s="80">
        <v>8</v>
      </c>
      <c r="AJ141" s="80"/>
      <c r="AK141" s="362">
        <f t="shared" ref="AK141" si="171">((SUM(F141:AJ141))/8)-(SUMIF($F$6:$AJ$6,"C.Nhật",F141:AJ141)/8)</f>
        <v>26</v>
      </c>
      <c r="AL141" s="362">
        <f t="shared" ref="AL141" si="172">SUM(F142:AJ142)/8*1.5</f>
        <v>0</v>
      </c>
      <c r="AM141" s="364">
        <f t="shared" ref="AM141" si="173">SUMIF($F$6:$AJ$6,"C.Nhật",$F141:$AJ142)/8*2</f>
        <v>0</v>
      </c>
      <c r="AN141" s="366">
        <f t="shared" ref="AN141" si="174">SUM(AK141:AM142)</f>
        <v>26</v>
      </c>
      <c r="AO141" s="368">
        <v>0</v>
      </c>
      <c r="AP141" s="366"/>
      <c r="AQ141" s="366"/>
      <c r="AR141" s="366"/>
      <c r="AS141" s="356"/>
      <c r="AT141" s="314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</row>
    <row r="142" spans="1:90" s="78" customFormat="1" ht="18" customHeight="1">
      <c r="A142" s="371"/>
      <c r="B142" s="371"/>
      <c r="C142" s="359"/>
      <c r="D142" s="361"/>
      <c r="E142" s="81" t="s">
        <v>32</v>
      </c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  <c r="AE142" s="82"/>
      <c r="AF142" s="82"/>
      <c r="AG142" s="82"/>
      <c r="AH142" s="82"/>
      <c r="AI142" s="82"/>
      <c r="AJ142" s="82"/>
      <c r="AK142" s="363"/>
      <c r="AL142" s="363"/>
      <c r="AM142" s="365"/>
      <c r="AN142" s="367"/>
      <c r="AO142" s="369"/>
      <c r="AP142" s="367"/>
      <c r="AQ142" s="367"/>
      <c r="AR142" s="367"/>
      <c r="AS142" s="357"/>
      <c r="AT142" s="314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</row>
    <row r="143" spans="1:90" s="78" customFormat="1" ht="18" customHeight="1">
      <c r="A143" s="370">
        <f t="shared" ref="A143" si="175">A141+1</f>
        <v>24</v>
      </c>
      <c r="B143" s="370" t="s">
        <v>119</v>
      </c>
      <c r="C143" s="358" t="str">
        <f>VLOOKUP(B143,DS,2,0)</f>
        <v>Trần Thị Toan</v>
      </c>
      <c r="D143" s="360" t="str">
        <f>VLOOKUP(B143,DS,3,0)</f>
        <v>Công nhân</v>
      </c>
      <c r="E143" s="79" t="s">
        <v>33</v>
      </c>
      <c r="F143" s="80">
        <v>8</v>
      </c>
      <c r="G143" s="80">
        <v>8</v>
      </c>
      <c r="H143" s="80"/>
      <c r="I143" s="80">
        <v>8</v>
      </c>
      <c r="J143" s="80">
        <v>8</v>
      </c>
      <c r="K143" s="80">
        <v>8</v>
      </c>
      <c r="L143" s="80">
        <v>8</v>
      </c>
      <c r="M143" s="80">
        <v>8</v>
      </c>
      <c r="N143" s="80">
        <v>8</v>
      </c>
      <c r="O143" s="80"/>
      <c r="P143" s="80">
        <v>8</v>
      </c>
      <c r="Q143" s="80">
        <v>8</v>
      </c>
      <c r="R143" s="80">
        <v>8</v>
      </c>
      <c r="S143" s="80">
        <v>8</v>
      </c>
      <c r="T143" s="80">
        <v>8</v>
      </c>
      <c r="U143" s="80"/>
      <c r="V143" s="80"/>
      <c r="W143" s="80">
        <v>8</v>
      </c>
      <c r="X143" s="80">
        <v>8</v>
      </c>
      <c r="Y143" s="80">
        <v>8</v>
      </c>
      <c r="Z143" s="80">
        <v>8</v>
      </c>
      <c r="AA143" s="80">
        <v>8</v>
      </c>
      <c r="AB143" s="80">
        <v>8</v>
      </c>
      <c r="AC143" s="80"/>
      <c r="AD143" s="80">
        <v>8</v>
      </c>
      <c r="AE143" s="80">
        <v>8</v>
      </c>
      <c r="AF143" s="80">
        <v>8</v>
      </c>
      <c r="AG143" s="80">
        <v>8</v>
      </c>
      <c r="AH143" s="80">
        <v>8</v>
      </c>
      <c r="AI143" s="80">
        <v>8</v>
      </c>
      <c r="AJ143" s="80"/>
      <c r="AK143" s="362">
        <f t="shared" ref="AK143" si="176">((SUM(F143:AJ143))/8)-(SUMIF($F$6:$AJ$6,"C.Nhật",F143:AJ143)/8)</f>
        <v>25</v>
      </c>
      <c r="AL143" s="362">
        <f t="shared" ref="AL143" si="177">SUM(F144:AJ144)/8*1.5</f>
        <v>0</v>
      </c>
      <c r="AM143" s="364">
        <f t="shared" ref="AM143" si="178">SUMIF($F$6:$AJ$6,"C.Nhật",$F143:$AJ144)/8*2</f>
        <v>0</v>
      </c>
      <c r="AN143" s="366">
        <f t="shared" ref="AN143" si="179">SUM(AK143:AM144)</f>
        <v>25</v>
      </c>
      <c r="AO143" s="368">
        <v>0</v>
      </c>
      <c r="AP143" s="366"/>
      <c r="AQ143" s="366"/>
      <c r="AR143" s="366"/>
      <c r="AS143" s="356"/>
      <c r="AT143" s="314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</row>
    <row r="144" spans="1:90" s="78" customFormat="1" ht="18" customHeight="1">
      <c r="A144" s="371"/>
      <c r="B144" s="371"/>
      <c r="C144" s="359"/>
      <c r="D144" s="361"/>
      <c r="E144" s="81" t="s">
        <v>32</v>
      </c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  <c r="AB144" s="82"/>
      <c r="AC144" s="82"/>
      <c r="AD144" s="82"/>
      <c r="AE144" s="82"/>
      <c r="AF144" s="82"/>
      <c r="AG144" s="82"/>
      <c r="AH144" s="82"/>
      <c r="AI144" s="82"/>
      <c r="AJ144" s="82"/>
      <c r="AK144" s="363"/>
      <c r="AL144" s="363"/>
      <c r="AM144" s="365"/>
      <c r="AN144" s="367"/>
      <c r="AO144" s="369"/>
      <c r="AP144" s="367"/>
      <c r="AQ144" s="367"/>
      <c r="AR144" s="367"/>
      <c r="AS144" s="357"/>
      <c r="AT144" s="314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</row>
    <row r="145" spans="1:90" s="78" customFormat="1" ht="18" customHeight="1">
      <c r="A145" s="370">
        <f t="shared" ref="A145" si="180">A143+1</f>
        <v>25</v>
      </c>
      <c r="B145" s="370" t="s">
        <v>120</v>
      </c>
      <c r="C145" s="358" t="str">
        <f>VLOOKUP(B145,DS,2,0)</f>
        <v>Nguyễn Hữu Nhơn</v>
      </c>
      <c r="D145" s="360" t="str">
        <f>VLOOKUP(B145,DS,3,0)</f>
        <v>Công nhân</v>
      </c>
      <c r="E145" s="79" t="s">
        <v>33</v>
      </c>
      <c r="F145" s="80">
        <v>8</v>
      </c>
      <c r="G145" s="80">
        <v>8</v>
      </c>
      <c r="H145" s="80"/>
      <c r="I145" s="80">
        <v>8</v>
      </c>
      <c r="J145" s="80">
        <v>8</v>
      </c>
      <c r="K145" s="80">
        <v>8</v>
      </c>
      <c r="L145" s="80">
        <v>8</v>
      </c>
      <c r="M145" s="80">
        <v>8</v>
      </c>
      <c r="N145" s="80">
        <v>8</v>
      </c>
      <c r="O145" s="80"/>
      <c r="P145" s="80">
        <v>8</v>
      </c>
      <c r="Q145" s="80">
        <v>8</v>
      </c>
      <c r="R145" s="80">
        <v>8</v>
      </c>
      <c r="S145" s="80">
        <v>8</v>
      </c>
      <c r="T145" s="80">
        <v>8</v>
      </c>
      <c r="U145" s="80">
        <v>8</v>
      </c>
      <c r="V145" s="80"/>
      <c r="W145" s="80">
        <v>8</v>
      </c>
      <c r="X145" s="80">
        <v>8</v>
      </c>
      <c r="Y145" s="80">
        <v>8</v>
      </c>
      <c r="Z145" s="80">
        <v>8</v>
      </c>
      <c r="AA145" s="80">
        <v>8</v>
      </c>
      <c r="AB145" s="80">
        <v>8</v>
      </c>
      <c r="AC145" s="80"/>
      <c r="AD145" s="80">
        <v>8</v>
      </c>
      <c r="AE145" s="80">
        <v>8</v>
      </c>
      <c r="AF145" s="80">
        <v>8</v>
      </c>
      <c r="AG145" s="80">
        <v>8</v>
      </c>
      <c r="AH145" s="80">
        <v>8</v>
      </c>
      <c r="AI145" s="80">
        <v>8</v>
      </c>
      <c r="AJ145" s="80"/>
      <c r="AK145" s="362">
        <f t="shared" ref="AK145" si="181">((SUM(F145:AJ145))/8)-(SUMIF($F$6:$AJ$6,"C.Nhật",F145:AJ145)/8)</f>
        <v>26</v>
      </c>
      <c r="AL145" s="362">
        <f t="shared" ref="AL145" si="182">SUM(F146:AJ146)/8*1.5</f>
        <v>0</v>
      </c>
      <c r="AM145" s="364">
        <f t="shared" ref="AM145" si="183">SUMIF($F$6:$AJ$6,"C.Nhật",$F145:$AJ146)/8*2</f>
        <v>0</v>
      </c>
      <c r="AN145" s="366">
        <f t="shared" ref="AN145" si="184">SUM(AK145:AM146)</f>
        <v>26</v>
      </c>
      <c r="AO145" s="368">
        <v>0</v>
      </c>
      <c r="AP145" s="366"/>
      <c r="AQ145" s="366"/>
      <c r="AR145" s="366"/>
      <c r="AS145" s="356"/>
      <c r="AT145" s="314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</row>
    <row r="146" spans="1:90" s="78" customFormat="1" ht="18" customHeight="1">
      <c r="A146" s="371"/>
      <c r="B146" s="371"/>
      <c r="C146" s="359"/>
      <c r="D146" s="361"/>
      <c r="E146" s="81" t="s">
        <v>32</v>
      </c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  <c r="AE146" s="82"/>
      <c r="AF146" s="82"/>
      <c r="AG146" s="82"/>
      <c r="AH146" s="82"/>
      <c r="AI146" s="82"/>
      <c r="AJ146" s="82"/>
      <c r="AK146" s="363"/>
      <c r="AL146" s="363"/>
      <c r="AM146" s="365"/>
      <c r="AN146" s="367"/>
      <c r="AO146" s="369"/>
      <c r="AP146" s="367"/>
      <c r="AQ146" s="367"/>
      <c r="AR146" s="367"/>
      <c r="AS146" s="357"/>
      <c r="AT146" s="314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</row>
    <row r="147" spans="1:90" s="78" customFormat="1" ht="18" customHeight="1">
      <c r="A147" s="370">
        <f t="shared" ref="A147" si="185">A145+1</f>
        <v>26</v>
      </c>
      <c r="B147" s="370" t="s">
        <v>121</v>
      </c>
      <c r="C147" s="358" t="str">
        <f>VLOOKUP(B147,DS,2,0)</f>
        <v>Huỳnh Minh Hiếu</v>
      </c>
      <c r="D147" s="360" t="str">
        <f>VLOOKUP(B147,DS,3,0)</f>
        <v>Công nhân</v>
      </c>
      <c r="E147" s="79" t="s">
        <v>33</v>
      </c>
      <c r="F147" s="80">
        <v>8</v>
      </c>
      <c r="G147" s="80">
        <v>8</v>
      </c>
      <c r="H147" s="80"/>
      <c r="I147" s="80">
        <v>8</v>
      </c>
      <c r="J147" s="80">
        <v>8</v>
      </c>
      <c r="K147" s="80">
        <v>8</v>
      </c>
      <c r="L147" s="80">
        <v>8</v>
      </c>
      <c r="M147" s="80">
        <v>8</v>
      </c>
      <c r="N147" s="80">
        <v>8</v>
      </c>
      <c r="O147" s="80"/>
      <c r="P147" s="80">
        <v>8</v>
      </c>
      <c r="Q147" s="80">
        <v>8</v>
      </c>
      <c r="R147" s="80">
        <v>8</v>
      </c>
      <c r="S147" s="80">
        <v>8</v>
      </c>
      <c r="T147" s="80">
        <v>8</v>
      </c>
      <c r="U147" s="80">
        <v>8</v>
      </c>
      <c r="V147" s="80"/>
      <c r="W147" s="80">
        <v>8</v>
      </c>
      <c r="X147" s="80">
        <v>8</v>
      </c>
      <c r="Y147" s="80">
        <v>8</v>
      </c>
      <c r="Z147" s="80">
        <v>8</v>
      </c>
      <c r="AA147" s="80">
        <v>8</v>
      </c>
      <c r="AB147" s="80">
        <v>8</v>
      </c>
      <c r="AC147" s="80"/>
      <c r="AD147" s="80">
        <v>8</v>
      </c>
      <c r="AE147" s="80">
        <v>8</v>
      </c>
      <c r="AF147" s="80">
        <v>8</v>
      </c>
      <c r="AG147" s="80">
        <v>8</v>
      </c>
      <c r="AH147" s="80">
        <v>8</v>
      </c>
      <c r="AI147" s="80">
        <v>8</v>
      </c>
      <c r="AJ147" s="80"/>
      <c r="AK147" s="362">
        <f t="shared" ref="AK147" si="186">((SUM(F147:AJ147))/8)-(SUMIF($F$6:$AJ$6,"C.Nhật",F147:AJ147)/8)</f>
        <v>26</v>
      </c>
      <c r="AL147" s="362">
        <f t="shared" ref="AL147" si="187">SUM(F148:AJ148)/8*1.5</f>
        <v>0</v>
      </c>
      <c r="AM147" s="364">
        <f t="shared" ref="AM147" si="188">SUMIF($F$6:$AJ$6,"C.Nhật",$F147:$AJ148)/8*2</f>
        <v>0</v>
      </c>
      <c r="AN147" s="366">
        <f t="shared" ref="AN147" si="189">SUM(AK147:AM148)</f>
        <v>26</v>
      </c>
      <c r="AO147" s="368">
        <v>0</v>
      </c>
      <c r="AP147" s="366"/>
      <c r="AQ147" s="366"/>
      <c r="AR147" s="366"/>
      <c r="AS147" s="356"/>
      <c r="AT147" s="314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</row>
    <row r="148" spans="1:90" s="78" customFormat="1" ht="18" customHeight="1">
      <c r="A148" s="371"/>
      <c r="B148" s="371"/>
      <c r="C148" s="359"/>
      <c r="D148" s="361"/>
      <c r="E148" s="81" t="s">
        <v>32</v>
      </c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  <c r="AA148" s="82"/>
      <c r="AB148" s="82"/>
      <c r="AC148" s="82"/>
      <c r="AD148" s="82"/>
      <c r="AE148" s="82"/>
      <c r="AF148" s="82"/>
      <c r="AG148" s="82"/>
      <c r="AH148" s="82"/>
      <c r="AI148" s="82"/>
      <c r="AJ148" s="82"/>
      <c r="AK148" s="363"/>
      <c r="AL148" s="363"/>
      <c r="AM148" s="365"/>
      <c r="AN148" s="367"/>
      <c r="AO148" s="369"/>
      <c r="AP148" s="367"/>
      <c r="AQ148" s="367"/>
      <c r="AR148" s="367"/>
      <c r="AS148" s="357"/>
      <c r="AT148" s="314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</row>
    <row r="149" spans="1:90" s="78" customFormat="1" ht="18" customHeight="1">
      <c r="A149" s="370">
        <f t="shared" ref="A149" si="190">A147+1</f>
        <v>27</v>
      </c>
      <c r="B149" s="370" t="s">
        <v>122</v>
      </c>
      <c r="C149" s="358" t="str">
        <f>VLOOKUP(B149,DS,2,0)</f>
        <v>Lý Thị Sà Kha</v>
      </c>
      <c r="D149" s="360" t="str">
        <f>VLOOKUP(B149,DS,3,0)</f>
        <v>Công nhân</v>
      </c>
      <c r="E149" s="79" t="s">
        <v>33</v>
      </c>
      <c r="F149" s="80">
        <v>8</v>
      </c>
      <c r="G149" s="80">
        <v>8</v>
      </c>
      <c r="H149" s="80"/>
      <c r="I149" s="80">
        <v>8</v>
      </c>
      <c r="J149" s="80">
        <v>8</v>
      </c>
      <c r="K149" s="80">
        <v>8</v>
      </c>
      <c r="L149" s="80">
        <v>8</v>
      </c>
      <c r="M149" s="80">
        <v>8</v>
      </c>
      <c r="N149" s="80">
        <v>8</v>
      </c>
      <c r="O149" s="80"/>
      <c r="P149" s="80">
        <v>8</v>
      </c>
      <c r="Q149" s="80">
        <v>8</v>
      </c>
      <c r="R149" s="80">
        <v>8</v>
      </c>
      <c r="S149" s="80">
        <v>8</v>
      </c>
      <c r="T149" s="80">
        <v>8</v>
      </c>
      <c r="U149" s="80">
        <v>8</v>
      </c>
      <c r="V149" s="80"/>
      <c r="W149" s="80">
        <v>8</v>
      </c>
      <c r="X149" s="80">
        <v>8</v>
      </c>
      <c r="Y149" s="80">
        <v>8</v>
      </c>
      <c r="Z149" s="80">
        <v>8</v>
      </c>
      <c r="AA149" s="80">
        <v>8</v>
      </c>
      <c r="AB149" s="80">
        <v>8</v>
      </c>
      <c r="AC149" s="80"/>
      <c r="AD149" s="80">
        <v>8</v>
      </c>
      <c r="AE149" s="80">
        <v>8</v>
      </c>
      <c r="AF149" s="80">
        <v>8</v>
      </c>
      <c r="AG149" s="80">
        <v>8</v>
      </c>
      <c r="AH149" s="80">
        <v>8</v>
      </c>
      <c r="AI149" s="80">
        <v>8</v>
      </c>
      <c r="AJ149" s="80"/>
      <c r="AK149" s="362">
        <f t="shared" ref="AK149" si="191">((SUM(F149:AJ149))/8)-(SUMIF($F$6:$AJ$6,"C.Nhật",F149:AJ149)/8)</f>
        <v>26</v>
      </c>
      <c r="AL149" s="362">
        <f t="shared" ref="AL149" si="192">SUM(F150:AJ150)/8*1.5</f>
        <v>0</v>
      </c>
      <c r="AM149" s="364">
        <f t="shared" ref="AM149" si="193">SUMIF($F$6:$AJ$6,"C.Nhật",$F149:$AJ150)/8*2</f>
        <v>0</v>
      </c>
      <c r="AN149" s="366">
        <f t="shared" ref="AN149" si="194">SUM(AK149:AM150)</f>
        <v>26</v>
      </c>
      <c r="AO149" s="368">
        <v>0</v>
      </c>
      <c r="AP149" s="366"/>
      <c r="AQ149" s="366"/>
      <c r="AR149" s="366"/>
      <c r="AS149" s="356"/>
      <c r="AT149" s="314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</row>
    <row r="150" spans="1:90" s="78" customFormat="1" ht="18" customHeight="1">
      <c r="A150" s="371"/>
      <c r="B150" s="371"/>
      <c r="C150" s="359"/>
      <c r="D150" s="361"/>
      <c r="E150" s="81" t="s">
        <v>32</v>
      </c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  <c r="AA150" s="82"/>
      <c r="AB150" s="82"/>
      <c r="AC150" s="82"/>
      <c r="AD150" s="82"/>
      <c r="AE150" s="82"/>
      <c r="AF150" s="82"/>
      <c r="AG150" s="82"/>
      <c r="AH150" s="82"/>
      <c r="AI150" s="82"/>
      <c r="AJ150" s="82"/>
      <c r="AK150" s="363"/>
      <c r="AL150" s="363"/>
      <c r="AM150" s="365"/>
      <c r="AN150" s="367"/>
      <c r="AO150" s="369"/>
      <c r="AP150" s="367"/>
      <c r="AQ150" s="367"/>
      <c r="AR150" s="367"/>
      <c r="AS150" s="357"/>
      <c r="AT150" s="314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</row>
    <row r="151" spans="1:90" s="78" customFormat="1" ht="18" customHeight="1">
      <c r="A151" s="370">
        <f t="shared" ref="A151:A175" si="195">A149+1</f>
        <v>28</v>
      </c>
      <c r="B151" s="370" t="s">
        <v>124</v>
      </c>
      <c r="C151" s="358" t="str">
        <f>VLOOKUP(B151,DS,2,0)</f>
        <v>Phạm Thành Đô</v>
      </c>
      <c r="D151" s="360" t="str">
        <f>VLOOKUP(B151,DS,3,0)</f>
        <v>Công nhân</v>
      </c>
      <c r="E151" s="79" t="s">
        <v>33</v>
      </c>
      <c r="F151" s="80">
        <v>8</v>
      </c>
      <c r="G151" s="80">
        <v>8</v>
      </c>
      <c r="H151" s="80"/>
      <c r="I151" s="80">
        <v>8</v>
      </c>
      <c r="J151" s="80">
        <v>8</v>
      </c>
      <c r="K151" s="80">
        <v>8</v>
      </c>
      <c r="L151" s="80">
        <v>8</v>
      </c>
      <c r="M151" s="80">
        <v>8</v>
      </c>
      <c r="N151" s="80">
        <v>8</v>
      </c>
      <c r="O151" s="80"/>
      <c r="P151" s="80">
        <v>8</v>
      </c>
      <c r="Q151" s="80">
        <v>8</v>
      </c>
      <c r="R151" s="80">
        <v>8</v>
      </c>
      <c r="S151" s="80">
        <v>8</v>
      </c>
      <c r="T151" s="80">
        <v>8</v>
      </c>
      <c r="U151" s="80">
        <v>8</v>
      </c>
      <c r="V151" s="80"/>
      <c r="W151" s="80">
        <v>8</v>
      </c>
      <c r="X151" s="80">
        <v>8</v>
      </c>
      <c r="Y151" s="80">
        <v>8</v>
      </c>
      <c r="Z151" s="80">
        <v>8</v>
      </c>
      <c r="AA151" s="80">
        <v>8</v>
      </c>
      <c r="AB151" s="80">
        <v>8</v>
      </c>
      <c r="AC151" s="80"/>
      <c r="AD151" s="80"/>
      <c r="AE151" s="80">
        <v>8</v>
      </c>
      <c r="AF151" s="80">
        <v>8</v>
      </c>
      <c r="AG151" s="80">
        <v>8</v>
      </c>
      <c r="AH151" s="80">
        <v>8</v>
      </c>
      <c r="AI151" s="80">
        <v>8</v>
      </c>
      <c r="AJ151" s="80"/>
      <c r="AK151" s="362">
        <f t="shared" ref="AK151" si="196">((SUM(F151:AJ151))/8)-(SUMIF($F$6:$AJ$6,"C.Nhật",F151:AJ151)/8)</f>
        <v>25</v>
      </c>
      <c r="AL151" s="362">
        <f t="shared" ref="AL151" si="197">SUM(F152:AJ152)/8*1.5</f>
        <v>0</v>
      </c>
      <c r="AM151" s="364">
        <f t="shared" ref="AM151" si="198">SUMIF($F$6:$AJ$6,"C.Nhật",$F151:$AJ152)/8*2</f>
        <v>0</v>
      </c>
      <c r="AN151" s="366">
        <f t="shared" ref="AN151" si="199">SUM(AK151:AM152)</f>
        <v>25</v>
      </c>
      <c r="AO151" s="368">
        <v>0</v>
      </c>
      <c r="AP151" s="366"/>
      <c r="AQ151" s="366"/>
      <c r="AR151" s="366"/>
      <c r="AS151" s="356"/>
      <c r="AT151" s="314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</row>
    <row r="152" spans="1:90" s="78" customFormat="1" ht="18" customHeight="1">
      <c r="A152" s="371"/>
      <c r="B152" s="371"/>
      <c r="C152" s="359"/>
      <c r="D152" s="361"/>
      <c r="E152" s="81" t="s">
        <v>32</v>
      </c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2"/>
      <c r="AD152" s="82"/>
      <c r="AE152" s="82"/>
      <c r="AF152" s="82"/>
      <c r="AG152" s="82"/>
      <c r="AH152" s="82"/>
      <c r="AI152" s="82"/>
      <c r="AJ152" s="82"/>
      <c r="AK152" s="363"/>
      <c r="AL152" s="363"/>
      <c r="AM152" s="365"/>
      <c r="AN152" s="367"/>
      <c r="AO152" s="369"/>
      <c r="AP152" s="367"/>
      <c r="AQ152" s="367"/>
      <c r="AR152" s="367"/>
      <c r="AS152" s="357"/>
      <c r="AT152" s="314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</row>
    <row r="153" spans="1:90" s="78" customFormat="1" ht="18" customHeight="1">
      <c r="A153" s="370">
        <f t="shared" si="195"/>
        <v>29</v>
      </c>
      <c r="B153" s="370" t="s">
        <v>127</v>
      </c>
      <c r="C153" s="358" t="str">
        <f>VLOOKUP(B153,DS,2,0)</f>
        <v>Nguyễn Văn Bé Hai</v>
      </c>
      <c r="D153" s="360" t="str">
        <f>VLOOKUP(B153,DS,3,0)</f>
        <v>Công nhân</v>
      </c>
      <c r="E153" s="79" t="s">
        <v>33</v>
      </c>
      <c r="F153" s="80">
        <v>8</v>
      </c>
      <c r="G153" s="80">
        <v>8</v>
      </c>
      <c r="H153" s="80"/>
      <c r="I153" s="80">
        <v>8</v>
      </c>
      <c r="J153" s="80">
        <v>8</v>
      </c>
      <c r="K153" s="80">
        <v>8</v>
      </c>
      <c r="L153" s="80">
        <v>8</v>
      </c>
      <c r="M153" s="80">
        <v>8</v>
      </c>
      <c r="N153" s="80">
        <v>8</v>
      </c>
      <c r="O153" s="80"/>
      <c r="P153" s="80">
        <v>8</v>
      </c>
      <c r="Q153" s="80">
        <v>8</v>
      </c>
      <c r="R153" s="80">
        <v>8</v>
      </c>
      <c r="S153" s="80">
        <v>8</v>
      </c>
      <c r="T153" s="80">
        <v>8</v>
      </c>
      <c r="U153" s="80">
        <v>8</v>
      </c>
      <c r="V153" s="80"/>
      <c r="W153" s="80">
        <v>8</v>
      </c>
      <c r="X153" s="80">
        <v>8</v>
      </c>
      <c r="Y153" s="80">
        <v>8</v>
      </c>
      <c r="Z153" s="80">
        <v>8</v>
      </c>
      <c r="AA153" s="80">
        <v>8</v>
      </c>
      <c r="AB153" s="80">
        <v>8</v>
      </c>
      <c r="AC153" s="80"/>
      <c r="AD153" s="80">
        <v>8</v>
      </c>
      <c r="AE153" s="80">
        <v>8</v>
      </c>
      <c r="AF153" s="80">
        <v>8</v>
      </c>
      <c r="AG153" s="80">
        <v>8</v>
      </c>
      <c r="AH153" s="80">
        <v>8</v>
      </c>
      <c r="AI153" s="80">
        <v>8</v>
      </c>
      <c r="AJ153" s="80"/>
      <c r="AK153" s="362">
        <f t="shared" ref="AK153" si="200">((SUM(F153:AJ153))/8)-(SUMIF($F$6:$AJ$6,"C.Nhật",F153:AJ153)/8)</f>
        <v>26</v>
      </c>
      <c r="AL153" s="362">
        <f t="shared" ref="AL153" si="201">SUM(F154:AJ154)/8*1.5</f>
        <v>0</v>
      </c>
      <c r="AM153" s="364">
        <f t="shared" ref="AM153" si="202">SUMIF($F$6:$AJ$6,"C.Nhật",$F153:$AJ154)/8*2</f>
        <v>0</v>
      </c>
      <c r="AN153" s="366">
        <f t="shared" ref="AN153" si="203">SUM(AK153:AM154)</f>
        <v>26</v>
      </c>
      <c r="AO153" s="368">
        <v>0</v>
      </c>
      <c r="AP153" s="366"/>
      <c r="AQ153" s="366"/>
      <c r="AR153" s="366"/>
      <c r="AS153" s="356"/>
      <c r="AT153" s="354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</row>
    <row r="154" spans="1:90" s="78" customFormat="1" ht="18" customHeight="1">
      <c r="A154" s="371"/>
      <c r="B154" s="371"/>
      <c r="C154" s="359"/>
      <c r="D154" s="361"/>
      <c r="E154" s="81" t="s">
        <v>32</v>
      </c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363"/>
      <c r="AL154" s="363"/>
      <c r="AM154" s="365"/>
      <c r="AN154" s="367"/>
      <c r="AO154" s="369"/>
      <c r="AP154" s="367"/>
      <c r="AQ154" s="367"/>
      <c r="AR154" s="367"/>
      <c r="AS154" s="357"/>
      <c r="AT154" s="354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</row>
    <row r="155" spans="1:90" s="78" customFormat="1" ht="18" customHeight="1">
      <c r="A155" s="370">
        <f t="shared" si="195"/>
        <v>30</v>
      </c>
      <c r="B155" s="370" t="s">
        <v>128</v>
      </c>
      <c r="C155" s="358" t="str">
        <f>VLOOKUP(B155,DS,2,0)</f>
        <v>Thạch Tiền</v>
      </c>
      <c r="D155" s="360" t="str">
        <f>VLOOKUP(B155,DS,3,0)</f>
        <v>Công nhân</v>
      </c>
      <c r="E155" s="79" t="s">
        <v>33</v>
      </c>
      <c r="F155" s="80">
        <v>8</v>
      </c>
      <c r="G155" s="80">
        <v>8</v>
      </c>
      <c r="H155" s="80"/>
      <c r="I155" s="80">
        <v>8</v>
      </c>
      <c r="J155" s="80">
        <v>8</v>
      </c>
      <c r="K155" s="80">
        <v>8</v>
      </c>
      <c r="L155" s="80">
        <v>8</v>
      </c>
      <c r="M155" s="80">
        <v>8</v>
      </c>
      <c r="N155" s="80">
        <v>8</v>
      </c>
      <c r="O155" s="80"/>
      <c r="P155" s="80">
        <v>8</v>
      </c>
      <c r="Q155" s="80">
        <v>8</v>
      </c>
      <c r="R155" s="80">
        <v>8</v>
      </c>
      <c r="S155" s="80">
        <v>8</v>
      </c>
      <c r="T155" s="80">
        <v>8</v>
      </c>
      <c r="U155" s="80">
        <v>8</v>
      </c>
      <c r="V155" s="80"/>
      <c r="W155" s="80">
        <v>8</v>
      </c>
      <c r="X155" s="80">
        <v>8</v>
      </c>
      <c r="Y155" s="80">
        <v>8</v>
      </c>
      <c r="Z155" s="80">
        <v>8</v>
      </c>
      <c r="AA155" s="80">
        <v>8</v>
      </c>
      <c r="AB155" s="80">
        <v>8</v>
      </c>
      <c r="AC155" s="80"/>
      <c r="AD155" s="80">
        <v>8</v>
      </c>
      <c r="AE155" s="80">
        <v>8</v>
      </c>
      <c r="AF155" s="80">
        <v>8</v>
      </c>
      <c r="AG155" s="80">
        <v>8</v>
      </c>
      <c r="AH155" s="80">
        <v>8</v>
      </c>
      <c r="AI155" s="80">
        <v>8</v>
      </c>
      <c r="AJ155" s="80"/>
      <c r="AK155" s="362">
        <f t="shared" ref="AK155" si="204">((SUM(F155:AJ155))/8)-(SUMIF($F$6:$AJ$6,"C.Nhật",F155:AJ155)/8)</f>
        <v>26</v>
      </c>
      <c r="AL155" s="362">
        <f t="shared" ref="AL155" si="205">SUM(F156:AJ156)/8*1.5</f>
        <v>0</v>
      </c>
      <c r="AM155" s="364">
        <f t="shared" ref="AM155" si="206">SUMIF($F$6:$AJ$6,"C.Nhật",$F155:$AJ156)/8*2</f>
        <v>0</v>
      </c>
      <c r="AN155" s="366">
        <f t="shared" ref="AN155" si="207">SUM(AK155:AM156)</f>
        <v>26</v>
      </c>
      <c r="AO155" s="368">
        <v>0</v>
      </c>
      <c r="AP155" s="366"/>
      <c r="AQ155" s="366"/>
      <c r="AR155" s="366"/>
      <c r="AS155" s="356"/>
      <c r="AT155" s="354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</row>
    <row r="156" spans="1:90" s="78" customFormat="1" ht="18" customHeight="1">
      <c r="A156" s="371"/>
      <c r="B156" s="371"/>
      <c r="C156" s="359"/>
      <c r="D156" s="361"/>
      <c r="E156" s="81" t="s">
        <v>32</v>
      </c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2"/>
      <c r="AD156" s="82"/>
      <c r="AE156" s="82"/>
      <c r="AF156" s="82"/>
      <c r="AG156" s="82"/>
      <c r="AH156" s="82"/>
      <c r="AI156" s="82"/>
      <c r="AJ156" s="82"/>
      <c r="AK156" s="363"/>
      <c r="AL156" s="363"/>
      <c r="AM156" s="365"/>
      <c r="AN156" s="367"/>
      <c r="AO156" s="369"/>
      <c r="AP156" s="367"/>
      <c r="AQ156" s="367"/>
      <c r="AR156" s="367"/>
      <c r="AS156" s="357"/>
      <c r="AT156" s="354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</row>
    <row r="157" spans="1:90" s="78" customFormat="1" ht="18" customHeight="1">
      <c r="A157" s="370">
        <f t="shared" si="195"/>
        <v>31</v>
      </c>
      <c r="B157" s="370" t="s">
        <v>129</v>
      </c>
      <c r="C157" s="358" t="str">
        <f>VLOOKUP(B157,DS,2,0)</f>
        <v>Hứa Hậu</v>
      </c>
      <c r="D157" s="360" t="str">
        <f>VLOOKUP(B157,DS,3,0)</f>
        <v>Công nhân</v>
      </c>
      <c r="E157" s="79" t="s">
        <v>33</v>
      </c>
      <c r="F157" s="80">
        <v>8</v>
      </c>
      <c r="G157" s="80">
        <v>8</v>
      </c>
      <c r="H157" s="80"/>
      <c r="I157" s="80">
        <v>8</v>
      </c>
      <c r="J157" s="80">
        <v>8</v>
      </c>
      <c r="K157" s="80">
        <v>8</v>
      </c>
      <c r="L157" s="80">
        <v>8</v>
      </c>
      <c r="M157" s="80">
        <v>8</v>
      </c>
      <c r="N157" s="80">
        <v>8</v>
      </c>
      <c r="O157" s="80"/>
      <c r="P157" s="80">
        <v>8</v>
      </c>
      <c r="Q157" s="80">
        <v>8</v>
      </c>
      <c r="R157" s="80">
        <v>8</v>
      </c>
      <c r="S157" s="80">
        <v>8</v>
      </c>
      <c r="T157" s="80">
        <v>8</v>
      </c>
      <c r="U157" s="80">
        <v>8</v>
      </c>
      <c r="V157" s="80"/>
      <c r="W157" s="80">
        <v>8</v>
      </c>
      <c r="X157" s="80">
        <v>8</v>
      </c>
      <c r="Y157" s="80">
        <v>8</v>
      </c>
      <c r="Z157" s="80">
        <v>8</v>
      </c>
      <c r="AA157" s="80">
        <v>8</v>
      </c>
      <c r="AB157" s="80">
        <v>8</v>
      </c>
      <c r="AC157" s="80"/>
      <c r="AD157" s="80">
        <v>8</v>
      </c>
      <c r="AE157" s="80">
        <v>8</v>
      </c>
      <c r="AF157" s="80">
        <v>8</v>
      </c>
      <c r="AG157" s="80">
        <v>8</v>
      </c>
      <c r="AH157" s="80">
        <v>8</v>
      </c>
      <c r="AI157" s="80">
        <v>8</v>
      </c>
      <c r="AJ157" s="80"/>
      <c r="AK157" s="362">
        <f t="shared" ref="AK157" si="208">((SUM(F157:AJ157))/8)-(SUMIF($F$6:$AJ$6,"C.Nhật",F157:AJ157)/8)</f>
        <v>26</v>
      </c>
      <c r="AL157" s="362">
        <f t="shared" ref="AL157" si="209">SUM(F158:AJ158)/8*1.5</f>
        <v>0</v>
      </c>
      <c r="AM157" s="364">
        <f t="shared" ref="AM157" si="210">SUMIF($F$6:$AJ$6,"C.Nhật",$F157:$AJ158)/8*2</f>
        <v>0</v>
      </c>
      <c r="AN157" s="366">
        <f t="shared" ref="AN157" si="211">SUM(AK157:AM158)</f>
        <v>26</v>
      </c>
      <c r="AO157" s="368">
        <v>0</v>
      </c>
      <c r="AP157" s="366"/>
      <c r="AQ157" s="366"/>
      <c r="AR157" s="366"/>
      <c r="AS157" s="356"/>
      <c r="AT157" s="354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</row>
    <row r="158" spans="1:90" s="78" customFormat="1" ht="18" customHeight="1">
      <c r="A158" s="371"/>
      <c r="B158" s="371"/>
      <c r="C158" s="359"/>
      <c r="D158" s="361"/>
      <c r="E158" s="81" t="s">
        <v>32</v>
      </c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2"/>
      <c r="AD158" s="82"/>
      <c r="AE158" s="82"/>
      <c r="AF158" s="82"/>
      <c r="AG158" s="82"/>
      <c r="AH158" s="82"/>
      <c r="AI158" s="82"/>
      <c r="AJ158" s="82"/>
      <c r="AK158" s="363"/>
      <c r="AL158" s="363"/>
      <c r="AM158" s="365"/>
      <c r="AN158" s="367"/>
      <c r="AO158" s="369"/>
      <c r="AP158" s="367"/>
      <c r="AQ158" s="367"/>
      <c r="AR158" s="367"/>
      <c r="AS158" s="357"/>
      <c r="AT158" s="354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</row>
    <row r="159" spans="1:90" s="78" customFormat="1" ht="18" customHeight="1">
      <c r="A159" s="370">
        <f t="shared" si="195"/>
        <v>32</v>
      </c>
      <c r="B159" s="370" t="s">
        <v>130</v>
      </c>
      <c r="C159" s="358" t="str">
        <f>VLOOKUP(B159,DS,2,0)</f>
        <v>Sơn Phép</v>
      </c>
      <c r="D159" s="360" t="str">
        <f>VLOOKUP(B159,DS,3,0)</f>
        <v>Công nhân</v>
      </c>
      <c r="E159" s="79" t="s">
        <v>33</v>
      </c>
      <c r="F159" s="80">
        <v>8</v>
      </c>
      <c r="G159" s="80">
        <v>8</v>
      </c>
      <c r="H159" s="80"/>
      <c r="I159" s="80">
        <v>8</v>
      </c>
      <c r="J159" s="80">
        <v>8</v>
      </c>
      <c r="K159" s="80">
        <v>8</v>
      </c>
      <c r="L159" s="80">
        <v>8</v>
      </c>
      <c r="M159" s="80">
        <v>8</v>
      </c>
      <c r="N159" s="80">
        <v>8</v>
      </c>
      <c r="O159" s="80"/>
      <c r="P159" s="80">
        <v>8</v>
      </c>
      <c r="Q159" s="80">
        <v>8</v>
      </c>
      <c r="R159" s="80">
        <v>8</v>
      </c>
      <c r="S159" s="80">
        <v>8</v>
      </c>
      <c r="T159" s="80">
        <v>8</v>
      </c>
      <c r="U159" s="80">
        <v>8</v>
      </c>
      <c r="V159" s="80"/>
      <c r="W159" s="80">
        <v>8</v>
      </c>
      <c r="X159" s="80">
        <v>8</v>
      </c>
      <c r="Y159" s="80">
        <v>8</v>
      </c>
      <c r="Z159" s="80">
        <v>8</v>
      </c>
      <c r="AA159" s="80">
        <v>8</v>
      </c>
      <c r="AB159" s="80">
        <v>8</v>
      </c>
      <c r="AC159" s="80"/>
      <c r="AD159" s="80">
        <v>8</v>
      </c>
      <c r="AE159" s="80">
        <v>8</v>
      </c>
      <c r="AF159" s="80">
        <v>8</v>
      </c>
      <c r="AG159" s="80">
        <v>8</v>
      </c>
      <c r="AH159" s="80">
        <v>8</v>
      </c>
      <c r="AI159" s="80">
        <v>8</v>
      </c>
      <c r="AJ159" s="80"/>
      <c r="AK159" s="362">
        <f t="shared" ref="AK159" si="212">((SUM(F159:AJ159))/8)-(SUMIF($F$6:$AJ$6,"C.Nhật",F159:AJ159)/8)</f>
        <v>26</v>
      </c>
      <c r="AL159" s="362">
        <f t="shared" ref="AL159" si="213">SUM(F160:AJ160)/8*1.5</f>
        <v>0</v>
      </c>
      <c r="AM159" s="364">
        <f t="shared" ref="AM159" si="214">SUMIF($F$6:$AJ$6,"C.Nhật",$F159:$AJ160)/8*2</f>
        <v>0</v>
      </c>
      <c r="AN159" s="366">
        <f t="shared" ref="AN159" si="215">SUM(AK159:AM160)</f>
        <v>26</v>
      </c>
      <c r="AO159" s="368">
        <v>0</v>
      </c>
      <c r="AP159" s="366"/>
      <c r="AQ159" s="366"/>
      <c r="AR159" s="366"/>
      <c r="AS159" s="356"/>
      <c r="AT159" s="354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</row>
    <row r="160" spans="1:90" s="78" customFormat="1" ht="18" customHeight="1">
      <c r="A160" s="371"/>
      <c r="B160" s="371"/>
      <c r="C160" s="359"/>
      <c r="D160" s="361"/>
      <c r="E160" s="81" t="s">
        <v>32</v>
      </c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2"/>
      <c r="AD160" s="82"/>
      <c r="AE160" s="82"/>
      <c r="AF160" s="82"/>
      <c r="AG160" s="82"/>
      <c r="AH160" s="82"/>
      <c r="AI160" s="82"/>
      <c r="AJ160" s="82"/>
      <c r="AK160" s="363"/>
      <c r="AL160" s="363"/>
      <c r="AM160" s="365"/>
      <c r="AN160" s="367"/>
      <c r="AO160" s="369"/>
      <c r="AP160" s="367"/>
      <c r="AQ160" s="367"/>
      <c r="AR160" s="367"/>
      <c r="AS160" s="357"/>
      <c r="AT160" s="354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</row>
    <row r="161" spans="1:90" s="78" customFormat="1" ht="18" customHeight="1">
      <c r="A161" s="370">
        <f t="shared" si="195"/>
        <v>33</v>
      </c>
      <c r="B161" s="370" t="s">
        <v>131</v>
      </c>
      <c r="C161" s="358" t="str">
        <f>VLOOKUP(B161,DS,2,0)</f>
        <v>Lý La Qui</v>
      </c>
      <c r="D161" s="360" t="str">
        <f>VLOOKUP(B161,DS,3,0)</f>
        <v>Công nhân</v>
      </c>
      <c r="E161" s="79" t="s">
        <v>33</v>
      </c>
      <c r="F161" s="80">
        <v>8</v>
      </c>
      <c r="G161" s="80">
        <v>8</v>
      </c>
      <c r="H161" s="80"/>
      <c r="I161" s="80">
        <v>8</v>
      </c>
      <c r="J161" s="80">
        <v>8</v>
      </c>
      <c r="K161" s="80">
        <v>8</v>
      </c>
      <c r="L161" s="80">
        <v>8</v>
      </c>
      <c r="M161" s="80">
        <v>8</v>
      </c>
      <c r="N161" s="80"/>
      <c r="O161" s="80"/>
      <c r="P161" s="80">
        <v>8</v>
      </c>
      <c r="Q161" s="80">
        <v>8</v>
      </c>
      <c r="R161" s="80">
        <v>8</v>
      </c>
      <c r="S161" s="80">
        <v>8</v>
      </c>
      <c r="T161" s="80">
        <v>8</v>
      </c>
      <c r="U161" s="80">
        <v>8</v>
      </c>
      <c r="V161" s="80"/>
      <c r="W161" s="80">
        <v>8</v>
      </c>
      <c r="X161" s="80">
        <v>8</v>
      </c>
      <c r="Y161" s="80">
        <v>8</v>
      </c>
      <c r="Z161" s="80">
        <v>8</v>
      </c>
      <c r="AA161" s="80">
        <v>8</v>
      </c>
      <c r="AB161" s="80">
        <v>8</v>
      </c>
      <c r="AC161" s="80"/>
      <c r="AD161" s="80">
        <v>8</v>
      </c>
      <c r="AE161" s="80">
        <v>8</v>
      </c>
      <c r="AF161" s="80">
        <v>8</v>
      </c>
      <c r="AG161" s="80">
        <v>8</v>
      </c>
      <c r="AH161" s="80">
        <v>8</v>
      </c>
      <c r="AI161" s="80">
        <v>8</v>
      </c>
      <c r="AJ161" s="80"/>
      <c r="AK161" s="362">
        <f t="shared" ref="AK161" si="216">((SUM(F161:AJ161))/8)-(SUMIF($F$6:$AJ$6,"C.Nhật",F161:AJ161)/8)</f>
        <v>25</v>
      </c>
      <c r="AL161" s="362">
        <f t="shared" ref="AL161" si="217">SUM(F162:AJ162)/8*1.5</f>
        <v>0</v>
      </c>
      <c r="AM161" s="364">
        <f t="shared" ref="AM161" si="218">SUMIF($F$6:$AJ$6,"C.Nhật",$F161:$AJ162)/8*2</f>
        <v>0</v>
      </c>
      <c r="AN161" s="366">
        <f t="shared" ref="AN161" si="219">SUM(AK161:AM162)</f>
        <v>25</v>
      </c>
      <c r="AO161" s="368">
        <v>0</v>
      </c>
      <c r="AP161" s="366"/>
      <c r="AQ161" s="366"/>
      <c r="AR161" s="366"/>
      <c r="AS161" s="356"/>
      <c r="AT161" s="354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</row>
    <row r="162" spans="1:90" s="78" customFormat="1" ht="18" customHeight="1">
      <c r="A162" s="371"/>
      <c r="B162" s="371"/>
      <c r="C162" s="359"/>
      <c r="D162" s="361"/>
      <c r="E162" s="81" t="s">
        <v>32</v>
      </c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  <c r="AC162" s="82"/>
      <c r="AD162" s="82"/>
      <c r="AE162" s="82"/>
      <c r="AF162" s="82"/>
      <c r="AG162" s="82"/>
      <c r="AH162" s="82"/>
      <c r="AI162" s="82"/>
      <c r="AJ162" s="82"/>
      <c r="AK162" s="363"/>
      <c r="AL162" s="363"/>
      <c r="AM162" s="365"/>
      <c r="AN162" s="367"/>
      <c r="AO162" s="369"/>
      <c r="AP162" s="367"/>
      <c r="AQ162" s="367"/>
      <c r="AR162" s="367"/>
      <c r="AS162" s="357"/>
      <c r="AT162" s="354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</row>
    <row r="163" spans="1:90" s="78" customFormat="1" ht="18" customHeight="1">
      <c r="A163" s="370">
        <f t="shared" si="195"/>
        <v>34</v>
      </c>
      <c r="B163" s="370" t="s">
        <v>132</v>
      </c>
      <c r="C163" s="358" t="str">
        <f>VLOOKUP(B163,DS,2,0)</f>
        <v>Nguyễn Văn Tâm</v>
      </c>
      <c r="D163" s="360" t="str">
        <f>VLOOKUP(B163,DS,3,0)</f>
        <v>Công nhân</v>
      </c>
      <c r="E163" s="79" t="s">
        <v>33</v>
      </c>
      <c r="F163" s="80">
        <v>8</v>
      </c>
      <c r="G163" s="80">
        <v>8</v>
      </c>
      <c r="H163" s="80"/>
      <c r="I163" s="80">
        <v>8</v>
      </c>
      <c r="J163" s="80">
        <v>8</v>
      </c>
      <c r="K163" s="80">
        <v>8</v>
      </c>
      <c r="L163" s="80">
        <v>8</v>
      </c>
      <c r="M163" s="80">
        <v>8</v>
      </c>
      <c r="N163" s="80">
        <v>8</v>
      </c>
      <c r="O163" s="80"/>
      <c r="P163" s="80">
        <v>8</v>
      </c>
      <c r="Q163" s="80">
        <v>8</v>
      </c>
      <c r="R163" s="80">
        <v>8</v>
      </c>
      <c r="S163" s="80">
        <v>8</v>
      </c>
      <c r="T163" s="80">
        <v>8</v>
      </c>
      <c r="U163" s="80">
        <v>8</v>
      </c>
      <c r="V163" s="80"/>
      <c r="W163" s="80">
        <v>8</v>
      </c>
      <c r="X163" s="80">
        <v>8</v>
      </c>
      <c r="Y163" s="80">
        <v>8</v>
      </c>
      <c r="Z163" s="80">
        <v>8</v>
      </c>
      <c r="AA163" s="80">
        <v>8</v>
      </c>
      <c r="AB163" s="80">
        <v>8</v>
      </c>
      <c r="AC163" s="80"/>
      <c r="AD163" s="80">
        <v>8</v>
      </c>
      <c r="AE163" s="80">
        <v>8</v>
      </c>
      <c r="AF163" s="80">
        <v>8</v>
      </c>
      <c r="AG163" s="80">
        <v>8</v>
      </c>
      <c r="AH163" s="80">
        <v>8</v>
      </c>
      <c r="AI163" s="80">
        <v>8</v>
      </c>
      <c r="AJ163" s="80"/>
      <c r="AK163" s="362">
        <f t="shared" ref="AK163" si="220">((SUM(F163:AJ163))/8)-(SUMIF($F$6:$AJ$6,"C.Nhật",F163:AJ163)/8)</f>
        <v>26</v>
      </c>
      <c r="AL163" s="362">
        <f t="shared" ref="AL163" si="221">SUM(F164:AJ164)/8*1.5</f>
        <v>0</v>
      </c>
      <c r="AM163" s="364">
        <f t="shared" ref="AM163" si="222">SUMIF($F$6:$AJ$6,"C.Nhật",$F163:$AJ164)/8*2</f>
        <v>0</v>
      </c>
      <c r="AN163" s="366">
        <f t="shared" ref="AN163" si="223">SUM(AK163:AM164)</f>
        <v>26</v>
      </c>
      <c r="AO163" s="368">
        <v>0</v>
      </c>
      <c r="AP163" s="366"/>
      <c r="AQ163" s="366"/>
      <c r="AR163" s="366"/>
      <c r="AS163" s="356"/>
      <c r="AT163" s="354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</row>
    <row r="164" spans="1:90" s="78" customFormat="1" ht="18" customHeight="1">
      <c r="A164" s="371"/>
      <c r="B164" s="371"/>
      <c r="C164" s="359"/>
      <c r="D164" s="361"/>
      <c r="E164" s="81" t="s">
        <v>32</v>
      </c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  <c r="AA164" s="82"/>
      <c r="AB164" s="82"/>
      <c r="AC164" s="82"/>
      <c r="AD164" s="82"/>
      <c r="AE164" s="82"/>
      <c r="AF164" s="82"/>
      <c r="AG164" s="82"/>
      <c r="AH164" s="82"/>
      <c r="AI164" s="82"/>
      <c r="AJ164" s="82"/>
      <c r="AK164" s="363"/>
      <c r="AL164" s="363"/>
      <c r="AM164" s="365"/>
      <c r="AN164" s="367"/>
      <c r="AO164" s="369"/>
      <c r="AP164" s="367"/>
      <c r="AQ164" s="367"/>
      <c r="AR164" s="367"/>
      <c r="AS164" s="357"/>
      <c r="AT164" s="354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</row>
    <row r="165" spans="1:90" s="78" customFormat="1" ht="18" customHeight="1">
      <c r="A165" s="370">
        <f t="shared" si="195"/>
        <v>35</v>
      </c>
      <c r="B165" s="370" t="s">
        <v>133</v>
      </c>
      <c r="C165" s="358" t="str">
        <f>VLOOKUP(B165,DS,2,0)</f>
        <v>Sơn Lét</v>
      </c>
      <c r="D165" s="360" t="str">
        <f>VLOOKUP(B165,DS,3,0)</f>
        <v>Công nhân</v>
      </c>
      <c r="E165" s="79" t="s">
        <v>33</v>
      </c>
      <c r="F165" s="80">
        <v>8</v>
      </c>
      <c r="G165" s="80">
        <v>8</v>
      </c>
      <c r="H165" s="80"/>
      <c r="I165" s="80">
        <v>8</v>
      </c>
      <c r="J165" s="80">
        <v>8</v>
      </c>
      <c r="K165" s="80">
        <v>8</v>
      </c>
      <c r="L165" s="80">
        <v>8</v>
      </c>
      <c r="M165" s="80">
        <v>8</v>
      </c>
      <c r="N165" s="80">
        <v>8</v>
      </c>
      <c r="O165" s="80"/>
      <c r="P165" s="80">
        <v>8</v>
      </c>
      <c r="Q165" s="80">
        <v>8</v>
      </c>
      <c r="R165" s="80">
        <v>8</v>
      </c>
      <c r="S165" s="80">
        <v>8</v>
      </c>
      <c r="T165" s="80">
        <v>8</v>
      </c>
      <c r="U165" s="80">
        <v>8</v>
      </c>
      <c r="V165" s="80"/>
      <c r="W165" s="80">
        <v>8</v>
      </c>
      <c r="X165" s="80">
        <v>8</v>
      </c>
      <c r="Y165" s="80">
        <v>8</v>
      </c>
      <c r="Z165" s="80">
        <v>8</v>
      </c>
      <c r="AA165" s="80">
        <v>8</v>
      </c>
      <c r="AB165" s="80">
        <v>8</v>
      </c>
      <c r="AC165" s="80"/>
      <c r="AD165" s="80">
        <v>8</v>
      </c>
      <c r="AE165" s="80">
        <v>8</v>
      </c>
      <c r="AF165" s="80">
        <v>8</v>
      </c>
      <c r="AG165" s="80">
        <v>8</v>
      </c>
      <c r="AH165" s="80">
        <v>8</v>
      </c>
      <c r="AI165" s="80">
        <v>8</v>
      </c>
      <c r="AJ165" s="80"/>
      <c r="AK165" s="362">
        <f t="shared" ref="AK165" si="224">((SUM(F165:AJ165))/8)-(SUMIF($F$6:$AJ$6,"C.Nhật",F165:AJ165)/8)</f>
        <v>26</v>
      </c>
      <c r="AL165" s="362">
        <f t="shared" ref="AL165" si="225">SUM(F166:AJ166)/8*1.5</f>
        <v>0</v>
      </c>
      <c r="AM165" s="364">
        <f t="shared" ref="AM165" si="226">SUMIF($F$6:$AJ$6,"C.Nhật",$F165:$AJ166)/8*2</f>
        <v>0</v>
      </c>
      <c r="AN165" s="366">
        <f t="shared" ref="AN165" si="227">SUM(AK165:AM166)</f>
        <v>26</v>
      </c>
      <c r="AO165" s="368">
        <v>0</v>
      </c>
      <c r="AP165" s="366"/>
      <c r="AQ165" s="366"/>
      <c r="AR165" s="366"/>
      <c r="AS165" s="356"/>
      <c r="AT165" s="354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</row>
    <row r="166" spans="1:90" s="78" customFormat="1" ht="18" customHeight="1">
      <c r="A166" s="371"/>
      <c r="B166" s="371"/>
      <c r="C166" s="359"/>
      <c r="D166" s="361"/>
      <c r="E166" s="81" t="s">
        <v>32</v>
      </c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  <c r="AA166" s="82"/>
      <c r="AB166" s="82"/>
      <c r="AC166" s="82"/>
      <c r="AD166" s="82"/>
      <c r="AE166" s="82"/>
      <c r="AF166" s="82"/>
      <c r="AG166" s="82"/>
      <c r="AH166" s="82"/>
      <c r="AI166" s="82"/>
      <c r="AJ166" s="82"/>
      <c r="AK166" s="363"/>
      <c r="AL166" s="363"/>
      <c r="AM166" s="365"/>
      <c r="AN166" s="367"/>
      <c r="AO166" s="369"/>
      <c r="AP166" s="367"/>
      <c r="AQ166" s="367"/>
      <c r="AR166" s="367"/>
      <c r="AS166" s="357"/>
      <c r="AT166" s="354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</row>
    <row r="167" spans="1:90" s="78" customFormat="1" ht="18" customHeight="1">
      <c r="A167" s="370">
        <f t="shared" si="195"/>
        <v>36</v>
      </c>
      <c r="B167" s="370" t="s">
        <v>134</v>
      </c>
      <c r="C167" s="358" t="str">
        <f>VLOOKUP(B167,DS,2,0)</f>
        <v>Trần Nhiên</v>
      </c>
      <c r="D167" s="360" t="str">
        <f>VLOOKUP(B167,DS,3,0)</f>
        <v>Công nhân</v>
      </c>
      <c r="E167" s="79" t="s">
        <v>33</v>
      </c>
      <c r="F167" s="80">
        <v>8</v>
      </c>
      <c r="G167" s="80">
        <v>8</v>
      </c>
      <c r="H167" s="80"/>
      <c r="I167" s="80">
        <v>8</v>
      </c>
      <c r="J167" s="80">
        <v>8</v>
      </c>
      <c r="K167" s="80">
        <v>8</v>
      </c>
      <c r="L167" s="80">
        <v>8</v>
      </c>
      <c r="M167" s="80">
        <v>8</v>
      </c>
      <c r="N167" s="80">
        <v>8</v>
      </c>
      <c r="O167" s="80"/>
      <c r="P167" s="80">
        <v>8</v>
      </c>
      <c r="Q167" s="80">
        <v>8</v>
      </c>
      <c r="R167" s="80">
        <v>8</v>
      </c>
      <c r="S167" s="80">
        <v>8</v>
      </c>
      <c r="T167" s="80">
        <v>8</v>
      </c>
      <c r="U167" s="80">
        <v>8</v>
      </c>
      <c r="V167" s="80"/>
      <c r="W167" s="80">
        <v>8</v>
      </c>
      <c r="X167" s="80">
        <v>8</v>
      </c>
      <c r="Y167" s="80">
        <v>8</v>
      </c>
      <c r="Z167" s="80">
        <v>8</v>
      </c>
      <c r="AA167" s="80">
        <v>8</v>
      </c>
      <c r="AB167" s="80"/>
      <c r="AC167" s="80"/>
      <c r="AD167" s="80">
        <v>8</v>
      </c>
      <c r="AE167" s="80">
        <v>8</v>
      </c>
      <c r="AF167" s="80">
        <v>8</v>
      </c>
      <c r="AG167" s="80">
        <v>8</v>
      </c>
      <c r="AH167" s="80">
        <v>8</v>
      </c>
      <c r="AI167" s="80">
        <v>8</v>
      </c>
      <c r="AJ167" s="80"/>
      <c r="AK167" s="362">
        <f t="shared" ref="AK167" si="228">((SUM(F167:AJ167))/8)-(SUMIF($F$6:$AJ$6,"C.Nhật",F167:AJ167)/8)</f>
        <v>25</v>
      </c>
      <c r="AL167" s="362">
        <f t="shared" ref="AL167" si="229">SUM(F168:AJ168)/8*1.5</f>
        <v>0</v>
      </c>
      <c r="AM167" s="364">
        <f t="shared" ref="AM167" si="230">SUMIF($F$6:$AJ$6,"C.Nhật",$F167:$AJ168)/8*2</f>
        <v>0</v>
      </c>
      <c r="AN167" s="366">
        <f t="shared" ref="AN167" si="231">SUM(AK167:AM168)</f>
        <v>25</v>
      </c>
      <c r="AO167" s="368">
        <v>0</v>
      </c>
      <c r="AP167" s="366"/>
      <c r="AQ167" s="366"/>
      <c r="AR167" s="366"/>
      <c r="AS167" s="356"/>
      <c r="AT167" s="354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</row>
    <row r="168" spans="1:90" s="78" customFormat="1" ht="18" customHeight="1">
      <c r="A168" s="371"/>
      <c r="B168" s="371"/>
      <c r="C168" s="359"/>
      <c r="D168" s="361"/>
      <c r="E168" s="81" t="s">
        <v>32</v>
      </c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  <c r="AE168" s="82"/>
      <c r="AF168" s="82"/>
      <c r="AG168" s="82"/>
      <c r="AH168" s="82"/>
      <c r="AI168" s="82"/>
      <c r="AJ168" s="82"/>
      <c r="AK168" s="363"/>
      <c r="AL168" s="363"/>
      <c r="AM168" s="365"/>
      <c r="AN168" s="367"/>
      <c r="AO168" s="369"/>
      <c r="AP168" s="367"/>
      <c r="AQ168" s="367"/>
      <c r="AR168" s="367"/>
      <c r="AS168" s="357"/>
      <c r="AT168" s="354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</row>
    <row r="169" spans="1:90" s="78" customFormat="1" ht="18" customHeight="1">
      <c r="A169" s="370">
        <f t="shared" si="195"/>
        <v>37</v>
      </c>
      <c r="B169" s="370" t="s">
        <v>135</v>
      </c>
      <c r="C169" s="358" t="str">
        <f>VLOOKUP(B169,DS,2,0)</f>
        <v>Thạch Giang</v>
      </c>
      <c r="D169" s="360" t="str">
        <f>VLOOKUP(B169,DS,3,0)</f>
        <v>Công nhân</v>
      </c>
      <c r="E169" s="79" t="s">
        <v>33</v>
      </c>
      <c r="F169" s="80">
        <v>8</v>
      </c>
      <c r="G169" s="80">
        <v>8</v>
      </c>
      <c r="H169" s="80"/>
      <c r="I169" s="80">
        <v>8</v>
      </c>
      <c r="J169" s="80">
        <v>8</v>
      </c>
      <c r="K169" s="80">
        <v>8</v>
      </c>
      <c r="L169" s="80">
        <v>8</v>
      </c>
      <c r="M169" s="80">
        <v>8</v>
      </c>
      <c r="N169" s="80">
        <v>8</v>
      </c>
      <c r="O169" s="80"/>
      <c r="P169" s="80">
        <v>8</v>
      </c>
      <c r="Q169" s="80">
        <v>8</v>
      </c>
      <c r="R169" s="80">
        <v>8</v>
      </c>
      <c r="S169" s="80">
        <v>8</v>
      </c>
      <c r="T169" s="80">
        <v>8</v>
      </c>
      <c r="U169" s="80">
        <v>8</v>
      </c>
      <c r="V169" s="80"/>
      <c r="W169" s="80">
        <v>8</v>
      </c>
      <c r="X169" s="80">
        <v>8</v>
      </c>
      <c r="Y169" s="80">
        <v>8</v>
      </c>
      <c r="Z169" s="80">
        <v>8</v>
      </c>
      <c r="AA169" s="80">
        <v>8</v>
      </c>
      <c r="AB169" s="80">
        <v>8</v>
      </c>
      <c r="AC169" s="80"/>
      <c r="AD169" s="80">
        <v>8</v>
      </c>
      <c r="AE169" s="80">
        <v>8</v>
      </c>
      <c r="AF169" s="80">
        <v>8</v>
      </c>
      <c r="AG169" s="80">
        <v>8</v>
      </c>
      <c r="AH169" s="80">
        <v>8</v>
      </c>
      <c r="AI169" s="80">
        <v>8</v>
      </c>
      <c r="AJ169" s="80"/>
      <c r="AK169" s="362">
        <f t="shared" ref="AK169" si="232">((SUM(F169:AJ169))/8)-(SUMIF($F$6:$AJ$6,"C.Nhật",F169:AJ169)/8)</f>
        <v>26</v>
      </c>
      <c r="AL169" s="362">
        <f t="shared" ref="AL169" si="233">SUM(F170:AJ170)/8*1.5</f>
        <v>0</v>
      </c>
      <c r="AM169" s="364">
        <f t="shared" ref="AM169" si="234">SUMIF($F$6:$AJ$6,"C.Nhật",$F169:$AJ170)/8*2</f>
        <v>0</v>
      </c>
      <c r="AN169" s="366">
        <f t="shared" ref="AN169" si="235">SUM(AK169:AM170)</f>
        <v>26</v>
      </c>
      <c r="AO169" s="368">
        <v>0</v>
      </c>
      <c r="AP169" s="366"/>
      <c r="AQ169" s="366"/>
      <c r="AR169" s="366"/>
      <c r="AS169" s="356"/>
      <c r="AT169" s="354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</row>
    <row r="170" spans="1:90" s="78" customFormat="1" ht="18" customHeight="1">
      <c r="A170" s="371"/>
      <c r="B170" s="371"/>
      <c r="C170" s="359"/>
      <c r="D170" s="361"/>
      <c r="E170" s="81" t="s">
        <v>32</v>
      </c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  <c r="AA170" s="82"/>
      <c r="AB170" s="82"/>
      <c r="AC170" s="82"/>
      <c r="AD170" s="82"/>
      <c r="AE170" s="82"/>
      <c r="AF170" s="82"/>
      <c r="AG170" s="82"/>
      <c r="AH170" s="82"/>
      <c r="AI170" s="82"/>
      <c r="AJ170" s="82"/>
      <c r="AK170" s="363"/>
      <c r="AL170" s="363"/>
      <c r="AM170" s="365"/>
      <c r="AN170" s="367"/>
      <c r="AO170" s="369"/>
      <c r="AP170" s="367"/>
      <c r="AQ170" s="367"/>
      <c r="AR170" s="367"/>
      <c r="AS170" s="357"/>
      <c r="AT170" s="354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</row>
    <row r="171" spans="1:90" s="78" customFormat="1" ht="18" customHeight="1">
      <c r="A171" s="370">
        <f t="shared" si="195"/>
        <v>38</v>
      </c>
      <c r="B171" s="370" t="s">
        <v>136</v>
      </c>
      <c r="C171" s="358" t="str">
        <f>VLOOKUP(B171,DS,2,0)</f>
        <v>Thạch Quyền</v>
      </c>
      <c r="D171" s="360" t="str">
        <f>VLOOKUP(B171,DS,3,0)</f>
        <v>Công nhân</v>
      </c>
      <c r="E171" s="79" t="s">
        <v>33</v>
      </c>
      <c r="F171" s="80">
        <v>8</v>
      </c>
      <c r="G171" s="80">
        <v>8</v>
      </c>
      <c r="H171" s="80"/>
      <c r="I171" s="80"/>
      <c r="J171" s="80">
        <v>8</v>
      </c>
      <c r="K171" s="80">
        <v>8</v>
      </c>
      <c r="L171" s="80">
        <v>8</v>
      </c>
      <c r="M171" s="80">
        <v>8</v>
      </c>
      <c r="N171" s="80">
        <v>8</v>
      </c>
      <c r="O171" s="80"/>
      <c r="P171" s="80">
        <v>8</v>
      </c>
      <c r="Q171" s="80">
        <v>8</v>
      </c>
      <c r="R171" s="80">
        <v>8</v>
      </c>
      <c r="S171" s="80">
        <v>8</v>
      </c>
      <c r="T171" s="80">
        <v>8</v>
      </c>
      <c r="U171" s="80">
        <v>8</v>
      </c>
      <c r="V171" s="80"/>
      <c r="W171" s="80">
        <v>8</v>
      </c>
      <c r="X171" s="80">
        <v>8</v>
      </c>
      <c r="Y171" s="80">
        <v>8</v>
      </c>
      <c r="Z171" s="80">
        <v>8</v>
      </c>
      <c r="AA171" s="80">
        <v>8</v>
      </c>
      <c r="AB171" s="80">
        <v>8</v>
      </c>
      <c r="AC171" s="80"/>
      <c r="AD171" s="80">
        <v>8</v>
      </c>
      <c r="AE171" s="80">
        <v>8</v>
      </c>
      <c r="AF171" s="80">
        <v>8</v>
      </c>
      <c r="AG171" s="80">
        <v>8</v>
      </c>
      <c r="AH171" s="80">
        <v>8</v>
      </c>
      <c r="AI171" s="80">
        <v>8</v>
      </c>
      <c r="AJ171" s="80"/>
      <c r="AK171" s="362">
        <f t="shared" ref="AK171" si="236">((SUM(F171:AJ171))/8)-(SUMIF($F$6:$AJ$6,"C.Nhật",F171:AJ171)/8)</f>
        <v>25</v>
      </c>
      <c r="AL171" s="362">
        <f t="shared" ref="AL171" si="237">SUM(F172:AJ172)/8*1.5</f>
        <v>0</v>
      </c>
      <c r="AM171" s="364">
        <f t="shared" ref="AM171" si="238">SUMIF($F$6:$AJ$6,"C.Nhật",$F171:$AJ172)/8*2</f>
        <v>0</v>
      </c>
      <c r="AN171" s="366">
        <f t="shared" ref="AN171" si="239">SUM(AK171:AM172)</f>
        <v>25</v>
      </c>
      <c r="AO171" s="368">
        <v>0</v>
      </c>
      <c r="AP171" s="366"/>
      <c r="AQ171" s="366"/>
      <c r="AR171" s="366"/>
      <c r="AS171" s="356"/>
      <c r="AT171" s="314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</row>
    <row r="172" spans="1:90" s="78" customFormat="1" ht="18" customHeight="1">
      <c r="A172" s="371"/>
      <c r="B172" s="371"/>
      <c r="C172" s="359"/>
      <c r="D172" s="361"/>
      <c r="E172" s="81" t="s">
        <v>32</v>
      </c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  <c r="AA172" s="82"/>
      <c r="AB172" s="82"/>
      <c r="AC172" s="82"/>
      <c r="AD172" s="82"/>
      <c r="AE172" s="82"/>
      <c r="AF172" s="82"/>
      <c r="AG172" s="82"/>
      <c r="AH172" s="82"/>
      <c r="AI172" s="82"/>
      <c r="AJ172" s="82"/>
      <c r="AK172" s="363"/>
      <c r="AL172" s="363"/>
      <c r="AM172" s="365"/>
      <c r="AN172" s="367"/>
      <c r="AO172" s="369"/>
      <c r="AP172" s="367"/>
      <c r="AQ172" s="367"/>
      <c r="AR172" s="367"/>
      <c r="AS172" s="357"/>
      <c r="AT172" s="314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</row>
    <row r="173" spans="1:90" s="78" customFormat="1" ht="18" customHeight="1">
      <c r="A173" s="370">
        <f t="shared" si="195"/>
        <v>39</v>
      </c>
      <c r="B173" s="370" t="s">
        <v>137</v>
      </c>
      <c r="C173" s="358" t="str">
        <f>VLOOKUP(B173,DS,2,0)</f>
        <v>Lâm Lin</v>
      </c>
      <c r="D173" s="360" t="str">
        <f>VLOOKUP(B173,DS,3,0)</f>
        <v>Công nhân</v>
      </c>
      <c r="E173" s="79" t="s">
        <v>33</v>
      </c>
      <c r="F173" s="80">
        <v>8</v>
      </c>
      <c r="G173" s="80">
        <v>8</v>
      </c>
      <c r="H173" s="80"/>
      <c r="I173" s="80">
        <v>8</v>
      </c>
      <c r="J173" s="80">
        <v>8</v>
      </c>
      <c r="K173" s="80">
        <v>8</v>
      </c>
      <c r="L173" s="80">
        <v>8</v>
      </c>
      <c r="M173" s="80">
        <v>8</v>
      </c>
      <c r="N173" s="80">
        <v>8</v>
      </c>
      <c r="O173" s="80"/>
      <c r="P173" s="80">
        <v>8</v>
      </c>
      <c r="Q173" s="80">
        <v>8</v>
      </c>
      <c r="R173" s="80">
        <v>8</v>
      </c>
      <c r="S173" s="80">
        <v>8</v>
      </c>
      <c r="T173" s="80">
        <v>8</v>
      </c>
      <c r="U173" s="80">
        <v>8</v>
      </c>
      <c r="V173" s="80"/>
      <c r="W173" s="80">
        <v>8</v>
      </c>
      <c r="X173" s="80">
        <v>8</v>
      </c>
      <c r="Y173" s="80">
        <v>8</v>
      </c>
      <c r="Z173" s="80">
        <v>8</v>
      </c>
      <c r="AA173" s="80">
        <v>8</v>
      </c>
      <c r="AB173" s="80">
        <v>8</v>
      </c>
      <c r="AC173" s="80"/>
      <c r="AD173" s="80">
        <v>8</v>
      </c>
      <c r="AE173" s="80">
        <v>8</v>
      </c>
      <c r="AF173" s="80">
        <v>8</v>
      </c>
      <c r="AG173" s="80">
        <v>8</v>
      </c>
      <c r="AH173" s="80">
        <v>8</v>
      </c>
      <c r="AI173" s="80">
        <v>8</v>
      </c>
      <c r="AJ173" s="80"/>
      <c r="AK173" s="362">
        <f t="shared" ref="AK173" si="240">((SUM(F173:AJ173))/8)-(SUMIF($F$6:$AJ$6,"C.Nhật",F173:AJ173)/8)</f>
        <v>26</v>
      </c>
      <c r="AL173" s="362">
        <f t="shared" ref="AL173" si="241">SUM(F174:AJ174)/8*1.5</f>
        <v>0</v>
      </c>
      <c r="AM173" s="364">
        <f t="shared" ref="AM173" si="242">SUMIF($F$6:$AJ$6,"C.Nhật",$F173:$AJ174)/8*2</f>
        <v>0</v>
      </c>
      <c r="AN173" s="366">
        <f t="shared" ref="AN173" si="243">SUM(AK173:AM174)</f>
        <v>26</v>
      </c>
      <c r="AO173" s="368">
        <v>0</v>
      </c>
      <c r="AP173" s="366"/>
      <c r="AQ173" s="366"/>
      <c r="AR173" s="366"/>
      <c r="AS173" s="356"/>
      <c r="AT173" s="314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</row>
    <row r="174" spans="1:90" s="78" customFormat="1" ht="18" customHeight="1">
      <c r="A174" s="371"/>
      <c r="B174" s="371"/>
      <c r="C174" s="359"/>
      <c r="D174" s="361"/>
      <c r="E174" s="81" t="s">
        <v>32</v>
      </c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  <c r="AA174" s="82"/>
      <c r="AB174" s="82"/>
      <c r="AC174" s="82"/>
      <c r="AD174" s="82"/>
      <c r="AE174" s="82"/>
      <c r="AF174" s="82"/>
      <c r="AG174" s="82"/>
      <c r="AH174" s="82"/>
      <c r="AI174" s="82"/>
      <c r="AJ174" s="82"/>
      <c r="AK174" s="363"/>
      <c r="AL174" s="363"/>
      <c r="AM174" s="365"/>
      <c r="AN174" s="367"/>
      <c r="AO174" s="369"/>
      <c r="AP174" s="367"/>
      <c r="AQ174" s="367"/>
      <c r="AR174" s="367"/>
      <c r="AS174" s="357"/>
      <c r="AT174" s="314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</row>
    <row r="175" spans="1:90" s="78" customFormat="1" ht="18" customHeight="1">
      <c r="A175" s="370">
        <f t="shared" si="195"/>
        <v>40</v>
      </c>
      <c r="B175" s="370" t="s">
        <v>186</v>
      </c>
      <c r="C175" s="358" t="str">
        <f>VLOOKUP(B175,DS,2,0)</f>
        <v>Lâm Chanh Đa Ra</v>
      </c>
      <c r="D175" s="360" t="str">
        <f>VLOOKUP(B175,DS,3,0)</f>
        <v>Công nhân</v>
      </c>
      <c r="E175" s="79" t="s">
        <v>33</v>
      </c>
      <c r="F175" s="80">
        <v>8</v>
      </c>
      <c r="G175" s="80">
        <v>8</v>
      </c>
      <c r="H175" s="80"/>
      <c r="I175" s="80">
        <v>8</v>
      </c>
      <c r="J175" s="80">
        <v>8</v>
      </c>
      <c r="K175" s="80">
        <v>8</v>
      </c>
      <c r="L175" s="80">
        <v>8</v>
      </c>
      <c r="M175" s="80">
        <v>8</v>
      </c>
      <c r="N175" s="80">
        <v>8</v>
      </c>
      <c r="O175" s="80"/>
      <c r="P175" s="80">
        <v>8</v>
      </c>
      <c r="Q175" s="80">
        <v>8</v>
      </c>
      <c r="R175" s="80">
        <v>8</v>
      </c>
      <c r="S175" s="80">
        <v>8</v>
      </c>
      <c r="T175" s="80">
        <v>8</v>
      </c>
      <c r="U175" s="80">
        <v>8</v>
      </c>
      <c r="V175" s="80"/>
      <c r="W175" s="80">
        <v>8</v>
      </c>
      <c r="X175" s="80">
        <v>8</v>
      </c>
      <c r="Y175" s="80">
        <v>8</v>
      </c>
      <c r="Z175" s="80">
        <v>8</v>
      </c>
      <c r="AA175" s="80">
        <v>8</v>
      </c>
      <c r="AB175" s="80">
        <v>8</v>
      </c>
      <c r="AC175" s="80"/>
      <c r="AD175" s="80">
        <v>8</v>
      </c>
      <c r="AE175" s="80">
        <v>8</v>
      </c>
      <c r="AF175" s="80">
        <v>8</v>
      </c>
      <c r="AG175" s="80">
        <v>8</v>
      </c>
      <c r="AH175" s="80">
        <v>8</v>
      </c>
      <c r="AI175" s="80"/>
      <c r="AJ175" s="80"/>
      <c r="AK175" s="362">
        <f t="shared" ref="AK175" si="244">((SUM(F175:AJ175))/8)-(SUMIF($F$6:$AJ$6,"C.Nhật",F175:AJ175)/8)</f>
        <v>25</v>
      </c>
      <c r="AL175" s="362">
        <f t="shared" ref="AL175" si="245">SUM(F176:AJ176)/8*1.5</f>
        <v>0</v>
      </c>
      <c r="AM175" s="364">
        <f t="shared" ref="AM175" si="246">SUMIF($F$6:$AJ$6,"C.Nhật",$F175:$AJ176)/8*2</f>
        <v>0</v>
      </c>
      <c r="AN175" s="366">
        <f t="shared" ref="AN175" si="247">SUM(AK175:AM176)</f>
        <v>25</v>
      </c>
      <c r="AO175" s="368">
        <v>0</v>
      </c>
      <c r="AP175" s="366"/>
      <c r="AQ175" s="366"/>
      <c r="AR175" s="366"/>
      <c r="AS175" s="356"/>
      <c r="AT175" s="314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</row>
    <row r="176" spans="1:90" s="78" customFormat="1" ht="18" customHeight="1">
      <c r="A176" s="371"/>
      <c r="B176" s="371"/>
      <c r="C176" s="359"/>
      <c r="D176" s="361"/>
      <c r="E176" s="81" t="s">
        <v>32</v>
      </c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  <c r="AA176" s="82"/>
      <c r="AB176" s="82"/>
      <c r="AC176" s="82"/>
      <c r="AD176" s="82"/>
      <c r="AE176" s="82"/>
      <c r="AF176" s="82"/>
      <c r="AG176" s="82"/>
      <c r="AH176" s="82"/>
      <c r="AI176" s="82"/>
      <c r="AJ176" s="82"/>
      <c r="AK176" s="363"/>
      <c r="AL176" s="363"/>
      <c r="AM176" s="365"/>
      <c r="AN176" s="367"/>
      <c r="AO176" s="369"/>
      <c r="AP176" s="367"/>
      <c r="AQ176" s="367"/>
      <c r="AR176" s="367"/>
      <c r="AS176" s="357"/>
      <c r="AT176" s="314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</row>
    <row r="177" spans="1:46" s="83" customFormat="1" ht="12.75">
      <c r="A177" s="19"/>
      <c r="B177" s="84"/>
      <c r="C177" s="4"/>
      <c r="D177" s="132"/>
      <c r="E177" s="4"/>
      <c r="F177" s="88"/>
      <c r="G177" s="88"/>
      <c r="H177" s="85"/>
      <c r="I177" s="85"/>
      <c r="J177" s="140"/>
      <c r="K177" s="88"/>
      <c r="L177" s="85"/>
      <c r="M177" s="88"/>
      <c r="N177" s="88"/>
      <c r="O177" s="88"/>
      <c r="P177" s="88"/>
      <c r="Q177" s="85"/>
      <c r="R177" s="88"/>
      <c r="S177" s="88"/>
      <c r="T177" s="140"/>
      <c r="U177" s="88"/>
      <c r="V177" s="88"/>
      <c r="W177" s="88"/>
      <c r="X177" s="84"/>
      <c r="Y177" s="88"/>
      <c r="Z177" s="88"/>
      <c r="AA177" s="88"/>
      <c r="AB177" s="88"/>
      <c r="AC177" s="88"/>
      <c r="AD177" s="85"/>
      <c r="AE177" s="88"/>
      <c r="AF177" s="88"/>
      <c r="AG177" s="88"/>
      <c r="AH177" s="88"/>
      <c r="AI177" s="88"/>
      <c r="AJ177" s="88"/>
      <c r="AK177" s="4"/>
      <c r="AL177" s="4"/>
      <c r="AM177" s="117"/>
      <c r="AN177" s="87"/>
      <c r="AO177" s="87"/>
      <c r="AP177" s="87"/>
      <c r="AQ177" s="87"/>
      <c r="AR177" s="87"/>
      <c r="AS177" s="4"/>
      <c r="AT177" s="123"/>
    </row>
    <row r="178" spans="1:46" s="83" customFormat="1" ht="12.75">
      <c r="A178" s="19" t="s">
        <v>14</v>
      </c>
      <c r="B178" s="84"/>
      <c r="C178" s="4"/>
      <c r="D178" s="132"/>
      <c r="E178" s="4"/>
      <c r="F178" s="88"/>
      <c r="G178" s="88"/>
      <c r="H178" s="85"/>
      <c r="I178" s="85"/>
      <c r="J178" s="140"/>
      <c r="K178" s="88"/>
      <c r="L178" s="85"/>
      <c r="M178" s="88"/>
      <c r="N178" s="88"/>
      <c r="O178" s="88"/>
      <c r="P178" s="88"/>
      <c r="Q178" s="85"/>
      <c r="R178" s="88"/>
      <c r="S178" s="88"/>
      <c r="T178" s="140"/>
      <c r="U178" s="88"/>
      <c r="V178" s="88"/>
      <c r="W178" s="88"/>
      <c r="X178" s="84"/>
      <c r="Y178" s="88"/>
      <c r="Z178" s="88"/>
      <c r="AA178" s="88"/>
      <c r="AB178" s="88"/>
      <c r="AC178" s="88"/>
      <c r="AD178" s="85"/>
      <c r="AE178" s="88"/>
      <c r="AF178" s="88"/>
      <c r="AG178" s="88"/>
      <c r="AH178" s="88"/>
      <c r="AI178" s="88"/>
      <c r="AJ178" s="88"/>
      <c r="AK178" s="4"/>
      <c r="AL178" s="4"/>
      <c r="AM178" s="117"/>
      <c r="AN178" s="87"/>
      <c r="AO178" s="87"/>
      <c r="AP178" s="87"/>
      <c r="AQ178" s="87"/>
      <c r="AR178" s="87"/>
      <c r="AS178" s="4"/>
      <c r="AT178" s="123"/>
    </row>
    <row r="179" spans="1:46" s="83" customFormat="1" ht="12.75">
      <c r="A179" s="16"/>
      <c r="B179" s="16"/>
      <c r="C179" s="4"/>
      <c r="D179" s="132"/>
      <c r="E179" s="4"/>
      <c r="F179" s="88"/>
      <c r="G179" s="88"/>
      <c r="H179" s="141"/>
      <c r="I179" s="141"/>
      <c r="J179" s="141"/>
      <c r="K179" s="88"/>
      <c r="L179" s="141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141"/>
      <c r="AE179" s="88"/>
      <c r="AF179" s="88"/>
      <c r="AG179" s="88"/>
      <c r="AH179" s="88"/>
      <c r="AI179" s="88"/>
      <c r="AJ179" s="88"/>
      <c r="AK179" s="4"/>
      <c r="AL179" s="4"/>
      <c r="AM179" s="117"/>
      <c r="AN179" s="89"/>
      <c r="AO179" s="89"/>
      <c r="AP179" s="89"/>
      <c r="AQ179" s="89"/>
      <c r="AR179" s="89"/>
      <c r="AS179" s="4"/>
      <c r="AT179" s="123"/>
    </row>
    <row r="180" spans="1:46" s="86" customFormat="1" ht="15" customHeight="1">
      <c r="A180" s="16"/>
      <c r="B180" s="16"/>
      <c r="C180" s="4"/>
      <c r="D180" s="132"/>
      <c r="E180" s="4"/>
      <c r="F180" s="88"/>
      <c r="G180" s="88"/>
      <c r="H180" s="141"/>
      <c r="I180" s="141"/>
      <c r="J180" s="141"/>
      <c r="K180" s="88"/>
      <c r="L180" s="141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141"/>
      <c r="AE180" s="88"/>
      <c r="AF180" s="88"/>
      <c r="AG180" s="88"/>
      <c r="AH180" s="88"/>
      <c r="AI180" s="88"/>
      <c r="AJ180" s="88"/>
      <c r="AK180" s="4"/>
      <c r="AL180" s="4"/>
      <c r="AM180" s="117"/>
      <c r="AN180" s="89"/>
      <c r="AO180" s="89"/>
      <c r="AP180" s="89"/>
      <c r="AQ180" s="89"/>
      <c r="AR180" s="89"/>
      <c r="AS180" s="4"/>
      <c r="AT180" s="4"/>
    </row>
    <row r="181" spans="1:46" s="86" customFormat="1" ht="11.25">
      <c r="A181" s="16"/>
      <c r="B181" s="16"/>
      <c r="C181" s="4"/>
      <c r="D181" s="132"/>
      <c r="E181" s="4"/>
      <c r="F181" s="88"/>
      <c r="G181" s="88"/>
      <c r="H181" s="141"/>
      <c r="I181" s="141"/>
      <c r="J181" s="141"/>
      <c r="K181" s="88"/>
      <c r="L181" s="141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141"/>
      <c r="AE181" s="88"/>
      <c r="AF181" s="88"/>
      <c r="AG181" s="88"/>
      <c r="AH181" s="88"/>
      <c r="AI181" s="88"/>
      <c r="AJ181" s="88"/>
      <c r="AK181" s="4"/>
      <c r="AL181" s="4"/>
      <c r="AM181" s="117"/>
      <c r="AN181" s="89"/>
      <c r="AO181" s="89"/>
      <c r="AP181" s="89"/>
      <c r="AQ181" s="89"/>
      <c r="AR181" s="89"/>
      <c r="AS181" s="4"/>
      <c r="AT181" s="4"/>
    </row>
    <row r="182" spans="1:46" s="86" customFormat="1" ht="11.25">
      <c r="A182" s="16"/>
      <c r="B182" s="16"/>
      <c r="C182" s="4"/>
      <c r="D182" s="132"/>
      <c r="E182" s="4"/>
      <c r="F182" s="88"/>
      <c r="G182" s="88"/>
      <c r="H182" s="141"/>
      <c r="I182" s="141"/>
      <c r="J182" s="141"/>
      <c r="K182" s="88"/>
      <c r="L182" s="141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141"/>
      <c r="AE182" s="88"/>
      <c r="AF182" s="88"/>
      <c r="AG182" s="88"/>
      <c r="AH182" s="88"/>
      <c r="AI182" s="88"/>
      <c r="AJ182" s="88"/>
      <c r="AK182" s="4"/>
      <c r="AL182" s="4"/>
      <c r="AM182" s="117"/>
      <c r="AN182" s="89"/>
      <c r="AO182" s="89"/>
      <c r="AP182" s="89"/>
      <c r="AQ182" s="89"/>
      <c r="AR182" s="89"/>
      <c r="AS182" s="4"/>
      <c r="AT182" s="4"/>
    </row>
    <row r="183" spans="1:46" s="86" customFormat="1" ht="11.25">
      <c r="A183" s="13"/>
      <c r="B183" s="13"/>
      <c r="C183" s="19"/>
      <c r="D183" s="133"/>
      <c r="E183" s="90"/>
      <c r="F183" s="140"/>
      <c r="G183" s="142"/>
      <c r="H183" s="85"/>
      <c r="I183" s="85"/>
      <c r="J183" s="85"/>
      <c r="K183" s="142"/>
      <c r="L183" s="85"/>
      <c r="M183" s="142"/>
      <c r="N183" s="142"/>
      <c r="O183" s="142"/>
      <c r="P183" s="142"/>
      <c r="Q183" s="85"/>
      <c r="R183" s="140"/>
      <c r="S183" s="142"/>
      <c r="T183" s="142"/>
      <c r="U183" s="85"/>
      <c r="V183" s="142"/>
      <c r="W183" s="142"/>
      <c r="X183" s="85"/>
      <c r="Y183" s="142"/>
      <c r="Z183" s="142"/>
      <c r="AA183" s="142"/>
      <c r="AB183" s="142"/>
      <c r="AC183" s="142"/>
      <c r="AD183" s="85"/>
      <c r="AE183" s="142"/>
      <c r="AF183" s="142"/>
      <c r="AG183" s="142"/>
      <c r="AH183" s="142"/>
      <c r="AI183" s="142"/>
      <c r="AJ183" s="142"/>
      <c r="AK183" s="90"/>
      <c r="AM183" s="118"/>
      <c r="AN183" s="13"/>
      <c r="AO183" s="13"/>
      <c r="AP183" s="13"/>
      <c r="AQ183" s="13"/>
      <c r="AR183" s="13"/>
      <c r="AS183" s="19"/>
      <c r="AT183" s="4"/>
    </row>
    <row r="184" spans="1:46" s="86" customFormat="1" ht="12.75">
      <c r="A184" s="2"/>
      <c r="B184" s="2" t="s">
        <v>0</v>
      </c>
      <c r="C184" s="2"/>
      <c r="D184" s="311"/>
      <c r="E184" s="2"/>
      <c r="F184" s="143"/>
      <c r="G184" s="143"/>
      <c r="H184" s="143"/>
      <c r="I184" s="143"/>
      <c r="J184" s="143"/>
      <c r="K184" s="143"/>
      <c r="L184" s="143"/>
      <c r="M184" s="143"/>
      <c r="N184" s="143"/>
      <c r="O184" s="143"/>
      <c r="P184" s="143"/>
      <c r="Q184" s="143"/>
      <c r="R184" s="143"/>
      <c r="S184" s="143"/>
      <c r="T184" s="143"/>
      <c r="U184" s="143"/>
      <c r="V184" s="143"/>
      <c r="W184" s="143"/>
      <c r="X184" s="143"/>
      <c r="Y184" s="143"/>
      <c r="Z184" s="143"/>
      <c r="AA184" s="143"/>
      <c r="AB184" s="143"/>
      <c r="AC184" s="143"/>
      <c r="AD184" s="143"/>
      <c r="AE184" s="143"/>
      <c r="AF184" s="143"/>
      <c r="AG184" s="143"/>
      <c r="AH184" s="144"/>
      <c r="AI184" s="144"/>
      <c r="AJ184" s="144"/>
      <c r="AK184" s="2"/>
      <c r="AL184" s="2"/>
      <c r="AM184" s="119"/>
      <c r="AN184" s="2"/>
      <c r="AO184" s="2"/>
      <c r="AP184" s="2"/>
      <c r="AQ184" s="2"/>
      <c r="AR184" s="2"/>
      <c r="AS184" s="2"/>
      <c r="AT184" s="4"/>
    </row>
    <row r="185" spans="1:46" s="86" customFormat="1" ht="12.75">
      <c r="A185" s="2"/>
      <c r="B185" s="2"/>
      <c r="C185" s="2" t="s">
        <v>48</v>
      </c>
      <c r="D185" s="311"/>
      <c r="E185" s="2"/>
      <c r="F185" s="143"/>
      <c r="G185" s="143"/>
      <c r="H185" s="143"/>
      <c r="I185" s="143"/>
      <c r="J185" s="143"/>
      <c r="K185" s="143"/>
      <c r="L185" s="143"/>
      <c r="M185" s="143"/>
      <c r="N185" s="143"/>
      <c r="O185" s="143"/>
      <c r="P185" s="143"/>
      <c r="Q185" s="143"/>
      <c r="R185" s="143"/>
      <c r="S185" s="143"/>
      <c r="T185" s="143"/>
      <c r="U185" s="143"/>
      <c r="V185" s="143"/>
      <c r="W185" s="143"/>
      <c r="X185" s="143"/>
      <c r="Y185" s="143"/>
      <c r="Z185" s="143"/>
      <c r="AA185" s="143"/>
      <c r="AB185" s="143"/>
      <c r="AC185" s="143"/>
      <c r="AD185" s="143"/>
      <c r="AE185" s="143"/>
      <c r="AF185" s="143"/>
      <c r="AG185" s="143"/>
      <c r="AH185" s="144"/>
      <c r="AI185" s="144"/>
      <c r="AJ185" s="144"/>
      <c r="AK185" s="2"/>
      <c r="AL185" s="2"/>
      <c r="AM185" s="119"/>
      <c r="AN185" s="2"/>
      <c r="AO185" s="2"/>
      <c r="AP185" s="2"/>
      <c r="AQ185" s="2"/>
      <c r="AR185" s="2"/>
      <c r="AS185" s="2"/>
      <c r="AT185" s="19"/>
    </row>
    <row r="186" spans="1:46" ht="15" customHeight="1">
      <c r="C186" s="2" t="s">
        <v>49</v>
      </c>
    </row>
    <row r="187" spans="1:46" ht="15" customHeight="1">
      <c r="C187" s="2" t="s">
        <v>50</v>
      </c>
    </row>
    <row r="188" spans="1:46" ht="15" customHeight="1">
      <c r="C188" s="2" t="s">
        <v>51</v>
      </c>
    </row>
    <row r="189" spans="1:46" ht="15" customHeight="1">
      <c r="C189" s="2" t="s">
        <v>52</v>
      </c>
    </row>
    <row r="190" spans="1:46" ht="15" customHeight="1">
      <c r="C190" s="2" t="s">
        <v>53</v>
      </c>
    </row>
    <row r="191" spans="1:46" ht="15" customHeight="1">
      <c r="C191" s="2" t="s">
        <v>54</v>
      </c>
    </row>
    <row r="192" spans="1:46" ht="15" customHeight="1">
      <c r="C192" s="2" t="s">
        <v>55</v>
      </c>
    </row>
    <row r="193" spans="3:3" ht="15" customHeight="1">
      <c r="C193" s="2" t="s">
        <v>56</v>
      </c>
    </row>
  </sheetData>
  <protectedRanges>
    <protectedRange password="CC78" sqref="A1:A3" name="Range1_2_1"/>
    <protectedRange password="CC78" sqref="A8:A17" name="Range1_1"/>
    <protectedRange password="CC78" sqref="C8:E17 A8:A17" name="Range1_6"/>
    <protectedRange password="CC78" sqref="B8:B17" name="Range1_4"/>
    <protectedRange password="CC78" sqref="J22:J23" name="Range1_1_1_1"/>
    <protectedRange password="CC78" sqref="J24" name="Range1_3_1_1"/>
    <protectedRange password="CC78" sqref="A45:A47 A90:A92" name="Range1_2_1_1"/>
    <protectedRange password="CC78" sqref="A52:A67" name="Range1_1_1"/>
    <protectedRange password="CC78" sqref="C52:E67 A52:A67" name="Range1_6_1"/>
    <protectedRange password="CC78" sqref="B52:B67" name="Range1_4_1"/>
    <protectedRange password="CC78" sqref="J72:J73" name="Range1_1_1_1_1"/>
    <protectedRange password="CC78" sqref="J74" name="Range1_3_1_1_1"/>
    <protectedRange password="CC78" sqref="A97:A176" name="Range1_1_2"/>
    <protectedRange password="CC78" sqref="C97:E176 A97:A176" name="Range1_6_2"/>
    <protectedRange password="CC78" sqref="J181:J182" name="Range1_1_1_1_2"/>
    <protectedRange password="CC78" sqref="J183" name="Range1_3_1_1_2"/>
    <protectedRange password="CC78" sqref="B153:B176" name="Range1_4_2_1"/>
    <protectedRange password="CC78" sqref="B97:B152" name="Range1_4_2_2"/>
  </protectedRanges>
  <autoFilter ref="A7:AS7"/>
  <mergeCells count="731">
    <mergeCell ref="AP157:AP158"/>
    <mergeCell ref="AQ157:AQ158"/>
    <mergeCell ref="AR157:AR158"/>
    <mergeCell ref="AS157:AS158"/>
    <mergeCell ref="A157:A158"/>
    <mergeCell ref="B157:B158"/>
    <mergeCell ref="C157:C158"/>
    <mergeCell ref="D157:D158"/>
    <mergeCell ref="AK157:AK158"/>
    <mergeCell ref="AL157:AL158"/>
    <mergeCell ref="AM157:AM158"/>
    <mergeCell ref="AN157:AN158"/>
    <mergeCell ref="AO157:AO158"/>
    <mergeCell ref="AP153:AP154"/>
    <mergeCell ref="AQ153:AQ154"/>
    <mergeCell ref="AR153:AR154"/>
    <mergeCell ref="AS153:AS154"/>
    <mergeCell ref="A155:A156"/>
    <mergeCell ref="B155:B156"/>
    <mergeCell ref="C155:C156"/>
    <mergeCell ref="D155:D156"/>
    <mergeCell ref="AK155:AK156"/>
    <mergeCell ref="AL155:AL156"/>
    <mergeCell ref="AM155:AM156"/>
    <mergeCell ref="AN155:AN156"/>
    <mergeCell ref="AO155:AO156"/>
    <mergeCell ref="AP155:AP156"/>
    <mergeCell ref="AQ155:AQ156"/>
    <mergeCell ref="AR155:AR156"/>
    <mergeCell ref="AS155:AS156"/>
    <mergeCell ref="A153:A154"/>
    <mergeCell ref="B153:B154"/>
    <mergeCell ref="C153:C154"/>
    <mergeCell ref="D153:D154"/>
    <mergeCell ref="AK153:AK154"/>
    <mergeCell ref="AL153:AL154"/>
    <mergeCell ref="AM153:AM154"/>
    <mergeCell ref="AN153:AN154"/>
    <mergeCell ref="AO153:AO154"/>
    <mergeCell ref="AP161:AP162"/>
    <mergeCell ref="AQ161:AQ162"/>
    <mergeCell ref="AR161:AR162"/>
    <mergeCell ref="AS161:AS162"/>
    <mergeCell ref="A163:A164"/>
    <mergeCell ref="B163:B164"/>
    <mergeCell ref="C163:C164"/>
    <mergeCell ref="D163:D164"/>
    <mergeCell ref="AK163:AK164"/>
    <mergeCell ref="AL163:AL164"/>
    <mergeCell ref="AM163:AM164"/>
    <mergeCell ref="AN163:AN164"/>
    <mergeCell ref="AO163:AO164"/>
    <mergeCell ref="AP163:AP164"/>
    <mergeCell ref="AQ163:AQ164"/>
    <mergeCell ref="AR163:AR164"/>
    <mergeCell ref="AS163:AS164"/>
    <mergeCell ref="A161:A162"/>
    <mergeCell ref="B161:B162"/>
    <mergeCell ref="C161:C162"/>
    <mergeCell ref="D161:D162"/>
    <mergeCell ref="AK161:AK162"/>
    <mergeCell ref="AL161:AL162"/>
    <mergeCell ref="AM161:AM162"/>
    <mergeCell ref="AN161:AN162"/>
    <mergeCell ref="AO161:AO162"/>
    <mergeCell ref="AK159:AK160"/>
    <mergeCell ref="AL159:AL160"/>
    <mergeCell ref="AM159:AM160"/>
    <mergeCell ref="AN159:AN160"/>
    <mergeCell ref="AO159:AO160"/>
    <mergeCell ref="AP159:AP160"/>
    <mergeCell ref="AQ159:AQ160"/>
    <mergeCell ref="AR159:AR160"/>
    <mergeCell ref="AS159:AS160"/>
    <mergeCell ref="AP167:AP168"/>
    <mergeCell ref="AQ167:AQ168"/>
    <mergeCell ref="AR167:AR168"/>
    <mergeCell ref="AS167:AS168"/>
    <mergeCell ref="A169:A170"/>
    <mergeCell ref="B169:B170"/>
    <mergeCell ref="C169:C170"/>
    <mergeCell ref="D169:D170"/>
    <mergeCell ref="AK169:AK170"/>
    <mergeCell ref="AL169:AL170"/>
    <mergeCell ref="AM169:AM170"/>
    <mergeCell ref="AN169:AN170"/>
    <mergeCell ref="AO169:AO170"/>
    <mergeCell ref="AP169:AP170"/>
    <mergeCell ref="AQ169:AQ170"/>
    <mergeCell ref="AR169:AR170"/>
    <mergeCell ref="AS169:AS170"/>
    <mergeCell ref="A167:A168"/>
    <mergeCell ref="B167:B168"/>
    <mergeCell ref="C167:C168"/>
    <mergeCell ref="D167:D168"/>
    <mergeCell ref="AK167:AK168"/>
    <mergeCell ref="AL167:AL168"/>
    <mergeCell ref="AM167:AM168"/>
    <mergeCell ref="AN167:AN168"/>
    <mergeCell ref="AO167:AO168"/>
    <mergeCell ref="AM64:AM65"/>
    <mergeCell ref="AN64:AN65"/>
    <mergeCell ref="AO64:AO65"/>
    <mergeCell ref="AP64:AP65"/>
    <mergeCell ref="AQ64:AQ65"/>
    <mergeCell ref="AR64:AR65"/>
    <mergeCell ref="AS64:AS65"/>
    <mergeCell ref="A165:A166"/>
    <mergeCell ref="B165:B166"/>
    <mergeCell ref="C165:C166"/>
    <mergeCell ref="D165:D166"/>
    <mergeCell ref="AK165:AK166"/>
    <mergeCell ref="AL165:AL166"/>
    <mergeCell ref="AM165:AM166"/>
    <mergeCell ref="AN165:AN166"/>
    <mergeCell ref="AO165:AO166"/>
    <mergeCell ref="AP165:AP166"/>
    <mergeCell ref="AQ165:AQ166"/>
    <mergeCell ref="AR165:AR166"/>
    <mergeCell ref="AS165:AS166"/>
    <mergeCell ref="A159:A160"/>
    <mergeCell ref="B159:B160"/>
    <mergeCell ref="C159:C160"/>
    <mergeCell ref="D159:D160"/>
    <mergeCell ref="AM1:AS1"/>
    <mergeCell ref="A5:A6"/>
    <mergeCell ref="B5:B6"/>
    <mergeCell ref="C5:C6"/>
    <mergeCell ref="D5:D6"/>
    <mergeCell ref="E5:E6"/>
    <mergeCell ref="AK5:AM5"/>
    <mergeCell ref="AN5:AN6"/>
    <mergeCell ref="AO5:AO6"/>
    <mergeCell ref="AP5:AP6"/>
    <mergeCell ref="AQ5:AQ6"/>
    <mergeCell ref="AR5:AR6"/>
    <mergeCell ref="AS5:AS6"/>
    <mergeCell ref="AT5:AT6"/>
    <mergeCell ref="A8:A9"/>
    <mergeCell ref="B8:B9"/>
    <mergeCell ref="C8:C9"/>
    <mergeCell ref="D8:D9"/>
    <mergeCell ref="AK8:AK9"/>
    <mergeCell ref="AL8:AL9"/>
    <mergeCell ref="AS8:AS9"/>
    <mergeCell ref="A10:A11"/>
    <mergeCell ref="B10:B11"/>
    <mergeCell ref="C10:C11"/>
    <mergeCell ref="D10:D11"/>
    <mergeCell ref="AK10:AK11"/>
    <mergeCell ref="AL10:AL11"/>
    <mergeCell ref="AM10:AM11"/>
    <mergeCell ref="AN10:AN11"/>
    <mergeCell ref="AO10:AO11"/>
    <mergeCell ref="AM8:AM9"/>
    <mergeCell ref="AN8:AN9"/>
    <mergeCell ref="AO8:AO9"/>
    <mergeCell ref="AP8:AP9"/>
    <mergeCell ref="AQ8:AQ9"/>
    <mergeCell ref="AR8:AR9"/>
    <mergeCell ref="AP10:AP11"/>
    <mergeCell ref="AQ10:AQ11"/>
    <mergeCell ref="AR10:AR11"/>
    <mergeCell ref="AS10:AS11"/>
    <mergeCell ref="A12:A13"/>
    <mergeCell ref="B12:B13"/>
    <mergeCell ref="C12:C13"/>
    <mergeCell ref="D12:D13"/>
    <mergeCell ref="AK12:AK13"/>
    <mergeCell ref="AL12:AL13"/>
    <mergeCell ref="AS12:AS13"/>
    <mergeCell ref="AM12:AM13"/>
    <mergeCell ref="AN12:AN13"/>
    <mergeCell ref="AO12:AO13"/>
    <mergeCell ref="AP12:AP13"/>
    <mergeCell ref="AQ12:AQ13"/>
    <mergeCell ref="AR12:AR13"/>
    <mergeCell ref="AP16:AP17"/>
    <mergeCell ref="AQ16:AQ17"/>
    <mergeCell ref="AR16:AR17"/>
    <mergeCell ref="AS16:AS17"/>
    <mergeCell ref="AM45:AS45"/>
    <mergeCell ref="A49:A50"/>
    <mergeCell ref="B49:B50"/>
    <mergeCell ref="C49:C50"/>
    <mergeCell ref="D49:D50"/>
    <mergeCell ref="E49:E50"/>
    <mergeCell ref="AS49:AS50"/>
    <mergeCell ref="A16:A17"/>
    <mergeCell ref="B16:B17"/>
    <mergeCell ref="C16:C17"/>
    <mergeCell ref="D16:D17"/>
    <mergeCell ref="AK16:AK17"/>
    <mergeCell ref="AL16:AL17"/>
    <mergeCell ref="AM16:AM17"/>
    <mergeCell ref="AN16:AN17"/>
    <mergeCell ref="AO16:AO17"/>
    <mergeCell ref="AT49:AT50"/>
    <mergeCell ref="A52:A53"/>
    <mergeCell ref="B52:B53"/>
    <mergeCell ref="C52:C53"/>
    <mergeCell ref="D52:D53"/>
    <mergeCell ref="AK52:AK53"/>
    <mergeCell ref="AL52:AL53"/>
    <mergeCell ref="AM52:AM53"/>
    <mergeCell ref="AN52:AN53"/>
    <mergeCell ref="AK49:AM49"/>
    <mergeCell ref="AN49:AN50"/>
    <mergeCell ref="AO49:AO50"/>
    <mergeCell ref="AP49:AP50"/>
    <mergeCell ref="AQ49:AQ50"/>
    <mergeCell ref="AR49:AR50"/>
    <mergeCell ref="AO52:AO53"/>
    <mergeCell ref="AP52:AP53"/>
    <mergeCell ref="AQ52:AQ53"/>
    <mergeCell ref="AR52:AR53"/>
    <mergeCell ref="AS52:AS53"/>
    <mergeCell ref="A54:A55"/>
    <mergeCell ref="B54:B55"/>
    <mergeCell ref="C54:C55"/>
    <mergeCell ref="D54:D55"/>
    <mergeCell ref="AK54:AK55"/>
    <mergeCell ref="AR54:AR55"/>
    <mergeCell ref="AS54:AS55"/>
    <mergeCell ref="A56:A57"/>
    <mergeCell ref="B56:B57"/>
    <mergeCell ref="C56:C57"/>
    <mergeCell ref="D56:D57"/>
    <mergeCell ref="AK56:AK57"/>
    <mergeCell ref="AL56:AL57"/>
    <mergeCell ref="AM56:AM57"/>
    <mergeCell ref="AN56:AN57"/>
    <mergeCell ref="AL54:AL55"/>
    <mergeCell ref="AM54:AM55"/>
    <mergeCell ref="AN54:AN55"/>
    <mergeCell ref="AO54:AO55"/>
    <mergeCell ref="AP54:AP55"/>
    <mergeCell ref="AQ54:AQ55"/>
    <mergeCell ref="AO56:AO57"/>
    <mergeCell ref="AP56:AP57"/>
    <mergeCell ref="AQ56:AQ57"/>
    <mergeCell ref="AR56:AR57"/>
    <mergeCell ref="AS56:AS57"/>
    <mergeCell ref="A58:A59"/>
    <mergeCell ref="B58:B59"/>
    <mergeCell ref="C58:C59"/>
    <mergeCell ref="D58:D59"/>
    <mergeCell ref="AK58:AK59"/>
    <mergeCell ref="AS60:AS61"/>
    <mergeCell ref="A66:A67"/>
    <mergeCell ref="B66:B67"/>
    <mergeCell ref="C66:C67"/>
    <mergeCell ref="D66:D67"/>
    <mergeCell ref="AK66:AK67"/>
    <mergeCell ref="AR58:AR59"/>
    <mergeCell ref="AS58:AS59"/>
    <mergeCell ref="A60:A61"/>
    <mergeCell ref="B60:B61"/>
    <mergeCell ref="C60:C61"/>
    <mergeCell ref="D60:D61"/>
    <mergeCell ref="AK60:AK61"/>
    <mergeCell ref="AL60:AL61"/>
    <mergeCell ref="AM60:AM61"/>
    <mergeCell ref="AN60:AN61"/>
    <mergeCell ref="AL58:AL59"/>
    <mergeCell ref="AO58:AO59"/>
    <mergeCell ref="AP58:AP59"/>
    <mergeCell ref="AQ58:AQ59"/>
    <mergeCell ref="A94:A95"/>
    <mergeCell ref="B94:B95"/>
    <mergeCell ref="C94:C95"/>
    <mergeCell ref="D94:D95"/>
    <mergeCell ref="E94:E95"/>
    <mergeCell ref="AK94:AM94"/>
    <mergeCell ref="AN94:AN95"/>
    <mergeCell ref="AL66:AL67"/>
    <mergeCell ref="AM66:AM67"/>
    <mergeCell ref="AN66:AN67"/>
    <mergeCell ref="AO94:AO95"/>
    <mergeCell ref="AP94:AP95"/>
    <mergeCell ref="AQ94:AQ95"/>
    <mergeCell ref="AP62:AP63"/>
    <mergeCell ref="AQ62:AQ63"/>
    <mergeCell ref="A64:A65"/>
    <mergeCell ref="B64:B65"/>
    <mergeCell ref="C64:C65"/>
    <mergeCell ref="D64:D65"/>
    <mergeCell ref="AK64:AK65"/>
    <mergeCell ref="AL64:AL65"/>
    <mergeCell ref="AR94:AR95"/>
    <mergeCell ref="AS94:AS95"/>
    <mergeCell ref="AT94:AT95"/>
    <mergeCell ref="AR66:AR67"/>
    <mergeCell ref="AS66:AS67"/>
    <mergeCell ref="AM90:AS90"/>
    <mergeCell ref="AO66:AO67"/>
    <mergeCell ref="AP66:AP67"/>
    <mergeCell ref="AQ66:AQ67"/>
    <mergeCell ref="AS97:AS98"/>
    <mergeCell ref="A99:A100"/>
    <mergeCell ref="B99:B100"/>
    <mergeCell ref="C99:C100"/>
    <mergeCell ref="D99:D100"/>
    <mergeCell ref="AK99:AK100"/>
    <mergeCell ref="AL99:AL100"/>
    <mergeCell ref="AM99:AM100"/>
    <mergeCell ref="AN99:AN100"/>
    <mergeCell ref="AO99:AO100"/>
    <mergeCell ref="AM97:AM98"/>
    <mergeCell ref="AN97:AN98"/>
    <mergeCell ref="AO97:AO98"/>
    <mergeCell ref="AP97:AP98"/>
    <mergeCell ref="AQ97:AQ98"/>
    <mergeCell ref="AR97:AR98"/>
    <mergeCell ref="A97:A98"/>
    <mergeCell ref="B97:B98"/>
    <mergeCell ref="C97:C98"/>
    <mergeCell ref="D97:D98"/>
    <mergeCell ref="AK97:AK98"/>
    <mergeCell ref="AL97:AL98"/>
    <mergeCell ref="AP99:AP100"/>
    <mergeCell ref="AQ99:AQ100"/>
    <mergeCell ref="AR99:AR100"/>
    <mergeCell ref="AS99:AS100"/>
    <mergeCell ref="A101:A102"/>
    <mergeCell ref="B101:B102"/>
    <mergeCell ref="C101:C102"/>
    <mergeCell ref="D101:D102"/>
    <mergeCell ref="AK101:AK102"/>
    <mergeCell ref="AL101:AL102"/>
    <mergeCell ref="AS101:AS102"/>
    <mergeCell ref="AM101:AM102"/>
    <mergeCell ref="AN101:AN102"/>
    <mergeCell ref="AO101:AO102"/>
    <mergeCell ref="AP101:AP102"/>
    <mergeCell ref="AQ101:AQ102"/>
    <mergeCell ref="AR101:AR102"/>
    <mergeCell ref="AS103:AS104"/>
    <mergeCell ref="A105:A106"/>
    <mergeCell ref="B105:B106"/>
    <mergeCell ref="C105:C106"/>
    <mergeCell ref="D105:D106"/>
    <mergeCell ref="AK105:AK106"/>
    <mergeCell ref="AL105:AL106"/>
    <mergeCell ref="AS105:AS106"/>
    <mergeCell ref="AM105:AM106"/>
    <mergeCell ref="AN105:AN106"/>
    <mergeCell ref="AO105:AO106"/>
    <mergeCell ref="AP105:AP106"/>
    <mergeCell ref="AQ105:AQ106"/>
    <mergeCell ref="AR105:AR106"/>
    <mergeCell ref="A103:A104"/>
    <mergeCell ref="B103:B104"/>
    <mergeCell ref="C103:C104"/>
    <mergeCell ref="D103:D104"/>
    <mergeCell ref="AK103:AK104"/>
    <mergeCell ref="AL103:AL104"/>
    <mergeCell ref="AM103:AM104"/>
    <mergeCell ref="AN103:AN104"/>
    <mergeCell ref="AO103:AO104"/>
    <mergeCell ref="D107:D108"/>
    <mergeCell ref="AK107:AK108"/>
    <mergeCell ref="AL107:AL108"/>
    <mergeCell ref="AM107:AM108"/>
    <mergeCell ref="AN107:AN108"/>
    <mergeCell ref="AO107:AO108"/>
    <mergeCell ref="AP103:AP104"/>
    <mergeCell ref="AQ103:AQ104"/>
    <mergeCell ref="AR103:AR104"/>
    <mergeCell ref="AL111:AL112"/>
    <mergeCell ref="AM111:AM112"/>
    <mergeCell ref="AN111:AN112"/>
    <mergeCell ref="AO111:AO112"/>
    <mergeCell ref="AP107:AP108"/>
    <mergeCell ref="AQ107:AQ108"/>
    <mergeCell ref="AR107:AR108"/>
    <mergeCell ref="AS107:AS108"/>
    <mergeCell ref="A109:A110"/>
    <mergeCell ref="B109:B110"/>
    <mergeCell ref="C109:C110"/>
    <mergeCell ref="D109:D110"/>
    <mergeCell ref="AK109:AK110"/>
    <mergeCell ref="AL109:AL110"/>
    <mergeCell ref="AS109:AS110"/>
    <mergeCell ref="AM109:AM110"/>
    <mergeCell ref="AN109:AN110"/>
    <mergeCell ref="AO109:AO110"/>
    <mergeCell ref="AP109:AP110"/>
    <mergeCell ref="AQ109:AQ110"/>
    <mergeCell ref="AR109:AR110"/>
    <mergeCell ref="A107:A108"/>
    <mergeCell ref="B107:B108"/>
    <mergeCell ref="C107:C108"/>
    <mergeCell ref="AN115:AN116"/>
    <mergeCell ref="AO115:AO116"/>
    <mergeCell ref="AP111:AP112"/>
    <mergeCell ref="AQ111:AQ112"/>
    <mergeCell ref="AR111:AR112"/>
    <mergeCell ref="AS111:AS112"/>
    <mergeCell ref="A113:A114"/>
    <mergeCell ref="B113:B114"/>
    <mergeCell ref="C113:C114"/>
    <mergeCell ref="D113:D114"/>
    <mergeCell ref="AK113:AK114"/>
    <mergeCell ref="AL113:AL114"/>
    <mergeCell ref="AS113:AS114"/>
    <mergeCell ref="AM113:AM114"/>
    <mergeCell ref="AN113:AN114"/>
    <mergeCell ref="AO113:AO114"/>
    <mergeCell ref="AP113:AP114"/>
    <mergeCell ref="AQ113:AQ114"/>
    <mergeCell ref="AR113:AR114"/>
    <mergeCell ref="A111:A112"/>
    <mergeCell ref="B111:B112"/>
    <mergeCell ref="C111:C112"/>
    <mergeCell ref="D111:D112"/>
    <mergeCell ref="AK111:AK112"/>
    <mergeCell ref="AP115:AP116"/>
    <mergeCell ref="AQ115:AQ116"/>
    <mergeCell ref="AR115:AR116"/>
    <mergeCell ref="AS115:AS116"/>
    <mergeCell ref="A117:A118"/>
    <mergeCell ref="B117:B118"/>
    <mergeCell ref="C117:C118"/>
    <mergeCell ref="D117:D118"/>
    <mergeCell ref="AK117:AK118"/>
    <mergeCell ref="AL117:AL118"/>
    <mergeCell ref="AS117:AS118"/>
    <mergeCell ref="AM117:AM118"/>
    <mergeCell ref="AN117:AN118"/>
    <mergeCell ref="AO117:AO118"/>
    <mergeCell ref="AP117:AP118"/>
    <mergeCell ref="AQ117:AQ118"/>
    <mergeCell ref="AR117:AR118"/>
    <mergeCell ref="A115:A116"/>
    <mergeCell ref="B115:B116"/>
    <mergeCell ref="C115:C116"/>
    <mergeCell ref="D115:D116"/>
    <mergeCell ref="AK115:AK116"/>
    <mergeCell ref="AL115:AL116"/>
    <mergeCell ref="AM115:AM116"/>
    <mergeCell ref="AS119:AS120"/>
    <mergeCell ref="A121:A122"/>
    <mergeCell ref="B121:B122"/>
    <mergeCell ref="C121:C122"/>
    <mergeCell ref="D121:D122"/>
    <mergeCell ref="AK121:AK122"/>
    <mergeCell ref="AL121:AL122"/>
    <mergeCell ref="AS121:AS122"/>
    <mergeCell ref="AM121:AM122"/>
    <mergeCell ref="AN121:AN122"/>
    <mergeCell ref="AO121:AO122"/>
    <mergeCell ref="AP121:AP122"/>
    <mergeCell ref="AQ121:AQ122"/>
    <mergeCell ref="AR121:AR122"/>
    <mergeCell ref="A119:A120"/>
    <mergeCell ref="B119:B120"/>
    <mergeCell ref="C119:C120"/>
    <mergeCell ref="D119:D120"/>
    <mergeCell ref="AK119:AK120"/>
    <mergeCell ref="AL119:AL120"/>
    <mergeCell ref="AM119:AM120"/>
    <mergeCell ref="AN119:AN120"/>
    <mergeCell ref="AO119:AO120"/>
    <mergeCell ref="D123:D124"/>
    <mergeCell ref="AK123:AK124"/>
    <mergeCell ref="AL123:AL124"/>
    <mergeCell ref="AM123:AM124"/>
    <mergeCell ref="AN123:AN124"/>
    <mergeCell ref="AO123:AO124"/>
    <mergeCell ref="AP119:AP120"/>
    <mergeCell ref="AQ119:AQ120"/>
    <mergeCell ref="AR119:AR120"/>
    <mergeCell ref="AL127:AL128"/>
    <mergeCell ref="AM127:AM128"/>
    <mergeCell ref="AN127:AN128"/>
    <mergeCell ref="AO127:AO128"/>
    <mergeCell ref="AP123:AP124"/>
    <mergeCell ref="AQ123:AQ124"/>
    <mergeCell ref="AR123:AR124"/>
    <mergeCell ref="AS123:AS124"/>
    <mergeCell ref="A125:A126"/>
    <mergeCell ref="B125:B126"/>
    <mergeCell ref="C125:C126"/>
    <mergeCell ref="D125:D126"/>
    <mergeCell ref="AK125:AK126"/>
    <mergeCell ref="AL125:AL126"/>
    <mergeCell ref="AS125:AS126"/>
    <mergeCell ref="AM125:AM126"/>
    <mergeCell ref="AN125:AN126"/>
    <mergeCell ref="AO125:AO126"/>
    <mergeCell ref="AP125:AP126"/>
    <mergeCell ref="AQ125:AQ126"/>
    <mergeCell ref="AR125:AR126"/>
    <mergeCell ref="A123:A124"/>
    <mergeCell ref="B123:B124"/>
    <mergeCell ref="C123:C124"/>
    <mergeCell ref="AN131:AN132"/>
    <mergeCell ref="AO131:AO132"/>
    <mergeCell ref="AP127:AP128"/>
    <mergeCell ref="AQ127:AQ128"/>
    <mergeCell ref="AR127:AR128"/>
    <mergeCell ref="AS127:AS128"/>
    <mergeCell ref="A129:A130"/>
    <mergeCell ref="B129:B130"/>
    <mergeCell ref="C129:C130"/>
    <mergeCell ref="D129:D130"/>
    <mergeCell ref="AK129:AK130"/>
    <mergeCell ref="AL129:AL130"/>
    <mergeCell ref="AS129:AS130"/>
    <mergeCell ref="AM129:AM130"/>
    <mergeCell ref="AN129:AN130"/>
    <mergeCell ref="AO129:AO130"/>
    <mergeCell ref="AP129:AP130"/>
    <mergeCell ref="AQ129:AQ130"/>
    <mergeCell ref="AR129:AR130"/>
    <mergeCell ref="A127:A128"/>
    <mergeCell ref="B127:B128"/>
    <mergeCell ref="C127:C128"/>
    <mergeCell ref="D127:D128"/>
    <mergeCell ref="AK127:AK128"/>
    <mergeCell ref="AP131:AP132"/>
    <mergeCell ref="AQ131:AQ132"/>
    <mergeCell ref="AR131:AR132"/>
    <mergeCell ref="AS131:AS132"/>
    <mergeCell ref="A133:A134"/>
    <mergeCell ref="B133:B134"/>
    <mergeCell ref="C133:C134"/>
    <mergeCell ref="D133:D134"/>
    <mergeCell ref="AK133:AK134"/>
    <mergeCell ref="AL133:AL134"/>
    <mergeCell ref="AS133:AS134"/>
    <mergeCell ref="AM133:AM134"/>
    <mergeCell ref="AN133:AN134"/>
    <mergeCell ref="AO133:AO134"/>
    <mergeCell ref="AP133:AP134"/>
    <mergeCell ref="AQ133:AQ134"/>
    <mergeCell ref="AR133:AR134"/>
    <mergeCell ref="A131:A132"/>
    <mergeCell ref="B131:B132"/>
    <mergeCell ref="C131:C132"/>
    <mergeCell ref="D131:D132"/>
    <mergeCell ref="AK131:AK132"/>
    <mergeCell ref="AL131:AL132"/>
    <mergeCell ref="AM131:AM132"/>
    <mergeCell ref="AP135:AP136"/>
    <mergeCell ref="AQ135:AQ136"/>
    <mergeCell ref="AR135:AR136"/>
    <mergeCell ref="AS135:AS136"/>
    <mergeCell ref="A137:A138"/>
    <mergeCell ref="B137:B138"/>
    <mergeCell ref="C137:C138"/>
    <mergeCell ref="D137:D138"/>
    <mergeCell ref="AK137:AK138"/>
    <mergeCell ref="AL137:AL138"/>
    <mergeCell ref="A135:A136"/>
    <mergeCell ref="B135:B136"/>
    <mergeCell ref="C135:C136"/>
    <mergeCell ref="D135:D136"/>
    <mergeCell ref="AK135:AK136"/>
    <mergeCell ref="AL135:AL136"/>
    <mergeCell ref="AM135:AM136"/>
    <mergeCell ref="AN135:AN136"/>
    <mergeCell ref="AO135:AO136"/>
    <mergeCell ref="AP139:AP140"/>
    <mergeCell ref="AQ139:AQ140"/>
    <mergeCell ref="AR139:AR140"/>
    <mergeCell ref="AS139:AS140"/>
    <mergeCell ref="AS137:AS138"/>
    <mergeCell ref="A139:A140"/>
    <mergeCell ref="B139:B140"/>
    <mergeCell ref="C139:C140"/>
    <mergeCell ref="D139:D140"/>
    <mergeCell ref="AK139:AK140"/>
    <mergeCell ref="AL139:AL140"/>
    <mergeCell ref="AM139:AM140"/>
    <mergeCell ref="AN139:AN140"/>
    <mergeCell ref="AO139:AO140"/>
    <mergeCell ref="AM137:AM138"/>
    <mergeCell ref="AN137:AN138"/>
    <mergeCell ref="AO137:AO138"/>
    <mergeCell ref="AP137:AP138"/>
    <mergeCell ref="AQ137:AQ138"/>
    <mergeCell ref="AR137:AR138"/>
    <mergeCell ref="AS141:AS142"/>
    <mergeCell ref="A143:A144"/>
    <mergeCell ref="B143:B144"/>
    <mergeCell ref="C143:C144"/>
    <mergeCell ref="D143:D144"/>
    <mergeCell ref="AK143:AK144"/>
    <mergeCell ref="AL143:AL144"/>
    <mergeCell ref="A141:A142"/>
    <mergeCell ref="B141:B142"/>
    <mergeCell ref="C141:C142"/>
    <mergeCell ref="D141:D142"/>
    <mergeCell ref="AK141:AK142"/>
    <mergeCell ref="AL141:AL142"/>
    <mergeCell ref="AM141:AM142"/>
    <mergeCell ref="AN141:AN142"/>
    <mergeCell ref="AO141:AO142"/>
    <mergeCell ref="AS143:AS144"/>
    <mergeCell ref="AM143:AM144"/>
    <mergeCell ref="AN143:AN144"/>
    <mergeCell ref="AO143:AO144"/>
    <mergeCell ref="AP143:AP144"/>
    <mergeCell ref="D145:D146"/>
    <mergeCell ref="AK145:AK146"/>
    <mergeCell ref="AL145:AL146"/>
    <mergeCell ref="AM145:AM146"/>
    <mergeCell ref="AN145:AN146"/>
    <mergeCell ref="AO145:AO146"/>
    <mergeCell ref="AP141:AP142"/>
    <mergeCell ref="AQ141:AQ142"/>
    <mergeCell ref="AR141:AR142"/>
    <mergeCell ref="AN149:AN150"/>
    <mergeCell ref="AO149:AO150"/>
    <mergeCell ref="AQ143:AQ144"/>
    <mergeCell ref="AR143:AR144"/>
    <mergeCell ref="AP145:AP146"/>
    <mergeCell ref="AQ145:AQ146"/>
    <mergeCell ref="AR145:AR146"/>
    <mergeCell ref="AS145:AS146"/>
    <mergeCell ref="A147:A148"/>
    <mergeCell ref="B147:B148"/>
    <mergeCell ref="C147:C148"/>
    <mergeCell ref="D147:D148"/>
    <mergeCell ref="AK147:AK148"/>
    <mergeCell ref="AL147:AL148"/>
    <mergeCell ref="AS147:AS148"/>
    <mergeCell ref="AM147:AM148"/>
    <mergeCell ref="AN147:AN148"/>
    <mergeCell ref="AO147:AO148"/>
    <mergeCell ref="AP147:AP148"/>
    <mergeCell ref="AQ147:AQ148"/>
    <mergeCell ref="AR147:AR148"/>
    <mergeCell ref="A145:A146"/>
    <mergeCell ref="B145:B146"/>
    <mergeCell ref="C145:C146"/>
    <mergeCell ref="AP149:AP150"/>
    <mergeCell ref="AQ149:AQ150"/>
    <mergeCell ref="AR149:AR150"/>
    <mergeCell ref="AS149:AS150"/>
    <mergeCell ref="A151:A152"/>
    <mergeCell ref="B151:B152"/>
    <mergeCell ref="C151:C152"/>
    <mergeCell ref="D151:D152"/>
    <mergeCell ref="AK151:AK152"/>
    <mergeCell ref="AL151:AL152"/>
    <mergeCell ref="AS151:AS152"/>
    <mergeCell ref="AM151:AM152"/>
    <mergeCell ref="AN151:AN152"/>
    <mergeCell ref="AO151:AO152"/>
    <mergeCell ref="AP151:AP152"/>
    <mergeCell ref="AQ151:AQ152"/>
    <mergeCell ref="AR151:AR152"/>
    <mergeCell ref="A149:A150"/>
    <mergeCell ref="B149:B150"/>
    <mergeCell ref="C149:C150"/>
    <mergeCell ref="D149:D150"/>
    <mergeCell ref="AK149:AK150"/>
    <mergeCell ref="AL149:AL150"/>
    <mergeCell ref="AM149:AM150"/>
    <mergeCell ref="AQ173:AQ174"/>
    <mergeCell ref="AR173:AR174"/>
    <mergeCell ref="AP171:AP172"/>
    <mergeCell ref="AQ171:AQ172"/>
    <mergeCell ref="AR171:AR172"/>
    <mergeCell ref="AS171:AS172"/>
    <mergeCell ref="A173:A174"/>
    <mergeCell ref="B173:B174"/>
    <mergeCell ref="C173:C174"/>
    <mergeCell ref="D173:D174"/>
    <mergeCell ref="AK173:AK174"/>
    <mergeCell ref="AL173:AL174"/>
    <mergeCell ref="A171:A172"/>
    <mergeCell ref="B171:B172"/>
    <mergeCell ref="C171:C172"/>
    <mergeCell ref="D171:D172"/>
    <mergeCell ref="AK171:AK172"/>
    <mergeCell ref="AL171:AL172"/>
    <mergeCell ref="AM171:AM172"/>
    <mergeCell ref="AN171:AN172"/>
    <mergeCell ref="AO171:AO172"/>
    <mergeCell ref="AP175:AP176"/>
    <mergeCell ref="AQ175:AQ176"/>
    <mergeCell ref="AR175:AR176"/>
    <mergeCell ref="AS175:AS176"/>
    <mergeCell ref="A14:A15"/>
    <mergeCell ref="B14:B15"/>
    <mergeCell ref="C14:C15"/>
    <mergeCell ref="D14:D15"/>
    <mergeCell ref="AK14:AK15"/>
    <mergeCell ref="AL14:AL15"/>
    <mergeCell ref="AS173:AS174"/>
    <mergeCell ref="A175:A176"/>
    <mergeCell ref="B175:B176"/>
    <mergeCell ref="C175:C176"/>
    <mergeCell ref="D175:D176"/>
    <mergeCell ref="AK175:AK176"/>
    <mergeCell ref="AL175:AL176"/>
    <mergeCell ref="AM175:AM176"/>
    <mergeCell ref="AN175:AN176"/>
    <mergeCell ref="AO175:AO176"/>
    <mergeCell ref="AM173:AM174"/>
    <mergeCell ref="AN173:AN174"/>
    <mergeCell ref="AO173:AO174"/>
    <mergeCell ref="AP173:AP174"/>
    <mergeCell ref="AR62:AR63"/>
    <mergeCell ref="AS62:AS63"/>
    <mergeCell ref="AS14:AS15"/>
    <mergeCell ref="A62:A63"/>
    <mergeCell ref="B62:B63"/>
    <mergeCell ref="C62:C63"/>
    <mergeCell ref="D62:D63"/>
    <mergeCell ref="AK62:AK63"/>
    <mergeCell ref="AL62:AL63"/>
    <mergeCell ref="AM62:AM63"/>
    <mergeCell ref="AN62:AN63"/>
    <mergeCell ref="AO62:AO63"/>
    <mergeCell ref="AM14:AM15"/>
    <mergeCell ref="AN14:AN15"/>
    <mergeCell ref="AO14:AO15"/>
    <mergeCell ref="AP14:AP15"/>
    <mergeCell ref="AQ14:AQ15"/>
    <mergeCell ref="AR14:AR15"/>
    <mergeCell ref="AO60:AO61"/>
    <mergeCell ref="AP60:AP61"/>
    <mergeCell ref="AQ60:AQ61"/>
    <mergeCell ref="AR60:AR61"/>
    <mergeCell ref="AM58:AM59"/>
    <mergeCell ref="AN58:AN59"/>
  </mergeCells>
  <conditionalFormatting sqref="F5:AJ6 F8:AJ17 F97:AJ176">
    <cfRule type="expression" dxfId="189" priority="24" stopIfTrue="1">
      <formula>IF(WEEKDAY(F$5)=1,TRUE,FALSE)</formula>
    </cfRule>
  </conditionalFormatting>
  <conditionalFormatting sqref="F49:AJ50 F52:AJ67">
    <cfRule type="expression" dxfId="188" priority="23" stopIfTrue="1">
      <formula>IF(WEEKDAY(F$5)=1,TRUE,FALSE)</formula>
    </cfRule>
  </conditionalFormatting>
  <conditionalFormatting sqref="F94:AJ95">
    <cfRule type="expression" dxfId="187" priority="22" stopIfTrue="1">
      <formula>IF(WEEKDAY(F$5)=1,TRUE,FALSE)</formula>
    </cfRule>
  </conditionalFormatting>
  <conditionalFormatting sqref="F97:AJ176">
    <cfRule type="expression" dxfId="186" priority="21" stopIfTrue="1">
      <formula>IF(WEEKDAY(F$5)=1,TRUE,FALSE)</formula>
    </cfRule>
  </conditionalFormatting>
  <conditionalFormatting sqref="F52:AJ67">
    <cfRule type="expression" dxfId="185" priority="20" stopIfTrue="1">
      <formula>IF(WEEKDAY(F$5)=1,TRUE,FALSE)</formula>
    </cfRule>
  </conditionalFormatting>
  <conditionalFormatting sqref="F143:AJ176">
    <cfRule type="expression" dxfId="184" priority="19" stopIfTrue="1">
      <formula>IF(WEEKDAY(F$5)=1,TRUE,FALSE)</formula>
    </cfRule>
  </conditionalFormatting>
  <conditionalFormatting sqref="F8:AJ17">
    <cfRule type="expression" dxfId="183" priority="18" stopIfTrue="1">
      <formula>IF(WEEKDAY(F$5)=1,TRUE,FALSE)</formula>
    </cfRule>
  </conditionalFormatting>
  <conditionalFormatting sqref="F52:AJ67">
    <cfRule type="expression" dxfId="182" priority="17" stopIfTrue="1">
      <formula>IF(WEEKDAY(F$5)=1,TRUE,FALSE)</formula>
    </cfRule>
  </conditionalFormatting>
  <conditionalFormatting sqref="F97:AJ176">
    <cfRule type="expression" dxfId="181" priority="16" stopIfTrue="1">
      <formula>IF(WEEKDAY(F$5)=1,TRUE,FALSE)</formula>
    </cfRule>
  </conditionalFormatting>
  <conditionalFormatting sqref="F141:AJ176">
    <cfRule type="expression" dxfId="180" priority="15" stopIfTrue="1">
      <formula>IF(WEEKDAY(F$5)=1,TRUE,FALSE)</formula>
    </cfRule>
  </conditionalFormatting>
  <conditionalFormatting sqref="F8:AJ17">
    <cfRule type="expression" dxfId="179" priority="14" stopIfTrue="1">
      <formula>IF(WEEKDAY(F$5)=1,TRUE,FALSE)</formula>
    </cfRule>
  </conditionalFormatting>
  <conditionalFormatting sqref="F52:AJ67">
    <cfRule type="expression" dxfId="178" priority="13" stopIfTrue="1">
      <formula>IF(WEEKDAY(F$5)=1,TRUE,FALSE)</formula>
    </cfRule>
  </conditionalFormatting>
  <conditionalFormatting sqref="F97:AJ176">
    <cfRule type="expression" dxfId="177" priority="12" stopIfTrue="1">
      <formula>IF(WEEKDAY(F$5)=1,TRUE,FALSE)</formula>
    </cfRule>
  </conditionalFormatting>
  <conditionalFormatting sqref="F141:AJ176">
    <cfRule type="expression" dxfId="176" priority="11" stopIfTrue="1">
      <formula>IF(WEEKDAY(F$5)=1,TRUE,FALSE)</formula>
    </cfRule>
  </conditionalFormatting>
  <conditionalFormatting sqref="F52:AJ67">
    <cfRule type="expression" dxfId="175" priority="10" stopIfTrue="1">
      <formula>IF(WEEKDAY(F$5)=1,TRUE,FALSE)</formula>
    </cfRule>
  </conditionalFormatting>
  <conditionalFormatting sqref="F52:AJ67">
    <cfRule type="expression" dxfId="174" priority="9" stopIfTrue="1">
      <formula>IF(WEEKDAY(F$5)=1,TRUE,FALSE)</formula>
    </cfRule>
  </conditionalFormatting>
  <conditionalFormatting sqref="F52:AJ67">
    <cfRule type="expression" dxfId="173" priority="8" stopIfTrue="1">
      <formula>IF(WEEKDAY(F$5)=1,TRUE,FALSE)</formula>
    </cfRule>
  </conditionalFormatting>
  <conditionalFormatting sqref="F97:AJ176">
    <cfRule type="expression" dxfId="172" priority="7" stopIfTrue="1">
      <formula>IF(WEEKDAY(F$5)=1,TRUE,FALSE)</formula>
    </cfRule>
  </conditionalFormatting>
  <conditionalFormatting sqref="F97:AJ176">
    <cfRule type="expression" dxfId="171" priority="6" stopIfTrue="1">
      <formula>IF(WEEKDAY(F$5)=1,TRUE,FALSE)</formula>
    </cfRule>
  </conditionalFormatting>
  <conditionalFormatting sqref="F97:AJ176">
    <cfRule type="expression" dxfId="170" priority="5" stopIfTrue="1">
      <formula>IF(WEEKDAY(F$5)=1,TRUE,FALSE)</formula>
    </cfRule>
  </conditionalFormatting>
  <conditionalFormatting sqref="F97:AJ176">
    <cfRule type="expression" dxfId="169" priority="4" stopIfTrue="1">
      <formula>IF(WEEKDAY(F$5)=1,TRUE,FALSE)</formula>
    </cfRule>
  </conditionalFormatting>
  <conditionalFormatting sqref="F97:AJ176">
    <cfRule type="expression" dxfId="168" priority="3" stopIfTrue="1">
      <formula>IF(WEEKDAY(F$5)=1,TRUE,FALSE)</formula>
    </cfRule>
  </conditionalFormatting>
  <conditionalFormatting sqref="F97:AJ176">
    <cfRule type="expression" dxfId="167" priority="2" stopIfTrue="1">
      <formula>IF(WEEKDAY(F$5)=1,TRUE,FALSE)</formula>
    </cfRule>
  </conditionalFormatting>
  <conditionalFormatting sqref="F97:AJ176">
    <cfRule type="expression" dxfId="166" priority="1" stopIfTrue="1">
      <formula>IF(WEEKDAY(F$5)=1,TRUE,FALSE)</formula>
    </cfRule>
  </conditionalFormatting>
  <printOptions horizontalCentered="1"/>
  <pageMargins left="0.24" right="0.24" top="0.32" bottom="0.18" header="0.25" footer="0"/>
  <pageSetup paperSize="9" scale="75" fitToHeight="0" orientation="landscape" r:id="rId1"/>
  <headerFooter alignWithMargins="0">
    <oddHeader xml:space="preserve">&amp;R&amp;Y
</oddHeader>
    <oddFooter>&amp;C&amp;P/&amp;N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E295"/>
  <sheetViews>
    <sheetView zoomScaleNormal="70" workbookViewId="0">
      <pane xSplit="3" ySplit="9" topLeftCell="I163" activePane="bottomRight" state="frozen"/>
      <selection activeCell="F139" sqref="F139:AJ156"/>
      <selection pane="topRight" activeCell="F139" sqref="F139:AJ156"/>
      <selection pane="bottomLeft" activeCell="F139" sqref="F139:AJ156"/>
      <selection pane="bottomRight" activeCell="N163" sqref="N163:P163"/>
    </sheetView>
  </sheetViews>
  <sheetFormatPr defaultRowHeight="11.25"/>
  <cols>
    <col min="1" max="1" width="4.28515625" style="6" customWidth="1"/>
    <col min="2" max="2" width="8.42578125" style="6" customWidth="1"/>
    <col min="3" max="3" width="21.140625" style="6" customWidth="1"/>
    <col min="4" max="4" width="13.5703125" style="20" customWidth="1"/>
    <col min="5" max="5" width="10.28515625" style="21" customWidth="1"/>
    <col min="6" max="6" width="7.140625" style="20" customWidth="1"/>
    <col min="7" max="7" width="10.5703125" style="21" customWidth="1"/>
    <col min="8" max="8" width="7.140625" style="21" customWidth="1"/>
    <col min="9" max="9" width="9.5703125" style="21" customWidth="1"/>
    <col min="10" max="10" width="8.5703125" style="105" customWidth="1"/>
    <col min="11" max="12" width="12" style="6" customWidth="1"/>
    <col min="13" max="13" width="11.85546875" style="22" customWidth="1"/>
    <col min="14" max="14" width="8.5703125" style="6" customWidth="1"/>
    <col min="15" max="16" width="8.7109375" style="6" customWidth="1"/>
    <col min="17" max="17" width="11" style="6" customWidth="1"/>
    <col min="18" max="18" width="10.7109375" style="6" customWidth="1"/>
    <col min="19" max="19" width="10.85546875" style="6" customWidth="1"/>
    <col min="20" max="20" width="12.28515625" style="8" customWidth="1"/>
    <col min="21" max="21" width="9.5703125" style="6" customWidth="1"/>
    <col min="22" max="22" width="15.42578125" style="8" customWidth="1"/>
    <col min="23" max="23" width="7.42578125" style="8" customWidth="1"/>
    <col min="24" max="24" width="7" style="8" customWidth="1"/>
    <col min="25" max="25" width="9.140625" style="8"/>
    <col min="26" max="26" width="11.140625" style="8" bestFit="1" customWidth="1"/>
    <col min="27" max="28" width="10.85546875" style="6" bestFit="1" customWidth="1"/>
    <col min="29" max="16384" width="9.140625" style="6"/>
  </cols>
  <sheetData>
    <row r="1" spans="1:31" s="4" customFormat="1" ht="29.25" customHeight="1">
      <c r="A1" s="161" t="str">
        <f>TH!A1</f>
        <v>Công ty TNHH Hải sản An Lạc</v>
      </c>
      <c r="B1" s="316"/>
      <c r="C1" s="316"/>
      <c r="D1" s="424" t="str">
        <f>"BẢNG THANH TOÁN LƯƠNG THÁNG"&amp;" "&amp;TEXT($E$4,"mm")&amp;" / "&amp;TEXT($E$4,"yyyy")</f>
        <v>BẢNG THANH TOÁN LƯƠNG THÁNG 08 / 2014</v>
      </c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5"/>
      <c r="R1" s="426" t="s">
        <v>64</v>
      </c>
      <c r="S1" s="427"/>
      <c r="T1" s="428"/>
      <c r="U1" s="152" t="s">
        <v>61</v>
      </c>
      <c r="V1" s="129" t="s">
        <v>38</v>
      </c>
      <c r="W1" s="96"/>
      <c r="X1" s="96"/>
      <c r="Y1" s="5"/>
      <c r="Z1" s="5"/>
    </row>
    <row r="2" spans="1:31" s="4" customFormat="1" ht="15" customHeight="1">
      <c r="A2" s="161" t="str">
        <f>TH!A2</f>
        <v>Địa chỉ: Lô A14, đường 4A, KCN Hải Sơn, Đức Hòa, Long An</v>
      </c>
      <c r="B2" s="316"/>
      <c r="C2" s="316"/>
      <c r="D2" s="316"/>
      <c r="E2" s="94"/>
      <c r="F2" s="316"/>
      <c r="G2" s="316"/>
      <c r="H2" s="316"/>
      <c r="I2" s="316"/>
      <c r="J2" s="95"/>
      <c r="K2" s="316"/>
      <c r="L2" s="316"/>
      <c r="M2" s="316"/>
      <c r="N2" s="316"/>
      <c r="O2" s="316"/>
      <c r="P2" s="316"/>
      <c r="Q2" s="316"/>
      <c r="R2" s="316"/>
      <c r="S2" s="316"/>
      <c r="T2" s="69"/>
      <c r="U2" s="93">
        <v>26</v>
      </c>
      <c r="V2" s="130">
        <v>31</v>
      </c>
      <c r="W2" s="96"/>
      <c r="X2" s="96"/>
      <c r="Y2" s="5"/>
      <c r="Z2" s="5"/>
    </row>
    <row r="3" spans="1:31" s="4" customFormat="1" ht="15" customHeight="1">
      <c r="A3" s="161" t="s">
        <v>65</v>
      </c>
      <c r="B3" s="316"/>
      <c r="C3" s="316"/>
      <c r="D3" s="316"/>
      <c r="E3" s="94"/>
      <c r="F3" s="316"/>
      <c r="G3" s="316"/>
      <c r="H3" s="316"/>
      <c r="I3" s="316"/>
      <c r="J3" s="95"/>
      <c r="K3" s="316"/>
      <c r="L3" s="316"/>
      <c r="M3" s="316"/>
      <c r="N3" s="316"/>
      <c r="O3" s="316"/>
      <c r="P3" s="316"/>
      <c r="Q3" s="316"/>
      <c r="R3" s="316"/>
      <c r="S3" s="316"/>
      <c r="T3" s="69"/>
      <c r="U3" s="153"/>
      <c r="V3" s="154"/>
      <c r="W3" s="96"/>
      <c r="X3" s="96"/>
      <c r="Y3" s="5"/>
      <c r="Z3" s="5"/>
    </row>
    <row r="4" spans="1:31" s="4" customFormat="1" ht="15" customHeight="1">
      <c r="A4" s="161" t="str">
        <f>TH!A3</f>
        <v>MST: 1100878093</v>
      </c>
      <c r="B4" s="316"/>
      <c r="C4" s="316"/>
      <c r="D4" s="316"/>
      <c r="E4" s="327">
        <f>'CC - 08'!$E$4</f>
        <v>41852</v>
      </c>
      <c r="F4" s="316"/>
      <c r="G4" s="316"/>
      <c r="H4" s="316"/>
      <c r="I4" s="316"/>
      <c r="J4" s="95"/>
      <c r="K4" s="316"/>
      <c r="L4" s="92"/>
      <c r="M4" s="316"/>
      <c r="N4" s="316"/>
      <c r="O4" s="316"/>
      <c r="P4" s="316"/>
      <c r="Q4" s="14"/>
      <c r="R4" s="316"/>
      <c r="S4" s="316"/>
      <c r="T4" s="316"/>
      <c r="V4" s="96"/>
      <c r="W4" s="96"/>
      <c r="X4" s="96"/>
      <c r="Y4" s="5"/>
      <c r="Z4" s="5"/>
    </row>
    <row r="5" spans="1:31" s="124" customFormat="1" ht="14.25" customHeight="1">
      <c r="A5" s="122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342">
        <v>0.08</v>
      </c>
      <c r="O5" s="342">
        <v>1.4999999999999999E-2</v>
      </c>
      <c r="P5" s="342">
        <v>0.01</v>
      </c>
      <c r="Q5" s="123"/>
      <c r="R5" s="123"/>
      <c r="S5" s="123"/>
      <c r="T5" s="123"/>
      <c r="U5" s="123"/>
      <c r="V5" s="125"/>
      <c r="W5" s="125"/>
      <c r="X5" s="125"/>
      <c r="Y5" s="125"/>
      <c r="Z5" s="125"/>
    </row>
    <row r="6" spans="1:31" s="33" customFormat="1" ht="24" customHeight="1">
      <c r="A6" s="421" t="s">
        <v>20</v>
      </c>
      <c r="B6" s="421" t="s">
        <v>21</v>
      </c>
      <c r="C6" s="420" t="s">
        <v>1</v>
      </c>
      <c r="D6" s="420" t="s">
        <v>2</v>
      </c>
      <c r="E6" s="423" t="s">
        <v>58</v>
      </c>
      <c r="F6" s="412" t="s">
        <v>27</v>
      </c>
      <c r="G6" s="414"/>
      <c r="H6" s="414"/>
      <c r="I6" s="414"/>
      <c r="J6" s="414"/>
      <c r="K6" s="413"/>
      <c r="L6" s="408" t="s">
        <v>60</v>
      </c>
      <c r="M6" s="408" t="s">
        <v>5</v>
      </c>
      <c r="N6" s="420" t="s">
        <v>6</v>
      </c>
      <c r="O6" s="420"/>
      <c r="P6" s="420"/>
      <c r="Q6" s="408" t="s">
        <v>7</v>
      </c>
      <c r="R6" s="408" t="s">
        <v>8</v>
      </c>
      <c r="S6" s="408" t="s">
        <v>9</v>
      </c>
      <c r="T6" s="410" t="s">
        <v>10</v>
      </c>
      <c r="U6" s="123"/>
      <c r="V6" s="34"/>
      <c r="W6" s="34"/>
      <c r="X6" s="5"/>
      <c r="Y6" s="5"/>
      <c r="Z6" s="5"/>
      <c r="AA6" s="4"/>
      <c r="AB6" s="4"/>
      <c r="AC6" s="4"/>
      <c r="AD6" s="4"/>
      <c r="AE6" s="4"/>
    </row>
    <row r="7" spans="1:31" s="33" customFormat="1" ht="33.75" customHeight="1">
      <c r="A7" s="422"/>
      <c r="B7" s="422"/>
      <c r="C7" s="420"/>
      <c r="D7" s="420"/>
      <c r="E7" s="423"/>
      <c r="F7" s="412" t="s">
        <v>62</v>
      </c>
      <c r="G7" s="413"/>
      <c r="H7" s="412" t="s">
        <v>42</v>
      </c>
      <c r="I7" s="414"/>
      <c r="J7" s="415" t="s">
        <v>28</v>
      </c>
      <c r="K7" s="408" t="s">
        <v>4</v>
      </c>
      <c r="L7" s="409"/>
      <c r="M7" s="409"/>
      <c r="N7" s="417" t="s">
        <v>12</v>
      </c>
      <c r="O7" s="408" t="s">
        <v>13</v>
      </c>
      <c r="P7" s="408" t="s">
        <v>35</v>
      </c>
      <c r="Q7" s="409"/>
      <c r="R7" s="409"/>
      <c r="S7" s="409"/>
      <c r="T7" s="411"/>
      <c r="U7" s="123"/>
      <c r="V7" s="34"/>
      <c r="W7" s="34"/>
      <c r="X7" s="5"/>
      <c r="Y7" s="5"/>
      <c r="Z7" s="5"/>
      <c r="AA7" s="4"/>
      <c r="AB7" s="4"/>
      <c r="AC7" s="4"/>
      <c r="AD7" s="4"/>
      <c r="AE7" s="4"/>
    </row>
    <row r="8" spans="1:31" s="33" customFormat="1" ht="35.25" customHeight="1">
      <c r="A8" s="422"/>
      <c r="B8" s="422"/>
      <c r="C8" s="408"/>
      <c r="D8" s="408"/>
      <c r="E8" s="423"/>
      <c r="F8" s="313" t="s">
        <v>41</v>
      </c>
      <c r="G8" s="312" t="s">
        <v>19</v>
      </c>
      <c r="H8" s="313" t="s">
        <v>18</v>
      </c>
      <c r="I8" s="319" t="s">
        <v>19</v>
      </c>
      <c r="J8" s="416"/>
      <c r="K8" s="409"/>
      <c r="L8" s="419"/>
      <c r="M8" s="409"/>
      <c r="N8" s="418"/>
      <c r="O8" s="409"/>
      <c r="P8" s="409"/>
      <c r="Q8" s="409"/>
      <c r="R8" s="409"/>
      <c r="S8" s="409"/>
      <c r="T8" s="411"/>
      <c r="U8" s="123"/>
      <c r="V8" s="34"/>
      <c r="W8" s="34"/>
      <c r="X8" s="5"/>
      <c r="Y8" s="5"/>
      <c r="Z8" s="5"/>
      <c r="AA8" s="4"/>
      <c r="AB8" s="4"/>
      <c r="AC8" s="4"/>
      <c r="AD8" s="4"/>
      <c r="AE8" s="4"/>
    </row>
    <row r="9" spans="1:31" s="98" customFormat="1" ht="12.75" customHeight="1">
      <c r="A9" s="97">
        <v>1</v>
      </c>
      <c r="B9" s="97">
        <v>2</v>
      </c>
      <c r="C9" s="97">
        <v>3</v>
      </c>
      <c r="D9" s="97">
        <v>4</v>
      </c>
      <c r="E9" s="97">
        <v>5</v>
      </c>
      <c r="F9" s="97">
        <v>7</v>
      </c>
      <c r="G9" s="97">
        <v>8</v>
      </c>
      <c r="H9" s="97">
        <v>9</v>
      </c>
      <c r="I9" s="97">
        <v>10</v>
      </c>
      <c r="J9" s="97">
        <v>13</v>
      </c>
      <c r="K9" s="97">
        <v>14</v>
      </c>
      <c r="L9" s="97">
        <v>16</v>
      </c>
      <c r="M9" s="97">
        <v>20</v>
      </c>
      <c r="N9" s="97">
        <v>24</v>
      </c>
      <c r="O9" s="97">
        <v>25</v>
      </c>
      <c r="P9" s="97">
        <v>26</v>
      </c>
      <c r="Q9" s="97">
        <v>29</v>
      </c>
      <c r="R9" s="97">
        <v>30</v>
      </c>
      <c r="S9" s="97">
        <v>31</v>
      </c>
      <c r="T9" s="97">
        <v>32</v>
      </c>
      <c r="U9" s="123"/>
      <c r="V9" s="99"/>
      <c r="W9" s="99"/>
      <c r="X9" s="100"/>
      <c r="Y9" s="100"/>
      <c r="Z9" s="100"/>
      <c r="AA9" s="101"/>
      <c r="AB9" s="101"/>
      <c r="AC9" s="101"/>
      <c r="AD9" s="101"/>
      <c r="AE9" s="101"/>
    </row>
    <row r="10" spans="1:31" s="44" customFormat="1" ht="23.25" customHeight="1">
      <c r="A10" s="46">
        <v>1</v>
      </c>
      <c r="B10" s="46" t="s">
        <v>67</v>
      </c>
      <c r="C10" s="102" t="str">
        <f t="shared" ref="C10:C13" si="0">VLOOKUP(B10,DS,2,0)</f>
        <v>Mai Út Hiền</v>
      </c>
      <c r="D10" s="135" t="str">
        <f t="shared" ref="D10:D13" si="1">VLOOKUP(B10,DS,3,0)</f>
        <v>Cơ Điện</v>
      </c>
      <c r="E10" s="103">
        <f t="shared" ref="E10:E13" si="2">VLOOKUP(B10,DS,4,0)</f>
        <v>3784000</v>
      </c>
      <c r="F10" s="108">
        <f>VLOOKUP(B10,'CC - 08'!$B$8:$AS$17,36,0)</f>
        <v>25</v>
      </c>
      <c r="G10" s="243">
        <f t="shared" ref="G10:G13" si="3">ROUND(E10/$U$2*F10,0)</f>
        <v>3638462</v>
      </c>
      <c r="H10" s="108">
        <f>(VLOOKUP(B10,'CC - 08'!$B$8:$AS$17,37,0)+VLOOKUP(B10,'CC - 08'!$B$8:$AS$17,38,0))</f>
        <v>0</v>
      </c>
      <c r="I10" s="243">
        <f t="shared" ref="I10:I13" si="4">ROUND(E10/$U$2*H10,0)</f>
        <v>0</v>
      </c>
      <c r="J10" s="109">
        <f t="shared" ref="J10:J13" si="5">F10+H10</f>
        <v>25</v>
      </c>
      <c r="K10" s="47">
        <f>G10+I10</f>
        <v>3638462</v>
      </c>
      <c r="L10" s="103">
        <f t="shared" ref="L10:L13" si="6">+F10*15000</f>
        <v>375000</v>
      </c>
      <c r="M10" s="49">
        <f t="shared" ref="M10:M13" si="7">K10+L10</f>
        <v>4013462</v>
      </c>
      <c r="N10" s="48">
        <f>IF(VLOOKUP(B10,DS,16,0)="x",E10*$N$5,0)</f>
        <v>302720</v>
      </c>
      <c r="O10" s="48">
        <f>IF(VLOOKUP(B10,DS,16,0)="x",E10*$O$5,0)</f>
        <v>56760</v>
      </c>
      <c r="P10" s="48">
        <f>IF(VLOOKUP(B10,DS,16,0)="x",E10*$P$5,0)</f>
        <v>37840</v>
      </c>
      <c r="Q10" s="47">
        <f t="shared" ref="Q10:Q13" si="8">M10-SUM(N10:P10)</f>
        <v>3616142</v>
      </c>
      <c r="R10" s="47">
        <f t="shared" ref="R10:R13" si="9">VLOOKUP(B10,DS,23,0)</f>
        <v>0</v>
      </c>
      <c r="S10" s="55">
        <f t="shared" ref="S10:S13" si="10">Q10-R10</f>
        <v>3616142</v>
      </c>
      <c r="T10" s="47"/>
      <c r="U10" s="123"/>
      <c r="V10" s="45"/>
      <c r="W10" s="34"/>
      <c r="X10" s="5"/>
      <c r="Y10" s="5"/>
      <c r="Z10" s="5"/>
      <c r="AA10" s="4"/>
      <c r="AB10" s="4"/>
      <c r="AC10" s="4"/>
      <c r="AD10" s="4"/>
      <c r="AE10" s="4"/>
    </row>
    <row r="11" spans="1:31" s="44" customFormat="1" ht="23.25" customHeight="1">
      <c r="A11" s="46">
        <v>2</v>
      </c>
      <c r="B11" s="46" t="s">
        <v>68</v>
      </c>
      <c r="C11" s="102" t="str">
        <f t="shared" si="0"/>
        <v>Nguyễn Thị Xuân Thảo</v>
      </c>
      <c r="D11" s="135" t="str">
        <f t="shared" si="1"/>
        <v>KCS</v>
      </c>
      <c r="E11" s="103">
        <f t="shared" si="2"/>
        <v>3539000</v>
      </c>
      <c r="F11" s="108">
        <f>VLOOKUP(B11,'CC - 08'!$B$8:$AS$17,36,0)</f>
        <v>26</v>
      </c>
      <c r="G11" s="243">
        <f t="shared" si="3"/>
        <v>3539000</v>
      </c>
      <c r="H11" s="108">
        <f>(VLOOKUP(B11,'CC - 08'!$B$8:$AS$17,37,0)+VLOOKUP(B11,'CC - 08'!$B$8:$AS$17,38,0))</f>
        <v>0</v>
      </c>
      <c r="I11" s="243">
        <f t="shared" si="4"/>
        <v>0</v>
      </c>
      <c r="J11" s="109">
        <f t="shared" si="5"/>
        <v>26</v>
      </c>
      <c r="K11" s="47">
        <f t="shared" ref="K11:K14" si="11">G11+I11</f>
        <v>3539000</v>
      </c>
      <c r="L11" s="103">
        <f t="shared" si="6"/>
        <v>390000</v>
      </c>
      <c r="M11" s="49">
        <f t="shared" si="7"/>
        <v>3929000</v>
      </c>
      <c r="N11" s="48">
        <f>IF(VLOOKUP(B11,DS,16,0)="x",E11*$N$5,0)</f>
        <v>283120</v>
      </c>
      <c r="O11" s="48">
        <f>IF(VLOOKUP(B11,DS,16,0)="x",E11*$O$5,0)</f>
        <v>53085</v>
      </c>
      <c r="P11" s="48">
        <f>IF(VLOOKUP(B11,DS,16,0)="x",E11*$P$5,0)</f>
        <v>35390</v>
      </c>
      <c r="Q11" s="47">
        <f t="shared" si="8"/>
        <v>3557405</v>
      </c>
      <c r="R11" s="47">
        <f t="shared" si="9"/>
        <v>0</v>
      </c>
      <c r="S11" s="55">
        <f t="shared" si="10"/>
        <v>3557405</v>
      </c>
      <c r="T11" s="47"/>
      <c r="U11" s="123"/>
      <c r="V11" s="45"/>
      <c r="W11" s="34"/>
      <c r="X11" s="5"/>
      <c r="Y11" s="5"/>
      <c r="Z11" s="5"/>
      <c r="AA11" s="4"/>
      <c r="AB11" s="4"/>
      <c r="AC11" s="4"/>
      <c r="AD11" s="4"/>
      <c r="AE11" s="4"/>
    </row>
    <row r="12" spans="1:31" s="44" customFormat="1" ht="23.25" customHeight="1">
      <c r="A12" s="46">
        <v>3</v>
      </c>
      <c r="B12" s="46" t="s">
        <v>69</v>
      </c>
      <c r="C12" s="102" t="str">
        <f t="shared" si="0"/>
        <v>Võ Thị Út</v>
      </c>
      <c r="D12" s="135" t="str">
        <f t="shared" si="1"/>
        <v>KCS</v>
      </c>
      <c r="E12" s="103">
        <f t="shared" si="2"/>
        <v>3840000</v>
      </c>
      <c r="F12" s="108">
        <f>VLOOKUP(B12,'CC - 08'!$B$8:$AS$17,36,0)</f>
        <v>25</v>
      </c>
      <c r="G12" s="243">
        <f t="shared" si="3"/>
        <v>3692308</v>
      </c>
      <c r="H12" s="108">
        <f>(VLOOKUP(B12,'CC - 08'!$B$8:$AS$17,37,0)+VLOOKUP(B12,'CC - 08'!$B$8:$AS$17,38,0))</f>
        <v>0</v>
      </c>
      <c r="I12" s="243">
        <f t="shared" si="4"/>
        <v>0</v>
      </c>
      <c r="J12" s="109">
        <f t="shared" si="5"/>
        <v>25</v>
      </c>
      <c r="K12" s="47">
        <f>G12+I12-1</f>
        <v>3692307</v>
      </c>
      <c r="L12" s="103">
        <f t="shared" si="6"/>
        <v>375000</v>
      </c>
      <c r="M12" s="49">
        <f t="shared" si="7"/>
        <v>4067307</v>
      </c>
      <c r="N12" s="48">
        <f>IF(VLOOKUP(B12,DS,16,0)="x",E12*$N$5,0)</f>
        <v>307200</v>
      </c>
      <c r="O12" s="48">
        <f>IF(VLOOKUP(B12,DS,16,0)="x",E12*$O$5,0)</f>
        <v>57600</v>
      </c>
      <c r="P12" s="48">
        <f>IF(VLOOKUP(B12,DS,16,0)="x",E12*$P$5,0)</f>
        <v>38400</v>
      </c>
      <c r="Q12" s="47">
        <f t="shared" si="8"/>
        <v>3664107</v>
      </c>
      <c r="R12" s="47">
        <f t="shared" si="9"/>
        <v>0</v>
      </c>
      <c r="S12" s="55">
        <f t="shared" si="10"/>
        <v>3664107</v>
      </c>
      <c r="T12" s="47"/>
      <c r="U12" s="123"/>
      <c r="V12" s="45"/>
      <c r="W12" s="34"/>
      <c r="X12" s="5"/>
      <c r="Y12" s="5"/>
      <c r="Z12" s="5"/>
      <c r="AA12" s="4"/>
      <c r="AB12" s="4"/>
      <c r="AC12" s="4"/>
      <c r="AD12" s="4"/>
      <c r="AE12" s="4"/>
    </row>
    <row r="13" spans="1:31" s="44" customFormat="1" ht="23.25" customHeight="1">
      <c r="A13" s="46">
        <v>4</v>
      </c>
      <c r="B13" s="46" t="s">
        <v>70</v>
      </c>
      <c r="C13" s="102" t="str">
        <f t="shared" si="0"/>
        <v>Nguyễn Thị Thiết</v>
      </c>
      <c r="D13" s="135" t="str">
        <f t="shared" si="1"/>
        <v>KCS</v>
      </c>
      <c r="E13" s="103">
        <f t="shared" si="2"/>
        <v>3840000</v>
      </c>
      <c r="F13" s="108">
        <f>VLOOKUP(B13,'CC - 08'!$B$8:$AS$17,36,0)</f>
        <v>26</v>
      </c>
      <c r="G13" s="243">
        <f t="shared" si="3"/>
        <v>3840000</v>
      </c>
      <c r="H13" s="108">
        <f>(VLOOKUP(B13,'CC - 08'!$B$8:$AS$17,37,0)+VLOOKUP(B13,'CC - 08'!$B$8:$AS$17,38,0))</f>
        <v>0</v>
      </c>
      <c r="I13" s="243">
        <f t="shared" si="4"/>
        <v>0</v>
      </c>
      <c r="J13" s="109">
        <f t="shared" si="5"/>
        <v>26</v>
      </c>
      <c r="K13" s="47">
        <f t="shared" si="11"/>
        <v>3840000</v>
      </c>
      <c r="L13" s="103">
        <f t="shared" si="6"/>
        <v>390000</v>
      </c>
      <c r="M13" s="49">
        <f t="shared" si="7"/>
        <v>4230000</v>
      </c>
      <c r="N13" s="48">
        <f>IF(VLOOKUP(B13,DS,16,0)="x",E13*$N$5,0)</f>
        <v>307200</v>
      </c>
      <c r="O13" s="48">
        <f>IF(VLOOKUP(B13,DS,16,0)="x",E13*$O$5,0)</f>
        <v>57600</v>
      </c>
      <c r="P13" s="48">
        <f>IF(VLOOKUP(B13,DS,16,0)="x",E13*$P$5,0)</f>
        <v>38400</v>
      </c>
      <c r="Q13" s="47">
        <f t="shared" si="8"/>
        <v>3826800</v>
      </c>
      <c r="R13" s="47">
        <f t="shared" si="9"/>
        <v>0</v>
      </c>
      <c r="S13" s="55">
        <f t="shared" si="10"/>
        <v>3826800</v>
      </c>
      <c r="T13" s="47"/>
      <c r="U13" s="123"/>
      <c r="V13" s="45"/>
      <c r="W13" s="34"/>
      <c r="X13" s="5"/>
      <c r="Y13" s="5"/>
      <c r="Z13" s="5"/>
      <c r="AA13" s="4"/>
      <c r="AB13" s="4"/>
      <c r="AC13" s="4"/>
      <c r="AD13" s="4"/>
      <c r="AE13" s="4"/>
    </row>
    <row r="14" spans="1:31" s="44" customFormat="1" ht="23.25" customHeight="1">
      <c r="A14" s="46">
        <v>5</v>
      </c>
      <c r="B14" s="46" t="s">
        <v>71</v>
      </c>
      <c r="C14" s="102" t="str">
        <f t="shared" ref="C14" si="12">VLOOKUP(B14,DS,2,0)</f>
        <v>Nguyễn Trường Giang</v>
      </c>
      <c r="D14" s="135" t="str">
        <f t="shared" ref="D14" si="13">VLOOKUP(B14,DS,3,0)</f>
        <v>Cơ Điện</v>
      </c>
      <c r="E14" s="103">
        <f t="shared" ref="E14" si="14">VLOOKUP(B14,DS,4,0)</f>
        <v>3153000</v>
      </c>
      <c r="F14" s="108">
        <f>VLOOKUP(B14,'CC - 08'!$B$8:$AS$17,36,0)</f>
        <v>26</v>
      </c>
      <c r="G14" s="243">
        <f t="shared" ref="G14" si="15">ROUND(E14/$U$2*F14,0)</f>
        <v>3153000</v>
      </c>
      <c r="H14" s="108">
        <f>(VLOOKUP(B14,'CC - 08'!$B$8:$AS$17,37,0)+VLOOKUP(B14,'CC - 08'!$B$8:$AS$17,38,0))</f>
        <v>0</v>
      </c>
      <c r="I14" s="243">
        <f t="shared" ref="I14" si="16">ROUND(E14/$U$2*H14,0)</f>
        <v>0</v>
      </c>
      <c r="J14" s="109">
        <f t="shared" ref="J14" si="17">F14+H14</f>
        <v>26</v>
      </c>
      <c r="K14" s="47">
        <f t="shared" si="11"/>
        <v>3153000</v>
      </c>
      <c r="L14" s="103">
        <f t="shared" ref="L14" si="18">+F14*15000</f>
        <v>390000</v>
      </c>
      <c r="M14" s="49">
        <f t="shared" ref="M14" si="19">K14+L14</f>
        <v>3543000</v>
      </c>
      <c r="N14" s="48">
        <f>IF(VLOOKUP(B14,DS,16,0)="x",E14*$N$5,0)</f>
        <v>252240</v>
      </c>
      <c r="O14" s="48">
        <f>IF(VLOOKUP(B14,DS,16,0)="x",E14*$O$5,0)</f>
        <v>47295</v>
      </c>
      <c r="P14" s="48">
        <f>IF(VLOOKUP(B14,DS,16,0)="x",E14*$P$5,0)</f>
        <v>31530</v>
      </c>
      <c r="Q14" s="47">
        <f t="shared" ref="Q14" si="20">M14-SUM(N14:P14)</f>
        <v>3211935</v>
      </c>
      <c r="R14" s="47">
        <f t="shared" ref="R14" si="21">VLOOKUP(B14,DS,23,0)</f>
        <v>0</v>
      </c>
      <c r="S14" s="55">
        <f t="shared" ref="S14" si="22">Q14-R14</f>
        <v>3211935</v>
      </c>
      <c r="T14" s="47"/>
      <c r="U14" s="123"/>
      <c r="V14" s="45"/>
      <c r="W14" s="34"/>
      <c r="X14" s="5"/>
      <c r="Y14" s="5"/>
      <c r="Z14" s="5"/>
      <c r="AA14" s="4"/>
      <c r="AB14" s="4"/>
      <c r="AC14" s="4"/>
      <c r="AD14" s="4"/>
      <c r="AE14" s="4"/>
    </row>
    <row r="15" spans="1:31" s="44" customFormat="1" ht="22.5" customHeight="1">
      <c r="A15" s="50"/>
      <c r="B15" s="50"/>
      <c r="C15" s="51"/>
      <c r="D15" s="3"/>
      <c r="E15" s="52"/>
      <c r="F15" s="52"/>
      <c r="G15" s="52"/>
      <c r="H15" s="52"/>
      <c r="I15" s="52"/>
      <c r="J15" s="53"/>
      <c r="K15" s="52"/>
      <c r="L15" s="52"/>
      <c r="M15" s="54"/>
      <c r="N15" s="48"/>
      <c r="O15" s="48"/>
      <c r="P15" s="48"/>
      <c r="Q15" s="52"/>
      <c r="R15" s="52"/>
      <c r="S15" s="52"/>
      <c r="T15" s="47"/>
      <c r="U15" s="123"/>
      <c r="V15" s="45"/>
      <c r="W15" s="45"/>
      <c r="X15" s="45"/>
      <c r="Y15" s="45"/>
      <c r="Z15" s="45"/>
    </row>
    <row r="16" spans="1:31" s="40" customFormat="1" ht="21" customHeight="1">
      <c r="A16" s="429" t="s">
        <v>26</v>
      </c>
      <c r="B16" s="429"/>
      <c r="C16" s="429"/>
      <c r="D16" s="429"/>
      <c r="E16" s="162">
        <f>SUM(E10:E15)</f>
        <v>18156000</v>
      </c>
      <c r="F16" s="162"/>
      <c r="G16" s="162">
        <f>SUM(G10:G15)</f>
        <v>17862770</v>
      </c>
      <c r="H16" s="162"/>
      <c r="I16" s="162">
        <f>SUM(I10:I15)</f>
        <v>0</v>
      </c>
      <c r="J16" s="32"/>
      <c r="K16" s="32">
        <f t="shared" ref="K16:S16" si="23">SUM(K10:K15)</f>
        <v>17862769</v>
      </c>
      <c r="L16" s="32">
        <f t="shared" si="23"/>
        <v>1920000</v>
      </c>
      <c r="M16" s="32">
        <f t="shared" si="23"/>
        <v>19782769</v>
      </c>
      <c r="N16" s="32">
        <f t="shared" si="23"/>
        <v>1452480</v>
      </c>
      <c r="O16" s="32">
        <f t="shared" si="23"/>
        <v>272340</v>
      </c>
      <c r="P16" s="32">
        <f t="shared" si="23"/>
        <v>181560</v>
      </c>
      <c r="Q16" s="32">
        <f t="shared" si="23"/>
        <v>17876389</v>
      </c>
      <c r="R16" s="32">
        <f t="shared" si="23"/>
        <v>0</v>
      </c>
      <c r="S16" s="32">
        <f t="shared" si="23"/>
        <v>17876389</v>
      </c>
      <c r="T16" s="32"/>
      <c r="U16" s="123"/>
      <c r="V16" s="41"/>
      <c r="W16" s="41"/>
      <c r="X16" s="41"/>
      <c r="Y16" s="41"/>
      <c r="Z16" s="41"/>
    </row>
    <row r="17" spans="1:26" ht="11.25" customHeight="1">
      <c r="A17" s="10"/>
      <c r="B17" s="10"/>
      <c r="C17" s="11"/>
      <c r="D17" s="136"/>
      <c r="E17" s="110"/>
      <c r="F17" s="11"/>
      <c r="G17" s="11"/>
      <c r="H17" s="11"/>
      <c r="I17" s="11"/>
      <c r="K17" s="11"/>
      <c r="L17" s="11"/>
      <c r="M17" s="121"/>
      <c r="N17" s="11"/>
      <c r="O17" s="11"/>
      <c r="P17" s="11"/>
      <c r="Q17" s="11"/>
      <c r="R17" s="11"/>
      <c r="S17" s="11"/>
      <c r="T17" s="11"/>
      <c r="U17" s="123"/>
    </row>
    <row r="18" spans="1:26" s="44" customFormat="1" ht="11.25" customHeight="1">
      <c r="A18" s="91"/>
      <c r="B18" s="91"/>
      <c r="C18" s="91"/>
      <c r="D18" s="155"/>
      <c r="E18" s="156"/>
      <c r="F18" s="91"/>
      <c r="G18" s="91"/>
      <c r="H18" s="91"/>
      <c r="I18" s="91"/>
      <c r="J18" s="157"/>
      <c r="K18" s="156"/>
      <c r="L18" s="91"/>
      <c r="M18" s="91"/>
      <c r="N18" s="91"/>
      <c r="O18" s="91"/>
      <c r="P18" s="91"/>
      <c r="Q18" s="91"/>
      <c r="R18" s="91"/>
      <c r="S18" s="127" t="str">
        <f>"Long An, ngày  "&amp;$V$2&amp;"   tháng   "&amp;TEXT($E$4,"mm")&amp;"   năm "&amp;TEXT($E$4,"yyyy")</f>
        <v>Long An, ngày  31   tháng   08   năm 2014</v>
      </c>
      <c r="T18" s="91"/>
      <c r="U18" s="158"/>
      <c r="V18" s="45"/>
      <c r="W18" s="45"/>
      <c r="X18" s="45"/>
      <c r="Y18" s="45"/>
      <c r="Z18" s="45"/>
    </row>
    <row r="19" spans="1:26" s="44" customFormat="1" ht="12.75">
      <c r="A19" s="35"/>
      <c r="B19" s="35"/>
      <c r="C19" s="35" t="s">
        <v>63</v>
      </c>
      <c r="D19" s="159"/>
      <c r="E19" s="92"/>
      <c r="F19" s="158"/>
      <c r="G19" s="92"/>
      <c r="H19" s="92"/>
      <c r="I19" s="92"/>
      <c r="J19" s="160"/>
      <c r="K19" s="45"/>
      <c r="L19" s="35"/>
      <c r="M19" s="288"/>
      <c r="N19" s="26"/>
      <c r="O19" s="26"/>
      <c r="P19" s="26"/>
      <c r="Q19" s="26"/>
      <c r="S19" s="26" t="s">
        <v>23</v>
      </c>
      <c r="T19" s="158"/>
      <c r="U19" s="158"/>
      <c r="V19" s="45"/>
      <c r="W19" s="45"/>
      <c r="X19" s="45"/>
      <c r="Y19" s="45"/>
      <c r="Z19" s="45"/>
    </row>
    <row r="20" spans="1:26" ht="12">
      <c r="A20" s="10"/>
      <c r="B20" s="10"/>
      <c r="C20" s="20"/>
      <c r="E20" s="17"/>
      <c r="F20" s="16"/>
      <c r="G20" s="17"/>
      <c r="H20" s="17"/>
      <c r="I20" s="17"/>
      <c r="K20" s="8"/>
      <c r="L20" s="20"/>
      <c r="M20" s="6"/>
      <c r="N20" s="15"/>
      <c r="O20" s="15"/>
      <c r="P20" s="15"/>
      <c r="Q20" s="15"/>
      <c r="S20" s="15"/>
      <c r="T20" s="16"/>
      <c r="U20" s="123"/>
    </row>
    <row r="21" spans="1:26" ht="12">
      <c r="C21" s="20"/>
      <c r="L21" s="20"/>
      <c r="M21" s="6"/>
      <c r="T21" s="20"/>
      <c r="U21" s="123"/>
    </row>
    <row r="22" spans="1:26" ht="12">
      <c r="A22" s="10"/>
      <c r="B22" s="10"/>
      <c r="C22" s="20"/>
      <c r="E22" s="39"/>
      <c r="F22" s="38"/>
      <c r="G22" s="39"/>
      <c r="H22" s="39"/>
      <c r="I22" s="39"/>
      <c r="J22" s="104"/>
      <c r="K22" s="10"/>
      <c r="L22" s="20"/>
      <c r="M22" s="10"/>
      <c r="N22" s="111"/>
      <c r="O22" s="10"/>
      <c r="P22" s="10"/>
      <c r="Q22" s="10"/>
      <c r="R22" s="10"/>
      <c r="S22" s="10"/>
      <c r="T22" s="38"/>
      <c r="U22" s="123"/>
    </row>
    <row r="23" spans="1:26" ht="12">
      <c r="A23" s="10"/>
      <c r="B23" s="10"/>
      <c r="C23" s="20"/>
      <c r="K23" s="8"/>
      <c r="L23" s="20"/>
      <c r="M23" s="6"/>
      <c r="T23" s="20"/>
      <c r="U23" s="123"/>
    </row>
    <row r="24" spans="1:26" ht="12">
      <c r="A24" s="106"/>
      <c r="B24" s="18"/>
      <c r="C24" s="12"/>
      <c r="E24" s="14"/>
      <c r="F24" s="13"/>
      <c r="G24" s="14"/>
      <c r="H24" s="14"/>
      <c r="I24" s="14"/>
      <c r="J24" s="107"/>
      <c r="K24" s="9"/>
      <c r="L24" s="12"/>
      <c r="M24" s="9"/>
      <c r="N24" s="13"/>
      <c r="O24" s="9"/>
      <c r="P24" s="9"/>
      <c r="Q24" s="12"/>
      <c r="R24" s="9"/>
      <c r="S24" s="13"/>
      <c r="T24" s="13"/>
      <c r="U24" s="123"/>
    </row>
    <row r="25" spans="1:26" ht="12">
      <c r="A25" s="10"/>
      <c r="B25" s="10"/>
      <c r="K25" s="8"/>
      <c r="L25" s="8"/>
      <c r="M25" s="6"/>
      <c r="U25" s="123"/>
    </row>
    <row r="26" spans="1:26" ht="12">
      <c r="A26" s="10"/>
      <c r="B26" s="10"/>
      <c r="K26" s="8"/>
      <c r="L26" s="8"/>
      <c r="M26" s="6"/>
      <c r="U26" s="123"/>
    </row>
    <row r="27" spans="1:26" ht="12">
      <c r="A27" s="10"/>
      <c r="B27" s="10"/>
      <c r="K27" s="7"/>
      <c r="L27" s="7"/>
      <c r="M27" s="6"/>
      <c r="U27" s="123"/>
    </row>
    <row r="28" spans="1:26" ht="12">
      <c r="M28" s="6"/>
      <c r="U28" s="123"/>
    </row>
    <row r="29" spans="1:26" ht="12">
      <c r="M29" s="6"/>
      <c r="U29" s="123"/>
    </row>
    <row r="30" spans="1:26" ht="12">
      <c r="M30" s="6"/>
      <c r="U30" s="123"/>
    </row>
    <row r="31" spans="1:26" ht="12">
      <c r="M31" s="6"/>
      <c r="U31" s="123"/>
    </row>
    <row r="32" spans="1:26" ht="12">
      <c r="M32" s="6"/>
      <c r="U32" s="123"/>
    </row>
    <row r="33" spans="1:31" ht="12">
      <c r="M33" s="6"/>
      <c r="U33" s="123"/>
    </row>
    <row r="34" spans="1:31" s="8" customFormat="1" ht="12">
      <c r="A34" s="6"/>
      <c r="B34" s="6"/>
      <c r="C34" s="6"/>
      <c r="D34" s="20"/>
      <c r="E34" s="21"/>
      <c r="F34" s="20"/>
      <c r="G34" s="21"/>
      <c r="H34" s="21"/>
      <c r="I34" s="21"/>
      <c r="J34" s="105"/>
      <c r="K34" s="6"/>
      <c r="L34" s="6"/>
      <c r="M34" s="6"/>
      <c r="N34" s="6"/>
      <c r="O34" s="6"/>
      <c r="P34" s="6"/>
      <c r="Q34" s="6"/>
      <c r="R34" s="6"/>
      <c r="S34" s="6"/>
      <c r="U34" s="123"/>
      <c r="AA34" s="6"/>
      <c r="AB34" s="6"/>
      <c r="AC34" s="6"/>
      <c r="AD34" s="6"/>
      <c r="AE34" s="6"/>
    </row>
    <row r="35" spans="1:31" s="8" customFormat="1" ht="12">
      <c r="A35" s="6"/>
      <c r="B35" s="6"/>
      <c r="C35" s="6"/>
      <c r="D35" s="20"/>
      <c r="E35" s="21"/>
      <c r="F35" s="20"/>
      <c r="G35" s="21"/>
      <c r="H35" s="21"/>
      <c r="I35" s="21"/>
      <c r="J35" s="105"/>
      <c r="K35" s="6"/>
      <c r="L35" s="6"/>
      <c r="M35" s="6"/>
      <c r="N35" s="6"/>
      <c r="O35" s="6"/>
      <c r="P35" s="6"/>
      <c r="Q35" s="6"/>
      <c r="R35" s="6"/>
      <c r="S35" s="6"/>
      <c r="U35" s="123"/>
      <c r="AA35" s="6"/>
      <c r="AB35" s="6"/>
      <c r="AC35" s="6"/>
      <c r="AD35" s="6"/>
      <c r="AE35" s="6"/>
    </row>
    <row r="36" spans="1:31" s="8" customFormat="1" ht="12">
      <c r="A36" s="6"/>
      <c r="B36" s="6"/>
      <c r="C36" s="6"/>
      <c r="D36" s="20"/>
      <c r="E36" s="21"/>
      <c r="F36" s="20"/>
      <c r="G36" s="21"/>
      <c r="H36" s="21"/>
      <c r="I36" s="21"/>
      <c r="J36" s="105"/>
      <c r="K36" s="6"/>
      <c r="L36" s="6"/>
      <c r="M36" s="6"/>
      <c r="N36" s="6"/>
      <c r="O36" s="6"/>
      <c r="P36" s="6"/>
      <c r="Q36" s="6"/>
      <c r="R36" s="6"/>
      <c r="S36" s="6"/>
      <c r="U36" s="123"/>
      <c r="AA36" s="6"/>
      <c r="AB36" s="6"/>
      <c r="AC36" s="6"/>
      <c r="AD36" s="6"/>
      <c r="AE36" s="6"/>
    </row>
    <row r="37" spans="1:31" s="8" customFormat="1" ht="12">
      <c r="A37" s="6"/>
      <c r="B37" s="6"/>
      <c r="C37" s="6"/>
      <c r="D37" s="20"/>
      <c r="E37" s="21"/>
      <c r="F37" s="20"/>
      <c r="G37" s="21"/>
      <c r="H37" s="21"/>
      <c r="I37" s="21"/>
      <c r="J37" s="105"/>
      <c r="K37" s="6"/>
      <c r="L37" s="6"/>
      <c r="M37" s="6"/>
      <c r="N37" s="6"/>
      <c r="O37" s="6"/>
      <c r="P37" s="6"/>
      <c r="Q37" s="6"/>
      <c r="R37" s="6"/>
      <c r="S37" s="6"/>
      <c r="U37" s="123"/>
      <c r="AA37" s="6"/>
      <c r="AB37" s="6"/>
      <c r="AC37" s="6"/>
      <c r="AD37" s="6"/>
      <c r="AE37" s="6"/>
    </row>
    <row r="38" spans="1:31" s="8" customFormat="1" ht="12">
      <c r="A38" s="6"/>
      <c r="B38" s="6"/>
      <c r="C38" s="6"/>
      <c r="D38" s="20"/>
      <c r="E38" s="21"/>
      <c r="F38" s="20"/>
      <c r="G38" s="21"/>
      <c r="H38" s="21"/>
      <c r="I38" s="21"/>
      <c r="J38" s="105"/>
      <c r="K38" s="6"/>
      <c r="L38" s="6"/>
      <c r="M38" s="6"/>
      <c r="N38" s="6"/>
      <c r="O38" s="6"/>
      <c r="P38" s="6"/>
      <c r="Q38" s="6"/>
      <c r="R38" s="6"/>
      <c r="S38" s="6"/>
      <c r="U38" s="123"/>
      <c r="AA38" s="6"/>
      <c r="AB38" s="6"/>
      <c r="AC38" s="6"/>
      <c r="AD38" s="6"/>
      <c r="AE38" s="6"/>
    </row>
    <row r="39" spans="1:31" s="8" customFormat="1" ht="12">
      <c r="A39" s="6"/>
      <c r="B39" s="6"/>
      <c r="C39" s="6"/>
      <c r="D39" s="20"/>
      <c r="E39" s="21"/>
      <c r="F39" s="20"/>
      <c r="G39" s="21"/>
      <c r="H39" s="21"/>
      <c r="I39" s="21"/>
      <c r="J39" s="105"/>
      <c r="K39" s="6"/>
      <c r="L39" s="6"/>
      <c r="M39" s="6"/>
      <c r="N39" s="6"/>
      <c r="O39" s="6"/>
      <c r="P39" s="6"/>
      <c r="Q39" s="6"/>
      <c r="R39" s="6"/>
      <c r="S39" s="6"/>
      <c r="U39" s="123"/>
      <c r="AA39" s="6"/>
      <c r="AB39" s="6"/>
      <c r="AC39" s="6"/>
      <c r="AD39" s="6"/>
      <c r="AE39" s="6"/>
    </row>
    <row r="40" spans="1:31" s="8" customFormat="1" ht="12">
      <c r="A40" s="6"/>
      <c r="B40" s="6"/>
      <c r="C40" s="6"/>
      <c r="D40" s="20"/>
      <c r="E40" s="21"/>
      <c r="F40" s="20"/>
      <c r="G40" s="21"/>
      <c r="H40" s="21"/>
      <c r="I40" s="21"/>
      <c r="J40" s="105"/>
      <c r="K40" s="6"/>
      <c r="L40" s="6"/>
      <c r="M40" s="6"/>
      <c r="N40" s="6"/>
      <c r="O40" s="6"/>
      <c r="P40" s="6"/>
      <c r="Q40" s="6"/>
      <c r="R40" s="6"/>
      <c r="S40" s="6"/>
      <c r="U40" s="123"/>
      <c r="AA40" s="6"/>
      <c r="AB40" s="6"/>
      <c r="AC40" s="6"/>
      <c r="AD40" s="6"/>
      <c r="AE40" s="6"/>
    </row>
    <row r="41" spans="1:31" s="8" customFormat="1" ht="12">
      <c r="A41" s="6"/>
      <c r="B41" s="6"/>
      <c r="C41" s="6"/>
      <c r="D41" s="20"/>
      <c r="E41" s="21"/>
      <c r="F41" s="20"/>
      <c r="G41" s="21"/>
      <c r="H41" s="21"/>
      <c r="I41" s="21"/>
      <c r="J41" s="105"/>
      <c r="K41" s="6"/>
      <c r="L41" s="6"/>
      <c r="M41" s="6"/>
      <c r="N41" s="6"/>
      <c r="O41" s="6"/>
      <c r="P41" s="6"/>
      <c r="Q41" s="6"/>
      <c r="R41" s="6"/>
      <c r="S41" s="6"/>
      <c r="U41" s="123"/>
      <c r="AA41" s="6"/>
      <c r="AB41" s="6"/>
      <c r="AC41" s="6"/>
      <c r="AD41" s="6"/>
      <c r="AE41" s="6"/>
    </row>
    <row r="42" spans="1:31" s="8" customFormat="1" ht="12">
      <c r="A42" s="6"/>
      <c r="B42" s="6"/>
      <c r="C42" s="6"/>
      <c r="D42" s="20"/>
      <c r="E42" s="21"/>
      <c r="F42" s="20"/>
      <c r="G42" s="21"/>
      <c r="H42" s="21"/>
      <c r="I42" s="21"/>
      <c r="J42" s="105"/>
      <c r="K42" s="6"/>
      <c r="L42" s="6"/>
      <c r="M42" s="6"/>
      <c r="N42" s="6"/>
      <c r="O42" s="6"/>
      <c r="P42" s="6"/>
      <c r="Q42" s="6"/>
      <c r="R42" s="6"/>
      <c r="S42" s="6"/>
      <c r="U42" s="123"/>
      <c r="AA42" s="6"/>
      <c r="AB42" s="6"/>
      <c r="AC42" s="6"/>
      <c r="AD42" s="6"/>
      <c r="AE42" s="6"/>
    </row>
    <row r="43" spans="1:31" s="8" customFormat="1" ht="12">
      <c r="A43" s="6"/>
      <c r="B43" s="6"/>
      <c r="C43" s="6"/>
      <c r="D43" s="20"/>
      <c r="E43" s="21"/>
      <c r="F43" s="20"/>
      <c r="G43" s="21"/>
      <c r="H43" s="21"/>
      <c r="I43" s="21"/>
      <c r="J43" s="105"/>
      <c r="K43" s="6"/>
      <c r="L43" s="6"/>
      <c r="M43" s="6"/>
      <c r="N43" s="6"/>
      <c r="O43" s="6"/>
      <c r="P43" s="6"/>
      <c r="Q43" s="6"/>
      <c r="R43" s="6"/>
      <c r="S43" s="6"/>
      <c r="U43" s="123"/>
      <c r="AA43" s="6"/>
      <c r="AB43" s="6"/>
      <c r="AC43" s="6"/>
      <c r="AD43" s="6"/>
      <c r="AE43" s="6"/>
    </row>
    <row r="44" spans="1:31" s="8" customFormat="1" ht="12">
      <c r="A44" s="6"/>
      <c r="B44" s="6"/>
      <c r="C44" s="6"/>
      <c r="D44" s="20"/>
      <c r="E44" s="21"/>
      <c r="F44" s="20"/>
      <c r="G44" s="21"/>
      <c r="H44" s="21"/>
      <c r="I44" s="21"/>
      <c r="J44" s="105"/>
      <c r="K44" s="6"/>
      <c r="L44" s="6"/>
      <c r="M44" s="6"/>
      <c r="N44" s="6"/>
      <c r="O44" s="6"/>
      <c r="P44" s="6"/>
      <c r="Q44" s="6"/>
      <c r="R44" s="6"/>
      <c r="S44" s="6"/>
      <c r="U44" s="123"/>
      <c r="AA44" s="6"/>
      <c r="AB44" s="6"/>
      <c r="AC44" s="6"/>
      <c r="AD44" s="6"/>
      <c r="AE44" s="6"/>
    </row>
    <row r="45" spans="1:31" s="8" customFormat="1" ht="12">
      <c r="A45" s="6"/>
      <c r="B45" s="6"/>
      <c r="C45" s="6"/>
      <c r="D45" s="20"/>
      <c r="E45" s="21"/>
      <c r="F45" s="20"/>
      <c r="G45" s="21"/>
      <c r="H45" s="21"/>
      <c r="I45" s="21"/>
      <c r="J45" s="105"/>
      <c r="K45" s="6"/>
      <c r="L45" s="6"/>
      <c r="M45" s="6"/>
      <c r="N45" s="6"/>
      <c r="O45" s="6"/>
      <c r="P45" s="6"/>
      <c r="Q45" s="6"/>
      <c r="R45" s="6"/>
      <c r="S45" s="6"/>
      <c r="U45" s="123"/>
      <c r="AA45" s="6"/>
      <c r="AB45" s="6"/>
      <c r="AC45" s="6"/>
      <c r="AD45" s="6"/>
      <c r="AE45" s="6"/>
    </row>
    <row r="46" spans="1:31" s="8" customFormat="1" ht="12">
      <c r="A46" s="6"/>
      <c r="B46" s="6"/>
      <c r="C46" s="6"/>
      <c r="D46" s="20"/>
      <c r="E46" s="21"/>
      <c r="F46" s="20"/>
      <c r="G46" s="21"/>
      <c r="H46" s="21"/>
      <c r="I46" s="21"/>
      <c r="J46" s="105"/>
      <c r="K46" s="6"/>
      <c r="L46" s="6"/>
      <c r="M46" s="6"/>
      <c r="N46" s="6"/>
      <c r="O46" s="6"/>
      <c r="P46" s="6"/>
      <c r="Q46" s="6"/>
      <c r="R46" s="6"/>
      <c r="S46" s="6"/>
      <c r="U46" s="123"/>
      <c r="AA46" s="6"/>
      <c r="AB46" s="6"/>
      <c r="AC46" s="6"/>
      <c r="AD46" s="6"/>
      <c r="AE46" s="6"/>
    </row>
    <row r="47" spans="1:31" s="8" customFormat="1" ht="12">
      <c r="A47" s="6"/>
      <c r="B47" s="6"/>
      <c r="C47" s="6"/>
      <c r="D47" s="20"/>
      <c r="E47" s="21"/>
      <c r="F47" s="20"/>
      <c r="G47" s="21"/>
      <c r="H47" s="21"/>
      <c r="I47" s="21"/>
      <c r="J47" s="105"/>
      <c r="K47" s="6"/>
      <c r="L47" s="6"/>
      <c r="M47" s="6"/>
      <c r="N47" s="6"/>
      <c r="O47" s="6"/>
      <c r="P47" s="6"/>
      <c r="Q47" s="6"/>
      <c r="R47" s="6"/>
      <c r="S47" s="6"/>
      <c r="U47" s="123"/>
      <c r="AA47" s="6"/>
      <c r="AB47" s="6"/>
      <c r="AC47" s="6"/>
      <c r="AD47" s="6"/>
      <c r="AE47" s="6"/>
    </row>
    <row r="48" spans="1:31" s="8" customFormat="1" ht="12">
      <c r="A48" s="6"/>
      <c r="B48" s="6"/>
      <c r="C48" s="6"/>
      <c r="D48" s="20"/>
      <c r="E48" s="21"/>
      <c r="F48" s="20"/>
      <c r="G48" s="21"/>
      <c r="H48" s="21"/>
      <c r="I48" s="21"/>
      <c r="J48" s="105"/>
      <c r="K48" s="6"/>
      <c r="L48" s="6"/>
      <c r="M48" s="6"/>
      <c r="N48" s="6"/>
      <c r="O48" s="6"/>
      <c r="P48" s="6"/>
      <c r="Q48" s="6"/>
      <c r="R48" s="6"/>
      <c r="S48" s="6"/>
      <c r="U48" s="123"/>
      <c r="AA48" s="6"/>
      <c r="AB48" s="6"/>
      <c r="AC48" s="6"/>
      <c r="AD48" s="6"/>
      <c r="AE48" s="6"/>
    </row>
    <row r="49" spans="1:31" s="8" customFormat="1" ht="12">
      <c r="A49" s="6"/>
      <c r="B49" s="6"/>
      <c r="C49" s="6"/>
      <c r="D49" s="20"/>
      <c r="E49" s="21"/>
      <c r="F49" s="20"/>
      <c r="G49" s="21"/>
      <c r="H49" s="21"/>
      <c r="I49" s="21"/>
      <c r="J49" s="105"/>
      <c r="K49" s="6"/>
      <c r="L49" s="6"/>
      <c r="M49" s="6"/>
      <c r="N49" s="6"/>
      <c r="O49" s="6"/>
      <c r="P49" s="6"/>
      <c r="Q49" s="6"/>
      <c r="R49" s="6"/>
      <c r="S49" s="6"/>
      <c r="U49" s="123"/>
      <c r="AA49" s="6"/>
      <c r="AB49" s="6"/>
      <c r="AC49" s="6"/>
      <c r="AD49" s="6"/>
      <c r="AE49" s="6"/>
    </row>
    <row r="50" spans="1:31" ht="12">
      <c r="M50" s="6"/>
      <c r="U50" s="123"/>
    </row>
    <row r="51" spans="1:31" ht="12">
      <c r="M51" s="6"/>
      <c r="U51" s="123"/>
    </row>
    <row r="52" spans="1:31" ht="12">
      <c r="M52" s="6"/>
      <c r="U52" s="123"/>
    </row>
    <row r="53" spans="1:31" ht="12">
      <c r="M53" s="6"/>
      <c r="U53" s="123"/>
    </row>
    <row r="54" spans="1:31" ht="12">
      <c r="M54" s="6"/>
      <c r="U54" s="123"/>
    </row>
    <row r="55" spans="1:31" ht="12">
      <c r="M55" s="6"/>
      <c r="U55" s="123"/>
    </row>
    <row r="56" spans="1:31" ht="12">
      <c r="M56" s="6"/>
      <c r="U56" s="123"/>
    </row>
    <row r="57" spans="1:31" ht="12">
      <c r="M57" s="6"/>
      <c r="U57" s="123"/>
    </row>
    <row r="58" spans="1:31" ht="12">
      <c r="M58" s="6"/>
      <c r="U58" s="123"/>
    </row>
    <row r="59" spans="1:31" s="197" customFormat="1" ht="29.25" customHeight="1">
      <c r="A59" s="161" t="str">
        <f>$A$1</f>
        <v>Công ty TNHH Hải sản An Lạc</v>
      </c>
      <c r="B59" s="317"/>
      <c r="C59" s="317"/>
      <c r="D59" s="430" t="str">
        <f>D1</f>
        <v>BẢNG THANH TOÁN LƯƠNG THÁNG 08 / 2014</v>
      </c>
      <c r="E59" s="430"/>
      <c r="F59" s="430"/>
      <c r="G59" s="430"/>
      <c r="H59" s="430"/>
      <c r="I59" s="430"/>
      <c r="J59" s="430"/>
      <c r="K59" s="430"/>
      <c r="L59" s="430"/>
      <c r="M59" s="430"/>
      <c r="N59" s="430"/>
      <c r="O59" s="430"/>
      <c r="P59" s="430"/>
      <c r="Q59" s="431"/>
      <c r="R59" s="432" t="s">
        <v>126</v>
      </c>
      <c r="S59" s="433"/>
      <c r="T59" s="434"/>
      <c r="U59" s="123"/>
      <c r="V59" s="8"/>
      <c r="W59" s="220"/>
      <c r="X59" s="220"/>
      <c r="Y59" s="221"/>
      <c r="Z59" s="221"/>
    </row>
    <row r="60" spans="1:31" s="197" customFormat="1" ht="15" customHeight="1">
      <c r="A60" s="161" t="str">
        <f>$A$2</f>
        <v>Địa chỉ: Lô A14, đường 4A, KCN Hải Sơn, Đức Hòa, Long An</v>
      </c>
      <c r="B60" s="317"/>
      <c r="C60" s="317"/>
      <c r="D60" s="317"/>
      <c r="E60" s="222"/>
      <c r="F60" s="317"/>
      <c r="G60" s="317"/>
      <c r="H60" s="317"/>
      <c r="I60" s="317"/>
      <c r="J60" s="223"/>
      <c r="K60" s="317"/>
      <c r="L60" s="317"/>
      <c r="M60" s="317"/>
      <c r="N60" s="317"/>
      <c r="O60" s="317"/>
      <c r="P60" s="317"/>
      <c r="Q60" s="317"/>
      <c r="R60" s="317"/>
      <c r="S60" s="317"/>
      <c r="T60" s="173"/>
      <c r="U60" s="123"/>
      <c r="V60" s="8"/>
      <c r="W60" s="220"/>
      <c r="X60" s="220"/>
      <c r="Y60" s="221"/>
      <c r="Z60" s="221"/>
    </row>
    <row r="61" spans="1:31" s="197" customFormat="1" ht="15" customHeight="1">
      <c r="A61" s="161" t="str">
        <f>$A$3</f>
        <v>Số điện thoại: 072.3850606 - Fax: 072.3850608</v>
      </c>
      <c r="B61" s="317"/>
      <c r="C61" s="317"/>
      <c r="D61" s="317"/>
      <c r="E61" s="222"/>
      <c r="F61" s="317"/>
      <c r="G61" s="317"/>
      <c r="H61" s="317"/>
      <c r="I61" s="317"/>
      <c r="J61" s="223"/>
      <c r="K61" s="317"/>
      <c r="L61" s="317"/>
      <c r="M61" s="317"/>
      <c r="N61" s="317"/>
      <c r="O61" s="317"/>
      <c r="P61" s="317"/>
      <c r="Q61" s="317"/>
      <c r="R61" s="317"/>
      <c r="S61" s="317"/>
      <c r="T61" s="173"/>
      <c r="U61" s="123"/>
      <c r="V61" s="8"/>
      <c r="W61" s="220"/>
      <c r="X61" s="220"/>
      <c r="Y61" s="221"/>
      <c r="Z61" s="221"/>
    </row>
    <row r="62" spans="1:31" s="197" customFormat="1" ht="15" customHeight="1">
      <c r="A62" s="161" t="str">
        <f>$A$4</f>
        <v>MST: 1100878093</v>
      </c>
      <c r="B62" s="317"/>
      <c r="C62" s="317"/>
      <c r="D62" s="317"/>
      <c r="E62" s="222"/>
      <c r="F62" s="317"/>
      <c r="G62" s="317"/>
      <c r="H62" s="317"/>
      <c r="I62" s="317"/>
      <c r="J62" s="223"/>
      <c r="K62" s="317"/>
      <c r="L62" s="224"/>
      <c r="M62" s="317"/>
      <c r="N62" s="317"/>
      <c r="O62" s="317"/>
      <c r="P62" s="317"/>
      <c r="Q62" s="225"/>
      <c r="R62" s="317"/>
      <c r="S62" s="317"/>
      <c r="T62" s="317"/>
      <c r="U62" s="123"/>
      <c r="V62" s="8"/>
      <c r="W62" s="220"/>
      <c r="X62" s="220"/>
      <c r="Y62" s="221"/>
      <c r="Z62" s="221"/>
    </row>
    <row r="63" spans="1:31" s="228" customFormat="1" ht="14.25" customHeight="1">
      <c r="A63" s="226"/>
      <c r="B63" s="20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123"/>
      <c r="V63" s="8"/>
      <c r="W63" s="227"/>
      <c r="X63" s="227"/>
      <c r="Y63" s="227"/>
      <c r="Z63" s="227"/>
    </row>
    <row r="64" spans="1:31" s="231" customFormat="1" ht="24" customHeight="1">
      <c r="A64" s="435" t="s">
        <v>20</v>
      </c>
      <c r="B64" s="435" t="s">
        <v>21</v>
      </c>
      <c r="C64" s="437" t="s">
        <v>1</v>
      </c>
      <c r="D64" s="437" t="s">
        <v>2</v>
      </c>
      <c r="E64" s="439" t="s">
        <v>58</v>
      </c>
      <c r="F64" s="440" t="s">
        <v>27</v>
      </c>
      <c r="G64" s="441"/>
      <c r="H64" s="441"/>
      <c r="I64" s="441"/>
      <c r="J64" s="441"/>
      <c r="K64" s="442"/>
      <c r="L64" s="408" t="s">
        <v>60</v>
      </c>
      <c r="M64" s="438" t="s">
        <v>5</v>
      </c>
      <c r="N64" s="437" t="s">
        <v>6</v>
      </c>
      <c r="O64" s="437"/>
      <c r="P64" s="437"/>
      <c r="Q64" s="438" t="s">
        <v>7</v>
      </c>
      <c r="R64" s="438" t="s">
        <v>8</v>
      </c>
      <c r="S64" s="438" t="s">
        <v>9</v>
      </c>
      <c r="T64" s="444" t="s">
        <v>10</v>
      </c>
      <c r="U64" s="123"/>
      <c r="V64" s="8"/>
      <c r="W64" s="230"/>
      <c r="X64" s="221"/>
      <c r="Y64" s="221"/>
      <c r="Z64" s="221"/>
      <c r="AA64" s="197"/>
      <c r="AB64" s="197"/>
      <c r="AC64" s="197"/>
      <c r="AD64" s="197"/>
      <c r="AE64" s="197"/>
    </row>
    <row r="65" spans="1:31" s="231" customFormat="1" ht="33.75" customHeight="1">
      <c r="A65" s="436"/>
      <c r="B65" s="436"/>
      <c r="C65" s="437"/>
      <c r="D65" s="437"/>
      <c r="E65" s="439"/>
      <c r="F65" s="440" t="s">
        <v>62</v>
      </c>
      <c r="G65" s="442"/>
      <c r="H65" s="440" t="s">
        <v>42</v>
      </c>
      <c r="I65" s="441"/>
      <c r="J65" s="448" t="s">
        <v>28</v>
      </c>
      <c r="K65" s="438" t="s">
        <v>4</v>
      </c>
      <c r="L65" s="409"/>
      <c r="M65" s="443"/>
      <c r="N65" s="450" t="s">
        <v>12</v>
      </c>
      <c r="O65" s="438" t="s">
        <v>13</v>
      </c>
      <c r="P65" s="438" t="s">
        <v>35</v>
      </c>
      <c r="Q65" s="443"/>
      <c r="R65" s="443"/>
      <c r="S65" s="443"/>
      <c r="T65" s="445"/>
      <c r="U65" s="204"/>
      <c r="V65" s="230"/>
      <c r="W65" s="230"/>
      <c r="X65" s="221"/>
      <c r="Y65" s="221"/>
      <c r="Z65" s="221"/>
      <c r="AA65" s="197"/>
      <c r="AB65" s="197"/>
      <c r="AC65" s="197"/>
      <c r="AD65" s="197"/>
      <c r="AE65" s="197"/>
    </row>
    <row r="66" spans="1:31" s="231" customFormat="1" ht="35.25" customHeight="1">
      <c r="A66" s="436"/>
      <c r="B66" s="436"/>
      <c r="C66" s="438"/>
      <c r="D66" s="438"/>
      <c r="E66" s="439"/>
      <c r="F66" s="318" t="s">
        <v>41</v>
      </c>
      <c r="G66" s="319" t="s">
        <v>19</v>
      </c>
      <c r="H66" s="318" t="s">
        <v>18</v>
      </c>
      <c r="I66" s="319" t="s">
        <v>19</v>
      </c>
      <c r="J66" s="449"/>
      <c r="K66" s="443"/>
      <c r="L66" s="419"/>
      <c r="M66" s="443"/>
      <c r="N66" s="451"/>
      <c r="O66" s="443"/>
      <c r="P66" s="443"/>
      <c r="Q66" s="443"/>
      <c r="R66" s="443"/>
      <c r="S66" s="443"/>
      <c r="T66" s="445"/>
      <c r="U66" s="204"/>
      <c r="V66" s="230"/>
      <c r="W66" s="230"/>
      <c r="X66" s="221"/>
      <c r="Y66" s="221"/>
      <c r="Z66" s="221"/>
      <c r="AA66" s="197"/>
      <c r="AB66" s="197"/>
      <c r="AC66" s="197"/>
      <c r="AD66" s="197"/>
      <c r="AE66" s="197"/>
    </row>
    <row r="67" spans="1:31" s="237" customFormat="1" ht="12.75" customHeight="1">
      <c r="A67" s="233">
        <v>1</v>
      </c>
      <c r="B67" s="233">
        <v>2</v>
      </c>
      <c r="C67" s="233">
        <v>3</v>
      </c>
      <c r="D67" s="233">
        <v>4</v>
      </c>
      <c r="E67" s="233">
        <v>5</v>
      </c>
      <c r="F67" s="233">
        <v>7</v>
      </c>
      <c r="G67" s="233">
        <v>8</v>
      </c>
      <c r="H67" s="233">
        <v>9</v>
      </c>
      <c r="I67" s="233">
        <v>10</v>
      </c>
      <c r="J67" s="233">
        <v>13</v>
      </c>
      <c r="K67" s="233">
        <v>14</v>
      </c>
      <c r="L67" s="233">
        <v>16</v>
      </c>
      <c r="M67" s="233">
        <v>20</v>
      </c>
      <c r="N67" s="233">
        <v>24</v>
      </c>
      <c r="O67" s="233">
        <v>25</v>
      </c>
      <c r="P67" s="233">
        <v>26</v>
      </c>
      <c r="Q67" s="233">
        <v>29</v>
      </c>
      <c r="R67" s="233">
        <v>30</v>
      </c>
      <c r="S67" s="233">
        <v>31</v>
      </c>
      <c r="T67" s="233">
        <v>32</v>
      </c>
      <c r="U67" s="204"/>
      <c r="V67" s="234"/>
      <c r="W67" s="234"/>
      <c r="X67" s="235"/>
      <c r="Y67" s="235"/>
      <c r="Z67" s="235"/>
      <c r="AA67" s="236"/>
      <c r="AB67" s="236"/>
      <c r="AC67" s="236"/>
      <c r="AD67" s="236"/>
      <c r="AE67" s="236"/>
    </row>
    <row r="68" spans="1:31" s="249" customFormat="1" ht="23.25" customHeight="1">
      <c r="A68" s="238">
        <v>1</v>
      </c>
      <c r="B68" s="238" t="s">
        <v>78</v>
      </c>
      <c r="C68" s="239" t="str">
        <f t="shared" ref="C68:C73" si="24">VLOOKUP(B68,DS,2,0)</f>
        <v>Nguyễn Thiện Duy</v>
      </c>
      <c r="D68" s="240" t="str">
        <f t="shared" ref="D68:D73" si="25">VLOOKUP(B68,DS,3,0)</f>
        <v>Giám đốc</v>
      </c>
      <c r="E68" s="241">
        <f t="shared" ref="E68:E73" si="26">VLOOKUP(B68,DS,4,0)</f>
        <v>9470000</v>
      </c>
      <c r="F68" s="242">
        <f>VLOOKUP(B68,'CC - 08'!B52:AS67,36,0)</f>
        <v>26</v>
      </c>
      <c r="G68" s="243">
        <f t="shared" ref="G68:G73" si="27">ROUND(E68/$U$2*F68,0)</f>
        <v>9470000</v>
      </c>
      <c r="H68" s="242">
        <f>(VLOOKUP(B68,'CC - 08'!B52:AS67,37,0)+VLOOKUP(B68,'CC - 08'!B52:AS67,38,0))</f>
        <v>0</v>
      </c>
      <c r="I68" s="243">
        <f t="shared" ref="I68:I73" si="28">ROUND(E68/$U$2*H68,0)</f>
        <v>0</v>
      </c>
      <c r="J68" s="244">
        <f t="shared" ref="J68:K75" si="29">F68+H68</f>
        <v>26</v>
      </c>
      <c r="K68" s="243">
        <f>G68+I68</f>
        <v>9470000</v>
      </c>
      <c r="L68" s="103">
        <f t="shared" ref="L68:L73" si="30">+F68*15000</f>
        <v>390000</v>
      </c>
      <c r="M68" s="246">
        <f t="shared" ref="M68:M73" si="31">K68+SUM(L68:L68)</f>
        <v>9860000</v>
      </c>
      <c r="N68" s="48">
        <f>IF(VLOOKUP(B68,DS,16,0)="x",E68*$N$5,0)</f>
        <v>757600</v>
      </c>
      <c r="O68" s="48">
        <f>IF(VLOOKUP(B68,DS,16,0)="x",E68*$O$5,0)</f>
        <v>142050</v>
      </c>
      <c r="P68" s="48">
        <f>IF(VLOOKUP(B68,DS,16,0)="x",E68*$P$5,0)</f>
        <v>94700</v>
      </c>
      <c r="Q68" s="243">
        <f t="shared" ref="Q68:Q73" si="32">M68-SUM(N68:P68)</f>
        <v>8865650</v>
      </c>
      <c r="R68" s="243">
        <f t="shared" ref="R68:R73" si="33">VLOOKUP(B68,DS,23,0)</f>
        <v>0</v>
      </c>
      <c r="S68" s="247">
        <f>Q68-R68</f>
        <v>8865650</v>
      </c>
      <c r="T68" s="243"/>
      <c r="U68" s="204"/>
      <c r="V68" s="248"/>
      <c r="W68" s="230"/>
      <c r="X68" s="221"/>
      <c r="Y68" s="221"/>
      <c r="Z68" s="221"/>
      <c r="AA68" s="197"/>
      <c r="AB68" s="197"/>
      <c r="AC68" s="197"/>
      <c r="AD68" s="197"/>
      <c r="AE68" s="197"/>
    </row>
    <row r="69" spans="1:31" s="249" customFormat="1" ht="23.25" customHeight="1">
      <c r="A69" s="238">
        <v>2</v>
      </c>
      <c r="B69" s="238" t="s">
        <v>80</v>
      </c>
      <c r="C69" s="239" t="str">
        <f t="shared" si="24"/>
        <v>Nguyễn Văn Sẽ</v>
      </c>
      <c r="D69" s="240" t="str">
        <f t="shared" si="25"/>
        <v>Kỹ Thuật</v>
      </c>
      <c r="E69" s="241">
        <f t="shared" si="26"/>
        <v>4760000</v>
      </c>
      <c r="F69" s="242">
        <f>VLOOKUP(B69,'CC - 08'!B53:AS68,36,0)</f>
        <v>24</v>
      </c>
      <c r="G69" s="243">
        <f t="shared" si="27"/>
        <v>4393846</v>
      </c>
      <c r="H69" s="242">
        <f>(VLOOKUP(B69,'CC - 08'!B53:AS68,37,0)+VLOOKUP(B69,'CC - 08'!B53:AS68,38,0))</f>
        <v>0</v>
      </c>
      <c r="I69" s="243">
        <f t="shared" si="28"/>
        <v>0</v>
      </c>
      <c r="J69" s="244">
        <f t="shared" si="29"/>
        <v>24</v>
      </c>
      <c r="K69" s="243">
        <f t="shared" si="29"/>
        <v>4393846</v>
      </c>
      <c r="L69" s="103">
        <f t="shared" si="30"/>
        <v>360000</v>
      </c>
      <c r="M69" s="246">
        <f t="shared" si="31"/>
        <v>4753846</v>
      </c>
      <c r="N69" s="48">
        <f>IF(VLOOKUP(B69,DS,16,0)="x",E69*$N$5,0)</f>
        <v>380800</v>
      </c>
      <c r="O69" s="48">
        <f>IF(VLOOKUP(B69,DS,16,0)="x",E69*$O$5,0)</f>
        <v>71400</v>
      </c>
      <c r="P69" s="48">
        <f>IF(VLOOKUP(B69,DS,16,0)="x",E69*$P$5,0)</f>
        <v>47600</v>
      </c>
      <c r="Q69" s="243">
        <f t="shared" si="32"/>
        <v>4254046</v>
      </c>
      <c r="R69" s="243">
        <f t="shared" si="33"/>
        <v>0</v>
      </c>
      <c r="S69" s="247">
        <f t="shared" ref="S69:S73" si="34">Q69-R69</f>
        <v>4254046</v>
      </c>
      <c r="T69" s="243"/>
      <c r="U69" s="204"/>
      <c r="V69" s="248"/>
      <c r="W69" s="230"/>
      <c r="X69" s="221"/>
      <c r="Y69" s="221"/>
      <c r="Z69" s="221"/>
      <c r="AA69" s="197"/>
      <c r="AB69" s="197"/>
      <c r="AC69" s="197"/>
      <c r="AD69" s="197"/>
      <c r="AE69" s="197"/>
    </row>
    <row r="70" spans="1:31" s="249" customFormat="1" ht="23.25" customHeight="1">
      <c r="A70" s="238">
        <v>3</v>
      </c>
      <c r="B70" s="238" t="s">
        <v>82</v>
      </c>
      <c r="C70" s="239" t="str">
        <f t="shared" si="24"/>
        <v>Võ Uyên Phương</v>
      </c>
      <c r="D70" s="240" t="str">
        <f t="shared" si="25"/>
        <v>LĐ- TL</v>
      </c>
      <c r="E70" s="241">
        <f t="shared" si="26"/>
        <v>4272000</v>
      </c>
      <c r="F70" s="242">
        <f>VLOOKUP(B70,'CC - 08'!B54:AS69,36,0)</f>
        <v>26</v>
      </c>
      <c r="G70" s="243">
        <f t="shared" si="27"/>
        <v>4272000</v>
      </c>
      <c r="H70" s="242">
        <f>(VLOOKUP(B70,'CC - 08'!B54:AS69,37,0)+VLOOKUP(B70,'CC - 08'!B54:AS69,38,0))</f>
        <v>0</v>
      </c>
      <c r="I70" s="243">
        <f t="shared" si="28"/>
        <v>0</v>
      </c>
      <c r="J70" s="244">
        <f t="shared" si="29"/>
        <v>26</v>
      </c>
      <c r="K70" s="243">
        <f t="shared" si="29"/>
        <v>4272000</v>
      </c>
      <c r="L70" s="103">
        <f t="shared" si="30"/>
        <v>390000</v>
      </c>
      <c r="M70" s="246">
        <f t="shared" si="31"/>
        <v>4662000</v>
      </c>
      <c r="N70" s="48">
        <f>IF(VLOOKUP(B70,DS,16,0)="x",E70*$N$5,0)</f>
        <v>341760</v>
      </c>
      <c r="O70" s="48">
        <f>IF(VLOOKUP(B70,DS,16,0)="x",E70*$O$5,0)</f>
        <v>64080</v>
      </c>
      <c r="P70" s="48">
        <f>IF(VLOOKUP(B70,DS,16,0)="x",E70*$P$5,0)</f>
        <v>42720</v>
      </c>
      <c r="Q70" s="243">
        <f t="shared" si="32"/>
        <v>4213440</v>
      </c>
      <c r="R70" s="243">
        <f t="shared" si="33"/>
        <v>0</v>
      </c>
      <c r="S70" s="247">
        <f t="shared" si="34"/>
        <v>4213440</v>
      </c>
      <c r="T70" s="243"/>
      <c r="U70" s="204"/>
      <c r="V70" s="248"/>
      <c r="W70" s="230"/>
      <c r="X70" s="221"/>
      <c r="Y70" s="221"/>
      <c r="Z70" s="221"/>
      <c r="AA70" s="197"/>
      <c r="AB70" s="197"/>
      <c r="AC70" s="197"/>
      <c r="AD70" s="197"/>
      <c r="AE70" s="197"/>
    </row>
    <row r="71" spans="1:31" s="249" customFormat="1" ht="23.25" customHeight="1">
      <c r="A71" s="238">
        <v>4</v>
      </c>
      <c r="B71" s="238" t="s">
        <v>85</v>
      </c>
      <c r="C71" s="239" t="str">
        <f t="shared" si="24"/>
        <v>Lê Nguyễn Huy Cường</v>
      </c>
      <c r="D71" s="240" t="str">
        <f t="shared" si="25"/>
        <v>XNK</v>
      </c>
      <c r="E71" s="241">
        <f t="shared" si="26"/>
        <v>3784000</v>
      </c>
      <c r="F71" s="242">
        <f>VLOOKUP(B71,'CC - 08'!B55:AS70,36,0)</f>
        <v>26</v>
      </c>
      <c r="G71" s="243">
        <f t="shared" si="27"/>
        <v>3784000</v>
      </c>
      <c r="H71" s="242">
        <f>(VLOOKUP(B71,'CC - 08'!B55:AS70,37,0)+VLOOKUP(B71,'CC - 08'!B55:AS70,38,0))</f>
        <v>0</v>
      </c>
      <c r="I71" s="243">
        <f t="shared" si="28"/>
        <v>0</v>
      </c>
      <c r="J71" s="244">
        <f t="shared" si="29"/>
        <v>26</v>
      </c>
      <c r="K71" s="243">
        <f t="shared" si="29"/>
        <v>3784000</v>
      </c>
      <c r="L71" s="103">
        <f t="shared" si="30"/>
        <v>390000</v>
      </c>
      <c r="M71" s="246">
        <f t="shared" si="31"/>
        <v>4174000</v>
      </c>
      <c r="N71" s="48">
        <f>IF(VLOOKUP(B71,DS,16,0)="x",E71*$N$5,0)</f>
        <v>302720</v>
      </c>
      <c r="O71" s="48">
        <f>IF(VLOOKUP(B71,DS,16,0)="x",E71*$O$5,0)</f>
        <v>56760</v>
      </c>
      <c r="P71" s="48">
        <f>IF(VLOOKUP(B71,DS,16,0)="x",E71*$P$5,0)</f>
        <v>37840</v>
      </c>
      <c r="Q71" s="243">
        <f t="shared" si="32"/>
        <v>3776680</v>
      </c>
      <c r="R71" s="243">
        <f t="shared" si="33"/>
        <v>0</v>
      </c>
      <c r="S71" s="247">
        <f t="shared" si="34"/>
        <v>3776680</v>
      </c>
      <c r="T71" s="243"/>
      <c r="U71" s="204"/>
      <c r="V71" s="248"/>
      <c r="W71" s="230"/>
      <c r="X71" s="221"/>
      <c r="Y71" s="221"/>
      <c r="Z71" s="221"/>
      <c r="AA71" s="197"/>
      <c r="AB71" s="197"/>
      <c r="AC71" s="197"/>
      <c r="AD71" s="197"/>
      <c r="AE71" s="197"/>
    </row>
    <row r="72" spans="1:31" s="249" customFormat="1" ht="23.25" customHeight="1">
      <c r="A72" s="238">
        <v>5</v>
      </c>
      <c r="B72" s="238" t="s">
        <v>88</v>
      </c>
      <c r="C72" s="239" t="str">
        <f t="shared" si="24"/>
        <v>Nguyễn Văn Bé Tư</v>
      </c>
      <c r="D72" s="240" t="str">
        <f t="shared" si="25"/>
        <v>Tài xế</v>
      </c>
      <c r="E72" s="241">
        <f t="shared" si="26"/>
        <v>3051000</v>
      </c>
      <c r="F72" s="242">
        <f>VLOOKUP(B72,'CC - 08'!B56:AS71,36,0)</f>
        <v>26</v>
      </c>
      <c r="G72" s="243">
        <f t="shared" si="27"/>
        <v>3051000</v>
      </c>
      <c r="H72" s="242">
        <f>(VLOOKUP(B72,'CC - 08'!B56:AS71,37,0)+VLOOKUP(B72,'CC - 08'!B56:AS71,38,0))</f>
        <v>0</v>
      </c>
      <c r="I72" s="243">
        <f t="shared" si="28"/>
        <v>0</v>
      </c>
      <c r="J72" s="244">
        <f t="shared" si="29"/>
        <v>26</v>
      </c>
      <c r="K72" s="243">
        <f t="shared" si="29"/>
        <v>3051000</v>
      </c>
      <c r="L72" s="103">
        <f t="shared" si="30"/>
        <v>390000</v>
      </c>
      <c r="M72" s="246">
        <f t="shared" si="31"/>
        <v>3441000</v>
      </c>
      <c r="N72" s="48">
        <f>IF(VLOOKUP(B72,DS,16,0)="x",E72*$N$5,0)</f>
        <v>244080</v>
      </c>
      <c r="O72" s="48">
        <f>IF(VLOOKUP(B72,DS,16,0)="x",E72*$O$5,0)</f>
        <v>45765</v>
      </c>
      <c r="P72" s="48">
        <f>IF(VLOOKUP(B72,DS,16,0)="x",E72*$P$5,0)</f>
        <v>30510</v>
      </c>
      <c r="Q72" s="243">
        <f t="shared" si="32"/>
        <v>3120645</v>
      </c>
      <c r="R72" s="243">
        <f t="shared" si="33"/>
        <v>0</v>
      </c>
      <c r="S72" s="247">
        <f t="shared" si="34"/>
        <v>3120645</v>
      </c>
      <c r="T72" s="243"/>
      <c r="U72" s="204"/>
      <c r="V72" s="248"/>
      <c r="W72" s="230"/>
      <c r="X72" s="221"/>
      <c r="Y72" s="221"/>
      <c r="Z72" s="221"/>
      <c r="AA72" s="197"/>
      <c r="AB72" s="197"/>
      <c r="AC72" s="197"/>
      <c r="AD72" s="197"/>
      <c r="AE72" s="197"/>
    </row>
    <row r="73" spans="1:31" s="249" customFormat="1" ht="23.25" customHeight="1">
      <c r="A73" s="238">
        <v>6</v>
      </c>
      <c r="B73" s="238" t="s">
        <v>92</v>
      </c>
      <c r="C73" s="239" t="str">
        <f t="shared" si="24"/>
        <v>Hoàng Thị Ngọc</v>
      </c>
      <c r="D73" s="240" t="str">
        <f t="shared" si="25"/>
        <v>Kế toán</v>
      </c>
      <c r="E73" s="241">
        <f t="shared" si="26"/>
        <v>3153000</v>
      </c>
      <c r="F73" s="242">
        <f>VLOOKUP(B73,'CC - 08'!B57:AS72,36,0)</f>
        <v>26</v>
      </c>
      <c r="G73" s="243">
        <f t="shared" si="27"/>
        <v>3153000</v>
      </c>
      <c r="H73" s="242">
        <f>(VLOOKUP(B73,'CC - 08'!B57:AS72,37,0)+VLOOKUP(B73,'CC - 08'!B57:AS72,38,0))</f>
        <v>0</v>
      </c>
      <c r="I73" s="243">
        <f t="shared" si="28"/>
        <v>0</v>
      </c>
      <c r="J73" s="244">
        <f t="shared" si="29"/>
        <v>26</v>
      </c>
      <c r="K73" s="243">
        <f t="shared" si="29"/>
        <v>3153000</v>
      </c>
      <c r="L73" s="103">
        <f t="shared" si="30"/>
        <v>390000</v>
      </c>
      <c r="M73" s="246">
        <f t="shared" si="31"/>
        <v>3543000</v>
      </c>
      <c r="N73" s="48">
        <f>IF(VLOOKUP(B73,DS,16,0)="x",E73*$N$5,0)</f>
        <v>252240</v>
      </c>
      <c r="O73" s="48">
        <f>IF(VLOOKUP(B73,DS,16,0)="x",E73*$O$5,0)</f>
        <v>47295</v>
      </c>
      <c r="P73" s="48">
        <f>IF(VLOOKUP(B73,DS,16,0)="x",E73*$P$5,0)</f>
        <v>31530</v>
      </c>
      <c r="Q73" s="243">
        <f t="shared" si="32"/>
        <v>3211935</v>
      </c>
      <c r="R73" s="243">
        <f t="shared" si="33"/>
        <v>0</v>
      </c>
      <c r="S73" s="247">
        <f t="shared" si="34"/>
        <v>3211935</v>
      </c>
      <c r="T73" s="243"/>
      <c r="U73" s="204"/>
      <c r="V73" s="248"/>
      <c r="W73" s="230"/>
      <c r="X73" s="221"/>
      <c r="Y73" s="221"/>
      <c r="Z73" s="221"/>
      <c r="AA73" s="197"/>
      <c r="AB73" s="197"/>
      <c r="AC73" s="197"/>
      <c r="AD73" s="197"/>
      <c r="AE73" s="197"/>
    </row>
    <row r="74" spans="1:31" s="249" customFormat="1" ht="23.25" customHeight="1">
      <c r="A74" s="238">
        <v>7</v>
      </c>
      <c r="B74" s="238" t="s">
        <v>94</v>
      </c>
      <c r="C74" s="239" t="str">
        <f t="shared" ref="C74" si="35">VLOOKUP(B74,DS,2,0)</f>
        <v>Dương Thanh Tuấn</v>
      </c>
      <c r="D74" s="240" t="str">
        <f t="shared" ref="D74" si="36">VLOOKUP(B74,DS,3,0)</f>
        <v>Nhân sự</v>
      </c>
      <c r="E74" s="241">
        <f t="shared" ref="E74" si="37">VLOOKUP(B74,DS,4,0)</f>
        <v>4272000</v>
      </c>
      <c r="F74" s="242">
        <f>VLOOKUP(B74,'CC - 08'!B58:AS73,36,0)</f>
        <v>25</v>
      </c>
      <c r="G74" s="243">
        <f t="shared" ref="G74" si="38">ROUND(E74/$U$2*F74,0)</f>
        <v>4107692</v>
      </c>
      <c r="H74" s="242">
        <f>(VLOOKUP(B74,'CC - 08'!B58:AS73,37,0)+VLOOKUP(B74,'CC - 08'!B58:AS73,38,0))</f>
        <v>0</v>
      </c>
      <c r="I74" s="243">
        <f t="shared" ref="I74" si="39">ROUND(E74/$U$2*H74,0)</f>
        <v>0</v>
      </c>
      <c r="J74" s="244">
        <f t="shared" ref="J74" si="40">F74+H74</f>
        <v>25</v>
      </c>
      <c r="K74" s="243">
        <f t="shared" si="29"/>
        <v>4107692</v>
      </c>
      <c r="L74" s="103">
        <f t="shared" ref="L74" si="41">+F74*15000</f>
        <v>375000</v>
      </c>
      <c r="M74" s="246">
        <f t="shared" ref="M74" si="42">K74+SUM(L74:L74)</f>
        <v>4482692</v>
      </c>
      <c r="N74" s="48">
        <f>IF(VLOOKUP(B74,DS,16,0)="x",E74*$N$5,0)</f>
        <v>341760</v>
      </c>
      <c r="O74" s="48">
        <f>IF(VLOOKUP(B74,DS,16,0)="x",E74*$O$5,0)</f>
        <v>64080</v>
      </c>
      <c r="P74" s="48">
        <f>IF(VLOOKUP(B74,DS,16,0)="x",E74*$P$5,0)</f>
        <v>42720</v>
      </c>
      <c r="Q74" s="243">
        <f t="shared" ref="Q74" si="43">M74-SUM(N74:P74)</f>
        <v>4034132</v>
      </c>
      <c r="R74" s="243">
        <f t="shared" ref="R74" si="44">VLOOKUP(B74,DS,23,0)</f>
        <v>0</v>
      </c>
      <c r="S74" s="247">
        <f t="shared" ref="S74" si="45">Q74-R74</f>
        <v>4034132</v>
      </c>
      <c r="T74" s="243"/>
      <c r="U74" s="204"/>
      <c r="V74" s="248"/>
      <c r="W74" s="230"/>
      <c r="X74" s="221"/>
      <c r="Y74" s="221"/>
      <c r="Z74" s="221"/>
      <c r="AA74" s="197"/>
      <c r="AB74" s="197"/>
      <c r="AC74" s="197"/>
      <c r="AD74" s="197"/>
      <c r="AE74" s="197"/>
    </row>
    <row r="75" spans="1:31" s="249" customFormat="1" ht="23.25" customHeight="1">
      <c r="A75" s="238">
        <v>8</v>
      </c>
      <c r="B75" s="238" t="s">
        <v>204</v>
      </c>
      <c r="C75" s="239" t="str">
        <f t="shared" ref="C75" si="46">VLOOKUP(B75,DS,2,0)</f>
        <v>Trần Văn Đoạn</v>
      </c>
      <c r="D75" s="240" t="str">
        <f t="shared" ref="D75" si="47">VLOOKUP(B75,DS,3,0)</f>
        <v>Tài xế</v>
      </c>
      <c r="E75" s="241">
        <f t="shared" ref="E75" si="48">VLOOKUP(B75,DS,4,0)</f>
        <v>2760000</v>
      </c>
      <c r="F75" s="242">
        <f>VLOOKUP(B75,'CC - 08'!B58:AS73,36,0)</f>
        <v>26</v>
      </c>
      <c r="G75" s="243">
        <f t="shared" ref="G75" si="49">ROUND(E75/$U$2*F75,0)</f>
        <v>2760000</v>
      </c>
      <c r="H75" s="242">
        <f>(VLOOKUP(B75,'CC - 08'!B58:AS73,37,0)+VLOOKUP(B75,'CC - 08'!B58:AS73,38,0))</f>
        <v>0</v>
      </c>
      <c r="I75" s="243">
        <f t="shared" ref="I75" si="50">ROUND(E75/$U$2*H75,0)</f>
        <v>0</v>
      </c>
      <c r="J75" s="244">
        <f t="shared" ref="J75" si="51">F75+H75</f>
        <v>26</v>
      </c>
      <c r="K75" s="243">
        <f t="shared" si="29"/>
        <v>2760000</v>
      </c>
      <c r="L75" s="103">
        <f t="shared" ref="L75" si="52">+F75*15000</f>
        <v>390000</v>
      </c>
      <c r="M75" s="246">
        <f t="shared" ref="M75" si="53">K75+SUM(L75:L75)</f>
        <v>3150000</v>
      </c>
      <c r="N75" s="48">
        <f>IF(VLOOKUP(B75,DS,16,0)="x",E75*$N$5,0)</f>
        <v>220800</v>
      </c>
      <c r="O75" s="48">
        <f>IF(VLOOKUP(B75,DS,16,0)="x",E75*$O$5,0)</f>
        <v>41400</v>
      </c>
      <c r="P75" s="48">
        <f>IF(VLOOKUP(B75,DS,16,0)="x",E75*$P$5,0)</f>
        <v>27600</v>
      </c>
      <c r="Q75" s="243">
        <f t="shared" ref="Q75" si="54">M75-SUM(N75:P75)</f>
        <v>2860200</v>
      </c>
      <c r="R75" s="243">
        <f t="shared" ref="R75" si="55">VLOOKUP(B75,DS,23,0)</f>
        <v>0</v>
      </c>
      <c r="S75" s="247">
        <f t="shared" ref="S75" si="56">Q75-R75</f>
        <v>2860200</v>
      </c>
      <c r="T75" s="243"/>
      <c r="U75" s="204"/>
      <c r="V75" s="248"/>
      <c r="W75" s="230"/>
      <c r="X75" s="221"/>
      <c r="Y75" s="221"/>
      <c r="Z75" s="221"/>
      <c r="AA75" s="197"/>
      <c r="AB75" s="197"/>
      <c r="AC75" s="197"/>
      <c r="AD75" s="197"/>
      <c r="AE75" s="197"/>
    </row>
    <row r="76" spans="1:31" s="249" customFormat="1" ht="22.5" customHeight="1">
      <c r="A76" s="250"/>
      <c r="B76" s="250"/>
      <c r="C76" s="251"/>
      <c r="D76" s="252"/>
      <c r="E76" s="253"/>
      <c r="F76" s="253"/>
      <c r="G76" s="253"/>
      <c r="H76" s="253"/>
      <c r="I76" s="253"/>
      <c r="J76" s="254"/>
      <c r="K76" s="253"/>
      <c r="L76" s="253"/>
      <c r="M76" s="255"/>
      <c r="N76" s="253"/>
      <c r="O76" s="253"/>
      <c r="P76" s="253"/>
      <c r="Q76" s="253"/>
      <c r="R76" s="253"/>
      <c r="S76" s="253"/>
      <c r="T76" s="243"/>
      <c r="U76" s="204"/>
      <c r="V76" s="248"/>
      <c r="W76" s="248"/>
      <c r="X76" s="248"/>
      <c r="Y76" s="248"/>
      <c r="Z76" s="248"/>
    </row>
    <row r="77" spans="1:31" s="259" customFormat="1" ht="21" customHeight="1">
      <c r="A77" s="446" t="s">
        <v>26</v>
      </c>
      <c r="B77" s="447"/>
      <c r="C77" s="447"/>
      <c r="D77" s="447"/>
      <c r="E77" s="256">
        <f>SUM(E68:E76)</f>
        <v>35522000</v>
      </c>
      <c r="F77" s="256"/>
      <c r="G77" s="256">
        <f>SUM(G68:G76)</f>
        <v>34991538</v>
      </c>
      <c r="H77" s="256"/>
      <c r="I77" s="256">
        <f>SUM(I68:I76)</f>
        <v>0</v>
      </c>
      <c r="J77" s="256"/>
      <c r="K77" s="257">
        <f t="shared" ref="K77:S77" si="57">SUM(K68:K76)</f>
        <v>34991538</v>
      </c>
      <c r="L77" s="257">
        <f t="shared" si="57"/>
        <v>3075000</v>
      </c>
      <c r="M77" s="257">
        <f t="shared" si="57"/>
        <v>38066538</v>
      </c>
      <c r="N77" s="257">
        <f t="shared" si="57"/>
        <v>2841760</v>
      </c>
      <c r="O77" s="257">
        <f t="shared" si="57"/>
        <v>532830</v>
      </c>
      <c r="P77" s="257">
        <f t="shared" si="57"/>
        <v>355220</v>
      </c>
      <c r="Q77" s="257">
        <f t="shared" si="57"/>
        <v>34336728</v>
      </c>
      <c r="R77" s="257">
        <f t="shared" si="57"/>
        <v>0</v>
      </c>
      <c r="S77" s="257">
        <f t="shared" si="57"/>
        <v>34336728</v>
      </c>
      <c r="T77" s="257"/>
      <c r="U77" s="204"/>
      <c r="V77" s="258"/>
      <c r="W77" s="258"/>
      <c r="X77" s="258"/>
      <c r="Y77" s="258"/>
      <c r="Z77" s="258"/>
    </row>
    <row r="78" spans="1:31" s="267" customFormat="1" ht="13.5" customHeight="1">
      <c r="A78" s="260"/>
      <c r="B78" s="260"/>
      <c r="C78" s="261"/>
      <c r="D78" s="262"/>
      <c r="E78" s="263"/>
      <c r="F78" s="261"/>
      <c r="G78" s="261"/>
      <c r="H78" s="261"/>
      <c r="I78" s="261"/>
      <c r="J78" s="264"/>
      <c r="K78" s="261"/>
      <c r="L78" s="261"/>
      <c r="M78" s="265"/>
      <c r="N78" s="261"/>
      <c r="O78" s="261"/>
      <c r="P78" s="261"/>
      <c r="Q78" s="261"/>
      <c r="R78" s="261"/>
      <c r="S78" s="261"/>
      <c r="T78" s="261"/>
      <c r="U78" s="204"/>
      <c r="V78" s="266"/>
      <c r="W78" s="266"/>
      <c r="X78" s="266"/>
      <c r="Y78" s="266"/>
      <c r="Z78" s="266"/>
    </row>
    <row r="79" spans="1:31" s="249" customFormat="1" ht="17.25" customHeight="1">
      <c r="A79" s="268"/>
      <c r="B79" s="268"/>
      <c r="C79" s="268"/>
      <c r="D79" s="269"/>
      <c r="E79" s="270"/>
      <c r="F79" s="268"/>
      <c r="G79" s="268"/>
      <c r="H79" s="268"/>
      <c r="I79" s="268"/>
      <c r="J79" s="271"/>
      <c r="K79" s="270"/>
      <c r="L79" s="268"/>
      <c r="M79" s="268"/>
      <c r="N79" s="268"/>
      <c r="O79" s="268"/>
      <c r="P79" s="268"/>
      <c r="Q79" s="268"/>
      <c r="R79" s="268"/>
      <c r="S79" s="272" t="str">
        <f>$S$18</f>
        <v>Long An, ngày  31   tháng   08   năm 2014</v>
      </c>
      <c r="T79" s="268"/>
      <c r="U79" s="273"/>
      <c r="V79" s="248"/>
      <c r="W79" s="248"/>
      <c r="X79" s="248"/>
      <c r="Y79" s="248"/>
      <c r="Z79" s="248"/>
    </row>
    <row r="80" spans="1:31" s="249" customFormat="1" ht="12.75">
      <c r="A80" s="274"/>
      <c r="B80" s="274"/>
      <c r="C80" s="273" t="s">
        <v>63</v>
      </c>
      <c r="D80" s="275"/>
      <c r="E80" s="224"/>
      <c r="F80" s="273"/>
      <c r="G80" s="224"/>
      <c r="H80" s="224"/>
      <c r="I80" s="224"/>
      <c r="J80" s="276"/>
      <c r="K80" s="248"/>
      <c r="L80" s="277"/>
      <c r="M80" s="290"/>
      <c r="N80" s="278"/>
      <c r="O80" s="278"/>
      <c r="P80" s="278"/>
      <c r="Q80" s="278"/>
      <c r="S80" s="278" t="s">
        <v>23</v>
      </c>
      <c r="T80" s="273"/>
      <c r="U80" s="273"/>
      <c r="V80" s="248"/>
      <c r="W80" s="248"/>
      <c r="X80" s="248"/>
      <c r="Y80" s="248"/>
      <c r="Z80" s="248"/>
    </row>
    <row r="81" spans="1:26" s="267" customFormat="1" ht="12">
      <c r="A81" s="260"/>
      <c r="B81" s="260"/>
      <c r="C81" s="279"/>
      <c r="D81" s="279"/>
      <c r="E81" s="280"/>
      <c r="F81" s="207"/>
      <c r="G81" s="280"/>
      <c r="H81" s="280"/>
      <c r="I81" s="280"/>
      <c r="J81" s="264"/>
      <c r="K81" s="266"/>
      <c r="L81" s="281"/>
      <c r="N81" s="282"/>
      <c r="O81" s="282"/>
      <c r="P81" s="282"/>
      <c r="Q81" s="282"/>
      <c r="S81" s="282"/>
      <c r="T81" s="207"/>
      <c r="U81" s="204"/>
      <c r="V81" s="266"/>
      <c r="W81" s="266"/>
      <c r="X81" s="266"/>
      <c r="Y81" s="266"/>
      <c r="Z81" s="266"/>
    </row>
    <row r="82" spans="1:26">
      <c r="M82" s="6"/>
    </row>
    <row r="83" spans="1:26">
      <c r="M83" s="6"/>
    </row>
    <row r="84" spans="1:26">
      <c r="M84" s="6"/>
    </row>
    <row r="85" spans="1:26">
      <c r="M85" s="6"/>
    </row>
    <row r="86" spans="1:26">
      <c r="M86" s="6"/>
    </row>
    <row r="87" spans="1:26">
      <c r="M87" s="6"/>
    </row>
    <row r="88" spans="1:26">
      <c r="M88" s="6"/>
    </row>
    <row r="89" spans="1:26">
      <c r="M89" s="6"/>
    </row>
    <row r="90" spans="1:26">
      <c r="M90" s="6"/>
    </row>
    <row r="91" spans="1:26">
      <c r="M91" s="6"/>
    </row>
    <row r="92" spans="1:26">
      <c r="M92" s="6"/>
    </row>
    <row r="93" spans="1:26">
      <c r="M93" s="6"/>
    </row>
    <row r="94" spans="1:26">
      <c r="M94" s="6"/>
    </row>
    <row r="95" spans="1:26">
      <c r="M95" s="6"/>
    </row>
    <row r="96" spans="1:26">
      <c r="M96" s="6"/>
    </row>
    <row r="97" spans="13:13">
      <c r="M97" s="6"/>
    </row>
    <row r="98" spans="13:13">
      <c r="M98" s="6"/>
    </row>
    <row r="99" spans="13:13">
      <c r="M99" s="6"/>
    </row>
    <row r="100" spans="13:13">
      <c r="M100" s="6"/>
    </row>
    <row r="101" spans="13:13">
      <c r="M101" s="6"/>
    </row>
    <row r="102" spans="13:13">
      <c r="M102" s="6"/>
    </row>
    <row r="103" spans="13:13">
      <c r="M103" s="6"/>
    </row>
    <row r="104" spans="13:13">
      <c r="M104" s="6"/>
    </row>
    <row r="105" spans="13:13">
      <c r="M105" s="6"/>
    </row>
    <row r="106" spans="13:13">
      <c r="M106" s="6"/>
    </row>
    <row r="107" spans="13:13">
      <c r="M107" s="6"/>
    </row>
    <row r="108" spans="13:13">
      <c r="M108" s="6"/>
    </row>
    <row r="109" spans="13:13">
      <c r="M109" s="6"/>
    </row>
    <row r="110" spans="13:13">
      <c r="M110" s="6"/>
    </row>
    <row r="111" spans="13:13">
      <c r="M111" s="6"/>
    </row>
    <row r="112" spans="13:13">
      <c r="M112" s="6"/>
    </row>
    <row r="113" spans="1:31">
      <c r="M113" s="6"/>
    </row>
    <row r="114" spans="1:31">
      <c r="M114" s="6"/>
    </row>
    <row r="115" spans="1:31">
      <c r="M115" s="6"/>
    </row>
    <row r="116" spans="1:31">
      <c r="M116" s="6"/>
    </row>
    <row r="117" spans="1:31">
      <c r="M117" s="6"/>
    </row>
    <row r="118" spans="1:31" s="4" customFormat="1" ht="41.25" customHeight="1">
      <c r="A118" s="161" t="str">
        <f>$A$1</f>
        <v>Công ty TNHH Hải sản An Lạc</v>
      </c>
      <c r="B118" s="316"/>
      <c r="C118" s="316"/>
      <c r="D118" s="424" t="str">
        <f>D1</f>
        <v>BẢNG THANH TOÁN LƯƠNG THÁNG 08 / 2014</v>
      </c>
      <c r="E118" s="424"/>
      <c r="F118" s="424"/>
      <c r="G118" s="424"/>
      <c r="H118" s="424"/>
      <c r="I118" s="424"/>
      <c r="J118" s="424"/>
      <c r="K118" s="424"/>
      <c r="L118" s="424"/>
      <c r="M118" s="424"/>
      <c r="N118" s="424"/>
      <c r="O118" s="424"/>
      <c r="P118" s="424"/>
      <c r="Q118" s="425"/>
      <c r="R118" s="426" t="s">
        <v>158</v>
      </c>
      <c r="S118" s="427"/>
      <c r="T118" s="428"/>
      <c r="U118" s="6"/>
      <c r="V118" s="8"/>
      <c r="W118" s="96"/>
      <c r="X118" s="96"/>
      <c r="Y118" s="5"/>
      <c r="Z118" s="5"/>
    </row>
    <row r="119" spans="1:31" s="4" customFormat="1" ht="15" customHeight="1">
      <c r="A119" s="161" t="str">
        <f>$A$2</f>
        <v>Địa chỉ: Lô A14, đường 4A, KCN Hải Sơn, Đức Hòa, Long An</v>
      </c>
      <c r="B119" s="316"/>
      <c r="C119" s="316"/>
      <c r="D119" s="316"/>
      <c r="E119" s="94"/>
      <c r="F119" s="316"/>
      <c r="G119" s="316"/>
      <c r="H119" s="316"/>
      <c r="I119" s="316"/>
      <c r="J119" s="95"/>
      <c r="K119" s="316"/>
      <c r="L119" s="316"/>
      <c r="M119" s="316"/>
      <c r="N119" s="316"/>
      <c r="O119" s="316"/>
      <c r="P119" s="316"/>
      <c r="Q119" s="316"/>
      <c r="R119" s="316"/>
      <c r="S119" s="316"/>
      <c r="T119" s="69"/>
      <c r="U119" s="6"/>
      <c r="V119" s="8"/>
      <c r="W119" s="96"/>
      <c r="X119" s="96"/>
      <c r="Y119" s="5"/>
      <c r="Z119" s="5"/>
    </row>
    <row r="120" spans="1:31" s="4" customFormat="1" ht="15" customHeight="1">
      <c r="A120" s="161" t="str">
        <f>$A$3</f>
        <v>Số điện thoại: 072.3850606 - Fax: 072.3850608</v>
      </c>
      <c r="B120" s="316"/>
      <c r="C120" s="316"/>
      <c r="D120" s="316"/>
      <c r="E120" s="94"/>
      <c r="F120" s="316"/>
      <c r="G120" s="316"/>
      <c r="H120" s="316"/>
      <c r="I120" s="316"/>
      <c r="J120" s="95"/>
      <c r="K120" s="316"/>
      <c r="L120" s="316"/>
      <c r="M120" s="316"/>
      <c r="N120" s="316"/>
      <c r="O120" s="316"/>
      <c r="P120" s="316"/>
      <c r="Q120" s="316"/>
      <c r="R120" s="316"/>
      <c r="S120" s="316"/>
      <c r="T120" s="69"/>
      <c r="U120" s="6"/>
      <c r="V120" s="8"/>
      <c r="W120" s="96"/>
      <c r="X120" s="96"/>
      <c r="Y120" s="5"/>
      <c r="Z120" s="5"/>
    </row>
    <row r="121" spans="1:31" s="4" customFormat="1" ht="15" customHeight="1">
      <c r="A121" s="161" t="str">
        <f>$A$4</f>
        <v>MST: 1100878093</v>
      </c>
      <c r="B121" s="316"/>
      <c r="C121" s="316"/>
      <c r="D121" s="316"/>
      <c r="E121" s="94"/>
      <c r="F121" s="316"/>
      <c r="G121" s="316"/>
      <c r="H121" s="316"/>
      <c r="I121" s="316"/>
      <c r="J121" s="95"/>
      <c r="K121" s="316"/>
      <c r="L121" s="92"/>
      <c r="M121" s="316"/>
      <c r="N121" s="316"/>
      <c r="O121" s="316"/>
      <c r="P121" s="316"/>
      <c r="Q121" s="14"/>
      <c r="R121" s="316"/>
      <c r="S121" s="316"/>
      <c r="T121" s="316"/>
      <c r="U121" s="6"/>
      <c r="V121" s="8"/>
      <c r="W121" s="96"/>
      <c r="X121" s="96"/>
      <c r="Y121" s="5"/>
      <c r="Z121" s="5"/>
    </row>
    <row r="122" spans="1:31" s="124" customFormat="1" ht="14.25" customHeight="1">
      <c r="A122" s="122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6"/>
      <c r="V122" s="8"/>
      <c r="W122" s="125"/>
      <c r="X122" s="125"/>
      <c r="Y122" s="125"/>
      <c r="Z122" s="125"/>
    </row>
    <row r="123" spans="1:31" s="33" customFormat="1" ht="24" customHeight="1">
      <c r="A123" s="421" t="s">
        <v>20</v>
      </c>
      <c r="B123" s="421" t="s">
        <v>21</v>
      </c>
      <c r="C123" s="420" t="s">
        <v>1</v>
      </c>
      <c r="D123" s="420" t="s">
        <v>2</v>
      </c>
      <c r="E123" s="423" t="s">
        <v>58</v>
      </c>
      <c r="F123" s="412" t="s">
        <v>27</v>
      </c>
      <c r="G123" s="414"/>
      <c r="H123" s="414"/>
      <c r="I123" s="414"/>
      <c r="J123" s="414"/>
      <c r="K123" s="413"/>
      <c r="L123" s="408" t="s">
        <v>60</v>
      </c>
      <c r="M123" s="408" t="s">
        <v>5</v>
      </c>
      <c r="N123" s="420" t="s">
        <v>6</v>
      </c>
      <c r="O123" s="420"/>
      <c r="P123" s="420"/>
      <c r="Q123" s="408" t="s">
        <v>7</v>
      </c>
      <c r="R123" s="408" t="s">
        <v>8</v>
      </c>
      <c r="S123" s="408" t="s">
        <v>9</v>
      </c>
      <c r="T123" s="410" t="s">
        <v>10</v>
      </c>
      <c r="U123" s="6"/>
      <c r="V123" s="8"/>
      <c r="W123" s="34"/>
      <c r="X123" s="5"/>
      <c r="Y123" s="5"/>
      <c r="Z123" s="5"/>
      <c r="AA123" s="4"/>
      <c r="AB123" s="4"/>
      <c r="AC123" s="4"/>
      <c r="AD123" s="4"/>
      <c r="AE123" s="4"/>
    </row>
    <row r="124" spans="1:31" s="33" customFormat="1" ht="33.75" customHeight="1">
      <c r="A124" s="422"/>
      <c r="B124" s="422"/>
      <c r="C124" s="420"/>
      <c r="D124" s="420"/>
      <c r="E124" s="423"/>
      <c r="F124" s="412" t="s">
        <v>62</v>
      </c>
      <c r="G124" s="413"/>
      <c r="H124" s="412" t="s">
        <v>42</v>
      </c>
      <c r="I124" s="414"/>
      <c r="J124" s="415" t="s">
        <v>28</v>
      </c>
      <c r="K124" s="408" t="s">
        <v>4</v>
      </c>
      <c r="L124" s="409"/>
      <c r="M124" s="409"/>
      <c r="N124" s="417" t="s">
        <v>12</v>
      </c>
      <c r="O124" s="408" t="s">
        <v>13</v>
      </c>
      <c r="P124" s="408" t="s">
        <v>35</v>
      </c>
      <c r="Q124" s="409"/>
      <c r="R124" s="409"/>
      <c r="S124" s="409"/>
      <c r="T124" s="411"/>
      <c r="U124" s="123"/>
      <c r="V124" s="34"/>
      <c r="W124" s="34"/>
      <c r="X124" s="5"/>
      <c r="Y124" s="5"/>
      <c r="Z124" s="5"/>
      <c r="AA124" s="4"/>
      <c r="AB124" s="4"/>
      <c r="AC124" s="4"/>
      <c r="AD124" s="4"/>
      <c r="AE124" s="4"/>
    </row>
    <row r="125" spans="1:31" s="33" customFormat="1" ht="35.25" customHeight="1">
      <c r="A125" s="422"/>
      <c r="B125" s="422"/>
      <c r="C125" s="408"/>
      <c r="D125" s="408"/>
      <c r="E125" s="423"/>
      <c r="F125" s="313" t="s">
        <v>41</v>
      </c>
      <c r="G125" s="312" t="s">
        <v>19</v>
      </c>
      <c r="H125" s="313" t="s">
        <v>18</v>
      </c>
      <c r="I125" s="319" t="s">
        <v>19</v>
      </c>
      <c r="J125" s="416"/>
      <c r="K125" s="409"/>
      <c r="L125" s="419"/>
      <c r="M125" s="409"/>
      <c r="N125" s="418"/>
      <c r="O125" s="409"/>
      <c r="P125" s="409"/>
      <c r="Q125" s="409"/>
      <c r="R125" s="409"/>
      <c r="S125" s="409"/>
      <c r="T125" s="411"/>
      <c r="U125" s="123"/>
      <c r="V125" s="34"/>
      <c r="W125" s="34"/>
      <c r="X125" s="5"/>
      <c r="Y125" s="5"/>
      <c r="Z125" s="5"/>
      <c r="AA125" s="4"/>
      <c r="AB125" s="4"/>
      <c r="AC125" s="4"/>
      <c r="AD125" s="4"/>
      <c r="AE125" s="4"/>
    </row>
    <row r="126" spans="1:31" s="98" customFormat="1" ht="12.75" customHeight="1">
      <c r="A126" s="97">
        <v>1</v>
      </c>
      <c r="B126" s="97">
        <v>2</v>
      </c>
      <c r="C126" s="97">
        <v>3</v>
      </c>
      <c r="D126" s="97">
        <v>4</v>
      </c>
      <c r="E126" s="97">
        <v>5</v>
      </c>
      <c r="F126" s="97">
        <v>7</v>
      </c>
      <c r="G126" s="97">
        <v>8</v>
      </c>
      <c r="H126" s="97">
        <v>9</v>
      </c>
      <c r="I126" s="97">
        <v>10</v>
      </c>
      <c r="J126" s="97">
        <v>13</v>
      </c>
      <c r="K126" s="97">
        <v>14</v>
      </c>
      <c r="L126" s="97">
        <v>16</v>
      </c>
      <c r="M126" s="97">
        <v>20</v>
      </c>
      <c r="N126" s="97">
        <v>24</v>
      </c>
      <c r="O126" s="97">
        <v>25</v>
      </c>
      <c r="P126" s="97">
        <v>26</v>
      </c>
      <c r="Q126" s="97">
        <v>29</v>
      </c>
      <c r="R126" s="97">
        <v>30</v>
      </c>
      <c r="S126" s="97">
        <v>31</v>
      </c>
      <c r="T126" s="97">
        <v>32</v>
      </c>
      <c r="U126" s="123"/>
      <c r="V126" s="99"/>
      <c r="W126" s="99"/>
      <c r="X126" s="100"/>
      <c r="Y126" s="100"/>
      <c r="Z126" s="100"/>
      <c r="AA126" s="101"/>
      <c r="AB126" s="101"/>
      <c r="AC126" s="101"/>
      <c r="AD126" s="101"/>
      <c r="AE126" s="101"/>
    </row>
    <row r="127" spans="1:31" s="44" customFormat="1" ht="23.25" customHeight="1">
      <c r="A127" s="46">
        <v>1</v>
      </c>
      <c r="B127" s="163" t="s">
        <v>97</v>
      </c>
      <c r="C127" s="102" t="str">
        <f t="shared" ref="C127:C154" si="58">VLOOKUP(B127,DS,2,0)</f>
        <v xml:space="preserve"> Lâm Thị Mộng Kiều </v>
      </c>
      <c r="D127" s="135" t="str">
        <f t="shared" ref="D127:D154" si="59">VLOOKUP(B127,DS,3,0)</f>
        <v>Công nhân</v>
      </c>
      <c r="E127" s="103">
        <f t="shared" ref="E127:E154" si="60">VLOOKUP(B127,DS,4,0)</f>
        <v>2568000</v>
      </c>
      <c r="F127" s="108">
        <f>VLOOKUP(B127,'CC - 08'!$B$97:$AS$176,36,0)</f>
        <v>25</v>
      </c>
      <c r="G127" s="243">
        <f t="shared" ref="G127:G154" si="61">ROUND(E127/$U$2*F127,0)</f>
        <v>2469231</v>
      </c>
      <c r="H127" s="108">
        <f>(VLOOKUP(B127,'CC - 08'!$B$97:$AS$176,37,0)+VLOOKUP(B127,'CC - 08'!$B$97:$AS$176,38,0))</f>
        <v>0</v>
      </c>
      <c r="I127" s="243">
        <f t="shared" ref="I127:I154" si="62">ROUND(E127/$U$2*H127,0)</f>
        <v>0</v>
      </c>
      <c r="J127" s="109">
        <f>F127+H127</f>
        <v>25</v>
      </c>
      <c r="K127" s="47">
        <f>G127+I127</f>
        <v>2469231</v>
      </c>
      <c r="L127" s="103">
        <f t="shared" ref="L127:L154" si="63">+F127*15000</f>
        <v>375000</v>
      </c>
      <c r="M127" s="49">
        <f t="shared" ref="M127:M166" si="64">K127+L127</f>
        <v>2844231</v>
      </c>
      <c r="N127" s="48">
        <f>IF(VLOOKUP(B127,DS,16,0)="x",E127*$N$5,0)</f>
        <v>205440</v>
      </c>
      <c r="O127" s="48">
        <f>IF(VLOOKUP(B127,DS,16,0)="x",E127*$O$5,0)</f>
        <v>38520</v>
      </c>
      <c r="P127" s="48">
        <f>IF(VLOOKUP(B127,DS,16,0)="x",E127*$P$5,0)</f>
        <v>25680</v>
      </c>
      <c r="Q127" s="47">
        <f t="shared" ref="Q127:Q167" si="65">M127-SUM(N127:P127)</f>
        <v>2574591</v>
      </c>
      <c r="R127" s="47">
        <f t="shared" ref="R127:R154" si="66">VLOOKUP(B127,DS,23,0)</f>
        <v>0</v>
      </c>
      <c r="S127" s="55">
        <f>Q127-R127</f>
        <v>2574591</v>
      </c>
      <c r="T127" s="47"/>
      <c r="U127" s="123"/>
      <c r="V127" s="45"/>
      <c r="W127" s="34"/>
      <c r="X127" s="5"/>
      <c r="Y127" s="5"/>
      <c r="Z127" s="5"/>
      <c r="AA127" s="4"/>
      <c r="AB127" s="4"/>
      <c r="AC127" s="4"/>
      <c r="AD127" s="4"/>
      <c r="AE127" s="4"/>
    </row>
    <row r="128" spans="1:31" s="44" customFormat="1" ht="23.25" customHeight="1">
      <c r="A128" s="46">
        <v>2</v>
      </c>
      <c r="B128" s="163" t="s">
        <v>98</v>
      </c>
      <c r="C128" s="102" t="str">
        <f t="shared" si="58"/>
        <v>Huỳnh Thị Hường</v>
      </c>
      <c r="D128" s="135" t="str">
        <f t="shared" si="59"/>
        <v>Công nhân</v>
      </c>
      <c r="E128" s="103">
        <f t="shared" si="60"/>
        <v>2568000</v>
      </c>
      <c r="F128" s="108">
        <f>VLOOKUP(B128,'CC - 08'!$B$97:$AS$176,36,0)</f>
        <v>26</v>
      </c>
      <c r="G128" s="243">
        <f t="shared" si="61"/>
        <v>2568000</v>
      </c>
      <c r="H128" s="108">
        <f>(VLOOKUP(B128,'CC - 08'!$B$97:$AS$176,37,0)+VLOOKUP(B128,'CC - 08'!$B$97:$AS$176,38,0))</f>
        <v>0</v>
      </c>
      <c r="I128" s="243">
        <f t="shared" si="62"/>
        <v>0</v>
      </c>
      <c r="J128" s="109">
        <f t="shared" ref="J128:K154" si="67">F128+H128</f>
        <v>26</v>
      </c>
      <c r="K128" s="47">
        <f t="shared" si="67"/>
        <v>2568000</v>
      </c>
      <c r="L128" s="103">
        <f t="shared" si="63"/>
        <v>390000</v>
      </c>
      <c r="M128" s="49">
        <f t="shared" si="64"/>
        <v>2958000</v>
      </c>
      <c r="N128" s="48">
        <f>IF(VLOOKUP(B128,DS,16,0)="x",E128*$N$5,0)</f>
        <v>205440</v>
      </c>
      <c r="O128" s="48">
        <f>IF(VLOOKUP(B128,DS,16,0)="x",E128*$O$5,0)</f>
        <v>38520</v>
      </c>
      <c r="P128" s="48">
        <f>IF(VLOOKUP(B128,DS,16,0)="x",E128*$P$5,0)</f>
        <v>25680</v>
      </c>
      <c r="Q128" s="47">
        <f t="shared" si="65"/>
        <v>2688360</v>
      </c>
      <c r="R128" s="47">
        <f t="shared" si="66"/>
        <v>0</v>
      </c>
      <c r="S128" s="55">
        <f t="shared" ref="S128:S154" si="68">Q128-R128</f>
        <v>2688360</v>
      </c>
      <c r="T128" s="47"/>
      <c r="U128" s="123"/>
      <c r="V128" s="45"/>
      <c r="W128" s="34"/>
      <c r="X128" s="5"/>
      <c r="Y128" s="5"/>
      <c r="Z128" s="5"/>
      <c r="AA128" s="4"/>
      <c r="AB128" s="4"/>
      <c r="AC128" s="4"/>
      <c r="AD128" s="4"/>
      <c r="AE128" s="4"/>
    </row>
    <row r="129" spans="1:31" s="44" customFormat="1" ht="23.25" customHeight="1">
      <c r="A129" s="46">
        <v>3</v>
      </c>
      <c r="B129" s="163" t="s">
        <v>99</v>
      </c>
      <c r="C129" s="102" t="str">
        <f t="shared" si="58"/>
        <v>Nguyễn Thị Rong</v>
      </c>
      <c r="D129" s="135" t="str">
        <f t="shared" si="59"/>
        <v>Công nhân</v>
      </c>
      <c r="E129" s="103">
        <f t="shared" si="60"/>
        <v>2568000</v>
      </c>
      <c r="F129" s="108">
        <f>VLOOKUP(B129,'CC - 08'!$B$97:$AS$176,36,0)</f>
        <v>26</v>
      </c>
      <c r="G129" s="243">
        <f t="shared" si="61"/>
        <v>2568000</v>
      </c>
      <c r="H129" s="108">
        <f>(VLOOKUP(B129,'CC - 08'!$B$97:$AS$176,37,0)+VLOOKUP(B129,'CC - 08'!$B$97:$AS$176,38,0))</f>
        <v>0</v>
      </c>
      <c r="I129" s="243">
        <f t="shared" si="62"/>
        <v>0</v>
      </c>
      <c r="J129" s="109">
        <f t="shared" si="67"/>
        <v>26</v>
      </c>
      <c r="K129" s="47">
        <f t="shared" si="67"/>
        <v>2568000</v>
      </c>
      <c r="L129" s="103">
        <f t="shared" si="63"/>
        <v>390000</v>
      </c>
      <c r="M129" s="49">
        <f t="shared" si="64"/>
        <v>2958000</v>
      </c>
      <c r="N129" s="48">
        <f>IF(VLOOKUP(B129,DS,16,0)="x",E129*$N$5,0)</f>
        <v>205440</v>
      </c>
      <c r="O129" s="48">
        <f>IF(VLOOKUP(B129,DS,16,0)="x",E129*$O$5,0)</f>
        <v>38520</v>
      </c>
      <c r="P129" s="48">
        <f>IF(VLOOKUP(B129,DS,16,0)="x",E129*$P$5,0)</f>
        <v>25680</v>
      </c>
      <c r="Q129" s="47">
        <f t="shared" si="65"/>
        <v>2688360</v>
      </c>
      <c r="R129" s="47">
        <f t="shared" si="66"/>
        <v>0</v>
      </c>
      <c r="S129" s="55">
        <f t="shared" si="68"/>
        <v>2688360</v>
      </c>
      <c r="T129" s="47"/>
      <c r="U129" s="123"/>
      <c r="V129" s="45"/>
      <c r="W129" s="34"/>
      <c r="X129" s="5"/>
      <c r="Y129" s="5"/>
      <c r="Z129" s="5"/>
      <c r="AA129" s="4"/>
      <c r="AB129" s="4"/>
      <c r="AC129" s="4"/>
      <c r="AD129" s="4"/>
      <c r="AE129" s="4"/>
    </row>
    <row r="130" spans="1:31" s="44" customFormat="1" ht="23.25" customHeight="1">
      <c r="A130" s="46">
        <v>4</v>
      </c>
      <c r="B130" s="163" t="s">
        <v>100</v>
      </c>
      <c r="C130" s="102" t="str">
        <f t="shared" si="58"/>
        <v>Sơn Thị Nil</v>
      </c>
      <c r="D130" s="135" t="str">
        <f t="shared" si="59"/>
        <v>Công nhân</v>
      </c>
      <c r="E130" s="103">
        <f t="shared" si="60"/>
        <v>2568000</v>
      </c>
      <c r="F130" s="108">
        <f>VLOOKUP(B130,'CC - 08'!$B$97:$AS$176,36,0)</f>
        <v>26</v>
      </c>
      <c r="G130" s="243">
        <f t="shared" si="61"/>
        <v>2568000</v>
      </c>
      <c r="H130" s="108">
        <f>(VLOOKUP(B130,'CC - 08'!$B$97:$AS$176,37,0)+VLOOKUP(B130,'CC - 08'!$B$97:$AS$176,38,0))</f>
        <v>0</v>
      </c>
      <c r="I130" s="243">
        <f t="shared" si="62"/>
        <v>0</v>
      </c>
      <c r="J130" s="109">
        <f t="shared" si="67"/>
        <v>26</v>
      </c>
      <c r="K130" s="47">
        <f t="shared" si="67"/>
        <v>2568000</v>
      </c>
      <c r="L130" s="103">
        <f t="shared" si="63"/>
        <v>390000</v>
      </c>
      <c r="M130" s="49">
        <f t="shared" si="64"/>
        <v>2958000</v>
      </c>
      <c r="N130" s="48">
        <f>IF(VLOOKUP(B130,DS,16,0)="x",E130*$N$5,0)</f>
        <v>205440</v>
      </c>
      <c r="O130" s="48">
        <f>IF(VLOOKUP(B130,DS,16,0)="x",E130*$O$5,0)</f>
        <v>38520</v>
      </c>
      <c r="P130" s="48">
        <f>IF(VLOOKUP(B130,DS,16,0)="x",E130*$P$5,0)</f>
        <v>25680</v>
      </c>
      <c r="Q130" s="47">
        <f t="shared" si="65"/>
        <v>2688360</v>
      </c>
      <c r="R130" s="47">
        <f t="shared" si="66"/>
        <v>0</v>
      </c>
      <c r="S130" s="55">
        <f t="shared" si="68"/>
        <v>2688360</v>
      </c>
      <c r="T130" s="47"/>
      <c r="U130" s="123"/>
      <c r="V130" s="45"/>
      <c r="W130" s="34"/>
      <c r="X130" s="5"/>
      <c r="Y130" s="5"/>
      <c r="Z130" s="5"/>
      <c r="AA130" s="4"/>
      <c r="AB130" s="4"/>
      <c r="AC130" s="4"/>
      <c r="AD130" s="4"/>
      <c r="AE130" s="4"/>
    </row>
    <row r="131" spans="1:31" s="44" customFormat="1" ht="23.25" customHeight="1">
      <c r="A131" s="46">
        <v>5</v>
      </c>
      <c r="B131" s="163" t="s">
        <v>101</v>
      </c>
      <c r="C131" s="102" t="str">
        <f t="shared" si="58"/>
        <v>Huỳnh Thị Bé Tha</v>
      </c>
      <c r="D131" s="135" t="str">
        <f t="shared" si="59"/>
        <v>Công nhân</v>
      </c>
      <c r="E131" s="103">
        <f t="shared" si="60"/>
        <v>2568000</v>
      </c>
      <c r="F131" s="108">
        <f>VLOOKUP(B131,'CC - 08'!$B$97:$AS$176,36,0)</f>
        <v>26</v>
      </c>
      <c r="G131" s="243">
        <f t="shared" si="61"/>
        <v>2568000</v>
      </c>
      <c r="H131" s="108">
        <f>(VLOOKUP(B131,'CC - 08'!$B$97:$AS$176,37,0)+VLOOKUP(B131,'CC - 08'!$B$97:$AS$176,38,0))</f>
        <v>0</v>
      </c>
      <c r="I131" s="243">
        <f t="shared" si="62"/>
        <v>0</v>
      </c>
      <c r="J131" s="109">
        <f t="shared" si="67"/>
        <v>26</v>
      </c>
      <c r="K131" s="47">
        <f t="shared" si="67"/>
        <v>2568000</v>
      </c>
      <c r="L131" s="103">
        <f t="shared" si="63"/>
        <v>390000</v>
      </c>
      <c r="M131" s="49">
        <f t="shared" si="64"/>
        <v>2958000</v>
      </c>
      <c r="N131" s="48">
        <f>IF(VLOOKUP(B131,DS,16,0)="x",E131*$N$5,0)</f>
        <v>205440</v>
      </c>
      <c r="O131" s="48">
        <f>IF(VLOOKUP(B131,DS,16,0)="x",E131*$O$5,0)</f>
        <v>38520</v>
      </c>
      <c r="P131" s="48">
        <f>IF(VLOOKUP(B131,DS,16,0)="x",E131*$P$5,0)</f>
        <v>25680</v>
      </c>
      <c r="Q131" s="47">
        <f t="shared" si="65"/>
        <v>2688360</v>
      </c>
      <c r="R131" s="47">
        <f t="shared" si="66"/>
        <v>0</v>
      </c>
      <c r="S131" s="55">
        <f t="shared" si="68"/>
        <v>2688360</v>
      </c>
      <c r="T131" s="47"/>
      <c r="U131" s="123"/>
      <c r="V131" s="45"/>
      <c r="W131" s="34"/>
      <c r="X131" s="5"/>
      <c r="Y131" s="5"/>
      <c r="Z131" s="5"/>
      <c r="AA131" s="4"/>
      <c r="AB131" s="4"/>
      <c r="AC131" s="4"/>
      <c r="AD131" s="4"/>
      <c r="AE131" s="4"/>
    </row>
    <row r="132" spans="1:31" s="44" customFormat="1" ht="23.25" customHeight="1">
      <c r="A132" s="46">
        <v>6</v>
      </c>
      <c r="B132" s="163" t="s">
        <v>102</v>
      </c>
      <c r="C132" s="102" t="str">
        <f t="shared" si="58"/>
        <v>Huỳnh Thị Bé Thi</v>
      </c>
      <c r="D132" s="135" t="str">
        <f t="shared" si="59"/>
        <v>Công nhân</v>
      </c>
      <c r="E132" s="103">
        <f t="shared" si="60"/>
        <v>2568000</v>
      </c>
      <c r="F132" s="108">
        <f>VLOOKUP(B132,'CC - 08'!$B$97:$AS$176,36,0)</f>
        <v>25</v>
      </c>
      <c r="G132" s="243">
        <f t="shared" si="61"/>
        <v>2469231</v>
      </c>
      <c r="H132" s="108">
        <f>(VLOOKUP(B132,'CC - 08'!$B$97:$AS$176,37,0)+VLOOKUP(B132,'CC - 08'!$B$97:$AS$176,38,0))</f>
        <v>0</v>
      </c>
      <c r="I132" s="243">
        <f t="shared" si="62"/>
        <v>0</v>
      </c>
      <c r="J132" s="109">
        <f t="shared" si="67"/>
        <v>25</v>
      </c>
      <c r="K132" s="47">
        <f t="shared" si="67"/>
        <v>2469231</v>
      </c>
      <c r="L132" s="103">
        <f t="shared" si="63"/>
        <v>375000</v>
      </c>
      <c r="M132" s="49">
        <f t="shared" si="64"/>
        <v>2844231</v>
      </c>
      <c r="N132" s="48">
        <f>IF(VLOOKUP(B132,DS,16,0)="x",E132*$N$5,0)</f>
        <v>205440</v>
      </c>
      <c r="O132" s="48">
        <f>IF(VLOOKUP(B132,DS,16,0)="x",E132*$O$5,0)</f>
        <v>38520</v>
      </c>
      <c r="P132" s="48">
        <f>IF(VLOOKUP(B132,DS,16,0)="x",E132*$P$5,0)</f>
        <v>25680</v>
      </c>
      <c r="Q132" s="47">
        <f t="shared" si="65"/>
        <v>2574591</v>
      </c>
      <c r="R132" s="47">
        <f t="shared" si="66"/>
        <v>0</v>
      </c>
      <c r="S132" s="55">
        <f t="shared" si="68"/>
        <v>2574591</v>
      </c>
      <c r="T132" s="47"/>
      <c r="U132" s="123"/>
      <c r="V132" s="45"/>
      <c r="W132" s="34"/>
      <c r="X132" s="5"/>
      <c r="Y132" s="5"/>
      <c r="Z132" s="5"/>
      <c r="AA132" s="4"/>
      <c r="AB132" s="4"/>
      <c r="AC132" s="4"/>
      <c r="AD132" s="4"/>
      <c r="AE132" s="4"/>
    </row>
    <row r="133" spans="1:31" s="44" customFormat="1" ht="23.25" customHeight="1">
      <c r="A133" s="46">
        <v>7</v>
      </c>
      <c r="B133" s="163" t="s">
        <v>103</v>
      </c>
      <c r="C133" s="102" t="str">
        <f t="shared" si="58"/>
        <v>Nguyễn Thị Kim Hồng</v>
      </c>
      <c r="D133" s="135" t="str">
        <f t="shared" si="59"/>
        <v>Công nhân</v>
      </c>
      <c r="E133" s="103">
        <f t="shared" si="60"/>
        <v>2568000</v>
      </c>
      <c r="F133" s="108">
        <f>VLOOKUP(B133,'CC - 08'!$B$97:$AS$176,36,0)</f>
        <v>26</v>
      </c>
      <c r="G133" s="243">
        <f t="shared" si="61"/>
        <v>2568000</v>
      </c>
      <c r="H133" s="108">
        <f>(VLOOKUP(B133,'CC - 08'!$B$97:$AS$176,37,0)+VLOOKUP(B133,'CC - 08'!$B$97:$AS$176,38,0))</f>
        <v>0</v>
      </c>
      <c r="I133" s="243">
        <f t="shared" si="62"/>
        <v>0</v>
      </c>
      <c r="J133" s="109">
        <f t="shared" si="67"/>
        <v>26</v>
      </c>
      <c r="K133" s="47">
        <f t="shared" si="67"/>
        <v>2568000</v>
      </c>
      <c r="L133" s="103">
        <f t="shared" si="63"/>
        <v>390000</v>
      </c>
      <c r="M133" s="49">
        <f t="shared" si="64"/>
        <v>2958000</v>
      </c>
      <c r="N133" s="48">
        <f>IF(VLOOKUP(B133,DS,16,0)="x",E133*$N$5,0)</f>
        <v>205440</v>
      </c>
      <c r="O133" s="48">
        <f>IF(VLOOKUP(B133,DS,16,0)="x",E133*$O$5,0)</f>
        <v>38520</v>
      </c>
      <c r="P133" s="48">
        <f>IF(VLOOKUP(B133,DS,16,0)="x",E133*$P$5,0)</f>
        <v>25680</v>
      </c>
      <c r="Q133" s="47">
        <f t="shared" si="65"/>
        <v>2688360</v>
      </c>
      <c r="R133" s="47">
        <f t="shared" si="66"/>
        <v>0</v>
      </c>
      <c r="S133" s="55">
        <f t="shared" si="68"/>
        <v>2688360</v>
      </c>
      <c r="T133" s="47"/>
      <c r="U133" s="123"/>
      <c r="V133" s="45"/>
      <c r="W133" s="34"/>
      <c r="X133" s="5"/>
      <c r="Y133" s="5"/>
      <c r="Z133" s="5"/>
      <c r="AA133" s="4"/>
      <c r="AB133" s="4"/>
      <c r="AC133" s="4"/>
      <c r="AD133" s="4"/>
      <c r="AE133" s="4"/>
    </row>
    <row r="134" spans="1:31" s="44" customFormat="1" ht="23.25" customHeight="1">
      <c r="A134" s="46">
        <v>8</v>
      </c>
      <c r="B134" s="163" t="s">
        <v>104</v>
      </c>
      <c r="C134" s="102" t="str">
        <f t="shared" si="58"/>
        <v>Nguyễn Thị Lựu</v>
      </c>
      <c r="D134" s="135" t="str">
        <f t="shared" si="59"/>
        <v>Công nhân</v>
      </c>
      <c r="E134" s="103">
        <f t="shared" si="60"/>
        <v>2568000</v>
      </c>
      <c r="F134" s="108">
        <f>VLOOKUP(B134,'CC - 08'!$B$97:$AS$176,36,0)</f>
        <v>26</v>
      </c>
      <c r="G134" s="243">
        <f t="shared" si="61"/>
        <v>2568000</v>
      </c>
      <c r="H134" s="108">
        <f>(VLOOKUP(B134,'CC - 08'!$B$97:$AS$176,37,0)+VLOOKUP(B134,'CC - 08'!$B$97:$AS$176,38,0))</f>
        <v>0</v>
      </c>
      <c r="I134" s="243">
        <f t="shared" si="62"/>
        <v>0</v>
      </c>
      <c r="J134" s="109">
        <f t="shared" si="67"/>
        <v>26</v>
      </c>
      <c r="K134" s="47">
        <f t="shared" si="67"/>
        <v>2568000</v>
      </c>
      <c r="L134" s="103">
        <f t="shared" si="63"/>
        <v>390000</v>
      </c>
      <c r="M134" s="49">
        <f t="shared" si="64"/>
        <v>2958000</v>
      </c>
      <c r="N134" s="48">
        <f>IF(VLOOKUP(B134,DS,16,0)="x",E134*$N$5,0)</f>
        <v>205440</v>
      </c>
      <c r="O134" s="48">
        <f>IF(VLOOKUP(B134,DS,16,0)="x",E134*$O$5,0)</f>
        <v>38520</v>
      </c>
      <c r="P134" s="48">
        <f>IF(VLOOKUP(B134,DS,16,0)="x",E134*$P$5,0)</f>
        <v>25680</v>
      </c>
      <c r="Q134" s="47">
        <f t="shared" si="65"/>
        <v>2688360</v>
      </c>
      <c r="R134" s="47">
        <f t="shared" si="66"/>
        <v>0</v>
      </c>
      <c r="S134" s="55">
        <f t="shared" si="68"/>
        <v>2688360</v>
      </c>
      <c r="T134" s="47"/>
      <c r="U134" s="123"/>
      <c r="V134" s="45"/>
      <c r="W134" s="34"/>
      <c r="X134" s="5"/>
      <c r="Y134" s="5"/>
      <c r="Z134" s="5"/>
      <c r="AA134" s="4"/>
      <c r="AB134" s="4"/>
      <c r="AC134" s="4"/>
      <c r="AD134" s="4"/>
      <c r="AE134" s="4"/>
    </row>
    <row r="135" spans="1:31" s="44" customFormat="1" ht="23.25" customHeight="1">
      <c r="A135" s="46">
        <v>9</v>
      </c>
      <c r="B135" s="163" t="s">
        <v>105</v>
      </c>
      <c r="C135" s="102" t="str">
        <f t="shared" si="58"/>
        <v>Lý Thị Được</v>
      </c>
      <c r="D135" s="135" t="str">
        <f t="shared" si="59"/>
        <v>Công nhân</v>
      </c>
      <c r="E135" s="103">
        <f t="shared" si="60"/>
        <v>2568000</v>
      </c>
      <c r="F135" s="108">
        <f>VLOOKUP(B135,'CC - 08'!$B$97:$AS$176,36,0)</f>
        <v>25</v>
      </c>
      <c r="G135" s="243">
        <f t="shared" si="61"/>
        <v>2469231</v>
      </c>
      <c r="H135" s="108">
        <f>(VLOOKUP(B135,'CC - 08'!$B$97:$AS$176,37,0)+VLOOKUP(B135,'CC - 08'!$B$97:$AS$176,38,0))</f>
        <v>0</v>
      </c>
      <c r="I135" s="243">
        <f t="shared" si="62"/>
        <v>0</v>
      </c>
      <c r="J135" s="109">
        <f t="shared" si="67"/>
        <v>25</v>
      </c>
      <c r="K135" s="47">
        <f t="shared" si="67"/>
        <v>2469231</v>
      </c>
      <c r="L135" s="103">
        <f t="shared" si="63"/>
        <v>375000</v>
      </c>
      <c r="M135" s="49">
        <f t="shared" si="64"/>
        <v>2844231</v>
      </c>
      <c r="N135" s="48">
        <f>IF(VLOOKUP(B135,DS,16,0)="x",E135*$N$5,0)</f>
        <v>205440</v>
      </c>
      <c r="O135" s="48">
        <f>IF(VLOOKUP(B135,DS,16,0)="x",E135*$O$5,0)</f>
        <v>38520</v>
      </c>
      <c r="P135" s="48">
        <f>IF(VLOOKUP(B135,DS,16,0)="x",E135*$P$5,0)</f>
        <v>25680</v>
      </c>
      <c r="Q135" s="47">
        <f t="shared" si="65"/>
        <v>2574591</v>
      </c>
      <c r="R135" s="47">
        <f t="shared" si="66"/>
        <v>0</v>
      </c>
      <c r="S135" s="55">
        <f t="shared" si="68"/>
        <v>2574591</v>
      </c>
      <c r="T135" s="47"/>
      <c r="U135" s="123"/>
      <c r="V135" s="45"/>
      <c r="W135" s="34"/>
      <c r="X135" s="5"/>
      <c r="Y135" s="5"/>
      <c r="Z135" s="5"/>
      <c r="AA135" s="4"/>
      <c r="AB135" s="4"/>
      <c r="AC135" s="4"/>
      <c r="AD135" s="4"/>
      <c r="AE135" s="4"/>
    </row>
    <row r="136" spans="1:31" s="44" customFormat="1" ht="23.25" customHeight="1">
      <c r="A136" s="46">
        <v>10</v>
      </c>
      <c r="B136" s="163" t="s">
        <v>106</v>
      </c>
      <c r="C136" s="102" t="str">
        <f t="shared" si="58"/>
        <v>Lý La Quan</v>
      </c>
      <c r="D136" s="135" t="str">
        <f t="shared" si="59"/>
        <v>Công nhân</v>
      </c>
      <c r="E136" s="103">
        <f t="shared" si="60"/>
        <v>2568000</v>
      </c>
      <c r="F136" s="108">
        <f>VLOOKUP(B136,'CC - 08'!$B$97:$AS$176,36,0)</f>
        <v>26</v>
      </c>
      <c r="G136" s="243">
        <f t="shared" si="61"/>
        <v>2568000</v>
      </c>
      <c r="H136" s="108">
        <f>(VLOOKUP(B136,'CC - 08'!$B$97:$AS$176,37,0)+VLOOKUP(B136,'CC - 08'!$B$97:$AS$176,38,0))</f>
        <v>0</v>
      </c>
      <c r="I136" s="243">
        <f t="shared" si="62"/>
        <v>0</v>
      </c>
      <c r="J136" s="109">
        <f t="shared" si="67"/>
        <v>26</v>
      </c>
      <c r="K136" s="47">
        <f t="shared" si="67"/>
        <v>2568000</v>
      </c>
      <c r="L136" s="103">
        <f t="shared" si="63"/>
        <v>390000</v>
      </c>
      <c r="M136" s="49">
        <f t="shared" si="64"/>
        <v>2958000</v>
      </c>
      <c r="N136" s="48">
        <f>IF(VLOOKUP(B136,DS,16,0)="x",E136*$N$5,0)</f>
        <v>205440</v>
      </c>
      <c r="O136" s="48">
        <f>IF(VLOOKUP(B136,DS,16,0)="x",E136*$O$5,0)</f>
        <v>38520</v>
      </c>
      <c r="P136" s="48">
        <f>IF(VLOOKUP(B136,DS,16,0)="x",E136*$P$5,0)</f>
        <v>25680</v>
      </c>
      <c r="Q136" s="47">
        <f t="shared" si="65"/>
        <v>2688360</v>
      </c>
      <c r="R136" s="47">
        <f t="shared" si="66"/>
        <v>0</v>
      </c>
      <c r="S136" s="55">
        <f t="shared" si="68"/>
        <v>2688360</v>
      </c>
      <c r="T136" s="47"/>
      <c r="U136" s="123"/>
      <c r="V136" s="45"/>
      <c r="W136" s="34"/>
      <c r="X136" s="5"/>
      <c r="Y136" s="5"/>
      <c r="Z136" s="5"/>
      <c r="AA136" s="4"/>
      <c r="AB136" s="4"/>
      <c r="AC136" s="4"/>
      <c r="AD136" s="4"/>
      <c r="AE136" s="4"/>
    </row>
    <row r="137" spans="1:31" s="44" customFormat="1" ht="23.25" customHeight="1">
      <c r="A137" s="46">
        <v>11</v>
      </c>
      <c r="B137" s="163" t="s">
        <v>107</v>
      </c>
      <c r="C137" s="102" t="str">
        <f t="shared" si="58"/>
        <v>Trà Thị Soi</v>
      </c>
      <c r="D137" s="135" t="str">
        <f t="shared" si="59"/>
        <v>Công nhân</v>
      </c>
      <c r="E137" s="103">
        <f t="shared" si="60"/>
        <v>2568000</v>
      </c>
      <c r="F137" s="108">
        <f>VLOOKUP(B137,'CC - 08'!$B$97:$AS$176,36,0)</f>
        <v>26</v>
      </c>
      <c r="G137" s="243">
        <f t="shared" si="61"/>
        <v>2568000</v>
      </c>
      <c r="H137" s="108">
        <f>(VLOOKUP(B137,'CC - 08'!$B$97:$AS$176,37,0)+VLOOKUP(B137,'CC - 08'!$B$97:$AS$176,38,0))</f>
        <v>0</v>
      </c>
      <c r="I137" s="243">
        <f t="shared" si="62"/>
        <v>0</v>
      </c>
      <c r="J137" s="109">
        <f t="shared" si="67"/>
        <v>26</v>
      </c>
      <c r="K137" s="47">
        <f t="shared" si="67"/>
        <v>2568000</v>
      </c>
      <c r="L137" s="103">
        <f t="shared" si="63"/>
        <v>390000</v>
      </c>
      <c r="M137" s="49">
        <f t="shared" si="64"/>
        <v>2958000</v>
      </c>
      <c r="N137" s="48">
        <f>IF(VLOOKUP(B137,DS,16,0)="x",E137*$N$5,0)</f>
        <v>205440</v>
      </c>
      <c r="O137" s="48">
        <f>IF(VLOOKUP(B137,DS,16,0)="x",E137*$O$5,0)</f>
        <v>38520</v>
      </c>
      <c r="P137" s="48">
        <f>IF(VLOOKUP(B137,DS,16,0)="x",E137*$P$5,0)</f>
        <v>25680</v>
      </c>
      <c r="Q137" s="47">
        <f t="shared" si="65"/>
        <v>2688360</v>
      </c>
      <c r="R137" s="47">
        <f t="shared" si="66"/>
        <v>0</v>
      </c>
      <c r="S137" s="55">
        <f t="shared" si="68"/>
        <v>2688360</v>
      </c>
      <c r="T137" s="47"/>
      <c r="U137" s="123"/>
      <c r="V137" s="45"/>
      <c r="W137" s="34"/>
      <c r="X137" s="5"/>
      <c r="Y137" s="5"/>
      <c r="Z137" s="5"/>
      <c r="AA137" s="4"/>
      <c r="AB137" s="4"/>
      <c r="AC137" s="4"/>
      <c r="AD137" s="4"/>
      <c r="AE137" s="4"/>
    </row>
    <row r="138" spans="1:31" s="44" customFormat="1" ht="23.25" customHeight="1">
      <c r="A138" s="46">
        <v>12</v>
      </c>
      <c r="B138" s="163" t="s">
        <v>108</v>
      </c>
      <c r="C138" s="102" t="str">
        <f t="shared" si="58"/>
        <v>Nguyễn Thị Diễm Hương</v>
      </c>
      <c r="D138" s="135" t="str">
        <f t="shared" si="59"/>
        <v>Công nhân</v>
      </c>
      <c r="E138" s="103">
        <f t="shared" si="60"/>
        <v>2568000</v>
      </c>
      <c r="F138" s="108">
        <f>VLOOKUP(B138,'CC - 08'!$B$97:$AS$176,36,0)</f>
        <v>26</v>
      </c>
      <c r="G138" s="243">
        <f t="shared" si="61"/>
        <v>2568000</v>
      </c>
      <c r="H138" s="108">
        <f>(VLOOKUP(B138,'CC - 08'!$B$97:$AS$176,37,0)+VLOOKUP(B138,'CC - 08'!$B$97:$AS$176,38,0))</f>
        <v>0</v>
      </c>
      <c r="I138" s="243">
        <f t="shared" si="62"/>
        <v>0</v>
      </c>
      <c r="J138" s="109">
        <f t="shared" si="67"/>
        <v>26</v>
      </c>
      <c r="K138" s="47">
        <f t="shared" si="67"/>
        <v>2568000</v>
      </c>
      <c r="L138" s="103">
        <f t="shared" si="63"/>
        <v>390000</v>
      </c>
      <c r="M138" s="49">
        <f t="shared" si="64"/>
        <v>2958000</v>
      </c>
      <c r="N138" s="48">
        <f>IF(VLOOKUP(B138,DS,16,0)="x",E138*$N$5,0)</f>
        <v>205440</v>
      </c>
      <c r="O138" s="48">
        <f>IF(VLOOKUP(B138,DS,16,0)="x",E138*$O$5,0)</f>
        <v>38520</v>
      </c>
      <c r="P138" s="48">
        <f>IF(VLOOKUP(B138,DS,16,0)="x",E138*$P$5,0)</f>
        <v>25680</v>
      </c>
      <c r="Q138" s="47">
        <f t="shared" si="65"/>
        <v>2688360</v>
      </c>
      <c r="R138" s="47">
        <f t="shared" si="66"/>
        <v>0</v>
      </c>
      <c r="S138" s="55">
        <f t="shared" si="68"/>
        <v>2688360</v>
      </c>
      <c r="T138" s="47"/>
      <c r="U138" s="123"/>
      <c r="V138" s="45"/>
      <c r="W138" s="34"/>
      <c r="X138" s="5"/>
      <c r="Y138" s="5"/>
      <c r="Z138" s="5"/>
      <c r="AA138" s="4"/>
      <c r="AB138" s="4"/>
      <c r="AC138" s="4"/>
      <c r="AD138" s="4"/>
      <c r="AE138" s="4"/>
    </row>
    <row r="139" spans="1:31" s="44" customFormat="1" ht="23.25" customHeight="1">
      <c r="A139" s="46">
        <v>13</v>
      </c>
      <c r="B139" s="163" t="s">
        <v>109</v>
      </c>
      <c r="C139" s="102" t="str">
        <f t="shared" si="58"/>
        <v>Sơn Thị Muỗi Tron</v>
      </c>
      <c r="D139" s="135" t="str">
        <f t="shared" si="59"/>
        <v>Công nhân</v>
      </c>
      <c r="E139" s="103">
        <f t="shared" si="60"/>
        <v>2568000</v>
      </c>
      <c r="F139" s="108">
        <f>VLOOKUP(B139,'CC - 08'!$B$97:$AS$176,36,0)</f>
        <v>26</v>
      </c>
      <c r="G139" s="243">
        <f t="shared" si="61"/>
        <v>2568000</v>
      </c>
      <c r="H139" s="108">
        <f>(VLOOKUP(B139,'CC - 08'!$B$97:$AS$176,37,0)+VLOOKUP(B139,'CC - 08'!$B$97:$AS$176,38,0))</f>
        <v>0</v>
      </c>
      <c r="I139" s="243">
        <f t="shared" si="62"/>
        <v>0</v>
      </c>
      <c r="J139" s="109">
        <f t="shared" si="67"/>
        <v>26</v>
      </c>
      <c r="K139" s="47">
        <f t="shared" si="67"/>
        <v>2568000</v>
      </c>
      <c r="L139" s="103">
        <f t="shared" si="63"/>
        <v>390000</v>
      </c>
      <c r="M139" s="49">
        <f t="shared" si="64"/>
        <v>2958000</v>
      </c>
      <c r="N139" s="48">
        <f>IF(VLOOKUP(B139,DS,16,0)="x",E139*$N$5,0)</f>
        <v>205440</v>
      </c>
      <c r="O139" s="48">
        <f>IF(VLOOKUP(B139,DS,16,0)="x",E139*$O$5,0)</f>
        <v>38520</v>
      </c>
      <c r="P139" s="48">
        <f>IF(VLOOKUP(B139,DS,16,0)="x",E139*$P$5,0)</f>
        <v>25680</v>
      </c>
      <c r="Q139" s="47">
        <f t="shared" si="65"/>
        <v>2688360</v>
      </c>
      <c r="R139" s="47">
        <f t="shared" si="66"/>
        <v>0</v>
      </c>
      <c r="S139" s="55">
        <f t="shared" si="68"/>
        <v>2688360</v>
      </c>
      <c r="T139" s="47"/>
      <c r="U139" s="123"/>
      <c r="V139" s="45"/>
      <c r="W139" s="34"/>
      <c r="X139" s="5"/>
      <c r="Y139" s="5"/>
      <c r="Z139" s="5"/>
      <c r="AA139" s="4"/>
      <c r="AB139" s="4"/>
      <c r="AC139" s="4"/>
      <c r="AD139" s="4"/>
      <c r="AE139" s="4"/>
    </row>
    <row r="140" spans="1:31" s="44" customFormat="1" ht="23.25" customHeight="1">
      <c r="A140" s="46">
        <v>14</v>
      </c>
      <c r="B140" s="163" t="s">
        <v>110</v>
      </c>
      <c r="C140" s="102" t="str">
        <f t="shared" si="58"/>
        <v>Sơn Thị Thương</v>
      </c>
      <c r="D140" s="135" t="str">
        <f t="shared" si="59"/>
        <v>Công nhân</v>
      </c>
      <c r="E140" s="103">
        <f t="shared" si="60"/>
        <v>2568000</v>
      </c>
      <c r="F140" s="108">
        <f>VLOOKUP(B140,'CC - 08'!$B$97:$AS$176,36,0)</f>
        <v>26</v>
      </c>
      <c r="G140" s="243">
        <f t="shared" si="61"/>
        <v>2568000</v>
      </c>
      <c r="H140" s="108">
        <f>(VLOOKUP(B140,'CC - 08'!$B$97:$AS$176,37,0)+VLOOKUP(B140,'CC - 08'!$B$97:$AS$176,38,0))</f>
        <v>0</v>
      </c>
      <c r="I140" s="243">
        <f t="shared" si="62"/>
        <v>0</v>
      </c>
      <c r="J140" s="109">
        <f t="shared" si="67"/>
        <v>26</v>
      </c>
      <c r="K140" s="47">
        <f t="shared" si="67"/>
        <v>2568000</v>
      </c>
      <c r="L140" s="103">
        <f t="shared" si="63"/>
        <v>390000</v>
      </c>
      <c r="M140" s="49">
        <f t="shared" si="64"/>
        <v>2958000</v>
      </c>
      <c r="N140" s="48">
        <f>IF(VLOOKUP(B140,DS,16,0)="x",E140*$N$5,0)</f>
        <v>205440</v>
      </c>
      <c r="O140" s="48">
        <f>IF(VLOOKUP(B140,DS,16,0)="x",E140*$O$5,0)</f>
        <v>38520</v>
      </c>
      <c r="P140" s="48">
        <f>IF(VLOOKUP(B140,DS,16,0)="x",E140*$P$5,0)</f>
        <v>25680</v>
      </c>
      <c r="Q140" s="47">
        <f t="shared" si="65"/>
        <v>2688360</v>
      </c>
      <c r="R140" s="47">
        <f t="shared" si="66"/>
        <v>0</v>
      </c>
      <c r="S140" s="55">
        <f t="shared" si="68"/>
        <v>2688360</v>
      </c>
      <c r="T140" s="47"/>
      <c r="U140" s="123"/>
      <c r="V140" s="45"/>
      <c r="W140" s="34"/>
      <c r="X140" s="5"/>
      <c r="Y140" s="5"/>
      <c r="Z140" s="5"/>
      <c r="AA140" s="4"/>
      <c r="AB140" s="4"/>
      <c r="AC140" s="4"/>
      <c r="AD140" s="4"/>
      <c r="AE140" s="4"/>
    </row>
    <row r="141" spans="1:31" s="44" customFormat="1" ht="23.25" customHeight="1">
      <c r="A141" s="46">
        <v>15</v>
      </c>
      <c r="B141" s="163" t="s">
        <v>111</v>
      </c>
      <c r="C141" s="102" t="str">
        <f t="shared" si="58"/>
        <v>Thạch Thị Som Ươne</v>
      </c>
      <c r="D141" s="135" t="str">
        <f t="shared" si="59"/>
        <v>Công nhân</v>
      </c>
      <c r="E141" s="103">
        <f t="shared" si="60"/>
        <v>2568000</v>
      </c>
      <c r="F141" s="108">
        <f>VLOOKUP(B141,'CC - 08'!$B$97:$AS$176,36,0)</f>
        <v>25</v>
      </c>
      <c r="G141" s="243">
        <f t="shared" si="61"/>
        <v>2469231</v>
      </c>
      <c r="H141" s="108">
        <f>(VLOOKUP(B141,'CC - 08'!$B$97:$AS$176,37,0)+VLOOKUP(B141,'CC - 08'!$B$97:$AS$176,38,0))</f>
        <v>0</v>
      </c>
      <c r="I141" s="243">
        <f t="shared" si="62"/>
        <v>0</v>
      </c>
      <c r="J141" s="109">
        <f t="shared" si="67"/>
        <v>25</v>
      </c>
      <c r="K141" s="47">
        <f t="shared" si="67"/>
        <v>2469231</v>
      </c>
      <c r="L141" s="103">
        <f t="shared" si="63"/>
        <v>375000</v>
      </c>
      <c r="M141" s="49">
        <f t="shared" si="64"/>
        <v>2844231</v>
      </c>
      <c r="N141" s="48">
        <f>IF(VLOOKUP(B141,DS,16,0)="x",E141*$N$5,0)</f>
        <v>205440</v>
      </c>
      <c r="O141" s="48">
        <f>IF(VLOOKUP(B141,DS,16,0)="x",E141*$O$5,0)</f>
        <v>38520</v>
      </c>
      <c r="P141" s="48">
        <f>IF(VLOOKUP(B141,DS,16,0)="x",E141*$P$5,0)</f>
        <v>25680</v>
      </c>
      <c r="Q141" s="47">
        <f t="shared" si="65"/>
        <v>2574591</v>
      </c>
      <c r="R141" s="47">
        <f t="shared" si="66"/>
        <v>0</v>
      </c>
      <c r="S141" s="55">
        <f t="shared" si="68"/>
        <v>2574591</v>
      </c>
      <c r="T141" s="47"/>
      <c r="U141" s="123"/>
      <c r="V141" s="45"/>
      <c r="W141" s="34"/>
      <c r="X141" s="5"/>
      <c r="Y141" s="5"/>
      <c r="Z141" s="5"/>
      <c r="AA141" s="4"/>
      <c r="AB141" s="4"/>
      <c r="AC141" s="4"/>
      <c r="AD141" s="4"/>
      <c r="AE141" s="4"/>
    </row>
    <row r="142" spans="1:31" s="44" customFormat="1" ht="23.25" customHeight="1">
      <c r="A142" s="46">
        <v>16</v>
      </c>
      <c r="B142" s="163" t="s">
        <v>112</v>
      </c>
      <c r="C142" s="102" t="str">
        <f t="shared" si="58"/>
        <v>Huỳnh Thị Như</v>
      </c>
      <c r="D142" s="135" t="str">
        <f t="shared" si="59"/>
        <v>Công nhân</v>
      </c>
      <c r="E142" s="103">
        <f t="shared" si="60"/>
        <v>2568000</v>
      </c>
      <c r="F142" s="108">
        <f>VLOOKUP(B142,'CC - 08'!$B$97:$AS$176,36,0)</f>
        <v>26</v>
      </c>
      <c r="G142" s="243">
        <f t="shared" si="61"/>
        <v>2568000</v>
      </c>
      <c r="H142" s="108">
        <f>(VLOOKUP(B142,'CC - 08'!$B$97:$AS$176,37,0)+VLOOKUP(B142,'CC - 08'!$B$97:$AS$176,38,0))</f>
        <v>0</v>
      </c>
      <c r="I142" s="243">
        <f t="shared" si="62"/>
        <v>0</v>
      </c>
      <c r="J142" s="109">
        <f t="shared" si="67"/>
        <v>26</v>
      </c>
      <c r="K142" s="47">
        <f t="shared" si="67"/>
        <v>2568000</v>
      </c>
      <c r="L142" s="103">
        <f t="shared" si="63"/>
        <v>390000</v>
      </c>
      <c r="M142" s="49">
        <f t="shared" si="64"/>
        <v>2958000</v>
      </c>
      <c r="N142" s="48">
        <f>IF(VLOOKUP(B142,DS,16,0)="x",E142*$N$5,0)</f>
        <v>205440</v>
      </c>
      <c r="O142" s="48">
        <f>IF(VLOOKUP(B142,DS,16,0)="x",E142*$O$5,0)</f>
        <v>38520</v>
      </c>
      <c r="P142" s="48">
        <f>IF(VLOOKUP(B142,DS,16,0)="x",E142*$P$5,0)</f>
        <v>25680</v>
      </c>
      <c r="Q142" s="47">
        <f t="shared" si="65"/>
        <v>2688360</v>
      </c>
      <c r="R142" s="47">
        <f t="shared" si="66"/>
        <v>0</v>
      </c>
      <c r="S142" s="55">
        <f t="shared" si="68"/>
        <v>2688360</v>
      </c>
      <c r="T142" s="47"/>
      <c r="U142" s="123"/>
      <c r="V142" s="45"/>
      <c r="W142" s="34"/>
      <c r="X142" s="5"/>
      <c r="Y142" s="5"/>
      <c r="Z142" s="5"/>
      <c r="AA142" s="4"/>
      <c r="AB142" s="4"/>
      <c r="AC142" s="4"/>
      <c r="AD142" s="4"/>
      <c r="AE142" s="4"/>
    </row>
    <row r="143" spans="1:31" s="44" customFormat="1" ht="23.25" customHeight="1">
      <c r="A143" s="46">
        <v>17</v>
      </c>
      <c r="B143" s="163" t="s">
        <v>113</v>
      </c>
      <c r="C143" s="102" t="str">
        <f t="shared" si="58"/>
        <v>Sơn Thị Chành Ny</v>
      </c>
      <c r="D143" s="135" t="str">
        <f t="shared" si="59"/>
        <v>Công nhân</v>
      </c>
      <c r="E143" s="103">
        <f t="shared" si="60"/>
        <v>2568000</v>
      </c>
      <c r="F143" s="108">
        <f>VLOOKUP(B143,'CC - 08'!$B$97:$AS$176,36,0)</f>
        <v>26</v>
      </c>
      <c r="G143" s="243">
        <f t="shared" si="61"/>
        <v>2568000</v>
      </c>
      <c r="H143" s="108">
        <f>(VLOOKUP(B143,'CC - 08'!$B$97:$AS$176,37,0)+VLOOKUP(B143,'CC - 08'!$B$97:$AS$176,38,0))</f>
        <v>0</v>
      </c>
      <c r="I143" s="243">
        <f t="shared" si="62"/>
        <v>0</v>
      </c>
      <c r="J143" s="109">
        <f t="shared" si="67"/>
        <v>26</v>
      </c>
      <c r="K143" s="47">
        <f t="shared" si="67"/>
        <v>2568000</v>
      </c>
      <c r="L143" s="103">
        <f t="shared" si="63"/>
        <v>390000</v>
      </c>
      <c r="M143" s="49">
        <f t="shared" si="64"/>
        <v>2958000</v>
      </c>
      <c r="N143" s="48">
        <f>IF(VLOOKUP(B143,DS,16,0)="x",E143*$N$5,0)</f>
        <v>205440</v>
      </c>
      <c r="O143" s="48">
        <f>IF(VLOOKUP(B143,DS,16,0)="x",E143*$O$5,0)</f>
        <v>38520</v>
      </c>
      <c r="P143" s="48">
        <f>IF(VLOOKUP(B143,DS,16,0)="x",E143*$P$5,0)</f>
        <v>25680</v>
      </c>
      <c r="Q143" s="47">
        <f t="shared" si="65"/>
        <v>2688360</v>
      </c>
      <c r="R143" s="47">
        <f t="shared" si="66"/>
        <v>0</v>
      </c>
      <c r="S143" s="55">
        <f t="shared" si="68"/>
        <v>2688360</v>
      </c>
      <c r="T143" s="47"/>
      <c r="U143" s="123"/>
      <c r="V143" s="45"/>
      <c r="W143" s="34"/>
      <c r="X143" s="5"/>
      <c r="Y143" s="5"/>
      <c r="Z143" s="5"/>
      <c r="AA143" s="4"/>
      <c r="AB143" s="4"/>
      <c r="AC143" s="4"/>
      <c r="AD143" s="4"/>
      <c r="AE143" s="4"/>
    </row>
    <row r="144" spans="1:31" s="44" customFormat="1" ht="23.25" customHeight="1">
      <c r="A144" s="46">
        <v>18</v>
      </c>
      <c r="B144" s="163" t="s">
        <v>114</v>
      </c>
      <c r="C144" s="102" t="str">
        <f t="shared" si="58"/>
        <v>Sơn Thị Chành Đa</v>
      </c>
      <c r="D144" s="135" t="str">
        <f t="shared" si="59"/>
        <v>Công nhân</v>
      </c>
      <c r="E144" s="103">
        <f t="shared" si="60"/>
        <v>2568000</v>
      </c>
      <c r="F144" s="108">
        <f>VLOOKUP(B144,'CC - 08'!$B$97:$AS$176,36,0)</f>
        <v>26</v>
      </c>
      <c r="G144" s="243">
        <f t="shared" si="61"/>
        <v>2568000</v>
      </c>
      <c r="H144" s="108">
        <f>(VLOOKUP(B144,'CC - 08'!$B$97:$AS$176,37,0)+VLOOKUP(B144,'CC - 08'!$B$97:$AS$176,38,0))</f>
        <v>0</v>
      </c>
      <c r="I144" s="243">
        <f t="shared" si="62"/>
        <v>0</v>
      </c>
      <c r="J144" s="109">
        <f t="shared" si="67"/>
        <v>26</v>
      </c>
      <c r="K144" s="47">
        <f t="shared" si="67"/>
        <v>2568000</v>
      </c>
      <c r="L144" s="103">
        <f t="shared" si="63"/>
        <v>390000</v>
      </c>
      <c r="M144" s="49">
        <f t="shared" si="64"/>
        <v>2958000</v>
      </c>
      <c r="N144" s="48">
        <f>IF(VLOOKUP(B144,DS,16,0)="x",E144*$N$5,0)</f>
        <v>205440</v>
      </c>
      <c r="O144" s="48">
        <f>IF(VLOOKUP(B144,DS,16,0)="x",E144*$O$5,0)</f>
        <v>38520</v>
      </c>
      <c r="P144" s="48">
        <f>IF(VLOOKUP(B144,DS,16,0)="x",E144*$P$5,0)</f>
        <v>25680</v>
      </c>
      <c r="Q144" s="47">
        <f t="shared" si="65"/>
        <v>2688360</v>
      </c>
      <c r="R144" s="47">
        <f t="shared" si="66"/>
        <v>0</v>
      </c>
      <c r="S144" s="55">
        <f t="shared" si="68"/>
        <v>2688360</v>
      </c>
      <c r="T144" s="47"/>
      <c r="U144" s="123"/>
      <c r="V144" s="45"/>
      <c r="W144" s="34"/>
      <c r="X144" s="5"/>
      <c r="Y144" s="5"/>
      <c r="Z144" s="5"/>
      <c r="AA144" s="4"/>
      <c r="AB144" s="4"/>
      <c r="AC144" s="4"/>
      <c r="AD144" s="4"/>
      <c r="AE144" s="4"/>
    </row>
    <row r="145" spans="1:31" s="44" customFormat="1" ht="23.25" customHeight="1">
      <c r="A145" s="46">
        <v>19</v>
      </c>
      <c r="B145" s="163" t="s">
        <v>115</v>
      </c>
      <c r="C145" s="102" t="str">
        <f t="shared" si="58"/>
        <v>Trần Thị Bích Phượng</v>
      </c>
      <c r="D145" s="135" t="str">
        <f t="shared" si="59"/>
        <v>Công nhân</v>
      </c>
      <c r="E145" s="103">
        <f t="shared" si="60"/>
        <v>2568000</v>
      </c>
      <c r="F145" s="108">
        <f>VLOOKUP(B145,'CC - 08'!$B$97:$AS$176,36,0)</f>
        <v>26</v>
      </c>
      <c r="G145" s="243">
        <f t="shared" si="61"/>
        <v>2568000</v>
      </c>
      <c r="H145" s="108">
        <f>(VLOOKUP(B145,'CC - 08'!$B$97:$AS$176,37,0)+VLOOKUP(B145,'CC - 08'!$B$97:$AS$176,38,0))</f>
        <v>0</v>
      </c>
      <c r="I145" s="243">
        <f t="shared" si="62"/>
        <v>0</v>
      </c>
      <c r="J145" s="109">
        <f t="shared" si="67"/>
        <v>26</v>
      </c>
      <c r="K145" s="47">
        <f t="shared" si="67"/>
        <v>2568000</v>
      </c>
      <c r="L145" s="103">
        <f t="shared" si="63"/>
        <v>390000</v>
      </c>
      <c r="M145" s="49">
        <f t="shared" si="64"/>
        <v>2958000</v>
      </c>
      <c r="N145" s="48">
        <f>IF(VLOOKUP(B145,DS,16,0)="x",E145*$N$5,0)</f>
        <v>205440</v>
      </c>
      <c r="O145" s="48">
        <f>IF(VLOOKUP(B145,DS,16,0)="x",E145*$O$5,0)</f>
        <v>38520</v>
      </c>
      <c r="P145" s="48">
        <f>IF(VLOOKUP(B145,DS,16,0)="x",E145*$P$5,0)</f>
        <v>25680</v>
      </c>
      <c r="Q145" s="47">
        <f t="shared" si="65"/>
        <v>2688360</v>
      </c>
      <c r="R145" s="47">
        <f t="shared" si="66"/>
        <v>0</v>
      </c>
      <c r="S145" s="55">
        <f t="shared" si="68"/>
        <v>2688360</v>
      </c>
      <c r="T145" s="47"/>
      <c r="U145" s="123"/>
      <c r="V145" s="45"/>
      <c r="W145" s="34"/>
      <c r="X145" s="5"/>
      <c r="Y145" s="5"/>
      <c r="Z145" s="5"/>
      <c r="AA145" s="4"/>
      <c r="AB145" s="4"/>
      <c r="AC145" s="4"/>
      <c r="AD145" s="4"/>
      <c r="AE145" s="4"/>
    </row>
    <row r="146" spans="1:31" s="44" customFormat="1" ht="23.25" customHeight="1">
      <c r="A146" s="46">
        <v>20</v>
      </c>
      <c r="B146" s="163" t="s">
        <v>116</v>
      </c>
      <c r="C146" s="102" t="str">
        <f t="shared" si="58"/>
        <v>Sơn Thị Trường Sa</v>
      </c>
      <c r="D146" s="135" t="str">
        <f t="shared" si="59"/>
        <v>Công nhân</v>
      </c>
      <c r="E146" s="103">
        <f t="shared" si="60"/>
        <v>2568000</v>
      </c>
      <c r="F146" s="108">
        <f>VLOOKUP(B146,'CC - 08'!$B$97:$AS$176,36,0)</f>
        <v>25</v>
      </c>
      <c r="G146" s="243">
        <f t="shared" si="61"/>
        <v>2469231</v>
      </c>
      <c r="H146" s="108">
        <f>(VLOOKUP(B146,'CC - 08'!$B$97:$AS$176,37,0)+VLOOKUP(B146,'CC - 08'!$B$97:$AS$176,38,0))</f>
        <v>0</v>
      </c>
      <c r="I146" s="243">
        <f t="shared" si="62"/>
        <v>0</v>
      </c>
      <c r="J146" s="109">
        <f t="shared" si="67"/>
        <v>25</v>
      </c>
      <c r="K146" s="47">
        <f t="shared" si="67"/>
        <v>2469231</v>
      </c>
      <c r="L146" s="103">
        <f t="shared" si="63"/>
        <v>375000</v>
      </c>
      <c r="M146" s="49">
        <f t="shared" si="64"/>
        <v>2844231</v>
      </c>
      <c r="N146" s="48">
        <f>IF(VLOOKUP(B146,DS,16,0)="x",E146*$N$5,0)</f>
        <v>205440</v>
      </c>
      <c r="O146" s="48">
        <f>IF(VLOOKUP(B146,DS,16,0)="x",E146*$O$5,0)</f>
        <v>38520</v>
      </c>
      <c r="P146" s="48">
        <f>IF(VLOOKUP(B146,DS,16,0)="x",E146*$P$5,0)</f>
        <v>25680</v>
      </c>
      <c r="Q146" s="47">
        <f t="shared" si="65"/>
        <v>2574591</v>
      </c>
      <c r="R146" s="47">
        <f t="shared" si="66"/>
        <v>0</v>
      </c>
      <c r="S146" s="55">
        <f t="shared" si="68"/>
        <v>2574591</v>
      </c>
      <c r="T146" s="47"/>
      <c r="U146" s="123"/>
      <c r="V146" s="45"/>
      <c r="W146" s="34"/>
      <c r="X146" s="5"/>
      <c r="Y146" s="5"/>
      <c r="Z146" s="5"/>
      <c r="AA146" s="4"/>
      <c r="AB146" s="4"/>
      <c r="AC146" s="4"/>
      <c r="AD146" s="4"/>
      <c r="AE146" s="4"/>
    </row>
    <row r="147" spans="1:31" s="44" customFormat="1" ht="23.25" customHeight="1">
      <c r="A147" s="46">
        <v>21</v>
      </c>
      <c r="B147" s="163" t="s">
        <v>117</v>
      </c>
      <c r="C147" s="102" t="str">
        <f t="shared" si="58"/>
        <v>Lâm Thị Sà Mít</v>
      </c>
      <c r="D147" s="135" t="str">
        <f t="shared" si="59"/>
        <v>Công nhân</v>
      </c>
      <c r="E147" s="103">
        <f t="shared" si="60"/>
        <v>2568000</v>
      </c>
      <c r="F147" s="108">
        <f>VLOOKUP(B147,'CC - 08'!$B$97:$AS$176,36,0)</f>
        <v>26</v>
      </c>
      <c r="G147" s="243">
        <f t="shared" si="61"/>
        <v>2568000</v>
      </c>
      <c r="H147" s="108">
        <f>(VLOOKUP(B147,'CC - 08'!$B$97:$AS$176,37,0)+VLOOKUP(B147,'CC - 08'!$B$97:$AS$176,38,0))</f>
        <v>0</v>
      </c>
      <c r="I147" s="243">
        <f t="shared" si="62"/>
        <v>0</v>
      </c>
      <c r="J147" s="109">
        <f t="shared" si="67"/>
        <v>26</v>
      </c>
      <c r="K147" s="47">
        <f t="shared" si="67"/>
        <v>2568000</v>
      </c>
      <c r="L147" s="103">
        <f t="shared" si="63"/>
        <v>390000</v>
      </c>
      <c r="M147" s="49">
        <f t="shared" si="64"/>
        <v>2958000</v>
      </c>
      <c r="N147" s="48">
        <f>IF(VLOOKUP(B147,DS,16,0)="x",E147*$N$5,0)</f>
        <v>205440</v>
      </c>
      <c r="O147" s="48">
        <f>IF(VLOOKUP(B147,DS,16,0)="x",E147*$O$5,0)</f>
        <v>38520</v>
      </c>
      <c r="P147" s="48">
        <f>IF(VLOOKUP(B147,DS,16,0)="x",E147*$P$5,0)</f>
        <v>25680</v>
      </c>
      <c r="Q147" s="47">
        <f t="shared" si="65"/>
        <v>2688360</v>
      </c>
      <c r="R147" s="47">
        <f t="shared" si="66"/>
        <v>0</v>
      </c>
      <c r="S147" s="55">
        <f t="shared" si="68"/>
        <v>2688360</v>
      </c>
      <c r="T147" s="47"/>
      <c r="U147" s="123"/>
      <c r="V147" s="45"/>
      <c r="W147" s="34"/>
      <c r="X147" s="5"/>
      <c r="Y147" s="5"/>
      <c r="Z147" s="5"/>
      <c r="AA147" s="4"/>
      <c r="AB147" s="4"/>
      <c r="AC147" s="4"/>
      <c r="AD147" s="4"/>
      <c r="AE147" s="4"/>
    </row>
    <row r="148" spans="1:31" s="44" customFormat="1" ht="23.25" customHeight="1">
      <c r="A148" s="46">
        <v>22</v>
      </c>
      <c r="B148" s="163" t="s">
        <v>118</v>
      </c>
      <c r="C148" s="102" t="str">
        <f t="shared" si="58"/>
        <v>Nguyễn Văn Phi</v>
      </c>
      <c r="D148" s="135" t="str">
        <f t="shared" si="59"/>
        <v>Công nhân</v>
      </c>
      <c r="E148" s="103">
        <f t="shared" si="60"/>
        <v>2568000</v>
      </c>
      <c r="F148" s="108">
        <f>VLOOKUP(B148,'CC - 08'!$B$97:$AS$176,36,0)</f>
        <v>26</v>
      </c>
      <c r="G148" s="243">
        <f t="shared" si="61"/>
        <v>2568000</v>
      </c>
      <c r="H148" s="108">
        <f>(VLOOKUP(B148,'CC - 08'!$B$97:$AS$176,37,0)+VLOOKUP(B148,'CC - 08'!$B$97:$AS$176,38,0))</f>
        <v>0</v>
      </c>
      <c r="I148" s="243">
        <f t="shared" si="62"/>
        <v>0</v>
      </c>
      <c r="J148" s="109">
        <f t="shared" si="67"/>
        <v>26</v>
      </c>
      <c r="K148" s="47">
        <f t="shared" si="67"/>
        <v>2568000</v>
      </c>
      <c r="L148" s="103">
        <f t="shared" si="63"/>
        <v>390000</v>
      </c>
      <c r="M148" s="49">
        <f t="shared" si="64"/>
        <v>2958000</v>
      </c>
      <c r="N148" s="48">
        <f>IF(VLOOKUP(B148,DS,16,0)="x",E148*$N$5,0)</f>
        <v>205440</v>
      </c>
      <c r="O148" s="48">
        <f>IF(VLOOKUP(B148,DS,16,0)="x",E148*$O$5,0)</f>
        <v>38520</v>
      </c>
      <c r="P148" s="48">
        <f>IF(VLOOKUP(B148,DS,16,0)="x",E148*$P$5,0)</f>
        <v>25680</v>
      </c>
      <c r="Q148" s="47">
        <f t="shared" si="65"/>
        <v>2688360</v>
      </c>
      <c r="R148" s="47">
        <f t="shared" si="66"/>
        <v>0</v>
      </c>
      <c r="S148" s="55">
        <f t="shared" si="68"/>
        <v>2688360</v>
      </c>
      <c r="T148" s="47"/>
      <c r="U148" s="123"/>
      <c r="V148" s="45"/>
      <c r="W148" s="34"/>
      <c r="X148" s="5"/>
      <c r="Y148" s="5"/>
      <c r="Z148" s="5"/>
      <c r="AA148" s="4"/>
      <c r="AB148" s="4"/>
      <c r="AC148" s="4"/>
      <c r="AD148" s="4"/>
      <c r="AE148" s="4"/>
    </row>
    <row r="149" spans="1:31" s="44" customFormat="1" ht="23.25" customHeight="1">
      <c r="A149" s="46">
        <v>23</v>
      </c>
      <c r="B149" s="163" t="s">
        <v>119</v>
      </c>
      <c r="C149" s="102" t="str">
        <f t="shared" si="58"/>
        <v>Trần Thị Toan</v>
      </c>
      <c r="D149" s="135" t="str">
        <f t="shared" si="59"/>
        <v>Công nhân</v>
      </c>
      <c r="E149" s="103">
        <f t="shared" si="60"/>
        <v>2568000</v>
      </c>
      <c r="F149" s="108">
        <f>VLOOKUP(B149,'CC - 08'!$B$97:$AS$176,36,0)</f>
        <v>25</v>
      </c>
      <c r="G149" s="243">
        <f t="shared" si="61"/>
        <v>2469231</v>
      </c>
      <c r="H149" s="108">
        <f>(VLOOKUP(B149,'CC - 08'!$B$97:$AS$176,37,0)+VLOOKUP(B149,'CC - 08'!$B$97:$AS$176,38,0))</f>
        <v>0</v>
      </c>
      <c r="I149" s="243">
        <f t="shared" si="62"/>
        <v>0</v>
      </c>
      <c r="J149" s="109">
        <f t="shared" si="67"/>
        <v>25</v>
      </c>
      <c r="K149" s="47">
        <f t="shared" si="67"/>
        <v>2469231</v>
      </c>
      <c r="L149" s="103">
        <f t="shared" si="63"/>
        <v>375000</v>
      </c>
      <c r="M149" s="49">
        <f t="shared" si="64"/>
        <v>2844231</v>
      </c>
      <c r="N149" s="48">
        <f>IF(VLOOKUP(B149,DS,16,0)="x",E149*$N$5,0)</f>
        <v>205440</v>
      </c>
      <c r="O149" s="48">
        <f>IF(VLOOKUP(B149,DS,16,0)="x",E149*$O$5,0)</f>
        <v>38520</v>
      </c>
      <c r="P149" s="48">
        <f>IF(VLOOKUP(B149,DS,16,0)="x",E149*$P$5,0)</f>
        <v>25680</v>
      </c>
      <c r="Q149" s="47">
        <f t="shared" si="65"/>
        <v>2574591</v>
      </c>
      <c r="R149" s="47">
        <f t="shared" si="66"/>
        <v>0</v>
      </c>
      <c r="S149" s="55">
        <f t="shared" si="68"/>
        <v>2574591</v>
      </c>
      <c r="T149" s="47"/>
      <c r="U149" s="123"/>
      <c r="V149" s="45"/>
      <c r="W149" s="34"/>
      <c r="X149" s="5"/>
      <c r="Y149" s="5"/>
      <c r="Z149" s="5"/>
      <c r="AA149" s="4"/>
      <c r="AB149" s="4"/>
      <c r="AC149" s="4"/>
      <c r="AD149" s="4"/>
      <c r="AE149" s="4"/>
    </row>
    <row r="150" spans="1:31" s="44" customFormat="1" ht="23.25" customHeight="1">
      <c r="A150" s="46">
        <v>24</v>
      </c>
      <c r="B150" s="163" t="s">
        <v>120</v>
      </c>
      <c r="C150" s="102" t="str">
        <f t="shared" si="58"/>
        <v>Nguyễn Hữu Nhơn</v>
      </c>
      <c r="D150" s="135" t="str">
        <f t="shared" si="59"/>
        <v>Công nhân</v>
      </c>
      <c r="E150" s="103">
        <f t="shared" si="60"/>
        <v>2568000</v>
      </c>
      <c r="F150" s="108">
        <f>VLOOKUP(B150,'CC - 08'!$B$97:$AS$176,36,0)</f>
        <v>26</v>
      </c>
      <c r="G150" s="243">
        <f t="shared" si="61"/>
        <v>2568000</v>
      </c>
      <c r="H150" s="108">
        <f>(VLOOKUP(B150,'CC - 08'!$B$97:$AS$176,37,0)+VLOOKUP(B150,'CC - 08'!$B$97:$AS$176,38,0))</f>
        <v>0</v>
      </c>
      <c r="I150" s="243">
        <f t="shared" si="62"/>
        <v>0</v>
      </c>
      <c r="J150" s="109">
        <f t="shared" si="67"/>
        <v>26</v>
      </c>
      <c r="K150" s="47">
        <f t="shared" si="67"/>
        <v>2568000</v>
      </c>
      <c r="L150" s="103">
        <f t="shared" si="63"/>
        <v>390000</v>
      </c>
      <c r="M150" s="49">
        <f t="shared" si="64"/>
        <v>2958000</v>
      </c>
      <c r="N150" s="48">
        <f>IF(VLOOKUP(B150,DS,16,0)="x",E150*$N$5,0)</f>
        <v>205440</v>
      </c>
      <c r="O150" s="48">
        <f>IF(VLOOKUP(B150,DS,16,0)="x",E150*$O$5,0)</f>
        <v>38520</v>
      </c>
      <c r="P150" s="48">
        <f>IF(VLOOKUP(B150,DS,16,0)="x",E150*$P$5,0)</f>
        <v>25680</v>
      </c>
      <c r="Q150" s="47">
        <f t="shared" si="65"/>
        <v>2688360</v>
      </c>
      <c r="R150" s="47">
        <f t="shared" si="66"/>
        <v>0</v>
      </c>
      <c r="S150" s="55">
        <f t="shared" si="68"/>
        <v>2688360</v>
      </c>
      <c r="T150" s="47"/>
      <c r="U150" s="123"/>
      <c r="V150" s="45"/>
      <c r="W150" s="34"/>
      <c r="X150" s="5"/>
      <c r="Y150" s="5"/>
      <c r="Z150" s="5"/>
      <c r="AA150" s="4"/>
      <c r="AB150" s="4"/>
      <c r="AC150" s="4"/>
      <c r="AD150" s="4"/>
      <c r="AE150" s="4"/>
    </row>
    <row r="151" spans="1:31" s="44" customFormat="1" ht="23.25" customHeight="1">
      <c r="A151" s="46">
        <v>25</v>
      </c>
      <c r="B151" s="163" t="s">
        <v>121</v>
      </c>
      <c r="C151" s="102" t="str">
        <f t="shared" si="58"/>
        <v>Huỳnh Minh Hiếu</v>
      </c>
      <c r="D151" s="135" t="str">
        <f t="shared" si="59"/>
        <v>Công nhân</v>
      </c>
      <c r="E151" s="103">
        <f t="shared" si="60"/>
        <v>2568000</v>
      </c>
      <c r="F151" s="108">
        <f>VLOOKUP(B151,'CC - 08'!$B$97:$AS$176,36,0)</f>
        <v>26</v>
      </c>
      <c r="G151" s="243">
        <f t="shared" si="61"/>
        <v>2568000</v>
      </c>
      <c r="H151" s="108">
        <f>(VLOOKUP(B151,'CC - 08'!$B$97:$AS$176,37,0)+VLOOKUP(B151,'CC - 08'!$B$97:$AS$176,38,0))</f>
        <v>0</v>
      </c>
      <c r="I151" s="243">
        <f t="shared" si="62"/>
        <v>0</v>
      </c>
      <c r="J151" s="109">
        <f t="shared" si="67"/>
        <v>26</v>
      </c>
      <c r="K151" s="47">
        <f t="shared" si="67"/>
        <v>2568000</v>
      </c>
      <c r="L151" s="103">
        <f t="shared" si="63"/>
        <v>390000</v>
      </c>
      <c r="M151" s="49">
        <f t="shared" si="64"/>
        <v>2958000</v>
      </c>
      <c r="N151" s="48">
        <f>IF(VLOOKUP(B151,DS,16,0)="x",E151*$N$5,0)</f>
        <v>205440</v>
      </c>
      <c r="O151" s="48">
        <f>IF(VLOOKUP(B151,DS,16,0)="x",E151*$O$5,0)</f>
        <v>38520</v>
      </c>
      <c r="P151" s="48">
        <f>IF(VLOOKUP(B151,DS,16,0)="x",E151*$P$5,0)</f>
        <v>25680</v>
      </c>
      <c r="Q151" s="47">
        <f t="shared" si="65"/>
        <v>2688360</v>
      </c>
      <c r="R151" s="47">
        <f t="shared" si="66"/>
        <v>0</v>
      </c>
      <c r="S151" s="55">
        <f t="shared" si="68"/>
        <v>2688360</v>
      </c>
      <c r="T151" s="47"/>
      <c r="U151" s="123"/>
      <c r="V151" s="45"/>
      <c r="W151" s="34"/>
      <c r="X151" s="5"/>
      <c r="Y151" s="5"/>
      <c r="Z151" s="5"/>
      <c r="AA151" s="4"/>
      <c r="AB151" s="4"/>
      <c r="AC151" s="4"/>
      <c r="AD151" s="4"/>
      <c r="AE151" s="4"/>
    </row>
    <row r="152" spans="1:31" s="44" customFormat="1" ht="23.25" customHeight="1">
      <c r="A152" s="46">
        <v>26</v>
      </c>
      <c r="B152" s="163" t="s">
        <v>122</v>
      </c>
      <c r="C152" s="102" t="str">
        <f t="shared" si="58"/>
        <v>Lý Thị Sà Kha</v>
      </c>
      <c r="D152" s="135" t="str">
        <f t="shared" si="59"/>
        <v>Công nhân</v>
      </c>
      <c r="E152" s="103">
        <f t="shared" si="60"/>
        <v>2568000</v>
      </c>
      <c r="F152" s="108">
        <f>VLOOKUP(B152,'CC - 08'!$B$97:$AS$176,36,0)</f>
        <v>26</v>
      </c>
      <c r="G152" s="243">
        <f t="shared" si="61"/>
        <v>2568000</v>
      </c>
      <c r="H152" s="108">
        <f>(VLOOKUP(B152,'CC - 08'!$B$97:$AS$176,37,0)+VLOOKUP(B152,'CC - 08'!$B$97:$AS$176,38,0))</f>
        <v>0</v>
      </c>
      <c r="I152" s="243">
        <f t="shared" si="62"/>
        <v>0</v>
      </c>
      <c r="J152" s="109">
        <f t="shared" si="67"/>
        <v>26</v>
      </c>
      <c r="K152" s="47">
        <f t="shared" si="67"/>
        <v>2568000</v>
      </c>
      <c r="L152" s="103">
        <f t="shared" si="63"/>
        <v>390000</v>
      </c>
      <c r="M152" s="49">
        <f t="shared" si="64"/>
        <v>2958000</v>
      </c>
      <c r="N152" s="48">
        <f>IF(VLOOKUP(B152,DS,16,0)="x",E152*$N$5,0)</f>
        <v>205440</v>
      </c>
      <c r="O152" s="48">
        <f>IF(VLOOKUP(B152,DS,16,0)="x",E152*$O$5,0)</f>
        <v>38520</v>
      </c>
      <c r="P152" s="48">
        <f>IF(VLOOKUP(B152,DS,16,0)="x",E152*$P$5,0)</f>
        <v>25680</v>
      </c>
      <c r="Q152" s="47">
        <f t="shared" si="65"/>
        <v>2688360</v>
      </c>
      <c r="R152" s="47">
        <f t="shared" si="66"/>
        <v>0</v>
      </c>
      <c r="S152" s="55">
        <f t="shared" si="68"/>
        <v>2688360</v>
      </c>
      <c r="T152" s="47"/>
      <c r="U152" s="123"/>
      <c r="V152" s="45"/>
      <c r="W152" s="34"/>
      <c r="X152" s="5"/>
      <c r="Y152" s="5"/>
      <c r="Z152" s="5"/>
      <c r="AA152" s="4"/>
      <c r="AB152" s="4"/>
      <c r="AC152" s="4"/>
      <c r="AD152" s="4"/>
      <c r="AE152" s="4"/>
    </row>
    <row r="153" spans="1:31" s="44" customFormat="1" ht="23.25" customHeight="1">
      <c r="A153" s="46">
        <v>27</v>
      </c>
      <c r="B153" s="163" t="s">
        <v>123</v>
      </c>
      <c r="C153" s="102" t="str">
        <f t="shared" si="58"/>
        <v>Sơn Thị Si Minh</v>
      </c>
      <c r="D153" s="135" t="str">
        <f t="shared" si="59"/>
        <v>Công nhân</v>
      </c>
      <c r="E153" s="103">
        <f t="shared" si="60"/>
        <v>3153000</v>
      </c>
      <c r="F153" s="108">
        <f>VLOOKUP(B153,'CC - 08'!$B$97:$AS$176,36,0)</f>
        <v>25</v>
      </c>
      <c r="G153" s="243">
        <f t="shared" si="61"/>
        <v>3031731</v>
      </c>
      <c r="H153" s="108">
        <f>(VLOOKUP(B153,'CC - 08'!$B$97:$AS$176,37,0)+VLOOKUP(B153,'CC - 08'!$B$97:$AS$176,38,0))</f>
        <v>0</v>
      </c>
      <c r="I153" s="243">
        <f t="shared" si="62"/>
        <v>0</v>
      </c>
      <c r="J153" s="109">
        <f t="shared" si="67"/>
        <v>25</v>
      </c>
      <c r="K153" s="47">
        <f t="shared" si="67"/>
        <v>3031731</v>
      </c>
      <c r="L153" s="103">
        <f t="shared" si="63"/>
        <v>375000</v>
      </c>
      <c r="M153" s="49">
        <f t="shared" si="64"/>
        <v>3406731</v>
      </c>
      <c r="N153" s="48">
        <f>IF(VLOOKUP(B153,DS,16,0)="x",E153*$N$5,0)</f>
        <v>252240</v>
      </c>
      <c r="O153" s="48">
        <f>IF(VLOOKUP(B153,DS,16,0)="x",E153*$O$5,0)</f>
        <v>47295</v>
      </c>
      <c r="P153" s="48">
        <f>IF(VLOOKUP(B153,DS,16,0)="x",E153*$P$5,0)</f>
        <v>31530</v>
      </c>
      <c r="Q153" s="47">
        <f t="shared" si="65"/>
        <v>3075666</v>
      </c>
      <c r="R153" s="47">
        <f t="shared" si="66"/>
        <v>0</v>
      </c>
      <c r="S153" s="55">
        <f t="shared" si="68"/>
        <v>3075666</v>
      </c>
      <c r="T153" s="47"/>
      <c r="U153" s="123"/>
      <c r="V153" s="45"/>
      <c r="W153" s="34"/>
      <c r="X153" s="5"/>
      <c r="Y153" s="5"/>
      <c r="Z153" s="5"/>
      <c r="AA153" s="4"/>
      <c r="AB153" s="4"/>
      <c r="AC153" s="4"/>
      <c r="AD153" s="4"/>
      <c r="AE153" s="4"/>
    </row>
    <row r="154" spans="1:31" s="44" customFormat="1" ht="23.25" customHeight="1">
      <c r="A154" s="46">
        <v>28</v>
      </c>
      <c r="B154" s="163" t="s">
        <v>124</v>
      </c>
      <c r="C154" s="102" t="str">
        <f t="shared" si="58"/>
        <v>Phạm Thành Đô</v>
      </c>
      <c r="D154" s="135" t="str">
        <f t="shared" si="59"/>
        <v>Công nhân</v>
      </c>
      <c r="E154" s="103">
        <f t="shared" si="60"/>
        <v>2568000</v>
      </c>
      <c r="F154" s="108">
        <f>VLOOKUP(B154,'CC - 08'!$B$97:$AS$176,36,0)</f>
        <v>25</v>
      </c>
      <c r="G154" s="243">
        <f t="shared" si="61"/>
        <v>2469231</v>
      </c>
      <c r="H154" s="108">
        <f>(VLOOKUP(B154,'CC - 08'!$B$97:$AS$176,37,0)+VLOOKUP(B154,'CC - 08'!$B$97:$AS$176,38,0))</f>
        <v>0</v>
      </c>
      <c r="I154" s="243">
        <f t="shared" si="62"/>
        <v>0</v>
      </c>
      <c r="J154" s="109">
        <f t="shared" si="67"/>
        <v>25</v>
      </c>
      <c r="K154" s="47">
        <f>G154+I154-2</f>
        <v>2469229</v>
      </c>
      <c r="L154" s="103">
        <f t="shared" si="63"/>
        <v>375000</v>
      </c>
      <c r="M154" s="49">
        <f t="shared" si="64"/>
        <v>2844229</v>
      </c>
      <c r="N154" s="48">
        <f>IF(VLOOKUP(B154,DS,16,0)="x",E154*$N$5,0)</f>
        <v>205440</v>
      </c>
      <c r="O154" s="48">
        <f>IF(VLOOKUP(B154,DS,16,0)="x",E154*$O$5,0)</f>
        <v>38520</v>
      </c>
      <c r="P154" s="48">
        <f>IF(VLOOKUP(B154,DS,16,0)="x",E154*$P$5,0)</f>
        <v>25680</v>
      </c>
      <c r="Q154" s="47">
        <f t="shared" si="65"/>
        <v>2574589</v>
      </c>
      <c r="R154" s="47">
        <f t="shared" si="66"/>
        <v>0</v>
      </c>
      <c r="S154" s="55">
        <f t="shared" si="68"/>
        <v>2574589</v>
      </c>
      <c r="T154" s="47"/>
      <c r="U154" s="123"/>
      <c r="V154" s="45"/>
      <c r="W154" s="34"/>
      <c r="X154" s="5"/>
      <c r="Y154" s="5"/>
      <c r="Z154" s="5"/>
      <c r="AA154" s="4"/>
      <c r="AB154" s="4"/>
      <c r="AC154" s="4"/>
      <c r="AD154" s="4"/>
      <c r="AE154" s="4"/>
    </row>
    <row r="155" spans="1:31" s="44" customFormat="1" ht="23.25" customHeight="1">
      <c r="A155" s="46">
        <v>29</v>
      </c>
      <c r="B155" s="163" t="s">
        <v>127</v>
      </c>
      <c r="C155" s="102" t="str">
        <f t="shared" ref="C155:C166" si="69">VLOOKUP(B155,DS,2,0)</f>
        <v>Nguyễn Văn Bé Hai</v>
      </c>
      <c r="D155" s="135" t="str">
        <f t="shared" ref="D155:D166" si="70">VLOOKUP(B155,DS,3,0)</f>
        <v>Công nhân</v>
      </c>
      <c r="E155" s="103">
        <f t="shared" ref="E155:E166" si="71">VLOOKUP(B155,DS,4,0)</f>
        <v>2825000</v>
      </c>
      <c r="F155" s="108">
        <f>VLOOKUP(B155,'CC - 08'!$B$97:$AS$176,36,0)</f>
        <v>26</v>
      </c>
      <c r="G155" s="243">
        <f t="shared" ref="G155:G166" si="72">ROUND(E155/$U$2*F155,0)</f>
        <v>2825000</v>
      </c>
      <c r="H155" s="108">
        <f>(VLOOKUP(B155,'CC - 08'!$B$97:$AS$176,37,0)+VLOOKUP(B155,'CC - 08'!$B$97:$AS$176,38,0))</f>
        <v>0</v>
      </c>
      <c r="I155" s="243">
        <f t="shared" ref="I155:I166" si="73">ROUND(E155/$U$2*H155,0)</f>
        <v>0</v>
      </c>
      <c r="J155" s="109">
        <f t="shared" ref="J155:J166" si="74">F155+H155</f>
        <v>26</v>
      </c>
      <c r="K155" s="47">
        <f t="shared" ref="K155:K166" si="75">G155+I155</f>
        <v>2825000</v>
      </c>
      <c r="L155" s="103">
        <f t="shared" ref="L155:L166" si="76">+F155*15000</f>
        <v>390000</v>
      </c>
      <c r="M155" s="49">
        <f t="shared" si="64"/>
        <v>3215000</v>
      </c>
      <c r="N155" s="48">
        <f>IF(VLOOKUP(B155,DS,16,0)="x",E155*$N$5,0)</f>
        <v>226000</v>
      </c>
      <c r="O155" s="48">
        <f>IF(VLOOKUP(B155,DS,16,0)="x",E155*$O$5,0)</f>
        <v>42375</v>
      </c>
      <c r="P155" s="48">
        <f>IF(VLOOKUP(B155,DS,16,0)="x",E155*$P$5,0)</f>
        <v>28250</v>
      </c>
      <c r="Q155" s="47">
        <f t="shared" ref="Q155:Q166" si="77">M155-SUM(N155:P155)</f>
        <v>2918375</v>
      </c>
      <c r="R155" s="47">
        <f t="shared" ref="R155:R166" si="78">VLOOKUP(B155,DS,23,0)</f>
        <v>0</v>
      </c>
      <c r="S155" s="55">
        <f t="shared" ref="S155:S166" si="79">Q155-R155</f>
        <v>2918375</v>
      </c>
      <c r="T155" s="47"/>
      <c r="U155" s="123"/>
      <c r="V155" s="45"/>
      <c r="W155" s="34"/>
      <c r="X155" s="5"/>
      <c r="Y155" s="5"/>
      <c r="Z155" s="5"/>
      <c r="AA155" s="4"/>
      <c r="AB155" s="4"/>
      <c r="AC155" s="4"/>
      <c r="AD155" s="4"/>
      <c r="AE155" s="4"/>
    </row>
    <row r="156" spans="1:31" s="44" customFormat="1" ht="23.25" customHeight="1">
      <c r="A156" s="46">
        <v>30</v>
      </c>
      <c r="B156" s="163" t="s">
        <v>128</v>
      </c>
      <c r="C156" s="102" t="str">
        <f t="shared" si="69"/>
        <v>Thạch Tiền</v>
      </c>
      <c r="D156" s="135" t="str">
        <f t="shared" si="70"/>
        <v>Công nhân</v>
      </c>
      <c r="E156" s="103">
        <f t="shared" si="71"/>
        <v>2568000</v>
      </c>
      <c r="F156" s="108">
        <f>VLOOKUP(B156,'CC - 08'!$B$97:$AS$176,36,0)</f>
        <v>26</v>
      </c>
      <c r="G156" s="243">
        <f t="shared" si="72"/>
        <v>2568000</v>
      </c>
      <c r="H156" s="108">
        <f>(VLOOKUP(B156,'CC - 08'!$B$97:$AS$176,37,0)+VLOOKUP(B156,'CC - 08'!$B$97:$AS$176,38,0))</f>
        <v>0</v>
      </c>
      <c r="I156" s="243">
        <f t="shared" si="73"/>
        <v>0</v>
      </c>
      <c r="J156" s="109">
        <f t="shared" si="74"/>
        <v>26</v>
      </c>
      <c r="K156" s="47">
        <f t="shared" si="75"/>
        <v>2568000</v>
      </c>
      <c r="L156" s="103">
        <f t="shared" si="76"/>
        <v>390000</v>
      </c>
      <c r="M156" s="49">
        <f t="shared" si="64"/>
        <v>2958000</v>
      </c>
      <c r="N156" s="48">
        <f>IF(VLOOKUP(B156,DS,16,0)="x",E156*$N$5,0)</f>
        <v>205440</v>
      </c>
      <c r="O156" s="48">
        <f>IF(VLOOKUP(B156,DS,16,0)="x",E156*$O$5,0)</f>
        <v>38520</v>
      </c>
      <c r="P156" s="48">
        <f>IF(VLOOKUP(B156,DS,16,0)="x",E156*$P$5,0)</f>
        <v>25680</v>
      </c>
      <c r="Q156" s="47">
        <f t="shared" si="77"/>
        <v>2688360</v>
      </c>
      <c r="R156" s="47">
        <f t="shared" si="78"/>
        <v>0</v>
      </c>
      <c r="S156" s="55">
        <f t="shared" si="79"/>
        <v>2688360</v>
      </c>
      <c r="T156" s="47"/>
      <c r="U156" s="123"/>
      <c r="V156" s="45"/>
      <c r="W156" s="34"/>
      <c r="X156" s="5"/>
      <c r="Y156" s="5"/>
      <c r="Z156" s="5"/>
      <c r="AA156" s="4"/>
      <c r="AB156" s="4"/>
      <c r="AC156" s="4"/>
      <c r="AD156" s="4"/>
      <c r="AE156" s="4"/>
    </row>
    <row r="157" spans="1:31" s="44" customFormat="1" ht="23.25" customHeight="1">
      <c r="A157" s="46">
        <v>31</v>
      </c>
      <c r="B157" s="163" t="s">
        <v>129</v>
      </c>
      <c r="C157" s="102" t="str">
        <f t="shared" si="69"/>
        <v>Hứa Hậu</v>
      </c>
      <c r="D157" s="135" t="str">
        <f t="shared" si="70"/>
        <v>Công nhân</v>
      </c>
      <c r="E157" s="103">
        <f t="shared" si="71"/>
        <v>2568000</v>
      </c>
      <c r="F157" s="108">
        <f>VLOOKUP(B157,'CC - 08'!$B$97:$AS$176,36,0)</f>
        <v>26</v>
      </c>
      <c r="G157" s="243">
        <f t="shared" si="72"/>
        <v>2568000</v>
      </c>
      <c r="H157" s="108">
        <f>(VLOOKUP(B157,'CC - 08'!$B$97:$AS$176,37,0)+VLOOKUP(B157,'CC - 08'!$B$97:$AS$176,38,0))</f>
        <v>0</v>
      </c>
      <c r="I157" s="243">
        <f t="shared" si="73"/>
        <v>0</v>
      </c>
      <c r="J157" s="109">
        <f t="shared" si="74"/>
        <v>26</v>
      </c>
      <c r="K157" s="47">
        <f t="shared" si="75"/>
        <v>2568000</v>
      </c>
      <c r="L157" s="103">
        <f t="shared" si="76"/>
        <v>390000</v>
      </c>
      <c r="M157" s="49">
        <f t="shared" si="64"/>
        <v>2958000</v>
      </c>
      <c r="N157" s="48">
        <f>IF(VLOOKUP(B157,DS,16,0)="x",E157*$N$5,0)</f>
        <v>205440</v>
      </c>
      <c r="O157" s="48">
        <f>IF(VLOOKUP(B157,DS,16,0)="x",E157*$O$5,0)</f>
        <v>38520</v>
      </c>
      <c r="P157" s="48">
        <f>IF(VLOOKUP(B157,DS,16,0)="x",E157*$P$5,0)</f>
        <v>25680</v>
      </c>
      <c r="Q157" s="47">
        <f t="shared" si="77"/>
        <v>2688360</v>
      </c>
      <c r="R157" s="47">
        <f t="shared" si="78"/>
        <v>0</v>
      </c>
      <c r="S157" s="55">
        <f t="shared" si="79"/>
        <v>2688360</v>
      </c>
      <c r="T157" s="47"/>
      <c r="U157" s="123"/>
      <c r="V157" s="45"/>
      <c r="W157" s="34"/>
      <c r="X157" s="5"/>
      <c r="Y157" s="5"/>
      <c r="Z157" s="5"/>
      <c r="AA157" s="4"/>
      <c r="AB157" s="4"/>
      <c r="AC157" s="4"/>
      <c r="AD157" s="4"/>
      <c r="AE157" s="4"/>
    </row>
    <row r="158" spans="1:31" s="44" customFormat="1" ht="23.25" customHeight="1">
      <c r="A158" s="46">
        <v>32</v>
      </c>
      <c r="B158" s="163" t="s">
        <v>130</v>
      </c>
      <c r="C158" s="102" t="str">
        <f t="shared" si="69"/>
        <v>Sơn Phép</v>
      </c>
      <c r="D158" s="135" t="str">
        <f t="shared" si="70"/>
        <v>Công nhân</v>
      </c>
      <c r="E158" s="103">
        <f t="shared" si="71"/>
        <v>2568000</v>
      </c>
      <c r="F158" s="108">
        <f>VLOOKUP(B158,'CC - 08'!$B$97:$AS$176,36,0)</f>
        <v>26</v>
      </c>
      <c r="G158" s="243">
        <f t="shared" si="72"/>
        <v>2568000</v>
      </c>
      <c r="H158" s="108">
        <f>(VLOOKUP(B158,'CC - 08'!$B$97:$AS$176,37,0)+VLOOKUP(B158,'CC - 08'!$B$97:$AS$176,38,0))</f>
        <v>0</v>
      </c>
      <c r="I158" s="243">
        <f t="shared" si="73"/>
        <v>0</v>
      </c>
      <c r="J158" s="109">
        <f t="shared" si="74"/>
        <v>26</v>
      </c>
      <c r="K158" s="47">
        <f t="shared" si="75"/>
        <v>2568000</v>
      </c>
      <c r="L158" s="103">
        <f t="shared" si="76"/>
        <v>390000</v>
      </c>
      <c r="M158" s="49">
        <f t="shared" si="64"/>
        <v>2958000</v>
      </c>
      <c r="N158" s="48">
        <f>IF(VLOOKUP(B158,DS,16,0)="x",E158*$N$5,0)</f>
        <v>205440</v>
      </c>
      <c r="O158" s="48">
        <f>IF(VLOOKUP(B158,DS,16,0)="x",E158*$O$5,0)</f>
        <v>38520</v>
      </c>
      <c r="P158" s="48">
        <f>IF(VLOOKUP(B158,DS,16,0)="x",E158*$P$5,0)</f>
        <v>25680</v>
      </c>
      <c r="Q158" s="47">
        <f t="shared" si="77"/>
        <v>2688360</v>
      </c>
      <c r="R158" s="47">
        <f t="shared" si="78"/>
        <v>0</v>
      </c>
      <c r="S158" s="55">
        <f t="shared" si="79"/>
        <v>2688360</v>
      </c>
      <c r="T158" s="47"/>
      <c r="U158" s="123"/>
      <c r="V158" s="45"/>
      <c r="W158" s="34"/>
      <c r="X158" s="5"/>
      <c r="Y158" s="5"/>
      <c r="Z158" s="5"/>
      <c r="AA158" s="4"/>
      <c r="AB158" s="4"/>
      <c r="AC158" s="4"/>
      <c r="AD158" s="4"/>
      <c r="AE158" s="4"/>
    </row>
    <row r="159" spans="1:31" s="44" customFormat="1" ht="23.25" customHeight="1">
      <c r="A159" s="46">
        <v>33</v>
      </c>
      <c r="B159" s="163" t="s">
        <v>131</v>
      </c>
      <c r="C159" s="102" t="str">
        <f t="shared" si="69"/>
        <v>Lý La Qui</v>
      </c>
      <c r="D159" s="135" t="str">
        <f t="shared" si="70"/>
        <v>Công nhân</v>
      </c>
      <c r="E159" s="103">
        <f t="shared" si="71"/>
        <v>2568000</v>
      </c>
      <c r="F159" s="108">
        <f>VLOOKUP(B159,'CC - 08'!$B$97:$AS$176,36,0)</f>
        <v>25</v>
      </c>
      <c r="G159" s="243">
        <f t="shared" si="72"/>
        <v>2469231</v>
      </c>
      <c r="H159" s="108">
        <f>(VLOOKUP(B159,'CC - 08'!$B$97:$AS$176,37,0)+VLOOKUP(B159,'CC - 08'!$B$97:$AS$176,38,0))</f>
        <v>0</v>
      </c>
      <c r="I159" s="243">
        <f t="shared" si="73"/>
        <v>0</v>
      </c>
      <c r="J159" s="109">
        <f t="shared" si="74"/>
        <v>25</v>
      </c>
      <c r="K159" s="47">
        <f>G159+I159-1</f>
        <v>2469230</v>
      </c>
      <c r="L159" s="103">
        <f t="shared" si="76"/>
        <v>375000</v>
      </c>
      <c r="M159" s="49">
        <f t="shared" si="64"/>
        <v>2844230</v>
      </c>
      <c r="N159" s="48">
        <f>IF(VLOOKUP(B159,DS,16,0)="x",E159*$N$5,0)</f>
        <v>205440</v>
      </c>
      <c r="O159" s="48">
        <f>IF(VLOOKUP(B159,DS,16,0)="x",E159*$O$5,0)</f>
        <v>38520</v>
      </c>
      <c r="P159" s="48">
        <f>IF(VLOOKUP(B159,DS,16,0)="x",E159*$P$5,0)</f>
        <v>25680</v>
      </c>
      <c r="Q159" s="47">
        <f t="shared" si="77"/>
        <v>2574590</v>
      </c>
      <c r="R159" s="47">
        <f t="shared" si="78"/>
        <v>0</v>
      </c>
      <c r="S159" s="55">
        <f t="shared" si="79"/>
        <v>2574590</v>
      </c>
      <c r="T159" s="47"/>
      <c r="U159" s="123"/>
      <c r="V159" s="45"/>
      <c r="W159" s="34"/>
      <c r="X159" s="5"/>
      <c r="Y159" s="5"/>
      <c r="Z159" s="5"/>
      <c r="AA159" s="4"/>
      <c r="AB159" s="4"/>
      <c r="AC159" s="4"/>
      <c r="AD159" s="4"/>
      <c r="AE159" s="4"/>
    </row>
    <row r="160" spans="1:31" s="44" customFormat="1" ht="23.25" customHeight="1">
      <c r="A160" s="46">
        <v>34</v>
      </c>
      <c r="B160" s="163" t="s">
        <v>132</v>
      </c>
      <c r="C160" s="102" t="str">
        <f t="shared" si="69"/>
        <v>Nguyễn Văn Tâm</v>
      </c>
      <c r="D160" s="135" t="str">
        <f t="shared" si="70"/>
        <v>Công nhân</v>
      </c>
      <c r="E160" s="103">
        <f t="shared" si="71"/>
        <v>2568000</v>
      </c>
      <c r="F160" s="108">
        <f>VLOOKUP(B160,'CC - 08'!$B$97:$AS$176,36,0)</f>
        <v>26</v>
      </c>
      <c r="G160" s="243">
        <f t="shared" si="72"/>
        <v>2568000</v>
      </c>
      <c r="H160" s="108">
        <f>(VLOOKUP(B160,'CC - 08'!$B$97:$AS$176,37,0)+VLOOKUP(B160,'CC - 08'!$B$97:$AS$176,38,0))</f>
        <v>0</v>
      </c>
      <c r="I160" s="243">
        <f t="shared" si="73"/>
        <v>0</v>
      </c>
      <c r="J160" s="109">
        <f t="shared" si="74"/>
        <v>26</v>
      </c>
      <c r="K160" s="47">
        <f t="shared" si="75"/>
        <v>2568000</v>
      </c>
      <c r="L160" s="103">
        <f t="shared" si="76"/>
        <v>390000</v>
      </c>
      <c r="M160" s="49">
        <f t="shared" si="64"/>
        <v>2958000</v>
      </c>
      <c r="N160" s="48">
        <f>IF(VLOOKUP(B160,DS,16,0)="x",E160*$N$5,0)</f>
        <v>205440</v>
      </c>
      <c r="O160" s="48">
        <f>IF(VLOOKUP(B160,DS,16,0)="x",E160*$O$5,0)</f>
        <v>38520</v>
      </c>
      <c r="P160" s="48">
        <f>IF(VLOOKUP(B160,DS,16,0)="x",E160*$P$5,0)</f>
        <v>25680</v>
      </c>
      <c r="Q160" s="47">
        <f t="shared" si="77"/>
        <v>2688360</v>
      </c>
      <c r="R160" s="47">
        <f t="shared" si="78"/>
        <v>0</v>
      </c>
      <c r="S160" s="55">
        <f t="shared" si="79"/>
        <v>2688360</v>
      </c>
      <c r="T160" s="47"/>
      <c r="U160" s="123"/>
      <c r="V160" s="45"/>
      <c r="W160" s="34"/>
      <c r="X160" s="5"/>
      <c r="Y160" s="5"/>
      <c r="Z160" s="5"/>
      <c r="AA160" s="4"/>
      <c r="AB160" s="4"/>
      <c r="AC160" s="4"/>
      <c r="AD160" s="4"/>
      <c r="AE160" s="4"/>
    </row>
    <row r="161" spans="1:31" s="44" customFormat="1" ht="23.25" customHeight="1">
      <c r="A161" s="46">
        <v>35</v>
      </c>
      <c r="B161" s="163" t="s">
        <v>133</v>
      </c>
      <c r="C161" s="102" t="str">
        <f t="shared" si="69"/>
        <v>Sơn Lét</v>
      </c>
      <c r="D161" s="135" t="str">
        <f t="shared" si="70"/>
        <v>Công nhân</v>
      </c>
      <c r="E161" s="103">
        <f t="shared" si="71"/>
        <v>2568000</v>
      </c>
      <c r="F161" s="108">
        <f>VLOOKUP(B161,'CC - 08'!$B$97:$AS$176,36,0)</f>
        <v>26</v>
      </c>
      <c r="G161" s="243">
        <f t="shared" si="72"/>
        <v>2568000</v>
      </c>
      <c r="H161" s="108">
        <f>(VLOOKUP(B161,'CC - 08'!$B$97:$AS$176,37,0)+VLOOKUP(B161,'CC - 08'!$B$97:$AS$176,38,0))</f>
        <v>0</v>
      </c>
      <c r="I161" s="243">
        <f t="shared" si="73"/>
        <v>0</v>
      </c>
      <c r="J161" s="109">
        <f t="shared" si="74"/>
        <v>26</v>
      </c>
      <c r="K161" s="47">
        <f t="shared" si="75"/>
        <v>2568000</v>
      </c>
      <c r="L161" s="103">
        <f t="shared" si="76"/>
        <v>390000</v>
      </c>
      <c r="M161" s="49">
        <f t="shared" si="64"/>
        <v>2958000</v>
      </c>
      <c r="N161" s="48">
        <f>IF(VLOOKUP(B161,DS,16,0)="x",E161*$N$5,0)</f>
        <v>205440</v>
      </c>
      <c r="O161" s="48">
        <f>IF(VLOOKUP(B161,DS,16,0)="x",E161*$O$5,0)</f>
        <v>38520</v>
      </c>
      <c r="P161" s="48">
        <f>IF(VLOOKUP(B161,DS,16,0)="x",E161*$P$5,0)</f>
        <v>25680</v>
      </c>
      <c r="Q161" s="47">
        <f t="shared" si="77"/>
        <v>2688360</v>
      </c>
      <c r="R161" s="47">
        <f t="shared" si="78"/>
        <v>0</v>
      </c>
      <c r="S161" s="55">
        <f t="shared" si="79"/>
        <v>2688360</v>
      </c>
      <c r="T161" s="47"/>
      <c r="U161" s="123"/>
      <c r="V161" s="45"/>
      <c r="W161" s="34"/>
      <c r="X161" s="5"/>
      <c r="Y161" s="5"/>
      <c r="Z161" s="5"/>
      <c r="AA161" s="4"/>
      <c r="AB161" s="4"/>
      <c r="AC161" s="4"/>
      <c r="AD161" s="4"/>
      <c r="AE161" s="4"/>
    </row>
    <row r="162" spans="1:31" s="44" customFormat="1" ht="23.25" customHeight="1">
      <c r="A162" s="46">
        <v>36</v>
      </c>
      <c r="B162" s="163" t="s">
        <v>134</v>
      </c>
      <c r="C162" s="102" t="str">
        <f t="shared" si="69"/>
        <v>Trần Nhiên</v>
      </c>
      <c r="D162" s="135" t="str">
        <f t="shared" si="70"/>
        <v>Công nhân</v>
      </c>
      <c r="E162" s="103">
        <f t="shared" si="71"/>
        <v>2568000</v>
      </c>
      <c r="F162" s="108">
        <f>VLOOKUP(B162,'CC - 08'!$B$97:$AS$176,36,0)</f>
        <v>25</v>
      </c>
      <c r="G162" s="243">
        <f t="shared" si="72"/>
        <v>2469231</v>
      </c>
      <c r="H162" s="108">
        <f>(VLOOKUP(B162,'CC - 08'!$B$97:$AS$176,37,0)+VLOOKUP(B162,'CC - 08'!$B$97:$AS$176,38,0))</f>
        <v>0</v>
      </c>
      <c r="I162" s="243">
        <f t="shared" si="73"/>
        <v>0</v>
      </c>
      <c r="J162" s="109">
        <f t="shared" si="74"/>
        <v>25</v>
      </c>
      <c r="K162" s="47">
        <f t="shared" si="75"/>
        <v>2469231</v>
      </c>
      <c r="L162" s="103">
        <f t="shared" si="76"/>
        <v>375000</v>
      </c>
      <c r="M162" s="49">
        <f t="shared" si="64"/>
        <v>2844231</v>
      </c>
      <c r="N162" s="48">
        <f>IF(VLOOKUP(B162,DS,16,0)="x",E162*$N$5,0)</f>
        <v>205440</v>
      </c>
      <c r="O162" s="48">
        <f>IF(VLOOKUP(B162,DS,16,0)="x",E162*$O$5,0)</f>
        <v>38520</v>
      </c>
      <c r="P162" s="48">
        <f>IF(VLOOKUP(B162,DS,16,0)="x",E162*$P$5,0)</f>
        <v>25680</v>
      </c>
      <c r="Q162" s="47">
        <f t="shared" si="77"/>
        <v>2574591</v>
      </c>
      <c r="R162" s="47">
        <f t="shared" si="78"/>
        <v>0</v>
      </c>
      <c r="S162" s="55">
        <f t="shared" si="79"/>
        <v>2574591</v>
      </c>
      <c r="T162" s="47"/>
      <c r="U162" s="123"/>
      <c r="V162" s="45"/>
      <c r="W162" s="34"/>
      <c r="X162" s="5"/>
      <c r="Y162" s="5"/>
      <c r="Z162" s="5"/>
      <c r="AA162" s="4"/>
      <c r="AB162" s="4"/>
      <c r="AC162" s="4"/>
      <c r="AD162" s="4"/>
      <c r="AE162" s="4"/>
    </row>
    <row r="163" spans="1:31" s="44" customFormat="1" ht="23.25" customHeight="1">
      <c r="A163" s="46">
        <v>37</v>
      </c>
      <c r="B163" s="163" t="s">
        <v>135</v>
      </c>
      <c r="C163" s="102" t="str">
        <f t="shared" si="69"/>
        <v>Thạch Giang</v>
      </c>
      <c r="D163" s="135" t="str">
        <f t="shared" si="70"/>
        <v>Công nhân</v>
      </c>
      <c r="E163" s="103">
        <f t="shared" si="71"/>
        <v>2568000</v>
      </c>
      <c r="F163" s="108">
        <f>VLOOKUP(B163,'CC - 08'!$B$97:$AS$176,36,0)</f>
        <v>26</v>
      </c>
      <c r="G163" s="243">
        <f t="shared" si="72"/>
        <v>2568000</v>
      </c>
      <c r="H163" s="108">
        <f>(VLOOKUP(B163,'CC - 08'!$B$97:$AS$176,37,0)+VLOOKUP(B163,'CC - 08'!$B$97:$AS$176,38,0))</f>
        <v>0</v>
      </c>
      <c r="I163" s="243">
        <f t="shared" si="73"/>
        <v>0</v>
      </c>
      <c r="J163" s="109">
        <f t="shared" si="74"/>
        <v>26</v>
      </c>
      <c r="K163" s="47">
        <f t="shared" si="75"/>
        <v>2568000</v>
      </c>
      <c r="L163" s="103">
        <f t="shared" si="76"/>
        <v>390000</v>
      </c>
      <c r="M163" s="49">
        <f t="shared" si="64"/>
        <v>2958000</v>
      </c>
      <c r="N163" s="48">
        <f>IF(VLOOKUP(B163,DS,16,0)="x",E163*$N$5,0)</f>
        <v>205440</v>
      </c>
      <c r="O163" s="48">
        <f>IF(VLOOKUP(B163,DS,16,0)="x",E163*$O$5,0)</f>
        <v>38520</v>
      </c>
      <c r="P163" s="48">
        <f>IF(VLOOKUP(B163,DS,16,0)="x",E163*$P$5,0)</f>
        <v>25680</v>
      </c>
      <c r="Q163" s="47">
        <f t="shared" si="77"/>
        <v>2688360</v>
      </c>
      <c r="R163" s="47">
        <f t="shared" si="78"/>
        <v>0</v>
      </c>
      <c r="S163" s="55">
        <f t="shared" si="79"/>
        <v>2688360</v>
      </c>
      <c r="T163" s="47"/>
      <c r="U163" s="123"/>
      <c r="V163" s="45"/>
      <c r="W163" s="34"/>
      <c r="X163" s="5"/>
      <c r="Y163" s="5"/>
      <c r="Z163" s="5"/>
      <c r="AA163" s="4"/>
      <c r="AB163" s="4"/>
      <c r="AC163" s="4"/>
      <c r="AD163" s="4"/>
      <c r="AE163" s="4"/>
    </row>
    <row r="164" spans="1:31" s="44" customFormat="1" ht="23.25" customHeight="1">
      <c r="A164" s="46">
        <v>38</v>
      </c>
      <c r="B164" s="163" t="s">
        <v>136</v>
      </c>
      <c r="C164" s="102" t="str">
        <f t="shared" si="69"/>
        <v>Thạch Quyền</v>
      </c>
      <c r="D164" s="135" t="str">
        <f t="shared" si="70"/>
        <v>Công nhân</v>
      </c>
      <c r="E164" s="103">
        <f t="shared" si="71"/>
        <v>2568000</v>
      </c>
      <c r="F164" s="108">
        <f>VLOOKUP(B164,'CC - 08'!$B$97:$AS$176,36,0)</f>
        <v>25</v>
      </c>
      <c r="G164" s="243">
        <f t="shared" si="72"/>
        <v>2469231</v>
      </c>
      <c r="H164" s="108">
        <f>(VLOOKUP(B164,'CC - 08'!$B$97:$AS$176,37,0)+VLOOKUP(B164,'CC - 08'!$B$97:$AS$176,38,0))</f>
        <v>0</v>
      </c>
      <c r="I164" s="243">
        <f t="shared" si="73"/>
        <v>0</v>
      </c>
      <c r="J164" s="109">
        <f t="shared" si="74"/>
        <v>25</v>
      </c>
      <c r="K164" s="47">
        <f t="shared" si="75"/>
        <v>2469231</v>
      </c>
      <c r="L164" s="103">
        <f t="shared" si="76"/>
        <v>375000</v>
      </c>
      <c r="M164" s="49">
        <f t="shared" si="64"/>
        <v>2844231</v>
      </c>
      <c r="N164" s="48">
        <f>IF(VLOOKUP(B164,DS,16,0)="x",E164*$N$5,0)</f>
        <v>205440</v>
      </c>
      <c r="O164" s="48">
        <f>IF(VLOOKUP(B164,DS,16,0)="x",E164*$O$5,0)</f>
        <v>38520</v>
      </c>
      <c r="P164" s="48">
        <f>IF(VLOOKUP(B164,DS,16,0)="x",E164*$P$5,0)</f>
        <v>25680</v>
      </c>
      <c r="Q164" s="47">
        <f t="shared" si="77"/>
        <v>2574591</v>
      </c>
      <c r="R164" s="47">
        <f t="shared" si="78"/>
        <v>0</v>
      </c>
      <c r="S164" s="55">
        <f t="shared" si="79"/>
        <v>2574591</v>
      </c>
      <c r="T164" s="47"/>
      <c r="U164" s="123"/>
      <c r="V164" s="45"/>
      <c r="W164" s="34"/>
      <c r="X164" s="5"/>
      <c r="Y164" s="5"/>
      <c r="Z164" s="5"/>
      <c r="AA164" s="4"/>
      <c r="AB164" s="4"/>
      <c r="AC164" s="4"/>
      <c r="AD164" s="4"/>
      <c r="AE164" s="4"/>
    </row>
    <row r="165" spans="1:31" s="44" customFormat="1" ht="23.25" customHeight="1">
      <c r="A165" s="46">
        <v>39</v>
      </c>
      <c r="B165" s="163" t="s">
        <v>137</v>
      </c>
      <c r="C165" s="102" t="str">
        <f t="shared" si="69"/>
        <v>Lâm Lin</v>
      </c>
      <c r="D165" s="135" t="str">
        <f t="shared" si="70"/>
        <v>Công nhân</v>
      </c>
      <c r="E165" s="103">
        <f t="shared" si="71"/>
        <v>2568000</v>
      </c>
      <c r="F165" s="108">
        <f>VLOOKUP(B165,'CC - 08'!$B$97:$AS$176,36,0)</f>
        <v>26</v>
      </c>
      <c r="G165" s="243">
        <f t="shared" si="72"/>
        <v>2568000</v>
      </c>
      <c r="H165" s="108">
        <f>(VLOOKUP(B165,'CC - 08'!$B$97:$AS$176,37,0)+VLOOKUP(B165,'CC - 08'!$B$97:$AS$176,38,0))</f>
        <v>0</v>
      </c>
      <c r="I165" s="243">
        <f t="shared" si="73"/>
        <v>0</v>
      </c>
      <c r="J165" s="109">
        <f t="shared" si="74"/>
        <v>26</v>
      </c>
      <c r="K165" s="47">
        <f t="shared" si="75"/>
        <v>2568000</v>
      </c>
      <c r="L165" s="103">
        <f t="shared" si="76"/>
        <v>390000</v>
      </c>
      <c r="M165" s="49">
        <f t="shared" si="64"/>
        <v>2958000</v>
      </c>
      <c r="N165" s="48">
        <f>IF(VLOOKUP(B165,DS,16,0)="x",E165*$N$5,0)</f>
        <v>205440</v>
      </c>
      <c r="O165" s="48">
        <f>IF(VLOOKUP(B165,DS,16,0)="x",E165*$O$5,0)</f>
        <v>38520</v>
      </c>
      <c r="P165" s="48">
        <f>IF(VLOOKUP(B165,DS,16,0)="x",E165*$P$5,0)</f>
        <v>25680</v>
      </c>
      <c r="Q165" s="47">
        <f t="shared" si="77"/>
        <v>2688360</v>
      </c>
      <c r="R165" s="47">
        <f t="shared" si="78"/>
        <v>0</v>
      </c>
      <c r="S165" s="55">
        <f t="shared" si="79"/>
        <v>2688360</v>
      </c>
      <c r="T165" s="47"/>
      <c r="U165" s="123"/>
      <c r="V165" s="45"/>
      <c r="W165" s="34"/>
      <c r="X165" s="5"/>
      <c r="Y165" s="5"/>
      <c r="Z165" s="5"/>
      <c r="AA165" s="4"/>
      <c r="AB165" s="4"/>
      <c r="AC165" s="4"/>
      <c r="AD165" s="4"/>
      <c r="AE165" s="4"/>
    </row>
    <row r="166" spans="1:31" s="44" customFormat="1" ht="23.25" customHeight="1">
      <c r="A166" s="46">
        <v>40</v>
      </c>
      <c r="B166" s="163" t="s">
        <v>186</v>
      </c>
      <c r="C166" s="102" t="str">
        <f t="shared" si="69"/>
        <v>Lâm Chanh Đa Ra</v>
      </c>
      <c r="D166" s="135" t="str">
        <f t="shared" si="70"/>
        <v>Công nhân</v>
      </c>
      <c r="E166" s="103">
        <f t="shared" si="71"/>
        <v>2568000</v>
      </c>
      <c r="F166" s="108">
        <f>VLOOKUP(B166,'CC - 08'!$B$97:$AS$176,36,0)</f>
        <v>25</v>
      </c>
      <c r="G166" s="243">
        <f t="shared" si="72"/>
        <v>2469231</v>
      </c>
      <c r="H166" s="108">
        <f>(VLOOKUP(B166,'CC - 08'!$B$97:$AS$176,37,0)+VLOOKUP(B166,'CC - 08'!$B$97:$AS$176,38,0))</f>
        <v>0</v>
      </c>
      <c r="I166" s="243">
        <f t="shared" si="73"/>
        <v>0</v>
      </c>
      <c r="J166" s="109">
        <f t="shared" si="74"/>
        <v>25</v>
      </c>
      <c r="K166" s="47">
        <f t="shared" si="75"/>
        <v>2469231</v>
      </c>
      <c r="L166" s="103">
        <f t="shared" si="76"/>
        <v>375000</v>
      </c>
      <c r="M166" s="49">
        <f t="shared" si="64"/>
        <v>2844231</v>
      </c>
      <c r="N166" s="48">
        <f>IF(VLOOKUP(B166,DS,16,0)="x",E166*$N$5,0)</f>
        <v>205440</v>
      </c>
      <c r="O166" s="48">
        <f>IF(VLOOKUP(B166,DS,16,0)="x",E166*$O$5,0)</f>
        <v>38520</v>
      </c>
      <c r="P166" s="48">
        <f>IF(VLOOKUP(B166,DS,16,0)="x",E166*$P$5,0)</f>
        <v>25680</v>
      </c>
      <c r="Q166" s="47">
        <f t="shared" si="77"/>
        <v>2574591</v>
      </c>
      <c r="R166" s="47">
        <f t="shared" si="78"/>
        <v>0</v>
      </c>
      <c r="S166" s="55">
        <f t="shared" si="79"/>
        <v>2574591</v>
      </c>
      <c r="T166" s="47"/>
      <c r="U166" s="123"/>
      <c r="V166" s="45"/>
      <c r="W166" s="34"/>
      <c r="X166" s="5"/>
      <c r="Y166" s="5"/>
      <c r="Z166" s="5"/>
      <c r="AA166" s="4"/>
      <c r="AB166" s="4"/>
      <c r="AC166" s="4"/>
      <c r="AD166" s="4"/>
      <c r="AE166" s="4"/>
    </row>
    <row r="167" spans="1:31" s="44" customFormat="1" ht="21" customHeight="1">
      <c r="A167" s="50"/>
      <c r="B167" s="302"/>
      <c r="C167" s="51"/>
      <c r="D167" s="3"/>
      <c r="E167" s="52"/>
      <c r="F167" s="52"/>
      <c r="G167" s="52"/>
      <c r="H167" s="52"/>
      <c r="I167" s="52"/>
      <c r="J167" s="53"/>
      <c r="K167" s="52"/>
      <c r="L167" s="52"/>
      <c r="M167" s="54"/>
      <c r="N167" s="52"/>
      <c r="O167" s="52"/>
      <c r="P167" s="52"/>
      <c r="Q167" s="47">
        <f t="shared" si="65"/>
        <v>0</v>
      </c>
      <c r="R167" s="47"/>
      <c r="S167" s="55">
        <f>Q167-R167</f>
        <v>0</v>
      </c>
      <c r="T167" s="47"/>
      <c r="U167" s="123"/>
      <c r="V167" s="45"/>
      <c r="W167" s="45"/>
      <c r="X167" s="45"/>
      <c r="Y167" s="45"/>
      <c r="Z167" s="45"/>
    </row>
    <row r="168" spans="1:31" s="40" customFormat="1" ht="21" customHeight="1">
      <c r="A168" s="406" t="s">
        <v>26</v>
      </c>
      <c r="B168" s="407"/>
      <c r="C168" s="407"/>
      <c r="D168" s="407"/>
      <c r="E168" s="32">
        <f>SUM(E127:E167)</f>
        <v>103562000</v>
      </c>
      <c r="F168" s="32"/>
      <c r="G168" s="32">
        <f>SUM(G127:G167)</f>
        <v>102354272</v>
      </c>
      <c r="H168" s="32"/>
      <c r="I168" s="32">
        <f>SUM(I127:I167)</f>
        <v>0</v>
      </c>
      <c r="J168" s="32"/>
      <c r="K168" s="32">
        <f>SUM(K127:K167)</f>
        <v>102354269</v>
      </c>
      <c r="L168" s="32">
        <f>SUM(L127:L167)</f>
        <v>15420000</v>
      </c>
      <c r="M168" s="32">
        <f>SUM(M127:M167)</f>
        <v>117774269</v>
      </c>
      <c r="N168" s="32">
        <f>SUM(N127:N167)</f>
        <v>8284960</v>
      </c>
      <c r="O168" s="32">
        <f>SUM(O127:O167)</f>
        <v>1553430</v>
      </c>
      <c r="P168" s="32">
        <f>SUM(P127:P167)</f>
        <v>1035620</v>
      </c>
      <c r="Q168" s="32">
        <f>SUM(Q127:Q167)</f>
        <v>106900259</v>
      </c>
      <c r="R168" s="32">
        <f>SUM(R127:R167)</f>
        <v>0</v>
      </c>
      <c r="S168" s="32">
        <f>SUM(S127:S167)</f>
        <v>106900259</v>
      </c>
      <c r="T168" s="32"/>
      <c r="U168" s="123"/>
      <c r="V168" s="41"/>
      <c r="W168" s="41"/>
      <c r="X168" s="41"/>
      <c r="Y168" s="41"/>
      <c r="Z168" s="41"/>
    </row>
    <row r="169" spans="1:31" ht="11.25" customHeight="1">
      <c r="A169" s="10"/>
      <c r="B169" s="38"/>
      <c r="C169" s="11"/>
      <c r="D169" s="136"/>
      <c r="E169" s="110"/>
      <c r="F169" s="11"/>
      <c r="G169" s="11"/>
      <c r="H169" s="11"/>
      <c r="I169" s="11"/>
      <c r="K169" s="11"/>
      <c r="L169" s="11"/>
      <c r="M169" s="121"/>
      <c r="N169" s="11"/>
      <c r="O169" s="11"/>
      <c r="P169" s="11"/>
      <c r="Q169" s="11"/>
      <c r="R169" s="11"/>
      <c r="S169" s="11"/>
      <c r="T169" s="11"/>
      <c r="U169" s="123"/>
    </row>
    <row r="170" spans="1:31" s="44" customFormat="1" ht="11.25" customHeight="1">
      <c r="A170" s="91"/>
      <c r="B170" s="155"/>
      <c r="C170" s="91"/>
      <c r="D170" s="155"/>
      <c r="E170" s="156"/>
      <c r="F170" s="91"/>
      <c r="G170" s="91"/>
      <c r="H170" s="91"/>
      <c r="I170" s="91"/>
      <c r="J170" s="157"/>
      <c r="K170" s="156"/>
      <c r="L170" s="91"/>
      <c r="M170" s="91"/>
      <c r="N170" s="91"/>
      <c r="O170" s="91"/>
      <c r="P170" s="91"/>
      <c r="Q170" s="91"/>
      <c r="R170" s="91"/>
      <c r="S170" s="127" t="str">
        <f>$S$18</f>
        <v>Long An, ngày  31   tháng   08   năm 2014</v>
      </c>
      <c r="T170" s="91"/>
      <c r="U170" s="158"/>
      <c r="V170" s="45"/>
      <c r="W170" s="45"/>
      <c r="X170" s="45"/>
      <c r="Y170" s="45"/>
      <c r="Z170" s="45"/>
    </row>
    <row r="171" spans="1:31" s="44" customFormat="1" ht="14.25" customHeight="1">
      <c r="A171" s="35"/>
      <c r="B171" s="158"/>
      <c r="C171" s="35" t="s">
        <v>63</v>
      </c>
      <c r="D171" s="159"/>
      <c r="E171" s="92"/>
      <c r="F171" s="158"/>
      <c r="G171" s="92"/>
      <c r="H171" s="92"/>
      <c r="I171" s="92"/>
      <c r="J171" s="160"/>
      <c r="K171" s="45"/>
      <c r="L171" s="303"/>
      <c r="M171" s="288"/>
      <c r="N171" s="26"/>
      <c r="O171" s="26"/>
      <c r="P171" s="26"/>
      <c r="Q171" s="26"/>
      <c r="S171" s="26" t="s">
        <v>23</v>
      </c>
      <c r="T171" s="158"/>
      <c r="U171" s="158"/>
      <c r="V171" s="45"/>
      <c r="W171" s="45"/>
      <c r="X171" s="45"/>
      <c r="Y171" s="45"/>
      <c r="Z171" s="45"/>
    </row>
    <row r="172" spans="1:31" ht="12">
      <c r="A172" s="10"/>
      <c r="B172" s="38"/>
      <c r="C172" s="20"/>
      <c r="E172" s="17"/>
      <c r="F172" s="16"/>
      <c r="G172" s="17"/>
      <c r="H172" s="17"/>
      <c r="I172" s="17"/>
      <c r="K172" s="8"/>
      <c r="L172" s="20"/>
      <c r="M172" s="6"/>
      <c r="N172" s="15"/>
      <c r="O172" s="15"/>
      <c r="P172" s="15"/>
      <c r="Q172" s="15"/>
      <c r="S172" s="15"/>
      <c r="T172" s="16"/>
      <c r="U172" s="123"/>
    </row>
    <row r="173" spans="1:31">
      <c r="M173" s="6"/>
    </row>
    <row r="174" spans="1:31">
      <c r="M174" s="6"/>
    </row>
    <row r="175" spans="1:31">
      <c r="M175" s="6"/>
    </row>
    <row r="176" spans="1:31">
      <c r="M176" s="6"/>
    </row>
    <row r="177" spans="13:13">
      <c r="M177" s="6"/>
    </row>
    <row r="178" spans="13:13">
      <c r="M178" s="6"/>
    </row>
    <row r="179" spans="13:13">
      <c r="M179" s="6"/>
    </row>
    <row r="180" spans="13:13">
      <c r="M180" s="6"/>
    </row>
    <row r="181" spans="13:13">
      <c r="M181" s="6"/>
    </row>
    <row r="182" spans="13:13">
      <c r="M182" s="6"/>
    </row>
    <row r="183" spans="13:13">
      <c r="M183" s="6"/>
    </row>
    <row r="184" spans="13:13">
      <c r="M184" s="6"/>
    </row>
    <row r="185" spans="13:13">
      <c r="M185" s="6"/>
    </row>
    <row r="186" spans="13:13">
      <c r="M186" s="6"/>
    </row>
    <row r="187" spans="13:13">
      <c r="M187" s="6"/>
    </row>
    <row r="188" spans="13:13">
      <c r="M188" s="6"/>
    </row>
    <row r="189" spans="13:13">
      <c r="M189" s="6"/>
    </row>
    <row r="190" spans="13:13">
      <c r="M190" s="6"/>
    </row>
    <row r="191" spans="13:13">
      <c r="M191" s="6"/>
    </row>
    <row r="192" spans="13:13">
      <c r="M192" s="6"/>
    </row>
    <row r="193" spans="13:13">
      <c r="M193" s="6"/>
    </row>
    <row r="194" spans="13:13">
      <c r="M194" s="6"/>
    </row>
    <row r="195" spans="13:13">
      <c r="M195" s="6"/>
    </row>
    <row r="196" spans="13:13">
      <c r="M196" s="6"/>
    </row>
    <row r="197" spans="13:13">
      <c r="M197" s="6"/>
    </row>
    <row r="198" spans="13:13">
      <c r="M198" s="6"/>
    </row>
    <row r="199" spans="13:13">
      <c r="M199" s="6"/>
    </row>
    <row r="200" spans="13:13">
      <c r="M200" s="6"/>
    </row>
    <row r="201" spans="13:13">
      <c r="M201" s="6"/>
    </row>
    <row r="202" spans="13:13">
      <c r="M202" s="6"/>
    </row>
    <row r="203" spans="13:13">
      <c r="M203" s="6"/>
    </row>
    <row r="204" spans="13:13">
      <c r="M204" s="6"/>
    </row>
    <row r="205" spans="13:13">
      <c r="M205" s="6"/>
    </row>
    <row r="206" spans="13:13">
      <c r="M206" s="6"/>
    </row>
    <row r="207" spans="13:13">
      <c r="M207" s="6"/>
    </row>
    <row r="208" spans="13:13">
      <c r="M208" s="6"/>
    </row>
    <row r="209" spans="13:13">
      <c r="M209" s="6"/>
    </row>
    <row r="210" spans="13:13">
      <c r="M210" s="6"/>
    </row>
    <row r="211" spans="13:13">
      <c r="M211" s="6"/>
    </row>
    <row r="212" spans="13:13">
      <c r="M212" s="6"/>
    </row>
    <row r="213" spans="13:13">
      <c r="M213" s="6"/>
    </row>
    <row r="214" spans="13:13">
      <c r="M214" s="6"/>
    </row>
    <row r="215" spans="13:13">
      <c r="M215" s="6"/>
    </row>
    <row r="216" spans="13:13">
      <c r="M216" s="6"/>
    </row>
    <row r="217" spans="13:13">
      <c r="M217" s="6"/>
    </row>
    <row r="218" spans="13:13">
      <c r="M218" s="6"/>
    </row>
    <row r="219" spans="13:13">
      <c r="M219" s="6"/>
    </row>
    <row r="220" spans="13:13">
      <c r="M220" s="6"/>
    </row>
    <row r="221" spans="13:13">
      <c r="M221" s="6"/>
    </row>
    <row r="222" spans="13:13">
      <c r="M222" s="6"/>
    </row>
    <row r="223" spans="13:13">
      <c r="M223" s="6"/>
    </row>
    <row r="224" spans="13:13">
      <c r="M224" s="6"/>
    </row>
    <row r="225" spans="13:13">
      <c r="M225" s="6"/>
    </row>
    <row r="226" spans="13:13">
      <c r="M226" s="6"/>
    </row>
    <row r="227" spans="13:13">
      <c r="M227" s="6"/>
    </row>
    <row r="228" spans="13:13">
      <c r="M228" s="6"/>
    </row>
    <row r="229" spans="13:13">
      <c r="M229" s="6"/>
    </row>
    <row r="230" spans="13:13">
      <c r="M230" s="6"/>
    </row>
    <row r="231" spans="13:13">
      <c r="M231" s="6"/>
    </row>
    <row r="232" spans="13:13">
      <c r="M232" s="6"/>
    </row>
    <row r="233" spans="13:13">
      <c r="M233" s="6"/>
    </row>
    <row r="234" spans="13:13">
      <c r="M234" s="6"/>
    </row>
    <row r="235" spans="13:13">
      <c r="M235" s="6"/>
    </row>
    <row r="236" spans="13:13">
      <c r="M236" s="6"/>
    </row>
    <row r="237" spans="13:13">
      <c r="M237" s="6"/>
    </row>
    <row r="238" spans="13:13">
      <c r="M238" s="6"/>
    </row>
    <row r="239" spans="13:13">
      <c r="M239" s="6"/>
    </row>
    <row r="240" spans="13:13">
      <c r="M240" s="6"/>
    </row>
    <row r="241" spans="13:13">
      <c r="M241" s="6"/>
    </row>
    <row r="242" spans="13:13">
      <c r="M242" s="6"/>
    </row>
    <row r="243" spans="13:13">
      <c r="M243" s="6"/>
    </row>
    <row r="244" spans="13:13">
      <c r="M244" s="6"/>
    </row>
    <row r="245" spans="13:13">
      <c r="M245" s="6"/>
    </row>
    <row r="246" spans="13:13">
      <c r="M246" s="6"/>
    </row>
    <row r="247" spans="13:13">
      <c r="M247" s="6"/>
    </row>
    <row r="248" spans="13:13">
      <c r="M248" s="6"/>
    </row>
    <row r="249" spans="13:13">
      <c r="M249" s="6"/>
    </row>
    <row r="250" spans="13:13">
      <c r="M250" s="6"/>
    </row>
    <row r="251" spans="13:13">
      <c r="M251" s="6"/>
    </row>
    <row r="252" spans="13:13">
      <c r="M252" s="6"/>
    </row>
    <row r="253" spans="13:13">
      <c r="M253" s="6"/>
    </row>
    <row r="254" spans="13:13">
      <c r="M254" s="6"/>
    </row>
    <row r="255" spans="13:13">
      <c r="M255" s="6"/>
    </row>
    <row r="256" spans="13:13">
      <c r="M256" s="6"/>
    </row>
    <row r="257" spans="13:13">
      <c r="M257" s="6"/>
    </row>
    <row r="258" spans="13:13">
      <c r="M258" s="6"/>
    </row>
    <row r="259" spans="13:13">
      <c r="M259" s="6"/>
    </row>
    <row r="260" spans="13:13">
      <c r="M260" s="6"/>
    </row>
    <row r="261" spans="13:13">
      <c r="M261" s="6"/>
    </row>
    <row r="262" spans="13:13">
      <c r="M262" s="6"/>
    </row>
    <row r="263" spans="13:13">
      <c r="M263" s="6"/>
    </row>
    <row r="264" spans="13:13">
      <c r="M264" s="6"/>
    </row>
    <row r="265" spans="13:13">
      <c r="M265" s="6"/>
    </row>
    <row r="266" spans="13:13">
      <c r="M266" s="6"/>
    </row>
    <row r="267" spans="13:13">
      <c r="M267" s="6"/>
    </row>
    <row r="268" spans="13:13">
      <c r="M268" s="6"/>
    </row>
    <row r="269" spans="13:13">
      <c r="M269" s="6"/>
    </row>
    <row r="270" spans="13:13">
      <c r="M270" s="6"/>
    </row>
    <row r="271" spans="13:13">
      <c r="M271" s="6"/>
    </row>
    <row r="272" spans="13:13">
      <c r="M272" s="6"/>
    </row>
    <row r="273" spans="13:13">
      <c r="M273" s="6"/>
    </row>
    <row r="274" spans="13:13">
      <c r="M274" s="6"/>
    </row>
    <row r="275" spans="13:13">
      <c r="M275" s="6"/>
    </row>
    <row r="276" spans="13:13">
      <c r="M276" s="6"/>
    </row>
    <row r="277" spans="13:13">
      <c r="M277" s="6"/>
    </row>
    <row r="278" spans="13:13">
      <c r="M278" s="6"/>
    </row>
    <row r="279" spans="13:13">
      <c r="M279" s="6"/>
    </row>
    <row r="280" spans="13:13">
      <c r="M280" s="6"/>
    </row>
    <row r="281" spans="13:13">
      <c r="M281" s="6"/>
    </row>
    <row r="282" spans="13:13">
      <c r="M282" s="6"/>
    </row>
    <row r="283" spans="13:13">
      <c r="M283" s="6"/>
    </row>
    <row r="284" spans="13:13">
      <c r="M284" s="6"/>
    </row>
    <row r="285" spans="13:13">
      <c r="M285" s="6"/>
    </row>
    <row r="286" spans="13:13">
      <c r="M286" s="6"/>
    </row>
    <row r="287" spans="13:13">
      <c r="M287" s="6"/>
    </row>
    <row r="288" spans="13:13">
      <c r="M288" s="6"/>
    </row>
    <row r="289" spans="13:13">
      <c r="M289" s="6"/>
    </row>
    <row r="290" spans="13:13">
      <c r="M290" s="6"/>
    </row>
    <row r="291" spans="13:13">
      <c r="M291" s="6"/>
    </row>
    <row r="292" spans="13:13">
      <c r="M292" s="6"/>
    </row>
    <row r="293" spans="13:13">
      <c r="M293" s="6"/>
    </row>
    <row r="294" spans="13:13">
      <c r="M294" s="6"/>
    </row>
    <row r="295" spans="13:13">
      <c r="M295" s="6"/>
    </row>
  </sheetData>
  <protectedRanges>
    <protectedRange password="CC78" sqref="V15:IK16 A23 L15 C6:D8 B19:C19 V6:W9 A15:A20 B15:B18 B20 J15:J16 A22:B22 V23:IK23 Q6:T8 V25:IK55 L16:T16 E23:K23 E6:I7 AF6:IK14 D16:I16 A82:A117 N6:P7 L6 F82:IK111 L66 L19 J7:K8 L8 L64 M23:T23 A25:A58 W56:IK58 V56:V64 F112:T117 W112:IK117 U112:V123 A173:IK65561 C25:T58 C82:E117 W10:W14 Q10:S15 B23:B117 A10:B14 K10:K16" name="Range1"/>
    <protectedRange password="CC78" sqref="F8:G8" name="Range1_4"/>
    <protectedRange password="CC78" sqref="V19:IK20 S19:T20 N19:Q20 E19:I20" name="Range1_1_1"/>
    <protectedRange password="CC78" sqref="Q24 C24 N24 V24:IK24 L24 T24 E24:I24" name="Range1_3_1"/>
    <protectedRange password="CC78" sqref="U1 V4:V5 W1:IK5 Q5:T5 N2:S4 T4:U4 U5:U64 B2:M5 X6:AE14 B1:C1" name="Range1_2"/>
    <protectedRange password="CC78" sqref="V10:V14" name="Range1_1"/>
    <protectedRange password="CC78" sqref="S24" name="Range1_3_1_1"/>
    <protectedRange password="CC78" sqref="A1:A4" name="Range1_2_1_1"/>
    <protectedRange password="CC78" sqref="V1:V3" name="Range1_2_1"/>
    <protectedRange password="CC78" sqref="H8:I8" name="Range1_4_1"/>
    <protectedRange password="CC78" sqref="U2:U3" name="Range1_2_2_1"/>
    <protectedRange password="CC78" sqref="V76:IK77 L76 C64:D66 B80:C80 V65:W67 A76:A81 B76:B79 B81 N64:P65 Q64:T66 L77:T77 E64:I65 D77:J77 J76 J65:K66 L80 N76:S76 W64 W68:W75 AF64:IK75 Q68:S75 A68:B75 K68:K77" name="Range1_3"/>
    <protectedRange password="CC78" sqref="F66:G66" name="Range1_4_2"/>
    <protectedRange password="CC78" sqref="V80:IK81 N80:Q81 S80:T81 E80:I81" name="Range1_1_1_1"/>
    <protectedRange password="CC78" sqref="R60:S62 W59:IK63 N63:T63 N59:Q62 T62 B59:M63 X64:AE75 U65:U81" name="Range1_2_2"/>
    <protectedRange password="CC78" sqref="V68:V75" name="Range1_1_2"/>
    <protectedRange password="CC78" sqref="A59:A62 A118:A121" name="Range1_2_1_1_1"/>
    <protectedRange password="CC78" sqref="H66:I66" name="Range1_4_1_1"/>
    <protectedRange password="CC78" sqref="V167:IK168 L167 C123:D125 B171:C171 V124:W126 A167:A172 B167:B170 B172 J167:J168 Q123:T125 N123:P124 E123:I124 AF123:IK166 D168:I168 J124:K125 L171 L168:T168 N167:P167 W123 Q127:S167 K127:K168 W127:W166 A127:B166" name="Range1_5"/>
    <protectedRange password="CC78" sqref="F125:G125" name="Range1_4_3"/>
    <protectedRange password="CC78" sqref="V171:IK172 N171:Q172 S171:T172 E171:I172" name="Range1_1_1_2"/>
    <protectedRange password="CC78" sqref="R119:S121 Q118:Q121 W118:IK122 Q122:T122 T121 B118:P122 U124:U172 X123:AE166" name="Range1_2_3"/>
    <protectedRange password="CC78" sqref="V127:V166" name="Range1_1_3"/>
    <protectedRange password="CC78" sqref="H125:I125" name="Range1_4_1_2"/>
    <protectedRange password="CC78" sqref="L125 L123" name="Range1_3_2"/>
    <protectedRange password="CC78" sqref="D1:Q1" name="Range1_2_4"/>
    <protectedRange password="CC78" sqref="N5:P5" name="Range1_2_5"/>
  </protectedRanges>
  <autoFilter ref="A8:AE10"/>
  <mergeCells count="69">
    <mergeCell ref="D1:Q1"/>
    <mergeCell ref="R1:T1"/>
    <mergeCell ref="A6:A8"/>
    <mergeCell ref="B6:B8"/>
    <mergeCell ref="C6:C8"/>
    <mergeCell ref="D6:D8"/>
    <mergeCell ref="E6:E8"/>
    <mergeCell ref="F6:K6"/>
    <mergeCell ref="L6:L8"/>
    <mergeCell ref="M6:M8"/>
    <mergeCell ref="N6:P6"/>
    <mergeCell ref="Q6:Q8"/>
    <mergeCell ref="R6:R8"/>
    <mergeCell ref="S6:S8"/>
    <mergeCell ref="T6:T8"/>
    <mergeCell ref="N7:N8"/>
    <mergeCell ref="A64:A66"/>
    <mergeCell ref="B64:B66"/>
    <mergeCell ref="C64:C66"/>
    <mergeCell ref="D64:D66"/>
    <mergeCell ref="E64:E66"/>
    <mergeCell ref="O7:O8"/>
    <mergeCell ref="P7:P8"/>
    <mergeCell ref="A16:D16"/>
    <mergeCell ref="D59:Q59"/>
    <mergeCell ref="R59:T59"/>
    <mergeCell ref="F7:G7"/>
    <mergeCell ref="H7:I7"/>
    <mergeCell ref="J7:J8"/>
    <mergeCell ref="K7:K8"/>
    <mergeCell ref="S64:S66"/>
    <mergeCell ref="T64:T66"/>
    <mergeCell ref="F65:G65"/>
    <mergeCell ref="H65:I65"/>
    <mergeCell ref="J65:J66"/>
    <mergeCell ref="K65:K66"/>
    <mergeCell ref="N65:N66"/>
    <mergeCell ref="O65:O66"/>
    <mergeCell ref="P65:P66"/>
    <mergeCell ref="F64:K64"/>
    <mergeCell ref="L64:L66"/>
    <mergeCell ref="M64:M66"/>
    <mergeCell ref="N64:P64"/>
    <mergeCell ref="Q64:Q66"/>
    <mergeCell ref="R64:R66"/>
    <mergeCell ref="R123:R125"/>
    <mergeCell ref="S123:S125"/>
    <mergeCell ref="T123:T125"/>
    <mergeCell ref="P124:P125"/>
    <mergeCell ref="A77:D77"/>
    <mergeCell ref="D118:Q118"/>
    <mergeCell ref="R118:T118"/>
    <mergeCell ref="A123:A125"/>
    <mergeCell ref="B123:B125"/>
    <mergeCell ref="C123:C125"/>
    <mergeCell ref="D123:D125"/>
    <mergeCell ref="E123:E125"/>
    <mergeCell ref="F123:K123"/>
    <mergeCell ref="L123:L125"/>
    <mergeCell ref="N124:N125"/>
    <mergeCell ref="O124:O125"/>
    <mergeCell ref="M123:M125"/>
    <mergeCell ref="N123:P123"/>
    <mergeCell ref="Q123:Q125"/>
    <mergeCell ref="A168:D168"/>
    <mergeCell ref="F124:G124"/>
    <mergeCell ref="H124:I124"/>
    <mergeCell ref="J124:J125"/>
    <mergeCell ref="K124:K125"/>
  </mergeCells>
  <printOptions horizontalCentered="1"/>
  <pageMargins left="0" right="0.24" top="0.2" bottom="0.32" header="0.2" footer="0.2"/>
  <pageSetup paperSize="9" scale="65" fitToHeight="0" orientation="landscape" horizontalDpi="300" verticalDpi="300" r:id="rId1"/>
  <headerFooter alignWithMargins="0">
    <oddFooter>&amp;C&amp;P/&amp;N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C00000"/>
  </sheetPr>
  <dimension ref="A1:CM191"/>
  <sheetViews>
    <sheetView zoomScaleNormal="115" workbookViewId="0">
      <pane xSplit="3" ySplit="6" topLeftCell="D112" activePane="bottomRight" state="frozen"/>
      <selection activeCell="F143" sqref="F143:AI162"/>
      <selection pane="topRight" activeCell="F143" sqref="F143:AI162"/>
      <selection pane="bottomLeft" activeCell="F143" sqref="F143:AI162"/>
      <selection pane="bottomRight" activeCell="I131" sqref="I131"/>
    </sheetView>
  </sheetViews>
  <sheetFormatPr defaultColWidth="3.7109375" defaultRowHeight="15" customHeight="1"/>
  <cols>
    <col min="1" max="1" width="3.7109375" style="2" customWidth="1"/>
    <col min="2" max="2" width="7.7109375" style="2" bestFit="1" customWidth="1"/>
    <col min="3" max="3" width="17.28515625" style="2" customWidth="1"/>
    <col min="4" max="4" width="6.85546875" style="311" customWidth="1"/>
    <col min="5" max="5" width="7.140625" style="2" customWidth="1"/>
    <col min="6" max="33" width="3.42578125" style="143" customWidth="1"/>
    <col min="34" max="35" width="3.42578125" style="144" customWidth="1"/>
    <col min="36" max="36" width="3.42578125" style="144" hidden="1" customWidth="1"/>
    <col min="37" max="38" width="4.42578125" style="2" customWidth="1"/>
    <col min="39" max="39" width="5.5703125" style="119" customWidth="1"/>
    <col min="40" max="40" width="6.140625" style="2" customWidth="1"/>
    <col min="41" max="43" width="5" style="2" hidden="1" customWidth="1"/>
    <col min="44" max="44" width="5" style="2" customWidth="1"/>
    <col min="45" max="45" width="15.7109375" style="2" customWidth="1"/>
    <col min="46" max="46" width="9.85546875" style="2" customWidth="1"/>
    <col min="47" max="47" width="3.7109375" style="2" customWidth="1"/>
    <col min="48" max="48" width="8.5703125" style="2" customWidth="1"/>
    <col min="49" max="16384" width="3.7109375" style="2"/>
  </cols>
  <sheetData>
    <row r="1" spans="1:91" ht="20.25">
      <c r="A1" s="161" t="str">
        <f>TH!A1</f>
        <v>Công ty TNHH Hải sản An Lạc</v>
      </c>
      <c r="B1" s="64"/>
      <c r="C1" s="64"/>
      <c r="D1" s="68"/>
      <c r="E1" s="64"/>
      <c r="F1" s="68"/>
      <c r="G1" s="68"/>
      <c r="H1" s="68"/>
      <c r="I1" s="68"/>
      <c r="J1" s="68"/>
      <c r="K1" s="139"/>
      <c r="L1" s="139"/>
      <c r="M1" s="139"/>
      <c r="N1" s="139"/>
      <c r="O1" s="139"/>
      <c r="P1" s="139"/>
      <c r="Q1" s="139"/>
      <c r="R1" s="139"/>
      <c r="S1" s="66" t="str">
        <f>CONCATENATE("BẢNG CHẤM CÔNG THÁNG ",TEXT($E$4,"mm")," NĂM ",TEXT($E$4,"yyyy"))</f>
        <v>BẢNG CHẤM CÔNG THÁNG 09 NĂM 2014</v>
      </c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65"/>
      <c r="AL1" s="65"/>
      <c r="AM1" s="395" t="s">
        <v>66</v>
      </c>
      <c r="AN1" s="396"/>
      <c r="AO1" s="396"/>
      <c r="AP1" s="396"/>
      <c r="AQ1" s="396"/>
      <c r="AR1" s="396"/>
      <c r="AS1" s="397"/>
      <c r="AT1" s="67"/>
    </row>
    <row r="2" spans="1:91" ht="20.25">
      <c r="A2" s="161" t="str">
        <f>TH!A2</f>
        <v>Địa chỉ: Lô A14, đường 4A, KCN Hải Sơn, Đức Hòa, Long An</v>
      </c>
      <c r="B2" s="68"/>
      <c r="C2" s="68"/>
      <c r="D2" s="68"/>
      <c r="E2" s="68"/>
      <c r="F2" s="68"/>
      <c r="G2" s="68"/>
      <c r="H2" s="68"/>
      <c r="I2" s="68"/>
      <c r="J2" s="68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65"/>
      <c r="AL2" s="65"/>
      <c r="AM2" s="114"/>
      <c r="AN2" s="69"/>
      <c r="AO2" s="69"/>
      <c r="AP2" s="69"/>
      <c r="AQ2" s="69"/>
      <c r="AR2" s="69"/>
      <c r="AS2" s="113"/>
      <c r="AT2" s="113"/>
    </row>
    <row r="3" spans="1:91" ht="21" customHeight="1">
      <c r="A3" s="161" t="str">
        <f>TH!A3</f>
        <v>MST: 1100878093</v>
      </c>
      <c r="B3" s="70"/>
      <c r="C3" s="70"/>
      <c r="D3" s="71"/>
      <c r="E3" s="71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65"/>
      <c r="AL3" s="65"/>
      <c r="AM3" s="114"/>
      <c r="AN3" s="67"/>
      <c r="AO3" s="67"/>
      <c r="AP3" s="67"/>
      <c r="AQ3" s="67"/>
      <c r="AR3" s="67"/>
      <c r="AS3" s="72"/>
      <c r="AT3" s="72"/>
    </row>
    <row r="4" spans="1:91" ht="14.25" customHeight="1">
      <c r="A4" s="73"/>
      <c r="B4" s="73"/>
      <c r="C4" s="326">
        <f>MONTH($E$4)</f>
        <v>9</v>
      </c>
      <c r="D4" s="74"/>
      <c r="E4" s="75">
        <v>41883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7"/>
      <c r="AI4" s="77"/>
      <c r="AJ4" s="77"/>
      <c r="AK4" s="73"/>
      <c r="AL4" s="73"/>
      <c r="AM4" s="115"/>
      <c r="AN4" s="73"/>
      <c r="AO4" s="73"/>
      <c r="AP4" s="73"/>
      <c r="AQ4" s="73"/>
      <c r="AR4" s="73"/>
      <c r="AS4" s="73"/>
      <c r="AT4" s="120"/>
    </row>
    <row r="5" spans="1:91" s="78" customFormat="1" ht="18.75" customHeight="1">
      <c r="A5" s="390" t="s">
        <v>29</v>
      </c>
      <c r="B5" s="390" t="s">
        <v>3</v>
      </c>
      <c r="C5" s="390" t="s">
        <v>1</v>
      </c>
      <c r="D5" s="386" t="s">
        <v>30</v>
      </c>
      <c r="E5" s="390" t="s">
        <v>31</v>
      </c>
      <c r="F5" s="137">
        <f>+E4</f>
        <v>41883</v>
      </c>
      <c r="G5" s="137">
        <f t="shared" ref="G5:AI5" si="0">F5+1</f>
        <v>41884</v>
      </c>
      <c r="H5" s="137">
        <f t="shared" si="0"/>
        <v>41885</v>
      </c>
      <c r="I5" s="137">
        <f t="shared" si="0"/>
        <v>41886</v>
      </c>
      <c r="J5" s="137">
        <f t="shared" si="0"/>
        <v>41887</v>
      </c>
      <c r="K5" s="137">
        <f t="shared" si="0"/>
        <v>41888</v>
      </c>
      <c r="L5" s="137">
        <f t="shared" si="0"/>
        <v>41889</v>
      </c>
      <c r="M5" s="137">
        <f t="shared" si="0"/>
        <v>41890</v>
      </c>
      <c r="N5" s="137">
        <f t="shared" si="0"/>
        <v>41891</v>
      </c>
      <c r="O5" s="137">
        <f t="shared" si="0"/>
        <v>41892</v>
      </c>
      <c r="P5" s="137">
        <f t="shared" si="0"/>
        <v>41893</v>
      </c>
      <c r="Q5" s="137">
        <f t="shared" si="0"/>
        <v>41894</v>
      </c>
      <c r="R5" s="137">
        <f t="shared" si="0"/>
        <v>41895</v>
      </c>
      <c r="S5" s="137">
        <f t="shared" si="0"/>
        <v>41896</v>
      </c>
      <c r="T5" s="137">
        <f t="shared" si="0"/>
        <v>41897</v>
      </c>
      <c r="U5" s="137">
        <f t="shared" si="0"/>
        <v>41898</v>
      </c>
      <c r="V5" s="137">
        <f t="shared" si="0"/>
        <v>41899</v>
      </c>
      <c r="W5" s="137">
        <f t="shared" si="0"/>
        <v>41900</v>
      </c>
      <c r="X5" s="137">
        <f t="shared" si="0"/>
        <v>41901</v>
      </c>
      <c r="Y5" s="137">
        <f t="shared" si="0"/>
        <v>41902</v>
      </c>
      <c r="Z5" s="137">
        <f t="shared" si="0"/>
        <v>41903</v>
      </c>
      <c r="AA5" s="137">
        <f t="shared" si="0"/>
        <v>41904</v>
      </c>
      <c r="AB5" s="137">
        <f t="shared" si="0"/>
        <v>41905</v>
      </c>
      <c r="AC5" s="137">
        <f t="shared" si="0"/>
        <v>41906</v>
      </c>
      <c r="AD5" s="137">
        <f t="shared" si="0"/>
        <v>41907</v>
      </c>
      <c r="AE5" s="137">
        <f t="shared" si="0"/>
        <v>41908</v>
      </c>
      <c r="AF5" s="137">
        <f t="shared" si="0"/>
        <v>41909</v>
      </c>
      <c r="AG5" s="137">
        <f t="shared" si="0"/>
        <v>41910</v>
      </c>
      <c r="AH5" s="137">
        <f>AG5+1</f>
        <v>41911</v>
      </c>
      <c r="AI5" s="137">
        <f t="shared" si="0"/>
        <v>41912</v>
      </c>
      <c r="AJ5" s="137"/>
      <c r="AK5" s="392" t="s">
        <v>15</v>
      </c>
      <c r="AL5" s="393"/>
      <c r="AM5" s="394"/>
      <c r="AN5" s="384" t="s">
        <v>47</v>
      </c>
      <c r="AO5" s="384" t="s">
        <v>43</v>
      </c>
      <c r="AP5" s="384" t="s">
        <v>44</v>
      </c>
      <c r="AQ5" s="384" t="s">
        <v>45</v>
      </c>
      <c r="AR5" s="384" t="s">
        <v>46</v>
      </c>
      <c r="AS5" s="386" t="s">
        <v>0</v>
      </c>
      <c r="AT5" s="379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spans="1:91" s="78" customFormat="1" ht="51.75" customHeight="1">
      <c r="A6" s="387"/>
      <c r="B6" s="387"/>
      <c r="C6" s="387"/>
      <c r="D6" s="387"/>
      <c r="E6" s="391"/>
      <c r="F6" s="138" t="str">
        <f>CHOOSE(WEEKDAY(F5),"C.Nhật","T.Hai","T.Ba","T.Tư","T.Năm","T.Sáu","T.Bảy")</f>
        <v>T.Hai</v>
      </c>
      <c r="G6" s="138" t="str">
        <f t="shared" ref="G6:AI6" si="1">CHOOSE(WEEKDAY(G5),"C.Nhật","T.Hai","T.Ba","T.Tư","T.Năm","T.Sáu","T.Bảy")</f>
        <v>T.Ba</v>
      </c>
      <c r="H6" s="138" t="str">
        <f t="shared" si="1"/>
        <v>T.Tư</v>
      </c>
      <c r="I6" s="138" t="str">
        <f t="shared" si="1"/>
        <v>T.Năm</v>
      </c>
      <c r="J6" s="138" t="str">
        <f t="shared" si="1"/>
        <v>T.Sáu</v>
      </c>
      <c r="K6" s="138" t="str">
        <f t="shared" si="1"/>
        <v>T.Bảy</v>
      </c>
      <c r="L6" s="138" t="str">
        <f t="shared" si="1"/>
        <v>C.Nhật</v>
      </c>
      <c r="M6" s="138" t="str">
        <f t="shared" si="1"/>
        <v>T.Hai</v>
      </c>
      <c r="N6" s="138" t="str">
        <f t="shared" si="1"/>
        <v>T.Ba</v>
      </c>
      <c r="O6" s="138" t="str">
        <f t="shared" si="1"/>
        <v>T.Tư</v>
      </c>
      <c r="P6" s="138" t="str">
        <f t="shared" si="1"/>
        <v>T.Năm</v>
      </c>
      <c r="Q6" s="138" t="str">
        <f t="shared" si="1"/>
        <v>T.Sáu</v>
      </c>
      <c r="R6" s="138" t="str">
        <f t="shared" si="1"/>
        <v>T.Bảy</v>
      </c>
      <c r="S6" s="138" t="str">
        <f t="shared" si="1"/>
        <v>C.Nhật</v>
      </c>
      <c r="T6" s="138" t="str">
        <f t="shared" si="1"/>
        <v>T.Hai</v>
      </c>
      <c r="U6" s="138" t="str">
        <f t="shared" si="1"/>
        <v>T.Ba</v>
      </c>
      <c r="V6" s="138" t="str">
        <f t="shared" si="1"/>
        <v>T.Tư</v>
      </c>
      <c r="W6" s="138" t="str">
        <f t="shared" si="1"/>
        <v>T.Năm</v>
      </c>
      <c r="X6" s="138" t="str">
        <f t="shared" si="1"/>
        <v>T.Sáu</v>
      </c>
      <c r="Y6" s="138" t="str">
        <f t="shared" si="1"/>
        <v>T.Bảy</v>
      </c>
      <c r="Z6" s="138" t="str">
        <f t="shared" si="1"/>
        <v>C.Nhật</v>
      </c>
      <c r="AA6" s="138" t="str">
        <f t="shared" si="1"/>
        <v>T.Hai</v>
      </c>
      <c r="AB6" s="138" t="str">
        <f t="shared" si="1"/>
        <v>T.Ba</v>
      </c>
      <c r="AC6" s="138" t="str">
        <f t="shared" si="1"/>
        <v>T.Tư</v>
      </c>
      <c r="AD6" s="138" t="str">
        <f t="shared" si="1"/>
        <v>T.Năm</v>
      </c>
      <c r="AE6" s="138" t="str">
        <f t="shared" si="1"/>
        <v>T.Sáu</v>
      </c>
      <c r="AF6" s="138" t="str">
        <f t="shared" si="1"/>
        <v>T.Bảy</v>
      </c>
      <c r="AG6" s="138" t="str">
        <f t="shared" si="1"/>
        <v>C.Nhật</v>
      </c>
      <c r="AH6" s="138" t="str">
        <f t="shared" si="1"/>
        <v>T.Hai</v>
      </c>
      <c r="AI6" s="138" t="str">
        <f t="shared" si="1"/>
        <v>T.Ba</v>
      </c>
      <c r="AJ6" s="138"/>
      <c r="AK6" s="112" t="s">
        <v>16</v>
      </c>
      <c r="AL6" s="112" t="s">
        <v>32</v>
      </c>
      <c r="AM6" s="116" t="s">
        <v>17</v>
      </c>
      <c r="AN6" s="385"/>
      <c r="AO6" s="385"/>
      <c r="AP6" s="385"/>
      <c r="AQ6" s="385"/>
      <c r="AR6" s="385"/>
      <c r="AS6" s="387"/>
      <c r="AT6" s="379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spans="1:91" s="78" customFormat="1" ht="12.75" customHeight="1">
      <c r="A7" s="151">
        <v>1</v>
      </c>
      <c r="B7" s="151">
        <v>2</v>
      </c>
      <c r="C7" s="151">
        <v>3</v>
      </c>
      <c r="D7" s="151">
        <v>4</v>
      </c>
      <c r="E7" s="151">
        <v>5</v>
      </c>
      <c r="F7" s="151">
        <v>6</v>
      </c>
      <c r="G7" s="151">
        <v>7</v>
      </c>
      <c r="H7" s="151">
        <v>8</v>
      </c>
      <c r="I7" s="151">
        <v>9</v>
      </c>
      <c r="J7" s="151">
        <v>10</v>
      </c>
      <c r="K7" s="151">
        <v>11</v>
      </c>
      <c r="L7" s="151">
        <v>12</v>
      </c>
      <c r="M7" s="151">
        <v>13</v>
      </c>
      <c r="N7" s="151">
        <v>14</v>
      </c>
      <c r="O7" s="151">
        <v>15</v>
      </c>
      <c r="P7" s="151">
        <v>16</v>
      </c>
      <c r="Q7" s="151">
        <v>17</v>
      </c>
      <c r="R7" s="151">
        <v>18</v>
      </c>
      <c r="S7" s="151">
        <v>19</v>
      </c>
      <c r="T7" s="151">
        <v>20</v>
      </c>
      <c r="U7" s="151">
        <v>21</v>
      </c>
      <c r="V7" s="151">
        <v>22</v>
      </c>
      <c r="W7" s="151">
        <v>23</v>
      </c>
      <c r="X7" s="151">
        <v>24</v>
      </c>
      <c r="Y7" s="151">
        <v>25</v>
      </c>
      <c r="Z7" s="151">
        <v>26</v>
      </c>
      <c r="AA7" s="151">
        <v>27</v>
      </c>
      <c r="AB7" s="151">
        <v>28</v>
      </c>
      <c r="AC7" s="151">
        <v>29</v>
      </c>
      <c r="AD7" s="151">
        <v>30</v>
      </c>
      <c r="AE7" s="151">
        <v>31</v>
      </c>
      <c r="AF7" s="151">
        <v>32</v>
      </c>
      <c r="AG7" s="151">
        <v>33</v>
      </c>
      <c r="AH7" s="151">
        <v>34</v>
      </c>
      <c r="AI7" s="151">
        <v>35</v>
      </c>
      <c r="AJ7" s="151"/>
      <c r="AK7" s="151">
        <v>37</v>
      </c>
      <c r="AL7" s="151">
        <v>38</v>
      </c>
      <c r="AM7" s="151">
        <v>39</v>
      </c>
      <c r="AN7" s="151">
        <v>40</v>
      </c>
      <c r="AO7" s="151">
        <v>41</v>
      </c>
      <c r="AP7" s="151">
        <v>42</v>
      </c>
      <c r="AQ7" s="151">
        <v>43</v>
      </c>
      <c r="AR7" s="151">
        <v>44</v>
      </c>
      <c r="AS7" s="151">
        <v>45</v>
      </c>
      <c r="AT7" s="31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spans="1:91" s="78" customFormat="1" ht="18" customHeight="1">
      <c r="A8" s="370">
        <v>1</v>
      </c>
      <c r="B8" s="370" t="s">
        <v>67</v>
      </c>
      <c r="C8" s="358" t="str">
        <f>VLOOKUP(B8,DS,2,0)</f>
        <v>Mai Út Hiền</v>
      </c>
      <c r="D8" s="360" t="str">
        <f>VLOOKUP(B8,DS,3,0)</f>
        <v>Cơ Điện</v>
      </c>
      <c r="E8" s="79" t="s">
        <v>33</v>
      </c>
      <c r="F8" s="80">
        <v>8</v>
      </c>
      <c r="G8" s="80"/>
      <c r="H8" s="80">
        <v>8</v>
      </c>
      <c r="I8" s="80">
        <v>8</v>
      </c>
      <c r="J8" s="80">
        <v>8</v>
      </c>
      <c r="K8" s="80">
        <v>8</v>
      </c>
      <c r="L8" s="80">
        <v>4</v>
      </c>
      <c r="M8" s="80">
        <v>8</v>
      </c>
      <c r="N8" s="80">
        <v>8</v>
      </c>
      <c r="O8" s="80">
        <v>8</v>
      </c>
      <c r="P8" s="80">
        <v>8</v>
      </c>
      <c r="Q8" s="80">
        <v>8</v>
      </c>
      <c r="R8" s="80">
        <v>8</v>
      </c>
      <c r="S8" s="80"/>
      <c r="T8" s="80">
        <v>8</v>
      </c>
      <c r="U8" s="80">
        <v>8</v>
      </c>
      <c r="V8" s="80">
        <v>8</v>
      </c>
      <c r="W8" s="80">
        <v>8</v>
      </c>
      <c r="X8" s="80">
        <v>8</v>
      </c>
      <c r="Y8" s="80">
        <v>8</v>
      </c>
      <c r="Z8" s="80"/>
      <c r="AA8" s="80">
        <v>8</v>
      </c>
      <c r="AB8" s="80">
        <v>8</v>
      </c>
      <c r="AC8" s="80">
        <v>8</v>
      </c>
      <c r="AD8" s="80">
        <v>8</v>
      </c>
      <c r="AE8" s="80">
        <v>8</v>
      </c>
      <c r="AF8" s="80">
        <v>8</v>
      </c>
      <c r="AG8" s="80"/>
      <c r="AH8" s="80">
        <v>8</v>
      </c>
      <c r="AI8" s="80">
        <v>8</v>
      </c>
      <c r="AJ8" s="80"/>
      <c r="AK8" s="362">
        <f t="shared" ref="AK8" si="2">((SUM(F8:AJ8))/8)-(SUMIF($F$6:$AJ$6,"C.Nhật",F8:AJ8)/8)</f>
        <v>25</v>
      </c>
      <c r="AL8" s="362">
        <f t="shared" ref="AL8" si="3">SUM(F9:AJ9)/8*1.5</f>
        <v>0.75</v>
      </c>
      <c r="AM8" s="364">
        <f t="shared" ref="AM8" si="4">SUMIF($F$6:$AJ$6,"C.Nhật",$F8:$AJ9)/8*2</f>
        <v>1</v>
      </c>
      <c r="AN8" s="366">
        <f t="shared" ref="AN8" si="5">SUM(AK8:AM9)</f>
        <v>26.75</v>
      </c>
      <c r="AO8" s="368">
        <v>0</v>
      </c>
      <c r="AP8" s="366"/>
      <c r="AQ8" s="366"/>
      <c r="AR8" s="366"/>
      <c r="AS8" s="380"/>
      <c r="AT8" s="314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spans="1:91" s="78" customFormat="1" ht="18" customHeight="1">
      <c r="A9" s="371"/>
      <c r="B9" s="371"/>
      <c r="C9" s="359"/>
      <c r="D9" s="361"/>
      <c r="E9" s="81" t="s">
        <v>32</v>
      </c>
      <c r="F9" s="82"/>
      <c r="G9" s="82"/>
      <c r="H9" s="82">
        <v>4</v>
      </c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363"/>
      <c r="AL9" s="363"/>
      <c r="AM9" s="365"/>
      <c r="AN9" s="367"/>
      <c r="AO9" s="369"/>
      <c r="AP9" s="367"/>
      <c r="AQ9" s="367"/>
      <c r="AR9" s="367"/>
      <c r="AS9" s="381"/>
      <c r="AT9" s="314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spans="1:91" s="78" customFormat="1" ht="18" customHeight="1">
      <c r="A10" s="370">
        <f>A8+1</f>
        <v>2</v>
      </c>
      <c r="B10" s="370" t="s">
        <v>68</v>
      </c>
      <c r="C10" s="358" t="str">
        <f>VLOOKUP(B10,DS,2,0)</f>
        <v>Nguyễn Thị Xuân Thảo</v>
      </c>
      <c r="D10" s="360" t="str">
        <f>VLOOKUP(B10,DS,3,0)</f>
        <v>KCS</v>
      </c>
      <c r="E10" s="79" t="s">
        <v>33</v>
      </c>
      <c r="F10" s="80">
        <v>8</v>
      </c>
      <c r="G10" s="80"/>
      <c r="H10" s="80">
        <v>8</v>
      </c>
      <c r="I10" s="80">
        <v>8</v>
      </c>
      <c r="J10" s="80">
        <v>8</v>
      </c>
      <c r="K10" s="80">
        <v>8</v>
      </c>
      <c r="L10" s="80">
        <v>4</v>
      </c>
      <c r="M10" s="80">
        <v>8</v>
      </c>
      <c r="N10" s="80">
        <v>8</v>
      </c>
      <c r="O10" s="80">
        <v>8</v>
      </c>
      <c r="P10" s="80">
        <v>8</v>
      </c>
      <c r="Q10" s="80">
        <v>8</v>
      </c>
      <c r="R10" s="80">
        <v>8</v>
      </c>
      <c r="S10" s="80"/>
      <c r="T10" s="80">
        <v>8</v>
      </c>
      <c r="U10" s="80">
        <v>8</v>
      </c>
      <c r="V10" s="80">
        <v>8</v>
      </c>
      <c r="W10" s="80">
        <v>8</v>
      </c>
      <c r="X10" s="80">
        <v>8</v>
      </c>
      <c r="Y10" s="80">
        <v>8</v>
      </c>
      <c r="Z10" s="80"/>
      <c r="AA10" s="80">
        <v>8</v>
      </c>
      <c r="AB10" s="80">
        <v>8</v>
      </c>
      <c r="AC10" s="80">
        <v>8</v>
      </c>
      <c r="AD10" s="80">
        <v>8</v>
      </c>
      <c r="AE10" s="80">
        <v>8</v>
      </c>
      <c r="AF10" s="80">
        <v>8</v>
      </c>
      <c r="AG10" s="80"/>
      <c r="AH10" s="80">
        <v>8</v>
      </c>
      <c r="AI10" s="80">
        <v>8</v>
      </c>
      <c r="AJ10" s="80"/>
      <c r="AK10" s="362">
        <f t="shared" ref="AK10" si="6">((SUM(F10:AJ10))/8)-(SUMIF($F$6:$AJ$6,"C.Nhật",F10:AJ10)/8)</f>
        <v>25</v>
      </c>
      <c r="AL10" s="362">
        <f t="shared" ref="AL10" si="7">SUM(F11:AJ11)/8*1.5</f>
        <v>0.75</v>
      </c>
      <c r="AM10" s="364">
        <f t="shared" ref="AM10" si="8">SUMIF($F$6:$AJ$6,"C.Nhật",$F10:$AJ11)/8*2</f>
        <v>1</v>
      </c>
      <c r="AN10" s="366">
        <f t="shared" ref="AN10" si="9">SUM(AK10:AM11)</f>
        <v>26.75</v>
      </c>
      <c r="AO10" s="368">
        <v>0</v>
      </c>
      <c r="AP10" s="366"/>
      <c r="AQ10" s="366"/>
      <c r="AR10" s="366"/>
      <c r="AS10" s="380"/>
      <c r="AT10" s="314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spans="1:91" s="78" customFormat="1" ht="18" customHeight="1">
      <c r="A11" s="371"/>
      <c r="B11" s="371"/>
      <c r="C11" s="359"/>
      <c r="D11" s="361"/>
      <c r="E11" s="81" t="s">
        <v>32</v>
      </c>
      <c r="F11" s="82"/>
      <c r="G11" s="82"/>
      <c r="H11" s="82">
        <v>4</v>
      </c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363"/>
      <c r="AL11" s="363"/>
      <c r="AM11" s="365"/>
      <c r="AN11" s="367"/>
      <c r="AO11" s="369"/>
      <c r="AP11" s="367"/>
      <c r="AQ11" s="367"/>
      <c r="AR11" s="367"/>
      <c r="AS11" s="381"/>
      <c r="AT11" s="314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spans="1:91" s="78" customFormat="1" ht="18" customHeight="1">
      <c r="A12" s="370">
        <f t="shared" ref="A12" si="10">A10+1</f>
        <v>3</v>
      </c>
      <c r="B12" s="370" t="s">
        <v>69</v>
      </c>
      <c r="C12" s="358" t="str">
        <f>VLOOKUP(B12,DS,2,0)</f>
        <v>Võ Thị Út</v>
      </c>
      <c r="D12" s="360" t="str">
        <f>VLOOKUP(B12,DS,3,0)</f>
        <v>KCS</v>
      </c>
      <c r="E12" s="79" t="s">
        <v>33</v>
      </c>
      <c r="F12" s="80">
        <v>8</v>
      </c>
      <c r="G12" s="80"/>
      <c r="H12" s="80">
        <v>8</v>
      </c>
      <c r="I12" s="80">
        <v>8</v>
      </c>
      <c r="J12" s="80">
        <v>8</v>
      </c>
      <c r="K12" s="80">
        <v>8</v>
      </c>
      <c r="L12" s="80">
        <v>4</v>
      </c>
      <c r="M12" s="80">
        <v>8</v>
      </c>
      <c r="N12" s="80">
        <v>8</v>
      </c>
      <c r="O12" s="80">
        <v>8</v>
      </c>
      <c r="P12" s="80">
        <v>8</v>
      </c>
      <c r="Q12" s="80">
        <v>8</v>
      </c>
      <c r="R12" s="80">
        <v>8</v>
      </c>
      <c r="S12" s="80"/>
      <c r="T12" s="80">
        <v>8</v>
      </c>
      <c r="U12" s="80">
        <v>8</v>
      </c>
      <c r="V12" s="80">
        <v>8</v>
      </c>
      <c r="W12" s="80">
        <v>8</v>
      </c>
      <c r="X12" s="80">
        <v>8</v>
      </c>
      <c r="Y12" s="80">
        <v>8</v>
      </c>
      <c r="Z12" s="80"/>
      <c r="AA12" s="80">
        <v>8</v>
      </c>
      <c r="AB12" s="80">
        <v>8</v>
      </c>
      <c r="AC12" s="80">
        <v>8</v>
      </c>
      <c r="AD12" s="80">
        <v>8</v>
      </c>
      <c r="AE12" s="80">
        <v>8</v>
      </c>
      <c r="AF12" s="80">
        <v>8</v>
      </c>
      <c r="AG12" s="80"/>
      <c r="AH12" s="80">
        <v>8</v>
      </c>
      <c r="AI12" s="80">
        <v>8</v>
      </c>
      <c r="AJ12" s="80"/>
      <c r="AK12" s="362">
        <f t="shared" ref="AK12" si="11">((SUM(F12:AJ12))/8)-(SUMIF($F$6:$AJ$6,"C.Nhật",F12:AJ12)/8)</f>
        <v>25</v>
      </c>
      <c r="AL12" s="362">
        <f t="shared" ref="AL12" si="12">SUM(F13:AJ13)/8*1.5</f>
        <v>0.75</v>
      </c>
      <c r="AM12" s="364">
        <f t="shared" ref="AM12" si="13">SUMIF($F$6:$AJ$6,"C.Nhật",$F12:$AJ13)/8*2</f>
        <v>1</v>
      </c>
      <c r="AN12" s="366">
        <f t="shared" ref="AN12" si="14">SUM(AK12:AM13)</f>
        <v>26.75</v>
      </c>
      <c r="AO12" s="368">
        <v>0</v>
      </c>
      <c r="AP12" s="366"/>
      <c r="AQ12" s="366"/>
      <c r="AR12" s="366"/>
      <c r="AS12" s="380"/>
      <c r="AT12" s="314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spans="1:91" s="78" customFormat="1" ht="18" customHeight="1">
      <c r="A13" s="371"/>
      <c r="B13" s="371"/>
      <c r="C13" s="359"/>
      <c r="D13" s="361"/>
      <c r="E13" s="81" t="s">
        <v>32</v>
      </c>
      <c r="F13" s="82"/>
      <c r="G13" s="82"/>
      <c r="H13" s="82">
        <v>4</v>
      </c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363"/>
      <c r="AL13" s="363"/>
      <c r="AM13" s="365"/>
      <c r="AN13" s="367"/>
      <c r="AO13" s="369"/>
      <c r="AP13" s="367"/>
      <c r="AQ13" s="367"/>
      <c r="AR13" s="367"/>
      <c r="AS13" s="381"/>
      <c r="AT13" s="314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spans="1:91" s="78" customFormat="1" ht="18" customHeight="1">
      <c r="A14" s="370">
        <f>A12+1</f>
        <v>4</v>
      </c>
      <c r="B14" s="370" t="s">
        <v>70</v>
      </c>
      <c r="C14" s="358" t="str">
        <f>VLOOKUP(B14,DS,2,0)</f>
        <v>Nguyễn Thị Thiết</v>
      </c>
      <c r="D14" s="360" t="str">
        <f>VLOOKUP(B14,DS,3,0)</f>
        <v>KCS</v>
      </c>
      <c r="E14" s="79" t="s">
        <v>33</v>
      </c>
      <c r="F14" s="80">
        <v>8</v>
      </c>
      <c r="G14" s="80"/>
      <c r="H14" s="80">
        <v>8</v>
      </c>
      <c r="I14" s="80">
        <v>8</v>
      </c>
      <c r="J14" s="80">
        <v>8</v>
      </c>
      <c r="K14" s="80">
        <v>8</v>
      </c>
      <c r="L14" s="80">
        <v>4</v>
      </c>
      <c r="M14" s="80">
        <v>8</v>
      </c>
      <c r="N14" s="80">
        <v>8</v>
      </c>
      <c r="O14" s="80">
        <v>8</v>
      </c>
      <c r="P14" s="80">
        <v>8</v>
      </c>
      <c r="Q14" s="80">
        <v>8</v>
      </c>
      <c r="R14" s="80">
        <v>8</v>
      </c>
      <c r="S14" s="80"/>
      <c r="T14" s="80">
        <v>8</v>
      </c>
      <c r="U14" s="80">
        <v>8</v>
      </c>
      <c r="V14" s="80">
        <v>8</v>
      </c>
      <c r="W14" s="80">
        <v>8</v>
      </c>
      <c r="X14" s="80">
        <v>8</v>
      </c>
      <c r="Y14" s="80">
        <v>8</v>
      </c>
      <c r="Z14" s="80"/>
      <c r="AA14" s="80">
        <v>8</v>
      </c>
      <c r="AB14" s="80">
        <v>8</v>
      </c>
      <c r="AC14" s="80">
        <v>8</v>
      </c>
      <c r="AD14" s="80">
        <v>8</v>
      </c>
      <c r="AE14" s="80">
        <v>8</v>
      </c>
      <c r="AF14" s="80">
        <v>8</v>
      </c>
      <c r="AG14" s="80"/>
      <c r="AH14" s="80">
        <v>8</v>
      </c>
      <c r="AI14" s="80">
        <v>8</v>
      </c>
      <c r="AJ14" s="80"/>
      <c r="AK14" s="362">
        <f t="shared" ref="AK14" si="15">((SUM(F14:AJ14))/8)-(SUMIF($F$6:$AJ$6,"C.Nhật",F14:AJ14)/8)</f>
        <v>25</v>
      </c>
      <c r="AL14" s="362">
        <f t="shared" ref="AL14" si="16">SUM(F15:AJ15)/8*1.5</f>
        <v>0.75</v>
      </c>
      <c r="AM14" s="364">
        <f t="shared" ref="AM14" si="17">SUMIF($F$6:$AJ$6,"C.Nhật",$F14:$AJ15)/8*2</f>
        <v>1</v>
      </c>
      <c r="AN14" s="366">
        <f t="shared" ref="AN14" si="18">SUM(AK14:AM15)</f>
        <v>26.75</v>
      </c>
      <c r="AO14" s="368">
        <v>0</v>
      </c>
      <c r="AP14" s="366"/>
      <c r="AQ14" s="366"/>
      <c r="AR14" s="366"/>
      <c r="AS14" s="380"/>
      <c r="AT14" s="314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spans="1:91" s="78" customFormat="1" ht="18" customHeight="1">
      <c r="A15" s="371"/>
      <c r="B15" s="371"/>
      <c r="C15" s="359"/>
      <c r="D15" s="361"/>
      <c r="E15" s="81" t="s">
        <v>32</v>
      </c>
      <c r="F15" s="82"/>
      <c r="G15" s="82"/>
      <c r="H15" s="82">
        <v>4</v>
      </c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363"/>
      <c r="AL15" s="363"/>
      <c r="AM15" s="365"/>
      <c r="AN15" s="367"/>
      <c r="AO15" s="369"/>
      <c r="AP15" s="367"/>
      <c r="AQ15" s="367"/>
      <c r="AR15" s="367"/>
      <c r="AS15" s="381"/>
      <c r="AT15" s="314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spans="1:91" s="78" customFormat="1" ht="18" customHeight="1">
      <c r="A16" s="370">
        <f t="shared" ref="A16" si="19">A14+1</f>
        <v>5</v>
      </c>
      <c r="B16" s="370" t="s">
        <v>71</v>
      </c>
      <c r="C16" s="358" t="str">
        <f>VLOOKUP(B16,DS,2,0)</f>
        <v>Nguyễn Trường Giang</v>
      </c>
      <c r="D16" s="360" t="str">
        <f>VLOOKUP(B16,DS,3,0)</f>
        <v>Cơ Điện</v>
      </c>
      <c r="E16" s="79" t="s">
        <v>33</v>
      </c>
      <c r="F16" s="80">
        <v>8</v>
      </c>
      <c r="G16" s="80"/>
      <c r="H16" s="80">
        <v>8</v>
      </c>
      <c r="I16" s="80">
        <v>8</v>
      </c>
      <c r="J16" s="80">
        <v>8</v>
      </c>
      <c r="K16" s="80">
        <v>8</v>
      </c>
      <c r="L16" s="80">
        <v>4</v>
      </c>
      <c r="M16" s="80">
        <v>8</v>
      </c>
      <c r="N16" s="80">
        <v>8</v>
      </c>
      <c r="O16" s="80">
        <v>8</v>
      </c>
      <c r="P16" s="80">
        <v>8</v>
      </c>
      <c r="Q16" s="80">
        <v>8</v>
      </c>
      <c r="R16" s="80">
        <v>8</v>
      </c>
      <c r="S16" s="80"/>
      <c r="T16" s="80">
        <v>8</v>
      </c>
      <c r="U16" s="80">
        <v>8</v>
      </c>
      <c r="V16" s="80">
        <v>8</v>
      </c>
      <c r="W16" s="80">
        <v>8</v>
      </c>
      <c r="X16" s="80">
        <v>8</v>
      </c>
      <c r="Y16" s="80">
        <v>8</v>
      </c>
      <c r="Z16" s="80"/>
      <c r="AA16" s="80">
        <v>8</v>
      </c>
      <c r="AB16" s="80">
        <v>8</v>
      </c>
      <c r="AC16" s="80">
        <v>8</v>
      </c>
      <c r="AD16" s="80">
        <v>8</v>
      </c>
      <c r="AE16" s="80">
        <v>8</v>
      </c>
      <c r="AF16" s="80">
        <v>8</v>
      </c>
      <c r="AG16" s="80"/>
      <c r="AH16" s="80">
        <v>8</v>
      </c>
      <c r="AI16" s="80">
        <v>8</v>
      </c>
      <c r="AJ16" s="80"/>
      <c r="AK16" s="362">
        <f t="shared" ref="AK16" si="20">((SUM(F16:AJ16))/8)-(SUMIF($F$6:$AJ$6,"C.Nhật",F16:AJ16)/8)</f>
        <v>25</v>
      </c>
      <c r="AL16" s="362">
        <f t="shared" ref="AL16" si="21">SUM(F17:AJ17)/8*1.5</f>
        <v>0.75</v>
      </c>
      <c r="AM16" s="364">
        <f t="shared" ref="AM16" si="22">SUMIF($F$6:$AJ$6,"C.Nhật",$F16:$AJ17)/8*2</f>
        <v>1</v>
      </c>
      <c r="AN16" s="366">
        <f t="shared" ref="AN16" si="23">SUM(AK16:AM17)</f>
        <v>26.75</v>
      </c>
      <c r="AO16" s="368">
        <v>0</v>
      </c>
      <c r="AP16" s="366"/>
      <c r="AQ16" s="366"/>
      <c r="AR16" s="366"/>
      <c r="AS16" s="380"/>
      <c r="AT16" s="314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</row>
    <row r="17" spans="1:91" s="78" customFormat="1" ht="18" customHeight="1">
      <c r="A17" s="371"/>
      <c r="B17" s="371"/>
      <c r="C17" s="359"/>
      <c r="D17" s="361"/>
      <c r="E17" s="81" t="s">
        <v>32</v>
      </c>
      <c r="F17" s="82"/>
      <c r="G17" s="82"/>
      <c r="H17" s="82">
        <v>4</v>
      </c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363"/>
      <c r="AL17" s="363"/>
      <c r="AM17" s="365"/>
      <c r="AN17" s="367"/>
      <c r="AO17" s="369"/>
      <c r="AP17" s="367"/>
      <c r="AQ17" s="367"/>
      <c r="AR17" s="367"/>
      <c r="AS17" s="381"/>
      <c r="AT17" s="314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</row>
    <row r="18" spans="1:91" s="83" customFormat="1" ht="12.75">
      <c r="A18" s="19"/>
      <c r="B18" s="84"/>
      <c r="C18" s="4"/>
      <c r="D18" s="132"/>
      <c r="E18" s="4"/>
      <c r="F18" s="88"/>
      <c r="G18" s="88"/>
      <c r="H18" s="85"/>
      <c r="I18" s="85"/>
      <c r="J18" s="140"/>
      <c r="K18" s="88"/>
      <c r="L18" s="85"/>
      <c r="M18" s="88"/>
      <c r="N18" s="88"/>
      <c r="O18" s="88"/>
      <c r="P18" s="88"/>
      <c r="Q18" s="85"/>
      <c r="R18" s="88"/>
      <c r="S18" s="88"/>
      <c r="T18" s="140"/>
      <c r="U18" s="88"/>
      <c r="V18" s="88"/>
      <c r="W18" s="88"/>
      <c r="X18" s="84"/>
      <c r="Y18" s="88"/>
      <c r="Z18" s="88"/>
      <c r="AA18" s="88"/>
      <c r="AB18" s="88"/>
      <c r="AC18" s="88"/>
      <c r="AD18" s="85"/>
      <c r="AE18" s="88"/>
      <c r="AF18" s="88"/>
      <c r="AG18" s="88"/>
      <c r="AH18" s="88"/>
      <c r="AI18" s="88"/>
      <c r="AJ18" s="88"/>
      <c r="AK18" s="4"/>
      <c r="AL18" s="4"/>
      <c r="AM18" s="117"/>
      <c r="AN18" s="87"/>
      <c r="AO18" s="87"/>
      <c r="AP18" s="87"/>
      <c r="AQ18" s="87"/>
      <c r="AR18" s="87"/>
      <c r="AS18" s="4"/>
      <c r="AT18" s="123"/>
    </row>
    <row r="19" spans="1:91" s="83" customFormat="1" ht="12.75">
      <c r="A19" s="19"/>
      <c r="B19" s="84"/>
      <c r="C19" s="19" t="s">
        <v>14</v>
      </c>
      <c r="D19" s="132"/>
      <c r="E19" s="4"/>
      <c r="F19" s="88"/>
      <c r="G19" s="88"/>
      <c r="H19" s="85"/>
      <c r="I19" s="85"/>
      <c r="J19" s="140"/>
      <c r="K19" s="88"/>
      <c r="L19" s="85"/>
      <c r="M19" s="88"/>
      <c r="N19" s="88"/>
      <c r="O19" s="88"/>
      <c r="P19" s="88"/>
      <c r="Q19" s="85"/>
      <c r="R19" s="88"/>
      <c r="S19" s="88"/>
      <c r="T19" s="140"/>
      <c r="U19" s="88"/>
      <c r="V19" s="88"/>
      <c r="W19" s="88"/>
      <c r="X19" s="84"/>
      <c r="Y19" s="88"/>
      <c r="Z19" s="88"/>
      <c r="AA19" s="88"/>
      <c r="AB19" s="88"/>
      <c r="AC19" s="88"/>
      <c r="AD19" s="85"/>
      <c r="AE19" s="88"/>
      <c r="AF19" s="88"/>
      <c r="AG19" s="88"/>
      <c r="AH19" s="88"/>
      <c r="AI19" s="88"/>
      <c r="AJ19" s="88"/>
      <c r="AK19" s="4"/>
      <c r="AL19" s="4"/>
      <c r="AM19" s="117"/>
      <c r="AN19" s="87"/>
      <c r="AO19" s="87"/>
      <c r="AP19" s="87"/>
      <c r="AQ19" s="87"/>
      <c r="AR19" s="87"/>
      <c r="AS19" s="4"/>
      <c r="AT19" s="123"/>
    </row>
    <row r="20" spans="1:91" s="83" customFormat="1" ht="12.75">
      <c r="A20" s="16"/>
      <c r="B20" s="16"/>
      <c r="C20" s="4"/>
      <c r="D20" s="132"/>
      <c r="E20" s="4"/>
      <c r="F20" s="88"/>
      <c r="G20" s="88"/>
      <c r="H20" s="141"/>
      <c r="I20" s="141"/>
      <c r="J20" s="141"/>
      <c r="K20" s="88"/>
      <c r="L20" s="141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141"/>
      <c r="AE20" s="88"/>
      <c r="AF20" s="88"/>
      <c r="AG20" s="88"/>
      <c r="AH20" s="88"/>
      <c r="AI20" s="88"/>
      <c r="AJ20" s="88"/>
      <c r="AK20" s="4"/>
      <c r="AL20" s="4"/>
      <c r="AM20" s="117"/>
      <c r="AN20" s="89"/>
      <c r="AO20" s="89"/>
      <c r="AP20" s="89"/>
      <c r="AQ20" s="89"/>
      <c r="AR20" s="89"/>
      <c r="AS20" s="4"/>
      <c r="AT20" s="123"/>
    </row>
    <row r="21" spans="1:91" s="86" customFormat="1" ht="15" customHeight="1">
      <c r="A21" s="16"/>
      <c r="B21" s="16"/>
      <c r="C21" s="4"/>
      <c r="D21" s="132"/>
      <c r="E21" s="4"/>
      <c r="F21" s="88"/>
      <c r="G21" s="88"/>
      <c r="H21" s="141"/>
      <c r="I21" s="141"/>
      <c r="J21" s="141"/>
      <c r="K21" s="88"/>
      <c r="L21" s="141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141"/>
      <c r="AE21" s="88"/>
      <c r="AF21" s="88"/>
      <c r="AG21" s="88"/>
      <c r="AH21" s="88"/>
      <c r="AI21" s="88"/>
      <c r="AJ21" s="88"/>
      <c r="AK21" s="4"/>
      <c r="AL21" s="4"/>
      <c r="AM21" s="117"/>
      <c r="AN21" s="89"/>
      <c r="AO21" s="89"/>
      <c r="AP21" s="89"/>
      <c r="AQ21" s="89"/>
      <c r="AR21" s="89"/>
      <c r="AS21" s="4"/>
      <c r="AT21" s="4"/>
    </row>
    <row r="22" spans="1:91" s="86" customFormat="1" ht="11.25">
      <c r="A22" s="16"/>
      <c r="B22" s="16"/>
      <c r="C22" s="4"/>
      <c r="D22" s="132"/>
      <c r="E22" s="4"/>
      <c r="F22" s="88"/>
      <c r="G22" s="88"/>
      <c r="H22" s="141"/>
      <c r="I22" s="141"/>
      <c r="J22" s="141"/>
      <c r="K22" s="88"/>
      <c r="L22" s="141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141"/>
      <c r="AE22" s="88"/>
      <c r="AF22" s="88"/>
      <c r="AG22" s="88"/>
      <c r="AH22" s="88"/>
      <c r="AI22" s="88"/>
      <c r="AJ22" s="88"/>
      <c r="AK22" s="4"/>
      <c r="AL22" s="4"/>
      <c r="AM22" s="117"/>
      <c r="AN22" s="89"/>
      <c r="AO22" s="89"/>
      <c r="AP22" s="89"/>
      <c r="AQ22" s="89"/>
      <c r="AR22" s="89"/>
      <c r="AS22" s="4"/>
      <c r="AT22" s="4"/>
    </row>
    <row r="23" spans="1:91" s="86" customFormat="1" ht="11.25">
      <c r="A23" s="16"/>
      <c r="B23" s="16"/>
      <c r="C23" s="4"/>
      <c r="D23" s="132"/>
      <c r="E23" s="4"/>
      <c r="F23" s="88"/>
      <c r="G23" s="88"/>
      <c r="H23" s="141"/>
      <c r="I23" s="141"/>
      <c r="J23" s="141"/>
      <c r="K23" s="88"/>
      <c r="L23" s="141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141"/>
      <c r="AE23" s="88"/>
      <c r="AF23" s="88"/>
      <c r="AG23" s="88"/>
      <c r="AH23" s="88"/>
      <c r="AI23" s="88"/>
      <c r="AJ23" s="88"/>
      <c r="AK23" s="4"/>
      <c r="AL23" s="4"/>
      <c r="AM23" s="117"/>
      <c r="AN23" s="89"/>
      <c r="AO23" s="89"/>
      <c r="AP23" s="89"/>
      <c r="AQ23" s="89"/>
      <c r="AR23" s="89"/>
      <c r="AS23" s="4"/>
      <c r="AT23" s="4"/>
    </row>
    <row r="24" spans="1:91" s="86" customFormat="1" ht="11.25">
      <c r="A24" s="13"/>
      <c r="B24" s="13"/>
      <c r="C24" s="19"/>
      <c r="D24" s="133"/>
      <c r="E24" s="90"/>
      <c r="F24" s="140"/>
      <c r="G24" s="142"/>
      <c r="H24" s="85"/>
      <c r="I24" s="85"/>
      <c r="J24" s="85"/>
      <c r="K24" s="142"/>
      <c r="L24" s="85"/>
      <c r="M24" s="142"/>
      <c r="N24" s="142"/>
      <c r="O24" s="142"/>
      <c r="P24" s="142"/>
      <c r="Q24" s="85"/>
      <c r="R24" s="140"/>
      <c r="S24" s="142"/>
      <c r="T24" s="142"/>
      <c r="U24" s="85"/>
      <c r="V24" s="142"/>
      <c r="W24" s="142"/>
      <c r="X24" s="85"/>
      <c r="Y24" s="142"/>
      <c r="Z24" s="142"/>
      <c r="AA24" s="142"/>
      <c r="AB24" s="142"/>
      <c r="AC24" s="142"/>
      <c r="AD24" s="85"/>
      <c r="AE24" s="142"/>
      <c r="AF24" s="142"/>
      <c r="AG24" s="142"/>
      <c r="AH24" s="142"/>
      <c r="AI24" s="142"/>
      <c r="AJ24" s="142"/>
      <c r="AK24" s="90"/>
      <c r="AM24" s="118"/>
      <c r="AN24" s="13"/>
      <c r="AO24" s="13"/>
      <c r="AP24" s="13"/>
      <c r="AQ24" s="13"/>
      <c r="AR24" s="13"/>
      <c r="AS24" s="19"/>
      <c r="AT24" s="4"/>
    </row>
    <row r="25" spans="1:91" s="86" customFormat="1" ht="12.75">
      <c r="A25" s="2"/>
      <c r="B25" s="2" t="s">
        <v>0</v>
      </c>
      <c r="C25" s="2"/>
      <c r="D25" s="311"/>
      <c r="E25" s="2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  <c r="AD25" s="143"/>
      <c r="AE25" s="143"/>
      <c r="AF25" s="143"/>
      <c r="AG25" s="143"/>
      <c r="AH25" s="144"/>
      <c r="AI25" s="144"/>
      <c r="AJ25" s="144"/>
      <c r="AK25" s="2"/>
      <c r="AL25" s="2"/>
      <c r="AM25" s="119"/>
      <c r="AN25" s="2"/>
      <c r="AO25" s="2"/>
      <c r="AP25" s="2"/>
      <c r="AQ25" s="2"/>
      <c r="AR25" s="2"/>
      <c r="AS25" s="2"/>
      <c r="AT25" s="4"/>
    </row>
    <row r="26" spans="1:91" s="86" customFormat="1" ht="12.75">
      <c r="A26" s="2"/>
      <c r="B26" s="2"/>
      <c r="C26" s="2" t="s">
        <v>48</v>
      </c>
      <c r="D26" s="311"/>
      <c r="E26" s="2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143"/>
      <c r="AG26" s="143"/>
      <c r="AH26" s="144"/>
      <c r="AI26" s="144"/>
      <c r="AJ26" s="144"/>
      <c r="AK26" s="2"/>
      <c r="AL26" s="2"/>
      <c r="AM26" s="119"/>
      <c r="AN26" s="2"/>
      <c r="AO26" s="2"/>
      <c r="AP26" s="2"/>
      <c r="AQ26" s="2"/>
      <c r="AR26" s="2"/>
      <c r="AS26" s="2"/>
      <c r="AT26" s="19"/>
    </row>
    <row r="27" spans="1:91" ht="15" customHeight="1">
      <c r="C27" s="2" t="s">
        <v>49</v>
      </c>
    </row>
    <row r="28" spans="1:91" ht="15" customHeight="1">
      <c r="C28" s="2" t="s">
        <v>50</v>
      </c>
    </row>
    <row r="29" spans="1:91" ht="15" customHeight="1">
      <c r="C29" s="2" t="s">
        <v>51</v>
      </c>
    </row>
    <row r="30" spans="1:91" ht="15" customHeight="1">
      <c r="C30" s="2" t="s">
        <v>52</v>
      </c>
    </row>
    <row r="31" spans="1:91" ht="15" customHeight="1">
      <c r="C31" s="2" t="s">
        <v>53</v>
      </c>
    </row>
    <row r="32" spans="1:91" ht="15" customHeight="1">
      <c r="C32" s="2" t="s">
        <v>54</v>
      </c>
    </row>
    <row r="33" spans="1:46" ht="15" customHeight="1">
      <c r="C33" s="2" t="s">
        <v>55</v>
      </c>
    </row>
    <row r="34" spans="1:46" ht="15" customHeight="1">
      <c r="C34" s="2" t="s">
        <v>56</v>
      </c>
    </row>
    <row r="45" spans="1:46" s="171" customFormat="1" ht="20.25">
      <c r="A45" s="161" t="str">
        <f>$A$1</f>
        <v>Công ty TNHH Hải sản An Lạc</v>
      </c>
      <c r="B45" s="165"/>
      <c r="C45" s="165"/>
      <c r="D45" s="166"/>
      <c r="E45" s="165"/>
      <c r="F45" s="166"/>
      <c r="G45" s="166"/>
      <c r="H45" s="166"/>
      <c r="I45" s="166"/>
      <c r="J45" s="166"/>
      <c r="K45" s="167"/>
      <c r="L45" s="167"/>
      <c r="M45" s="167"/>
      <c r="N45" s="167"/>
      <c r="O45" s="167"/>
      <c r="P45" s="167"/>
      <c r="Q45" s="167"/>
      <c r="R45" s="167"/>
      <c r="S45" s="168" t="str">
        <f>S1</f>
        <v>BẢNG CHẤM CÔNG THÁNG 09 NĂM 2014</v>
      </c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7"/>
      <c r="AI45" s="167"/>
      <c r="AJ45" s="167"/>
      <c r="AK45" s="169"/>
      <c r="AL45" s="169"/>
      <c r="AM45" s="374" t="s">
        <v>126</v>
      </c>
      <c r="AN45" s="375"/>
      <c r="AO45" s="375"/>
      <c r="AP45" s="375"/>
      <c r="AQ45" s="375"/>
      <c r="AR45" s="375"/>
      <c r="AS45" s="376"/>
      <c r="AT45" s="170"/>
    </row>
    <row r="46" spans="1:46" s="171" customFormat="1" ht="20.25">
      <c r="A46" s="161" t="str">
        <f>$A$2</f>
        <v>Địa chỉ: Lô A14, đường 4A, KCN Hải Sơn, Đức Hòa, Long An</v>
      </c>
      <c r="B46" s="166"/>
      <c r="C46" s="166"/>
      <c r="D46" s="166"/>
      <c r="E46" s="166"/>
      <c r="F46" s="166"/>
      <c r="G46" s="166"/>
      <c r="H46" s="166"/>
      <c r="I46" s="166"/>
      <c r="J46" s="166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7"/>
      <c r="AD46" s="167"/>
      <c r="AE46" s="167"/>
      <c r="AF46" s="167"/>
      <c r="AG46" s="167"/>
      <c r="AH46" s="167"/>
      <c r="AI46" s="167"/>
      <c r="AJ46" s="167"/>
      <c r="AK46" s="169"/>
      <c r="AL46" s="169"/>
      <c r="AM46" s="172"/>
      <c r="AN46" s="173"/>
      <c r="AO46" s="173"/>
      <c r="AP46" s="173"/>
      <c r="AQ46" s="173"/>
      <c r="AR46" s="173"/>
      <c r="AS46" s="174"/>
      <c r="AT46" s="174"/>
    </row>
    <row r="47" spans="1:46" s="171" customFormat="1" ht="21" customHeight="1">
      <c r="A47" s="161" t="str">
        <f>$A$3</f>
        <v>MST: 1100878093</v>
      </c>
      <c r="B47" s="175"/>
      <c r="C47" s="175"/>
      <c r="D47" s="176"/>
      <c r="E47" s="176"/>
      <c r="F47" s="167"/>
      <c r="G47" s="167"/>
      <c r="H47" s="167"/>
      <c r="I47" s="167"/>
      <c r="J47" s="167"/>
      <c r="K47" s="167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  <c r="AD47" s="167"/>
      <c r="AE47" s="167"/>
      <c r="AF47" s="167"/>
      <c r="AG47" s="167"/>
      <c r="AH47" s="167"/>
      <c r="AI47" s="167"/>
      <c r="AJ47" s="167"/>
      <c r="AK47" s="169"/>
      <c r="AL47" s="169"/>
      <c r="AM47" s="172"/>
      <c r="AN47" s="170"/>
      <c r="AO47" s="170"/>
      <c r="AP47" s="170"/>
      <c r="AQ47" s="170"/>
      <c r="AR47" s="170"/>
      <c r="AS47" s="177"/>
      <c r="AT47" s="177"/>
    </row>
    <row r="48" spans="1:46" s="171" customFormat="1" ht="14.25" customHeight="1">
      <c r="A48" s="178"/>
      <c r="B48" s="178"/>
      <c r="C48" s="179"/>
      <c r="D48" s="180"/>
      <c r="E48" s="181">
        <f>$E$4</f>
        <v>41883</v>
      </c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3"/>
      <c r="AI48" s="183"/>
      <c r="AJ48" s="183"/>
      <c r="AK48" s="178"/>
      <c r="AL48" s="178"/>
      <c r="AM48" s="184"/>
      <c r="AN48" s="178"/>
      <c r="AO48" s="178"/>
      <c r="AP48" s="178"/>
      <c r="AQ48" s="178"/>
      <c r="AR48" s="178"/>
      <c r="AS48" s="178"/>
      <c r="AT48" s="185"/>
    </row>
    <row r="49" spans="1:91" s="187" customFormat="1" ht="18.75" customHeight="1">
      <c r="A49" s="377" t="s">
        <v>29</v>
      </c>
      <c r="B49" s="377" t="s">
        <v>3</v>
      </c>
      <c r="C49" s="377" t="s">
        <v>1</v>
      </c>
      <c r="D49" s="398" t="s">
        <v>30</v>
      </c>
      <c r="E49" s="377" t="s">
        <v>31</v>
      </c>
      <c r="F49" s="186">
        <f>+E48</f>
        <v>41883</v>
      </c>
      <c r="G49" s="186">
        <f t="shared" ref="G49:AI49" si="24">F49+1</f>
        <v>41884</v>
      </c>
      <c r="H49" s="186">
        <f t="shared" si="24"/>
        <v>41885</v>
      </c>
      <c r="I49" s="186">
        <f t="shared" si="24"/>
        <v>41886</v>
      </c>
      <c r="J49" s="186">
        <f t="shared" si="24"/>
        <v>41887</v>
      </c>
      <c r="K49" s="186">
        <f t="shared" si="24"/>
        <v>41888</v>
      </c>
      <c r="L49" s="186">
        <f t="shared" si="24"/>
        <v>41889</v>
      </c>
      <c r="M49" s="186">
        <f t="shared" si="24"/>
        <v>41890</v>
      </c>
      <c r="N49" s="186">
        <f t="shared" si="24"/>
        <v>41891</v>
      </c>
      <c r="O49" s="186">
        <f t="shared" si="24"/>
        <v>41892</v>
      </c>
      <c r="P49" s="186">
        <f t="shared" si="24"/>
        <v>41893</v>
      </c>
      <c r="Q49" s="186">
        <f t="shared" si="24"/>
        <v>41894</v>
      </c>
      <c r="R49" s="186">
        <f t="shared" si="24"/>
        <v>41895</v>
      </c>
      <c r="S49" s="186">
        <f t="shared" si="24"/>
        <v>41896</v>
      </c>
      <c r="T49" s="186">
        <f t="shared" si="24"/>
        <v>41897</v>
      </c>
      <c r="U49" s="186">
        <f t="shared" si="24"/>
        <v>41898</v>
      </c>
      <c r="V49" s="186">
        <f t="shared" si="24"/>
        <v>41899</v>
      </c>
      <c r="W49" s="186">
        <f t="shared" si="24"/>
        <v>41900</v>
      </c>
      <c r="X49" s="186">
        <f t="shared" si="24"/>
        <v>41901</v>
      </c>
      <c r="Y49" s="186">
        <f t="shared" si="24"/>
        <v>41902</v>
      </c>
      <c r="Z49" s="186">
        <f t="shared" si="24"/>
        <v>41903</v>
      </c>
      <c r="AA49" s="186">
        <f t="shared" si="24"/>
        <v>41904</v>
      </c>
      <c r="AB49" s="186">
        <f t="shared" si="24"/>
        <v>41905</v>
      </c>
      <c r="AC49" s="186">
        <f t="shared" si="24"/>
        <v>41906</v>
      </c>
      <c r="AD49" s="186">
        <f t="shared" si="24"/>
        <v>41907</v>
      </c>
      <c r="AE49" s="186">
        <f t="shared" si="24"/>
        <v>41908</v>
      </c>
      <c r="AF49" s="186">
        <f t="shared" si="24"/>
        <v>41909</v>
      </c>
      <c r="AG49" s="186">
        <f t="shared" si="24"/>
        <v>41910</v>
      </c>
      <c r="AH49" s="186">
        <f>AG49+1</f>
        <v>41911</v>
      </c>
      <c r="AI49" s="186">
        <f t="shared" si="24"/>
        <v>41912</v>
      </c>
      <c r="AJ49" s="186"/>
      <c r="AK49" s="400" t="s">
        <v>15</v>
      </c>
      <c r="AL49" s="401"/>
      <c r="AM49" s="402"/>
      <c r="AN49" s="403" t="s">
        <v>47</v>
      </c>
      <c r="AO49" s="403" t="s">
        <v>43</v>
      </c>
      <c r="AP49" s="403" t="s">
        <v>44</v>
      </c>
      <c r="AQ49" s="403" t="s">
        <v>45</v>
      </c>
      <c r="AR49" s="403" t="s">
        <v>46</v>
      </c>
      <c r="AS49" s="398" t="s">
        <v>0</v>
      </c>
      <c r="AT49" s="405"/>
      <c r="AV49" s="171"/>
      <c r="AW49" s="171"/>
      <c r="AX49" s="171"/>
      <c r="AY49" s="171"/>
      <c r="AZ49" s="171"/>
      <c r="BA49" s="171"/>
      <c r="BB49" s="171"/>
      <c r="BC49" s="171"/>
      <c r="BD49" s="171"/>
      <c r="BE49" s="171"/>
      <c r="BF49" s="171"/>
      <c r="BG49" s="171"/>
      <c r="BH49" s="171"/>
      <c r="BI49" s="171"/>
      <c r="BJ49" s="171"/>
      <c r="BK49" s="171"/>
      <c r="BL49" s="171"/>
      <c r="BM49" s="171"/>
      <c r="BN49" s="171"/>
      <c r="BO49" s="171"/>
      <c r="BP49" s="171"/>
      <c r="BQ49" s="171"/>
      <c r="BR49" s="171"/>
      <c r="BS49" s="171"/>
      <c r="BT49" s="171"/>
      <c r="BU49" s="171"/>
      <c r="BV49" s="171"/>
      <c r="BW49" s="171"/>
      <c r="BX49" s="171"/>
      <c r="BY49" s="171"/>
      <c r="BZ49" s="171"/>
      <c r="CA49" s="171"/>
      <c r="CB49" s="171"/>
      <c r="CC49" s="171"/>
      <c r="CD49" s="171"/>
      <c r="CE49" s="171"/>
      <c r="CF49" s="171"/>
      <c r="CG49" s="171"/>
      <c r="CH49" s="171"/>
      <c r="CI49" s="171"/>
      <c r="CJ49" s="171"/>
      <c r="CK49" s="171"/>
      <c r="CL49" s="171"/>
      <c r="CM49" s="171"/>
    </row>
    <row r="50" spans="1:91" s="187" customFormat="1" ht="57.75" customHeight="1">
      <c r="A50" s="378"/>
      <c r="B50" s="378"/>
      <c r="C50" s="378"/>
      <c r="D50" s="378"/>
      <c r="E50" s="399"/>
      <c r="F50" s="188" t="str">
        <f>CHOOSE(WEEKDAY(F49),"C.Nhật","T.Hai","T.Ba","T.Tư","T.Năm","T.Sáu","T.Bảy")</f>
        <v>T.Hai</v>
      </c>
      <c r="G50" s="188" t="str">
        <f t="shared" ref="G50:AI50" si="25">CHOOSE(WEEKDAY(G49),"C.Nhật","T.Hai","T.Ba","T.Tư","T.Năm","T.Sáu","T.Bảy")</f>
        <v>T.Ba</v>
      </c>
      <c r="H50" s="188" t="str">
        <f t="shared" si="25"/>
        <v>T.Tư</v>
      </c>
      <c r="I50" s="188" t="str">
        <f t="shared" si="25"/>
        <v>T.Năm</v>
      </c>
      <c r="J50" s="188" t="str">
        <f t="shared" si="25"/>
        <v>T.Sáu</v>
      </c>
      <c r="K50" s="188" t="str">
        <f t="shared" si="25"/>
        <v>T.Bảy</v>
      </c>
      <c r="L50" s="188" t="str">
        <f t="shared" si="25"/>
        <v>C.Nhật</v>
      </c>
      <c r="M50" s="188" t="str">
        <f t="shared" si="25"/>
        <v>T.Hai</v>
      </c>
      <c r="N50" s="188" t="str">
        <f t="shared" si="25"/>
        <v>T.Ba</v>
      </c>
      <c r="O50" s="188" t="str">
        <f t="shared" si="25"/>
        <v>T.Tư</v>
      </c>
      <c r="P50" s="188" t="str">
        <f t="shared" si="25"/>
        <v>T.Năm</v>
      </c>
      <c r="Q50" s="188" t="str">
        <f t="shared" si="25"/>
        <v>T.Sáu</v>
      </c>
      <c r="R50" s="188" t="str">
        <f t="shared" si="25"/>
        <v>T.Bảy</v>
      </c>
      <c r="S50" s="188" t="str">
        <f t="shared" si="25"/>
        <v>C.Nhật</v>
      </c>
      <c r="T50" s="188" t="str">
        <f t="shared" si="25"/>
        <v>T.Hai</v>
      </c>
      <c r="U50" s="188" t="str">
        <f t="shared" si="25"/>
        <v>T.Ba</v>
      </c>
      <c r="V50" s="188" t="str">
        <f t="shared" si="25"/>
        <v>T.Tư</v>
      </c>
      <c r="W50" s="188" t="str">
        <f t="shared" si="25"/>
        <v>T.Năm</v>
      </c>
      <c r="X50" s="188" t="str">
        <f t="shared" si="25"/>
        <v>T.Sáu</v>
      </c>
      <c r="Y50" s="188" t="str">
        <f t="shared" si="25"/>
        <v>T.Bảy</v>
      </c>
      <c r="Z50" s="188" t="str">
        <f t="shared" si="25"/>
        <v>C.Nhật</v>
      </c>
      <c r="AA50" s="188" t="str">
        <f t="shared" si="25"/>
        <v>T.Hai</v>
      </c>
      <c r="AB50" s="188" t="str">
        <f t="shared" si="25"/>
        <v>T.Ba</v>
      </c>
      <c r="AC50" s="188" t="str">
        <f t="shared" si="25"/>
        <v>T.Tư</v>
      </c>
      <c r="AD50" s="188" t="str">
        <f t="shared" si="25"/>
        <v>T.Năm</v>
      </c>
      <c r="AE50" s="188" t="str">
        <f t="shared" si="25"/>
        <v>T.Sáu</v>
      </c>
      <c r="AF50" s="188" t="str">
        <f t="shared" si="25"/>
        <v>T.Bảy</v>
      </c>
      <c r="AG50" s="188" t="str">
        <f t="shared" si="25"/>
        <v>C.Nhật</v>
      </c>
      <c r="AH50" s="188" t="str">
        <f t="shared" si="25"/>
        <v>T.Hai</v>
      </c>
      <c r="AI50" s="188" t="str">
        <f t="shared" si="25"/>
        <v>T.Ba</v>
      </c>
      <c r="AJ50" s="188"/>
      <c r="AK50" s="189" t="s">
        <v>16</v>
      </c>
      <c r="AL50" s="189" t="s">
        <v>32</v>
      </c>
      <c r="AM50" s="190" t="s">
        <v>17</v>
      </c>
      <c r="AN50" s="404"/>
      <c r="AO50" s="404"/>
      <c r="AP50" s="404"/>
      <c r="AQ50" s="404"/>
      <c r="AR50" s="404"/>
      <c r="AS50" s="378"/>
      <c r="AT50" s="405"/>
      <c r="AV50" s="171"/>
      <c r="AW50" s="171"/>
      <c r="AX50" s="171"/>
      <c r="AY50" s="171"/>
      <c r="AZ50" s="171"/>
      <c r="BA50" s="171"/>
      <c r="BB50" s="171"/>
      <c r="BC50" s="171"/>
      <c r="BD50" s="171"/>
      <c r="BE50" s="171"/>
      <c r="BF50" s="171"/>
      <c r="BG50" s="171"/>
      <c r="BH50" s="171"/>
      <c r="BI50" s="171"/>
      <c r="BJ50" s="171"/>
      <c r="BK50" s="171"/>
      <c r="BL50" s="171"/>
      <c r="BM50" s="171"/>
      <c r="BN50" s="171"/>
      <c r="BO50" s="171"/>
      <c r="BP50" s="171"/>
      <c r="BQ50" s="171"/>
      <c r="BR50" s="171"/>
      <c r="BS50" s="171"/>
      <c r="BT50" s="171"/>
      <c r="BU50" s="171"/>
      <c r="BV50" s="171"/>
      <c r="BW50" s="171"/>
      <c r="BX50" s="171"/>
      <c r="BY50" s="171"/>
      <c r="BZ50" s="171"/>
      <c r="CA50" s="171"/>
      <c r="CB50" s="171"/>
      <c r="CC50" s="171"/>
      <c r="CD50" s="171"/>
      <c r="CE50" s="171"/>
      <c r="CF50" s="171"/>
      <c r="CG50" s="171"/>
      <c r="CH50" s="171"/>
      <c r="CI50" s="171"/>
      <c r="CJ50" s="171"/>
      <c r="CK50" s="171"/>
      <c r="CL50" s="171"/>
      <c r="CM50" s="171"/>
    </row>
    <row r="51" spans="1:91" s="187" customFormat="1" ht="12.75" customHeight="1">
      <c r="A51" s="191">
        <v>1</v>
      </c>
      <c r="B51" s="191">
        <v>2</v>
      </c>
      <c r="C51" s="191">
        <v>3</v>
      </c>
      <c r="D51" s="191">
        <v>4</v>
      </c>
      <c r="E51" s="191">
        <v>5</v>
      </c>
      <c r="F51" s="191">
        <v>6</v>
      </c>
      <c r="G51" s="191">
        <v>7</v>
      </c>
      <c r="H51" s="191">
        <v>8</v>
      </c>
      <c r="I51" s="191">
        <v>9</v>
      </c>
      <c r="J51" s="191">
        <v>10</v>
      </c>
      <c r="K51" s="191">
        <v>11</v>
      </c>
      <c r="L51" s="191">
        <v>12</v>
      </c>
      <c r="M51" s="191">
        <v>13</v>
      </c>
      <c r="N51" s="191">
        <v>14</v>
      </c>
      <c r="O51" s="191">
        <v>15</v>
      </c>
      <c r="P51" s="191">
        <v>16</v>
      </c>
      <c r="Q51" s="191">
        <v>17</v>
      </c>
      <c r="R51" s="191">
        <v>18</v>
      </c>
      <c r="S51" s="191">
        <v>19</v>
      </c>
      <c r="T51" s="191">
        <v>20</v>
      </c>
      <c r="U51" s="191">
        <v>21</v>
      </c>
      <c r="V51" s="191">
        <v>22</v>
      </c>
      <c r="W51" s="191">
        <v>23</v>
      </c>
      <c r="X51" s="191">
        <v>24</v>
      </c>
      <c r="Y51" s="191">
        <v>25</v>
      </c>
      <c r="Z51" s="191">
        <v>26</v>
      </c>
      <c r="AA51" s="191">
        <v>27</v>
      </c>
      <c r="AB51" s="191">
        <v>28</v>
      </c>
      <c r="AC51" s="191">
        <v>29</v>
      </c>
      <c r="AD51" s="191">
        <v>30</v>
      </c>
      <c r="AE51" s="191">
        <v>31</v>
      </c>
      <c r="AF51" s="191">
        <v>32</v>
      </c>
      <c r="AG51" s="191">
        <v>33</v>
      </c>
      <c r="AH51" s="191">
        <v>34</v>
      </c>
      <c r="AI51" s="191">
        <v>35</v>
      </c>
      <c r="AJ51" s="191"/>
      <c r="AK51" s="191">
        <v>37</v>
      </c>
      <c r="AL51" s="191">
        <v>38</v>
      </c>
      <c r="AM51" s="191">
        <v>39</v>
      </c>
      <c r="AN51" s="191">
        <v>40</v>
      </c>
      <c r="AO51" s="191">
        <v>41</v>
      </c>
      <c r="AP51" s="191">
        <v>42</v>
      </c>
      <c r="AQ51" s="191">
        <v>43</v>
      </c>
      <c r="AR51" s="191">
        <v>44</v>
      </c>
      <c r="AS51" s="191">
        <v>45</v>
      </c>
      <c r="AT51" s="315"/>
      <c r="AV51" s="171"/>
      <c r="AW51" s="171"/>
      <c r="AX51" s="171"/>
      <c r="AY51" s="171"/>
      <c r="AZ51" s="171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1"/>
      <c r="BN51" s="171"/>
      <c r="BO51" s="171"/>
      <c r="BP51" s="171"/>
      <c r="BQ51" s="171"/>
      <c r="BR51" s="171"/>
      <c r="BS51" s="171"/>
      <c r="BT51" s="171"/>
      <c r="BU51" s="171"/>
      <c r="BV51" s="171"/>
      <c r="BW51" s="171"/>
      <c r="BX51" s="171"/>
      <c r="BY51" s="171"/>
      <c r="BZ51" s="171"/>
      <c r="CA51" s="171"/>
      <c r="CB51" s="171"/>
      <c r="CC51" s="171"/>
      <c r="CD51" s="171"/>
      <c r="CE51" s="171"/>
      <c r="CF51" s="171"/>
      <c r="CG51" s="171"/>
      <c r="CH51" s="171"/>
      <c r="CI51" s="171"/>
      <c r="CJ51" s="171"/>
      <c r="CK51" s="171"/>
      <c r="CL51" s="171"/>
      <c r="CM51" s="171"/>
    </row>
    <row r="52" spans="1:91" s="187" customFormat="1" ht="18" customHeight="1">
      <c r="A52" s="372">
        <v>1</v>
      </c>
      <c r="B52" s="372" t="s">
        <v>78</v>
      </c>
      <c r="C52" s="358" t="str">
        <f>VLOOKUP(B52,DS,2,0)</f>
        <v>Nguyễn Thiện Duy</v>
      </c>
      <c r="D52" s="360" t="str">
        <f>VLOOKUP(B52,DS,3,0)</f>
        <v>Giám đốc</v>
      </c>
      <c r="E52" s="79" t="s">
        <v>33</v>
      </c>
      <c r="F52" s="80">
        <v>8</v>
      </c>
      <c r="G52" s="80"/>
      <c r="H52" s="80"/>
      <c r="I52" s="80">
        <v>8</v>
      </c>
      <c r="J52" s="80">
        <v>8</v>
      </c>
      <c r="K52" s="80">
        <v>8</v>
      </c>
      <c r="L52" s="80"/>
      <c r="M52" s="80">
        <v>8</v>
      </c>
      <c r="N52" s="80">
        <v>8</v>
      </c>
      <c r="O52" s="80">
        <v>8</v>
      </c>
      <c r="P52" s="80">
        <v>8</v>
      </c>
      <c r="Q52" s="80">
        <v>8</v>
      </c>
      <c r="R52" s="80"/>
      <c r="S52" s="80"/>
      <c r="T52" s="80">
        <v>8</v>
      </c>
      <c r="U52" s="80">
        <v>8</v>
      </c>
      <c r="V52" s="80">
        <v>8</v>
      </c>
      <c r="W52" s="80">
        <v>8</v>
      </c>
      <c r="X52" s="80">
        <v>8</v>
      </c>
      <c r="Y52" s="80">
        <v>8</v>
      </c>
      <c r="Z52" s="80"/>
      <c r="AA52" s="80">
        <v>8</v>
      </c>
      <c r="AB52" s="80">
        <v>8</v>
      </c>
      <c r="AC52" s="80">
        <v>8</v>
      </c>
      <c r="AD52" s="80">
        <v>8</v>
      </c>
      <c r="AE52" s="80">
        <v>8</v>
      </c>
      <c r="AF52" s="80"/>
      <c r="AG52" s="80"/>
      <c r="AH52" s="80">
        <v>8</v>
      </c>
      <c r="AI52" s="80">
        <v>8</v>
      </c>
      <c r="AJ52" s="80"/>
      <c r="AK52" s="362">
        <f t="shared" ref="AK52" si="26">((SUM(F52:AJ52))/8)-(SUMIF($F$6:$AJ$6,"C.Nhật",F52:AJ52)/8)</f>
        <v>22</v>
      </c>
      <c r="AL52" s="362">
        <f t="shared" ref="AL52" si="27">SUM(F53:AJ53)/8*1.5</f>
        <v>0</v>
      </c>
      <c r="AM52" s="364">
        <f t="shared" ref="AM52" si="28">SUMIF($F$6:$AJ$6,"C.Nhật",$F52:$AJ53)/8*2</f>
        <v>0</v>
      </c>
      <c r="AN52" s="366">
        <f t="shared" ref="AN52" si="29">SUM(AK52:AM53)</f>
        <v>22</v>
      </c>
      <c r="AO52" s="388">
        <v>0</v>
      </c>
      <c r="AP52" s="382"/>
      <c r="AQ52" s="382"/>
      <c r="AR52" s="382"/>
      <c r="AS52" s="380"/>
      <c r="AT52" s="315"/>
      <c r="AV52" s="171"/>
      <c r="AW52" s="171"/>
      <c r="AX52" s="171"/>
      <c r="AY52" s="171"/>
      <c r="AZ52" s="171"/>
      <c r="BA52" s="171"/>
      <c r="BB52" s="171"/>
      <c r="BC52" s="171"/>
      <c r="BD52" s="171"/>
      <c r="BE52" s="171"/>
      <c r="BF52" s="171"/>
      <c r="BG52" s="171"/>
      <c r="BH52" s="171"/>
      <c r="BI52" s="171"/>
      <c r="BJ52" s="171"/>
      <c r="BK52" s="171"/>
      <c r="BL52" s="171"/>
      <c r="BM52" s="171"/>
      <c r="BN52" s="171"/>
      <c r="BO52" s="171"/>
      <c r="BP52" s="171"/>
      <c r="BQ52" s="171"/>
      <c r="BR52" s="171"/>
      <c r="BS52" s="171"/>
      <c r="BT52" s="171"/>
      <c r="BU52" s="171"/>
      <c r="BV52" s="171"/>
      <c r="BW52" s="171"/>
      <c r="BX52" s="171"/>
      <c r="BY52" s="171"/>
      <c r="BZ52" s="171"/>
      <c r="CA52" s="171"/>
      <c r="CB52" s="171"/>
      <c r="CC52" s="171"/>
      <c r="CD52" s="171"/>
      <c r="CE52" s="171"/>
      <c r="CF52" s="171"/>
      <c r="CG52" s="171"/>
      <c r="CH52" s="171"/>
      <c r="CI52" s="171"/>
      <c r="CJ52" s="171"/>
      <c r="CK52" s="171"/>
      <c r="CL52" s="171"/>
      <c r="CM52" s="171"/>
    </row>
    <row r="53" spans="1:91" s="187" customFormat="1" ht="18" customHeight="1">
      <c r="A53" s="373"/>
      <c r="B53" s="373"/>
      <c r="C53" s="359"/>
      <c r="D53" s="361"/>
      <c r="E53" s="81" t="s">
        <v>32</v>
      </c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363"/>
      <c r="AL53" s="363"/>
      <c r="AM53" s="365"/>
      <c r="AN53" s="367"/>
      <c r="AO53" s="389"/>
      <c r="AP53" s="383"/>
      <c r="AQ53" s="383"/>
      <c r="AR53" s="383"/>
      <c r="AS53" s="381"/>
      <c r="AT53" s="315"/>
      <c r="AV53" s="171"/>
      <c r="AW53" s="171"/>
      <c r="AX53" s="171"/>
      <c r="AY53" s="171"/>
      <c r="AZ53" s="171"/>
      <c r="BA53" s="171"/>
      <c r="BB53" s="171"/>
      <c r="BC53" s="171"/>
      <c r="BD53" s="171"/>
      <c r="BE53" s="171"/>
      <c r="BF53" s="171"/>
      <c r="BG53" s="171"/>
      <c r="BH53" s="171"/>
      <c r="BI53" s="171"/>
      <c r="BJ53" s="171"/>
      <c r="BK53" s="171"/>
      <c r="BL53" s="171"/>
      <c r="BM53" s="171"/>
      <c r="BN53" s="171"/>
      <c r="BO53" s="171"/>
      <c r="BP53" s="171"/>
      <c r="BQ53" s="171"/>
      <c r="BR53" s="171"/>
      <c r="BS53" s="171"/>
      <c r="BT53" s="171"/>
      <c r="BU53" s="171"/>
      <c r="BV53" s="171"/>
      <c r="BW53" s="171"/>
      <c r="BX53" s="171"/>
      <c r="BY53" s="171"/>
      <c r="BZ53" s="171"/>
      <c r="CA53" s="171"/>
      <c r="CB53" s="171"/>
      <c r="CC53" s="171"/>
      <c r="CD53" s="171"/>
      <c r="CE53" s="171"/>
      <c r="CF53" s="171"/>
      <c r="CG53" s="171"/>
      <c r="CH53" s="171"/>
      <c r="CI53" s="171"/>
      <c r="CJ53" s="171"/>
      <c r="CK53" s="171"/>
      <c r="CL53" s="171"/>
      <c r="CM53" s="171"/>
    </row>
    <row r="54" spans="1:91" s="187" customFormat="1" ht="18" customHeight="1">
      <c r="A54" s="372">
        <f>A52+1</f>
        <v>2</v>
      </c>
      <c r="B54" s="372" t="s">
        <v>80</v>
      </c>
      <c r="C54" s="358" t="str">
        <f>VLOOKUP(B54,DS,2,0)</f>
        <v>Nguyễn Văn Sẽ</v>
      </c>
      <c r="D54" s="360" t="str">
        <f>VLOOKUP(B54,DS,3,0)</f>
        <v>Kỹ Thuật</v>
      </c>
      <c r="E54" s="79" t="s">
        <v>33</v>
      </c>
      <c r="F54" s="80">
        <v>8</v>
      </c>
      <c r="G54" s="80"/>
      <c r="H54" s="80">
        <v>8</v>
      </c>
      <c r="I54" s="80">
        <v>8</v>
      </c>
      <c r="J54" s="80">
        <v>8</v>
      </c>
      <c r="K54" s="80"/>
      <c r="L54" s="80"/>
      <c r="M54" s="80">
        <v>8</v>
      </c>
      <c r="N54" s="80">
        <v>8</v>
      </c>
      <c r="O54" s="80">
        <v>8</v>
      </c>
      <c r="P54" s="80">
        <v>8</v>
      </c>
      <c r="Q54" s="80">
        <v>8</v>
      </c>
      <c r="R54" s="80">
        <v>8</v>
      </c>
      <c r="S54" s="80"/>
      <c r="T54" s="80">
        <v>8</v>
      </c>
      <c r="U54" s="80">
        <v>8</v>
      </c>
      <c r="V54" s="80">
        <v>8</v>
      </c>
      <c r="W54" s="80">
        <v>8</v>
      </c>
      <c r="X54" s="80">
        <v>8</v>
      </c>
      <c r="Y54" s="80">
        <v>8</v>
      </c>
      <c r="Z54" s="80"/>
      <c r="AA54" s="80"/>
      <c r="AB54" s="80">
        <v>8</v>
      </c>
      <c r="AC54" s="80">
        <v>8</v>
      </c>
      <c r="AD54" s="80">
        <v>8</v>
      </c>
      <c r="AE54" s="80">
        <v>8</v>
      </c>
      <c r="AF54" s="80">
        <v>8</v>
      </c>
      <c r="AG54" s="80"/>
      <c r="AH54" s="80">
        <v>8</v>
      </c>
      <c r="AI54" s="80">
        <v>8</v>
      </c>
      <c r="AJ54" s="80"/>
      <c r="AK54" s="362">
        <f t="shared" ref="AK54" si="30">((SUM(F54:AJ54))/8)-(SUMIF($F$6:$AJ$6,"C.Nhật",F54:AJ54)/8)</f>
        <v>23</v>
      </c>
      <c r="AL54" s="362">
        <f t="shared" ref="AL54" si="31">SUM(F55:AJ55)/8*1.5</f>
        <v>0</v>
      </c>
      <c r="AM54" s="364">
        <f t="shared" ref="AM54" si="32">SUMIF($F$6:$AJ$6,"C.Nhật",$F54:$AJ55)/8*2</f>
        <v>0</v>
      </c>
      <c r="AN54" s="366">
        <f t="shared" ref="AN54" si="33">SUM(AK54:AM55)</f>
        <v>23</v>
      </c>
      <c r="AO54" s="388">
        <v>0</v>
      </c>
      <c r="AP54" s="382"/>
      <c r="AQ54" s="382"/>
      <c r="AR54" s="382"/>
      <c r="AS54" s="380"/>
      <c r="AT54" s="315"/>
      <c r="AV54" s="171"/>
      <c r="AW54" s="171"/>
      <c r="AX54" s="171"/>
      <c r="AY54" s="171"/>
      <c r="AZ54" s="171"/>
      <c r="BA54" s="171"/>
      <c r="BB54" s="171"/>
      <c r="BC54" s="171"/>
      <c r="BD54" s="171"/>
      <c r="BE54" s="171"/>
      <c r="BF54" s="171"/>
      <c r="BG54" s="171"/>
      <c r="BH54" s="171"/>
      <c r="BI54" s="171"/>
      <c r="BJ54" s="171"/>
      <c r="BK54" s="171"/>
      <c r="BL54" s="171"/>
      <c r="BM54" s="171"/>
      <c r="BN54" s="171"/>
      <c r="BO54" s="171"/>
      <c r="BP54" s="171"/>
      <c r="BQ54" s="171"/>
      <c r="BR54" s="171"/>
      <c r="BS54" s="171"/>
      <c r="BT54" s="171"/>
      <c r="BU54" s="171"/>
      <c r="BV54" s="171"/>
      <c r="BW54" s="171"/>
      <c r="BX54" s="171"/>
      <c r="BY54" s="171"/>
      <c r="BZ54" s="171"/>
      <c r="CA54" s="171"/>
      <c r="CB54" s="171"/>
      <c r="CC54" s="171"/>
      <c r="CD54" s="171"/>
      <c r="CE54" s="171"/>
      <c r="CF54" s="171"/>
      <c r="CG54" s="171"/>
      <c r="CH54" s="171"/>
      <c r="CI54" s="171"/>
      <c r="CJ54" s="171"/>
      <c r="CK54" s="171"/>
      <c r="CL54" s="171"/>
      <c r="CM54" s="171"/>
    </row>
    <row r="55" spans="1:91" s="187" customFormat="1" ht="18" customHeight="1">
      <c r="A55" s="373"/>
      <c r="B55" s="373"/>
      <c r="C55" s="359"/>
      <c r="D55" s="361"/>
      <c r="E55" s="81" t="s">
        <v>32</v>
      </c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363"/>
      <c r="AL55" s="363"/>
      <c r="AM55" s="365"/>
      <c r="AN55" s="367"/>
      <c r="AO55" s="389"/>
      <c r="AP55" s="383"/>
      <c r="AQ55" s="383"/>
      <c r="AR55" s="383"/>
      <c r="AS55" s="381"/>
      <c r="AT55" s="315"/>
      <c r="AV55" s="171"/>
      <c r="AW55" s="171"/>
      <c r="AX55" s="171"/>
      <c r="AY55" s="171"/>
      <c r="AZ55" s="171"/>
      <c r="BA55" s="171"/>
      <c r="BB55" s="171"/>
      <c r="BC55" s="171"/>
      <c r="BD55" s="171"/>
      <c r="BE55" s="171"/>
      <c r="BF55" s="171"/>
      <c r="BG55" s="171"/>
      <c r="BH55" s="171"/>
      <c r="BI55" s="171"/>
      <c r="BJ55" s="171"/>
      <c r="BK55" s="171"/>
      <c r="BL55" s="171"/>
      <c r="BM55" s="171"/>
      <c r="BN55" s="171"/>
      <c r="BO55" s="171"/>
      <c r="BP55" s="171"/>
      <c r="BQ55" s="171"/>
      <c r="BR55" s="171"/>
      <c r="BS55" s="171"/>
      <c r="BT55" s="171"/>
      <c r="BU55" s="171"/>
      <c r="BV55" s="171"/>
      <c r="BW55" s="171"/>
      <c r="BX55" s="171"/>
      <c r="BY55" s="171"/>
      <c r="BZ55" s="171"/>
      <c r="CA55" s="171"/>
      <c r="CB55" s="171"/>
      <c r="CC55" s="171"/>
      <c r="CD55" s="171"/>
      <c r="CE55" s="171"/>
      <c r="CF55" s="171"/>
      <c r="CG55" s="171"/>
      <c r="CH55" s="171"/>
      <c r="CI55" s="171"/>
      <c r="CJ55" s="171"/>
      <c r="CK55" s="171"/>
      <c r="CL55" s="171"/>
      <c r="CM55" s="171"/>
    </row>
    <row r="56" spans="1:91" s="187" customFormat="1" ht="18" customHeight="1">
      <c r="A56" s="372">
        <f>A54+1</f>
        <v>3</v>
      </c>
      <c r="B56" s="372" t="s">
        <v>82</v>
      </c>
      <c r="C56" s="358" t="str">
        <f>VLOOKUP(B56,DS,2,0)</f>
        <v>Võ Uyên Phương</v>
      </c>
      <c r="D56" s="360" t="str">
        <f>VLOOKUP(B56,DS,3,0)</f>
        <v>LĐ- TL</v>
      </c>
      <c r="E56" s="79" t="s">
        <v>33</v>
      </c>
      <c r="F56" s="80">
        <v>8</v>
      </c>
      <c r="G56" s="80"/>
      <c r="H56" s="80">
        <v>8</v>
      </c>
      <c r="I56" s="80">
        <v>8</v>
      </c>
      <c r="J56" s="80">
        <v>8</v>
      </c>
      <c r="K56" s="80">
        <v>8</v>
      </c>
      <c r="L56" s="80"/>
      <c r="M56" s="80">
        <v>6</v>
      </c>
      <c r="N56" s="80">
        <v>8</v>
      </c>
      <c r="O56" s="80">
        <v>8</v>
      </c>
      <c r="P56" s="80">
        <v>8</v>
      </c>
      <c r="Q56" s="80">
        <v>8</v>
      </c>
      <c r="R56" s="80">
        <v>8</v>
      </c>
      <c r="S56" s="80"/>
      <c r="T56" s="80">
        <v>8</v>
      </c>
      <c r="U56" s="80">
        <v>8</v>
      </c>
      <c r="V56" s="80">
        <v>8</v>
      </c>
      <c r="W56" s="80">
        <v>8</v>
      </c>
      <c r="X56" s="80">
        <v>8</v>
      </c>
      <c r="Y56" s="80">
        <v>8</v>
      </c>
      <c r="Z56" s="80"/>
      <c r="AA56" s="80">
        <v>8</v>
      </c>
      <c r="AB56" s="80">
        <v>8</v>
      </c>
      <c r="AC56" s="80">
        <v>8</v>
      </c>
      <c r="AD56" s="80">
        <v>8</v>
      </c>
      <c r="AE56" s="80">
        <v>8</v>
      </c>
      <c r="AF56" s="80">
        <v>8</v>
      </c>
      <c r="AG56" s="80"/>
      <c r="AH56" s="80"/>
      <c r="AI56" s="80">
        <v>8</v>
      </c>
      <c r="AJ56" s="80"/>
      <c r="AK56" s="362">
        <f t="shared" ref="AK56" si="34">((SUM(F56:AJ56))/8)-(SUMIF($F$6:$AJ$6,"C.Nhật",F56:AJ56)/8)</f>
        <v>23.75</v>
      </c>
      <c r="AL56" s="362">
        <f t="shared" ref="AL56" si="35">SUM(F57:AJ57)/8*1.5</f>
        <v>0</v>
      </c>
      <c r="AM56" s="364">
        <f t="shared" ref="AM56" si="36">SUMIF($F$6:$AJ$6,"C.Nhật",$F56:$AJ57)/8*2</f>
        <v>0</v>
      </c>
      <c r="AN56" s="366">
        <f t="shared" ref="AN56" si="37">SUM(AK56:AM57)</f>
        <v>23.75</v>
      </c>
      <c r="AO56" s="388">
        <v>0</v>
      </c>
      <c r="AP56" s="382"/>
      <c r="AQ56" s="382"/>
      <c r="AR56" s="382"/>
      <c r="AS56" s="380"/>
      <c r="AT56" s="315"/>
      <c r="AV56" s="171"/>
      <c r="AW56" s="171"/>
      <c r="AX56" s="171"/>
      <c r="AY56" s="171"/>
      <c r="AZ56" s="171"/>
      <c r="BA56" s="171"/>
      <c r="BB56" s="171"/>
      <c r="BC56" s="171"/>
      <c r="BD56" s="171"/>
      <c r="BE56" s="171"/>
      <c r="BF56" s="171"/>
      <c r="BG56" s="171"/>
      <c r="BH56" s="171"/>
      <c r="BI56" s="171"/>
      <c r="BJ56" s="171"/>
      <c r="BK56" s="171"/>
      <c r="BL56" s="171"/>
      <c r="BM56" s="171"/>
      <c r="BN56" s="171"/>
      <c r="BO56" s="171"/>
      <c r="BP56" s="171"/>
      <c r="BQ56" s="171"/>
      <c r="BR56" s="171"/>
      <c r="BS56" s="171"/>
      <c r="BT56" s="171"/>
      <c r="BU56" s="171"/>
      <c r="BV56" s="171"/>
      <c r="BW56" s="171"/>
      <c r="BX56" s="171"/>
      <c r="BY56" s="171"/>
      <c r="BZ56" s="171"/>
      <c r="CA56" s="171"/>
      <c r="CB56" s="171"/>
      <c r="CC56" s="171"/>
      <c r="CD56" s="171"/>
      <c r="CE56" s="171"/>
      <c r="CF56" s="171"/>
      <c r="CG56" s="171"/>
      <c r="CH56" s="171"/>
      <c r="CI56" s="171"/>
      <c r="CJ56" s="171"/>
      <c r="CK56" s="171"/>
      <c r="CL56" s="171"/>
      <c r="CM56" s="171"/>
    </row>
    <row r="57" spans="1:91" s="187" customFormat="1" ht="18" customHeight="1">
      <c r="A57" s="373"/>
      <c r="B57" s="373"/>
      <c r="C57" s="359"/>
      <c r="D57" s="361"/>
      <c r="E57" s="81" t="s">
        <v>32</v>
      </c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363"/>
      <c r="AL57" s="363"/>
      <c r="AM57" s="365"/>
      <c r="AN57" s="367"/>
      <c r="AO57" s="389"/>
      <c r="AP57" s="383"/>
      <c r="AQ57" s="383"/>
      <c r="AR57" s="383"/>
      <c r="AS57" s="381"/>
      <c r="AT57" s="315"/>
      <c r="AV57" s="171"/>
      <c r="AW57" s="171"/>
      <c r="AX57" s="171"/>
      <c r="AY57" s="171"/>
      <c r="AZ57" s="171"/>
      <c r="BA57" s="171"/>
      <c r="BB57" s="171"/>
      <c r="BC57" s="171"/>
      <c r="BD57" s="171"/>
      <c r="BE57" s="171"/>
      <c r="BF57" s="171"/>
      <c r="BG57" s="171"/>
      <c r="BH57" s="171"/>
      <c r="BI57" s="171"/>
      <c r="BJ57" s="171"/>
      <c r="BK57" s="171"/>
      <c r="BL57" s="171"/>
      <c r="BM57" s="171"/>
      <c r="BN57" s="171"/>
      <c r="BO57" s="171"/>
      <c r="BP57" s="171"/>
      <c r="BQ57" s="171"/>
      <c r="BR57" s="171"/>
      <c r="BS57" s="171"/>
      <c r="BT57" s="171"/>
      <c r="BU57" s="171"/>
      <c r="BV57" s="171"/>
      <c r="BW57" s="171"/>
      <c r="BX57" s="171"/>
      <c r="BY57" s="171"/>
      <c r="BZ57" s="171"/>
      <c r="CA57" s="171"/>
      <c r="CB57" s="171"/>
      <c r="CC57" s="171"/>
      <c r="CD57" s="171"/>
      <c r="CE57" s="171"/>
      <c r="CF57" s="171"/>
      <c r="CG57" s="171"/>
      <c r="CH57" s="171"/>
      <c r="CI57" s="171"/>
      <c r="CJ57" s="171"/>
      <c r="CK57" s="171"/>
      <c r="CL57" s="171"/>
      <c r="CM57" s="171"/>
    </row>
    <row r="58" spans="1:91" s="187" customFormat="1" ht="18" customHeight="1">
      <c r="A58" s="372">
        <f>A56+1</f>
        <v>4</v>
      </c>
      <c r="B58" s="372" t="s">
        <v>85</v>
      </c>
      <c r="C58" s="358" t="str">
        <f>VLOOKUP(B58,DS,2,0)</f>
        <v>Lê Nguyễn Huy Cường</v>
      </c>
      <c r="D58" s="360" t="str">
        <f>VLOOKUP(B58,DS,3,0)</f>
        <v>XNK</v>
      </c>
      <c r="E58" s="79" t="s">
        <v>33</v>
      </c>
      <c r="F58" s="80">
        <v>8</v>
      </c>
      <c r="G58" s="80"/>
      <c r="H58" s="80">
        <v>8</v>
      </c>
      <c r="I58" s="80">
        <v>8</v>
      </c>
      <c r="J58" s="80">
        <v>8</v>
      </c>
      <c r="K58" s="80">
        <v>8</v>
      </c>
      <c r="L58" s="80"/>
      <c r="M58" s="80"/>
      <c r="N58" s="80">
        <v>8</v>
      </c>
      <c r="O58" s="80">
        <v>8</v>
      </c>
      <c r="P58" s="80">
        <v>8</v>
      </c>
      <c r="Q58" s="80">
        <v>8</v>
      </c>
      <c r="R58" s="80">
        <v>8</v>
      </c>
      <c r="S58" s="80"/>
      <c r="T58" s="80">
        <v>8</v>
      </c>
      <c r="U58" s="80">
        <v>8</v>
      </c>
      <c r="V58" s="80">
        <v>8</v>
      </c>
      <c r="W58" s="80">
        <v>8</v>
      </c>
      <c r="X58" s="80">
        <v>8</v>
      </c>
      <c r="Y58" s="80">
        <v>8</v>
      </c>
      <c r="Z58" s="80"/>
      <c r="AA58" s="80">
        <v>8</v>
      </c>
      <c r="AB58" s="80">
        <v>8</v>
      </c>
      <c r="AC58" s="80">
        <v>8</v>
      </c>
      <c r="AD58" s="80">
        <v>8</v>
      </c>
      <c r="AE58" s="80">
        <v>8</v>
      </c>
      <c r="AF58" s="80">
        <v>8</v>
      </c>
      <c r="AG58" s="80"/>
      <c r="AH58" s="80">
        <v>8</v>
      </c>
      <c r="AI58" s="80">
        <v>8</v>
      </c>
      <c r="AJ58" s="80"/>
      <c r="AK58" s="362">
        <f t="shared" ref="AK58" si="38">((SUM(F58:AJ58))/8)-(SUMIF($F$6:$AJ$6,"C.Nhật",F58:AJ58)/8)</f>
        <v>24</v>
      </c>
      <c r="AL58" s="362">
        <f t="shared" ref="AL58" si="39">SUM(F59:AJ59)/8*1.5</f>
        <v>0</v>
      </c>
      <c r="AM58" s="364">
        <f t="shared" ref="AM58" si="40">SUMIF($F$6:$AJ$6,"C.Nhật",$F58:$AJ59)/8*2</f>
        <v>0</v>
      </c>
      <c r="AN58" s="366">
        <f t="shared" ref="AN58" si="41">SUM(AK58:AM59)</f>
        <v>24</v>
      </c>
      <c r="AO58" s="388">
        <v>0</v>
      </c>
      <c r="AP58" s="382"/>
      <c r="AQ58" s="382"/>
      <c r="AR58" s="382"/>
      <c r="AS58" s="380"/>
      <c r="AT58" s="315"/>
      <c r="AV58" s="171"/>
      <c r="AW58" s="171"/>
      <c r="AX58" s="171"/>
      <c r="AY58" s="171"/>
      <c r="AZ58" s="171"/>
      <c r="BA58" s="171"/>
      <c r="BB58" s="171"/>
      <c r="BC58" s="171"/>
      <c r="BD58" s="171"/>
      <c r="BE58" s="171"/>
      <c r="BF58" s="171"/>
      <c r="BG58" s="171"/>
      <c r="BH58" s="171"/>
      <c r="BI58" s="171"/>
      <c r="BJ58" s="171"/>
      <c r="BK58" s="171"/>
      <c r="BL58" s="171"/>
      <c r="BM58" s="171"/>
      <c r="BN58" s="171"/>
      <c r="BO58" s="171"/>
      <c r="BP58" s="171"/>
      <c r="BQ58" s="171"/>
      <c r="BR58" s="171"/>
      <c r="BS58" s="171"/>
      <c r="BT58" s="171"/>
      <c r="BU58" s="171"/>
      <c r="BV58" s="171"/>
      <c r="BW58" s="171"/>
      <c r="BX58" s="171"/>
      <c r="BY58" s="171"/>
      <c r="BZ58" s="171"/>
      <c r="CA58" s="171"/>
      <c r="CB58" s="171"/>
      <c r="CC58" s="171"/>
      <c r="CD58" s="171"/>
      <c r="CE58" s="171"/>
      <c r="CF58" s="171"/>
      <c r="CG58" s="171"/>
      <c r="CH58" s="171"/>
      <c r="CI58" s="171"/>
      <c r="CJ58" s="171"/>
      <c r="CK58" s="171"/>
      <c r="CL58" s="171"/>
      <c r="CM58" s="171"/>
    </row>
    <row r="59" spans="1:91" s="187" customFormat="1" ht="18" customHeight="1">
      <c r="A59" s="373"/>
      <c r="B59" s="373"/>
      <c r="C59" s="359"/>
      <c r="D59" s="361"/>
      <c r="E59" s="81" t="s">
        <v>32</v>
      </c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363"/>
      <c r="AL59" s="363"/>
      <c r="AM59" s="365"/>
      <c r="AN59" s="367"/>
      <c r="AO59" s="389"/>
      <c r="AP59" s="383"/>
      <c r="AQ59" s="383"/>
      <c r="AR59" s="383"/>
      <c r="AS59" s="381"/>
      <c r="AT59" s="315"/>
      <c r="AV59" s="171"/>
      <c r="AW59" s="171"/>
      <c r="AX59" s="171"/>
      <c r="AY59" s="171"/>
      <c r="AZ59" s="171"/>
      <c r="BA59" s="171"/>
      <c r="BB59" s="171"/>
      <c r="BC59" s="171"/>
      <c r="BD59" s="171"/>
      <c r="BE59" s="171"/>
      <c r="BF59" s="171"/>
      <c r="BG59" s="171"/>
      <c r="BH59" s="171"/>
      <c r="BI59" s="171"/>
      <c r="BJ59" s="171"/>
      <c r="BK59" s="171"/>
      <c r="BL59" s="171"/>
      <c r="BM59" s="171"/>
      <c r="BN59" s="171"/>
      <c r="BO59" s="171"/>
      <c r="BP59" s="171"/>
      <c r="BQ59" s="171"/>
      <c r="BR59" s="171"/>
      <c r="BS59" s="171"/>
      <c r="BT59" s="171"/>
      <c r="BU59" s="171"/>
      <c r="BV59" s="171"/>
      <c r="BW59" s="171"/>
      <c r="BX59" s="171"/>
      <c r="BY59" s="171"/>
      <c r="BZ59" s="171"/>
      <c r="CA59" s="171"/>
      <c r="CB59" s="171"/>
      <c r="CC59" s="171"/>
      <c r="CD59" s="171"/>
      <c r="CE59" s="171"/>
      <c r="CF59" s="171"/>
      <c r="CG59" s="171"/>
      <c r="CH59" s="171"/>
      <c r="CI59" s="171"/>
      <c r="CJ59" s="171"/>
      <c r="CK59" s="171"/>
      <c r="CL59" s="171"/>
      <c r="CM59" s="171"/>
    </row>
    <row r="60" spans="1:91" s="187" customFormat="1" ht="18" customHeight="1">
      <c r="A60" s="372">
        <f t="shared" ref="A60" si="42">A58+1</f>
        <v>5</v>
      </c>
      <c r="B60" s="372" t="s">
        <v>88</v>
      </c>
      <c r="C60" s="358" t="str">
        <f>VLOOKUP(B60,DS,2,0)</f>
        <v>Nguyễn Văn Bé Tư</v>
      </c>
      <c r="D60" s="360" t="str">
        <f>VLOOKUP(B60,DS,3,0)</f>
        <v>Tài xế</v>
      </c>
      <c r="E60" s="79" t="s">
        <v>33</v>
      </c>
      <c r="F60" s="80">
        <v>8</v>
      </c>
      <c r="G60" s="80"/>
      <c r="H60" s="80">
        <v>8</v>
      </c>
      <c r="I60" s="80">
        <v>8</v>
      </c>
      <c r="J60" s="80">
        <v>8</v>
      </c>
      <c r="K60" s="80">
        <v>8</v>
      </c>
      <c r="L60" s="80"/>
      <c r="M60" s="80">
        <v>8</v>
      </c>
      <c r="N60" s="80">
        <v>8</v>
      </c>
      <c r="O60" s="80">
        <v>8</v>
      </c>
      <c r="P60" s="80">
        <v>8</v>
      </c>
      <c r="Q60" s="80">
        <v>8</v>
      </c>
      <c r="R60" s="80">
        <v>8</v>
      </c>
      <c r="S60" s="80"/>
      <c r="T60" s="80"/>
      <c r="U60" s="80">
        <v>8</v>
      </c>
      <c r="V60" s="80">
        <v>8</v>
      </c>
      <c r="W60" s="80">
        <v>8</v>
      </c>
      <c r="X60" s="80">
        <v>8</v>
      </c>
      <c r="Y60" s="80">
        <v>8</v>
      </c>
      <c r="Z60" s="80"/>
      <c r="AA60" s="80">
        <v>8</v>
      </c>
      <c r="AB60" s="80">
        <v>8</v>
      </c>
      <c r="AC60" s="80">
        <v>8</v>
      </c>
      <c r="AD60" s="80">
        <v>8</v>
      </c>
      <c r="AE60" s="80">
        <v>8</v>
      </c>
      <c r="AF60" s="80">
        <v>8</v>
      </c>
      <c r="AG60" s="80"/>
      <c r="AH60" s="80">
        <v>8</v>
      </c>
      <c r="AI60" s="80">
        <v>8</v>
      </c>
      <c r="AJ60" s="80"/>
      <c r="AK60" s="362">
        <f t="shared" ref="AK60" si="43">((SUM(F60:AJ60))/8)-(SUMIF($F$6:$AJ$6,"C.Nhật",F60:AJ60)/8)</f>
        <v>24</v>
      </c>
      <c r="AL60" s="362">
        <f t="shared" ref="AL60" si="44">SUM(F61:AJ61)/8*1.5</f>
        <v>0</v>
      </c>
      <c r="AM60" s="364">
        <f t="shared" ref="AM60" si="45">SUMIF($F$6:$AJ$6,"C.Nhật",$F60:$AJ61)/8*2</f>
        <v>0</v>
      </c>
      <c r="AN60" s="366">
        <f t="shared" ref="AN60" si="46">SUM(AK60:AM61)</f>
        <v>24</v>
      </c>
      <c r="AO60" s="388">
        <v>0</v>
      </c>
      <c r="AP60" s="382"/>
      <c r="AQ60" s="382"/>
      <c r="AR60" s="382"/>
      <c r="AS60" s="380"/>
      <c r="AT60" s="315"/>
      <c r="AV60" s="171"/>
      <c r="AW60" s="171"/>
      <c r="AX60" s="171"/>
      <c r="AY60" s="171"/>
      <c r="AZ60" s="171"/>
      <c r="BA60" s="171"/>
      <c r="BB60" s="171"/>
      <c r="BC60" s="171"/>
      <c r="BD60" s="171"/>
      <c r="BE60" s="171"/>
      <c r="BF60" s="171"/>
      <c r="BG60" s="171"/>
      <c r="BH60" s="171"/>
      <c r="BI60" s="171"/>
      <c r="BJ60" s="171"/>
      <c r="BK60" s="171"/>
      <c r="BL60" s="171"/>
      <c r="BM60" s="171"/>
      <c r="BN60" s="171"/>
      <c r="BO60" s="171"/>
      <c r="BP60" s="171"/>
      <c r="BQ60" s="171"/>
      <c r="BR60" s="171"/>
      <c r="BS60" s="171"/>
      <c r="BT60" s="171"/>
      <c r="BU60" s="171"/>
      <c r="BV60" s="171"/>
      <c r="BW60" s="171"/>
      <c r="BX60" s="171"/>
      <c r="BY60" s="171"/>
      <c r="BZ60" s="171"/>
      <c r="CA60" s="171"/>
      <c r="CB60" s="171"/>
      <c r="CC60" s="171"/>
      <c r="CD60" s="171"/>
      <c r="CE60" s="171"/>
      <c r="CF60" s="171"/>
      <c r="CG60" s="171"/>
      <c r="CH60" s="171"/>
      <c r="CI60" s="171"/>
      <c r="CJ60" s="171"/>
      <c r="CK60" s="171"/>
      <c r="CL60" s="171"/>
      <c r="CM60" s="171"/>
    </row>
    <row r="61" spans="1:91" s="187" customFormat="1" ht="18" customHeight="1">
      <c r="A61" s="373"/>
      <c r="B61" s="373"/>
      <c r="C61" s="359"/>
      <c r="D61" s="361"/>
      <c r="E61" s="81" t="s">
        <v>32</v>
      </c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363"/>
      <c r="AL61" s="363"/>
      <c r="AM61" s="365"/>
      <c r="AN61" s="367"/>
      <c r="AO61" s="389"/>
      <c r="AP61" s="383"/>
      <c r="AQ61" s="383"/>
      <c r="AR61" s="383"/>
      <c r="AS61" s="381"/>
      <c r="AT61" s="315"/>
      <c r="AV61" s="171"/>
      <c r="AW61" s="171"/>
      <c r="AX61" s="171"/>
      <c r="AY61" s="171"/>
      <c r="AZ61" s="171"/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1"/>
      <c r="BQ61" s="171"/>
      <c r="BR61" s="171"/>
      <c r="BS61" s="171"/>
      <c r="BT61" s="171"/>
      <c r="BU61" s="171"/>
      <c r="BV61" s="171"/>
      <c r="BW61" s="171"/>
      <c r="BX61" s="171"/>
      <c r="BY61" s="171"/>
      <c r="BZ61" s="171"/>
      <c r="CA61" s="171"/>
      <c r="CB61" s="171"/>
      <c r="CC61" s="171"/>
      <c r="CD61" s="171"/>
      <c r="CE61" s="171"/>
      <c r="CF61" s="171"/>
      <c r="CG61" s="171"/>
      <c r="CH61" s="171"/>
      <c r="CI61" s="171"/>
      <c r="CJ61" s="171"/>
      <c r="CK61" s="171"/>
      <c r="CL61" s="171"/>
      <c r="CM61" s="171"/>
    </row>
    <row r="62" spans="1:91" s="187" customFormat="1" ht="18" customHeight="1">
      <c r="A62" s="372">
        <f t="shared" ref="A62" si="47">A60+1</f>
        <v>6</v>
      </c>
      <c r="B62" s="372" t="s">
        <v>92</v>
      </c>
      <c r="C62" s="358" t="str">
        <f>VLOOKUP(B62,DS,2,0)</f>
        <v>Hoàng Thị Ngọc</v>
      </c>
      <c r="D62" s="360" t="str">
        <f>VLOOKUP(B62,DS,3,0)</f>
        <v>Kế toán</v>
      </c>
      <c r="E62" s="79" t="s">
        <v>33</v>
      </c>
      <c r="F62" s="80">
        <v>8</v>
      </c>
      <c r="G62" s="80"/>
      <c r="H62" s="80">
        <v>8</v>
      </c>
      <c r="I62" s="80">
        <v>8</v>
      </c>
      <c r="J62" s="80">
        <v>8</v>
      </c>
      <c r="K62" s="80">
        <v>8</v>
      </c>
      <c r="L62" s="80"/>
      <c r="M62" s="80">
        <v>8</v>
      </c>
      <c r="N62" s="80">
        <v>8</v>
      </c>
      <c r="O62" s="80">
        <v>8</v>
      </c>
      <c r="P62" s="80">
        <v>8</v>
      </c>
      <c r="Q62" s="80">
        <v>8</v>
      </c>
      <c r="R62" s="80">
        <v>8</v>
      </c>
      <c r="S62" s="80"/>
      <c r="T62" s="80">
        <v>8</v>
      </c>
      <c r="U62" s="80">
        <v>8</v>
      </c>
      <c r="V62" s="80">
        <v>8</v>
      </c>
      <c r="W62" s="80">
        <v>8</v>
      </c>
      <c r="X62" s="80">
        <v>8</v>
      </c>
      <c r="Y62" s="80">
        <v>8</v>
      </c>
      <c r="Z62" s="80"/>
      <c r="AA62" s="80"/>
      <c r="AB62" s="80">
        <v>8</v>
      </c>
      <c r="AC62" s="80">
        <v>8</v>
      </c>
      <c r="AD62" s="80">
        <v>8</v>
      </c>
      <c r="AE62" s="80">
        <v>8</v>
      </c>
      <c r="AF62" s="80">
        <v>8</v>
      </c>
      <c r="AG62" s="80"/>
      <c r="AH62" s="80">
        <v>8</v>
      </c>
      <c r="AI62" s="80">
        <v>8</v>
      </c>
      <c r="AJ62" s="80"/>
      <c r="AK62" s="362">
        <f t="shared" ref="AK62" si="48">((SUM(F62:AJ62))/8)-(SUMIF($F$6:$AJ$6,"C.Nhật",F62:AJ62)/8)</f>
        <v>24</v>
      </c>
      <c r="AL62" s="362">
        <f t="shared" ref="AL62" si="49">SUM(F63:AJ63)/8*1.5</f>
        <v>0</v>
      </c>
      <c r="AM62" s="364">
        <f t="shared" ref="AM62" si="50">SUMIF($F$6:$AJ$6,"C.Nhật",$F62:$AJ63)/8*2</f>
        <v>0</v>
      </c>
      <c r="AN62" s="366">
        <f t="shared" ref="AN62" si="51">SUM(AK62:AM63)</f>
        <v>24</v>
      </c>
      <c r="AO62" s="388">
        <v>0</v>
      </c>
      <c r="AP62" s="382"/>
      <c r="AQ62" s="382"/>
      <c r="AR62" s="382"/>
      <c r="AS62" s="380"/>
      <c r="AT62" s="315"/>
      <c r="AV62" s="171"/>
      <c r="AW62" s="171"/>
      <c r="AX62" s="171"/>
      <c r="AY62" s="171"/>
      <c r="AZ62" s="171"/>
      <c r="BA62" s="171"/>
      <c r="BB62" s="171"/>
      <c r="BC62" s="171"/>
      <c r="BD62" s="171"/>
      <c r="BE62" s="171"/>
      <c r="BF62" s="171"/>
      <c r="BG62" s="171"/>
      <c r="BH62" s="171"/>
      <c r="BI62" s="171"/>
      <c r="BJ62" s="171"/>
      <c r="BK62" s="171"/>
      <c r="BL62" s="171"/>
      <c r="BM62" s="171"/>
      <c r="BN62" s="171"/>
      <c r="BO62" s="171"/>
      <c r="BP62" s="171"/>
      <c r="BQ62" s="171"/>
      <c r="BR62" s="171"/>
      <c r="BS62" s="171"/>
      <c r="BT62" s="171"/>
      <c r="BU62" s="171"/>
      <c r="BV62" s="171"/>
      <c r="BW62" s="171"/>
      <c r="BX62" s="171"/>
      <c r="BY62" s="171"/>
      <c r="BZ62" s="171"/>
      <c r="CA62" s="171"/>
      <c r="CB62" s="171"/>
      <c r="CC62" s="171"/>
      <c r="CD62" s="171"/>
      <c r="CE62" s="171"/>
      <c r="CF62" s="171"/>
      <c r="CG62" s="171"/>
      <c r="CH62" s="171"/>
      <c r="CI62" s="171"/>
      <c r="CJ62" s="171"/>
      <c r="CK62" s="171"/>
      <c r="CL62" s="171"/>
      <c r="CM62" s="171"/>
    </row>
    <row r="63" spans="1:91" s="187" customFormat="1" ht="18" customHeight="1">
      <c r="A63" s="373"/>
      <c r="B63" s="373"/>
      <c r="C63" s="359"/>
      <c r="D63" s="361"/>
      <c r="E63" s="81" t="s">
        <v>32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363"/>
      <c r="AL63" s="363"/>
      <c r="AM63" s="365"/>
      <c r="AN63" s="367"/>
      <c r="AO63" s="389"/>
      <c r="AP63" s="383"/>
      <c r="AQ63" s="383"/>
      <c r="AR63" s="383"/>
      <c r="AS63" s="381"/>
      <c r="AT63" s="315"/>
      <c r="AV63" s="171"/>
      <c r="AW63" s="171"/>
      <c r="AX63" s="171"/>
      <c r="AY63" s="171"/>
      <c r="AZ63" s="171"/>
      <c r="BA63" s="171"/>
      <c r="BB63" s="171"/>
      <c r="BC63" s="171"/>
      <c r="BD63" s="171"/>
      <c r="BE63" s="171"/>
      <c r="BF63" s="171"/>
      <c r="BG63" s="171"/>
      <c r="BH63" s="171"/>
      <c r="BI63" s="171"/>
      <c r="BJ63" s="171"/>
      <c r="BK63" s="171"/>
      <c r="BL63" s="171"/>
      <c r="BM63" s="171"/>
      <c r="BN63" s="171"/>
      <c r="BO63" s="171"/>
      <c r="BP63" s="171"/>
      <c r="BQ63" s="171"/>
      <c r="BR63" s="171"/>
      <c r="BS63" s="171"/>
      <c r="BT63" s="171"/>
      <c r="BU63" s="171"/>
      <c r="BV63" s="171"/>
      <c r="BW63" s="171"/>
      <c r="BX63" s="171"/>
      <c r="BY63" s="171"/>
      <c r="BZ63" s="171"/>
      <c r="CA63" s="171"/>
      <c r="CB63" s="171"/>
      <c r="CC63" s="171"/>
      <c r="CD63" s="171"/>
      <c r="CE63" s="171"/>
      <c r="CF63" s="171"/>
      <c r="CG63" s="171"/>
      <c r="CH63" s="171"/>
      <c r="CI63" s="171"/>
      <c r="CJ63" s="171"/>
      <c r="CK63" s="171"/>
      <c r="CL63" s="171"/>
      <c r="CM63" s="171"/>
    </row>
    <row r="64" spans="1:91" s="187" customFormat="1" ht="18" customHeight="1">
      <c r="A64" s="372">
        <f t="shared" ref="A64" si="52">A62+1</f>
        <v>7</v>
      </c>
      <c r="B64" s="372" t="s">
        <v>94</v>
      </c>
      <c r="C64" s="358" t="str">
        <f>VLOOKUP(B64,DS,2,0)</f>
        <v>Dương Thanh Tuấn</v>
      </c>
      <c r="D64" s="360" t="str">
        <f>VLOOKUP(B64,DS,3,0)</f>
        <v>Nhân sự</v>
      </c>
      <c r="E64" s="79" t="s">
        <v>33</v>
      </c>
      <c r="F64" s="80">
        <v>8</v>
      </c>
      <c r="G64" s="80"/>
      <c r="H64" s="80">
        <v>8</v>
      </c>
      <c r="I64" s="80">
        <v>8</v>
      </c>
      <c r="J64" s="80">
        <v>8</v>
      </c>
      <c r="K64" s="80">
        <v>8</v>
      </c>
      <c r="L64" s="80"/>
      <c r="M64" s="80">
        <v>8</v>
      </c>
      <c r="N64" s="80">
        <v>8</v>
      </c>
      <c r="O64" s="80"/>
      <c r="P64" s="80">
        <v>8</v>
      </c>
      <c r="Q64" s="80">
        <v>8</v>
      </c>
      <c r="R64" s="80">
        <v>8</v>
      </c>
      <c r="S64" s="80"/>
      <c r="T64" s="80">
        <v>8</v>
      </c>
      <c r="U64" s="80">
        <v>8</v>
      </c>
      <c r="V64" s="80">
        <v>8</v>
      </c>
      <c r="W64" s="80">
        <v>8</v>
      </c>
      <c r="X64" s="80">
        <v>8</v>
      </c>
      <c r="Y64" s="80">
        <v>8</v>
      </c>
      <c r="Z64" s="80"/>
      <c r="AA64" s="80">
        <v>8</v>
      </c>
      <c r="AB64" s="80">
        <v>8</v>
      </c>
      <c r="AC64" s="80">
        <v>8</v>
      </c>
      <c r="AD64" s="80">
        <v>8</v>
      </c>
      <c r="AE64" s="80">
        <v>8</v>
      </c>
      <c r="AF64" s="80">
        <v>8</v>
      </c>
      <c r="AG64" s="80"/>
      <c r="AH64" s="80">
        <v>8</v>
      </c>
      <c r="AI64" s="80">
        <v>8</v>
      </c>
      <c r="AJ64" s="80"/>
      <c r="AK64" s="362">
        <f t="shared" ref="AK64" si="53">((SUM(F64:AJ64))/8)-(SUMIF($F$6:$AJ$6,"C.Nhật",F64:AJ64)/8)</f>
        <v>24</v>
      </c>
      <c r="AL64" s="362">
        <f t="shared" ref="AL64" si="54">SUM(F65:AJ65)/8*1.5</f>
        <v>0</v>
      </c>
      <c r="AM64" s="364">
        <f t="shared" ref="AM64:AM66" si="55">SUMIF($F$6:$AJ$6,"C.Nhật",$F64:$AJ65)/8*2</f>
        <v>0</v>
      </c>
      <c r="AN64" s="366">
        <f t="shared" ref="AN64" si="56">SUM(AK64:AM65)</f>
        <v>24</v>
      </c>
      <c r="AO64" s="388">
        <v>0</v>
      </c>
      <c r="AP64" s="382"/>
      <c r="AQ64" s="382"/>
      <c r="AR64" s="382"/>
      <c r="AS64" s="380"/>
      <c r="AT64" s="353"/>
      <c r="AV64" s="171"/>
      <c r="AW64" s="171"/>
      <c r="AX64" s="171"/>
      <c r="AY64" s="171"/>
      <c r="AZ64" s="171"/>
      <c r="BA64" s="171"/>
      <c r="BB64" s="171"/>
      <c r="BC64" s="171"/>
      <c r="BD64" s="171"/>
      <c r="BE64" s="171"/>
      <c r="BF64" s="171"/>
      <c r="BG64" s="171"/>
      <c r="BH64" s="171"/>
      <c r="BI64" s="171"/>
      <c r="BJ64" s="171"/>
      <c r="BK64" s="171"/>
      <c r="BL64" s="171"/>
      <c r="BM64" s="171"/>
      <c r="BN64" s="171"/>
      <c r="BO64" s="171"/>
      <c r="BP64" s="171"/>
      <c r="BQ64" s="171"/>
      <c r="BR64" s="171"/>
      <c r="BS64" s="171"/>
      <c r="BT64" s="171"/>
      <c r="BU64" s="171"/>
      <c r="BV64" s="171"/>
      <c r="BW64" s="171"/>
      <c r="BX64" s="171"/>
      <c r="BY64" s="171"/>
      <c r="BZ64" s="171"/>
      <c r="CA64" s="171"/>
      <c r="CB64" s="171"/>
      <c r="CC64" s="171"/>
      <c r="CD64" s="171"/>
      <c r="CE64" s="171"/>
      <c r="CF64" s="171"/>
      <c r="CG64" s="171"/>
      <c r="CH64" s="171"/>
      <c r="CI64" s="171"/>
      <c r="CJ64" s="171"/>
      <c r="CK64" s="171"/>
      <c r="CL64" s="171"/>
      <c r="CM64" s="171"/>
    </row>
    <row r="65" spans="1:91" s="187" customFormat="1" ht="18" customHeight="1">
      <c r="A65" s="373"/>
      <c r="B65" s="373"/>
      <c r="C65" s="359"/>
      <c r="D65" s="361"/>
      <c r="E65" s="81" t="s">
        <v>32</v>
      </c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  <c r="AA65" s="82"/>
      <c r="AB65" s="82"/>
      <c r="AC65" s="82"/>
      <c r="AD65" s="82"/>
      <c r="AE65" s="82"/>
      <c r="AF65" s="82"/>
      <c r="AG65" s="82"/>
      <c r="AH65" s="82"/>
      <c r="AI65" s="82"/>
      <c r="AJ65" s="82"/>
      <c r="AK65" s="363"/>
      <c r="AL65" s="363"/>
      <c r="AM65" s="365"/>
      <c r="AN65" s="367"/>
      <c r="AO65" s="389"/>
      <c r="AP65" s="383"/>
      <c r="AQ65" s="383"/>
      <c r="AR65" s="383"/>
      <c r="AS65" s="381"/>
      <c r="AT65" s="353"/>
      <c r="AV65" s="171"/>
      <c r="AW65" s="171"/>
      <c r="AX65" s="171"/>
      <c r="AY65" s="171"/>
      <c r="AZ65" s="171"/>
      <c r="BA65" s="171"/>
      <c r="BB65" s="171"/>
      <c r="BC65" s="171"/>
      <c r="BD65" s="171"/>
      <c r="BE65" s="171"/>
      <c r="BF65" s="171"/>
      <c r="BG65" s="171"/>
      <c r="BH65" s="171"/>
      <c r="BI65" s="171"/>
      <c r="BJ65" s="171"/>
      <c r="BK65" s="171"/>
      <c r="BL65" s="171"/>
      <c r="BM65" s="171"/>
      <c r="BN65" s="171"/>
      <c r="BO65" s="171"/>
      <c r="BP65" s="171"/>
      <c r="BQ65" s="171"/>
      <c r="BR65" s="171"/>
      <c r="BS65" s="171"/>
      <c r="BT65" s="171"/>
      <c r="BU65" s="171"/>
      <c r="BV65" s="171"/>
      <c r="BW65" s="171"/>
      <c r="BX65" s="171"/>
      <c r="BY65" s="171"/>
      <c r="BZ65" s="171"/>
      <c r="CA65" s="171"/>
      <c r="CB65" s="171"/>
      <c r="CC65" s="171"/>
      <c r="CD65" s="171"/>
      <c r="CE65" s="171"/>
      <c r="CF65" s="171"/>
      <c r="CG65" s="171"/>
      <c r="CH65" s="171"/>
      <c r="CI65" s="171"/>
      <c r="CJ65" s="171"/>
      <c r="CK65" s="171"/>
      <c r="CL65" s="171"/>
      <c r="CM65" s="171"/>
    </row>
    <row r="66" spans="1:91" s="187" customFormat="1" ht="18" customHeight="1">
      <c r="A66" s="372">
        <f t="shared" ref="A66" si="57">A64+1</f>
        <v>8</v>
      </c>
      <c r="B66" s="372" t="s">
        <v>204</v>
      </c>
      <c r="C66" s="358" t="str">
        <f>VLOOKUP(B66,DS,2,0)</f>
        <v>Trần Văn Đoạn</v>
      </c>
      <c r="D66" s="360" t="str">
        <f>VLOOKUP(B66,DS,3,0)</f>
        <v>Tài xế</v>
      </c>
      <c r="E66" s="79" t="s">
        <v>33</v>
      </c>
      <c r="F66" s="80">
        <v>8</v>
      </c>
      <c r="G66" s="80"/>
      <c r="H66" s="80">
        <v>8</v>
      </c>
      <c r="I66" s="80">
        <v>8</v>
      </c>
      <c r="J66" s="80">
        <v>8</v>
      </c>
      <c r="K66" s="80">
        <v>8</v>
      </c>
      <c r="L66" s="80"/>
      <c r="M66" s="80">
        <v>8</v>
      </c>
      <c r="N66" s="80">
        <v>8</v>
      </c>
      <c r="O66" s="80">
        <v>8</v>
      </c>
      <c r="P66" s="80">
        <v>8</v>
      </c>
      <c r="Q66" s="80">
        <v>8</v>
      </c>
      <c r="R66" s="80">
        <v>8</v>
      </c>
      <c r="S66" s="80"/>
      <c r="T66" s="80">
        <v>8</v>
      </c>
      <c r="U66" s="80">
        <v>8</v>
      </c>
      <c r="V66" s="80">
        <v>8</v>
      </c>
      <c r="W66" s="80">
        <v>8</v>
      </c>
      <c r="X66" s="80">
        <v>8</v>
      </c>
      <c r="Y66" s="80">
        <v>8</v>
      </c>
      <c r="Z66" s="80"/>
      <c r="AA66" s="80">
        <v>8</v>
      </c>
      <c r="AB66" s="80">
        <v>8</v>
      </c>
      <c r="AC66" s="80">
        <v>8</v>
      </c>
      <c r="AD66" s="80">
        <v>8</v>
      </c>
      <c r="AE66" s="80">
        <v>8</v>
      </c>
      <c r="AF66" s="80">
        <v>8</v>
      </c>
      <c r="AG66" s="80"/>
      <c r="AH66" s="80"/>
      <c r="AI66" s="80">
        <v>8</v>
      </c>
      <c r="AJ66" s="80"/>
      <c r="AK66" s="362">
        <f t="shared" ref="AK66" si="58">((SUM(F66:AJ66))/8)-(SUMIF($F$6:$AJ$6,"C.Nhật",F66:AJ66)/8)</f>
        <v>24</v>
      </c>
      <c r="AL66" s="362">
        <f t="shared" ref="AL66" si="59">SUM(F67:AJ67)/8*1.5</f>
        <v>0</v>
      </c>
      <c r="AM66" s="364">
        <f t="shared" si="55"/>
        <v>0</v>
      </c>
      <c r="AN66" s="366">
        <f t="shared" ref="AN66" si="60">SUM(AK66:AM67)</f>
        <v>24</v>
      </c>
      <c r="AO66" s="388">
        <v>0</v>
      </c>
      <c r="AP66" s="382"/>
      <c r="AQ66" s="382"/>
      <c r="AR66" s="382"/>
      <c r="AS66" s="380"/>
      <c r="AT66" s="315"/>
      <c r="AV66" s="171"/>
      <c r="AW66" s="171"/>
      <c r="AX66" s="171"/>
      <c r="AY66" s="171"/>
      <c r="AZ66" s="171"/>
      <c r="BA66" s="171"/>
      <c r="BB66" s="171"/>
      <c r="BC66" s="171"/>
      <c r="BD66" s="171"/>
      <c r="BE66" s="171"/>
      <c r="BF66" s="171"/>
      <c r="BG66" s="171"/>
      <c r="BH66" s="171"/>
      <c r="BI66" s="171"/>
      <c r="BJ66" s="171"/>
      <c r="BK66" s="171"/>
      <c r="BL66" s="171"/>
      <c r="BM66" s="171"/>
      <c r="BN66" s="171"/>
      <c r="BO66" s="171"/>
      <c r="BP66" s="171"/>
      <c r="BQ66" s="171"/>
      <c r="BR66" s="171"/>
      <c r="BS66" s="171"/>
      <c r="BT66" s="171"/>
      <c r="BU66" s="171"/>
      <c r="BV66" s="171"/>
      <c r="BW66" s="171"/>
      <c r="BX66" s="171"/>
      <c r="BY66" s="171"/>
      <c r="BZ66" s="171"/>
      <c r="CA66" s="171"/>
      <c r="CB66" s="171"/>
      <c r="CC66" s="171"/>
      <c r="CD66" s="171"/>
      <c r="CE66" s="171"/>
      <c r="CF66" s="171"/>
      <c r="CG66" s="171"/>
      <c r="CH66" s="171"/>
      <c r="CI66" s="171"/>
      <c r="CJ66" s="171"/>
      <c r="CK66" s="171"/>
      <c r="CL66" s="171"/>
      <c r="CM66" s="171"/>
    </row>
    <row r="67" spans="1:91" s="187" customFormat="1" ht="18" customHeight="1">
      <c r="A67" s="373"/>
      <c r="B67" s="373"/>
      <c r="C67" s="359"/>
      <c r="D67" s="361"/>
      <c r="E67" s="81" t="s">
        <v>32</v>
      </c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  <c r="AA67" s="82"/>
      <c r="AB67" s="82"/>
      <c r="AC67" s="82"/>
      <c r="AD67" s="82"/>
      <c r="AE67" s="82"/>
      <c r="AF67" s="82"/>
      <c r="AG67" s="82"/>
      <c r="AH67" s="82"/>
      <c r="AI67" s="82"/>
      <c r="AJ67" s="82"/>
      <c r="AK67" s="363"/>
      <c r="AL67" s="363"/>
      <c r="AM67" s="365"/>
      <c r="AN67" s="367"/>
      <c r="AO67" s="389"/>
      <c r="AP67" s="383"/>
      <c r="AQ67" s="383"/>
      <c r="AR67" s="383"/>
      <c r="AS67" s="381"/>
      <c r="AT67" s="315"/>
      <c r="AV67" s="171"/>
      <c r="AW67" s="171"/>
      <c r="AX67" s="171"/>
      <c r="AY67" s="171"/>
      <c r="AZ67" s="171"/>
      <c r="BA67" s="171"/>
      <c r="BB67" s="171"/>
      <c r="BC67" s="171"/>
      <c r="BD67" s="171"/>
      <c r="BE67" s="171"/>
      <c r="BF67" s="171"/>
      <c r="BG67" s="171"/>
      <c r="BH67" s="171"/>
      <c r="BI67" s="171"/>
      <c r="BJ67" s="171"/>
      <c r="BK67" s="171"/>
      <c r="BL67" s="171"/>
      <c r="BM67" s="171"/>
      <c r="BN67" s="171"/>
      <c r="BO67" s="171"/>
      <c r="BP67" s="171"/>
      <c r="BQ67" s="171"/>
      <c r="BR67" s="171"/>
      <c r="BS67" s="171"/>
      <c r="BT67" s="171"/>
      <c r="BU67" s="171"/>
      <c r="BV67" s="171"/>
      <c r="BW67" s="171"/>
      <c r="BX67" s="171"/>
      <c r="BY67" s="171"/>
      <c r="BZ67" s="171"/>
      <c r="CA67" s="171"/>
      <c r="CB67" s="171"/>
      <c r="CC67" s="171"/>
      <c r="CD67" s="171"/>
      <c r="CE67" s="171"/>
      <c r="CF67" s="171"/>
      <c r="CG67" s="171"/>
      <c r="CH67" s="171"/>
      <c r="CI67" s="171"/>
      <c r="CJ67" s="171"/>
      <c r="CK67" s="171"/>
      <c r="CL67" s="171"/>
      <c r="CM67" s="171"/>
    </row>
    <row r="68" spans="1:91" s="205" customFormat="1" ht="12.75">
      <c r="A68" s="195"/>
      <c r="B68" s="196"/>
      <c r="C68" s="197"/>
      <c r="D68" s="198"/>
      <c r="E68" s="197"/>
      <c r="F68" s="199"/>
      <c r="G68" s="199"/>
      <c r="H68" s="200"/>
      <c r="I68" s="200"/>
      <c r="J68" s="201"/>
      <c r="K68" s="199"/>
      <c r="L68" s="200"/>
      <c r="M68" s="199"/>
      <c r="N68" s="199"/>
      <c r="O68" s="199"/>
      <c r="P68" s="199"/>
      <c r="Q68" s="200"/>
      <c r="R68" s="199"/>
      <c r="S68" s="199"/>
      <c r="T68" s="201"/>
      <c r="U68" s="199"/>
      <c r="V68" s="199"/>
      <c r="W68" s="199"/>
      <c r="X68" s="196"/>
      <c r="Y68" s="199"/>
      <c r="Z68" s="199"/>
      <c r="AA68" s="199"/>
      <c r="AB68" s="199"/>
      <c r="AC68" s="199"/>
      <c r="AD68" s="200"/>
      <c r="AE68" s="199"/>
      <c r="AF68" s="199"/>
      <c r="AG68" s="199"/>
      <c r="AH68" s="199"/>
      <c r="AI68" s="199"/>
      <c r="AJ68" s="199"/>
      <c r="AK68" s="197"/>
      <c r="AL68" s="197"/>
      <c r="AM68" s="202"/>
      <c r="AN68" s="203"/>
      <c r="AO68" s="203"/>
      <c r="AP68" s="203"/>
      <c r="AQ68" s="203"/>
      <c r="AR68" s="203"/>
      <c r="AS68" s="197"/>
      <c r="AT68" s="204"/>
    </row>
    <row r="69" spans="1:91" s="205" customFormat="1" ht="12.75">
      <c r="A69" s="195"/>
      <c r="B69" s="196"/>
      <c r="C69" s="206" t="s">
        <v>14</v>
      </c>
      <c r="D69" s="198"/>
      <c r="E69" s="197"/>
      <c r="F69" s="199"/>
      <c r="G69" s="199"/>
      <c r="H69" s="200"/>
      <c r="I69" s="200"/>
      <c r="J69" s="201"/>
      <c r="K69" s="199"/>
      <c r="L69" s="200"/>
      <c r="M69" s="199"/>
      <c r="N69" s="199"/>
      <c r="O69" s="199"/>
      <c r="P69" s="199"/>
      <c r="Q69" s="200"/>
      <c r="R69" s="199"/>
      <c r="S69" s="199"/>
      <c r="T69" s="201"/>
      <c r="U69" s="199"/>
      <c r="V69" s="199"/>
      <c r="W69" s="199"/>
      <c r="X69" s="196"/>
      <c r="Y69" s="199"/>
      <c r="Z69" s="199"/>
      <c r="AA69" s="199"/>
      <c r="AB69" s="199"/>
      <c r="AC69" s="199"/>
      <c r="AD69" s="200"/>
      <c r="AE69" s="199"/>
      <c r="AF69" s="199"/>
      <c r="AG69" s="199"/>
      <c r="AH69" s="199"/>
      <c r="AI69" s="199"/>
      <c r="AJ69" s="199"/>
      <c r="AK69" s="197"/>
      <c r="AL69" s="197"/>
      <c r="AM69" s="202"/>
      <c r="AN69" s="203"/>
      <c r="AO69" s="203"/>
      <c r="AP69" s="203"/>
      <c r="AQ69" s="203"/>
      <c r="AR69" s="203"/>
      <c r="AS69" s="197"/>
      <c r="AT69" s="204"/>
    </row>
    <row r="70" spans="1:91" s="205" customFormat="1" ht="12.75">
      <c r="A70" s="207"/>
      <c r="B70" s="207"/>
      <c r="C70" s="197"/>
      <c r="D70" s="198"/>
      <c r="E70" s="197"/>
      <c r="F70" s="199"/>
      <c r="G70" s="199"/>
      <c r="H70" s="208"/>
      <c r="I70" s="208"/>
      <c r="J70" s="208"/>
      <c r="K70" s="199"/>
      <c r="L70" s="208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208"/>
      <c r="AE70" s="199"/>
      <c r="AF70" s="199"/>
      <c r="AG70" s="199"/>
      <c r="AH70" s="199"/>
      <c r="AI70" s="199"/>
      <c r="AJ70" s="199"/>
      <c r="AK70" s="197"/>
      <c r="AL70" s="197"/>
      <c r="AM70" s="202"/>
      <c r="AN70" s="209"/>
      <c r="AO70" s="209"/>
      <c r="AP70" s="209"/>
      <c r="AQ70" s="209"/>
      <c r="AR70" s="209"/>
      <c r="AS70" s="197"/>
      <c r="AT70" s="204"/>
    </row>
    <row r="71" spans="1:91" s="210" customFormat="1" ht="15" customHeight="1">
      <c r="A71" s="207"/>
      <c r="B71" s="207"/>
      <c r="C71" s="197"/>
      <c r="D71" s="198"/>
      <c r="E71" s="197"/>
      <c r="F71" s="199"/>
      <c r="G71" s="199"/>
      <c r="H71" s="208"/>
      <c r="I71" s="208"/>
      <c r="J71" s="208"/>
      <c r="K71" s="199"/>
      <c r="L71" s="208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208"/>
      <c r="AE71" s="199"/>
      <c r="AF71" s="199"/>
      <c r="AG71" s="199"/>
      <c r="AH71" s="199"/>
      <c r="AI71" s="199"/>
      <c r="AJ71" s="199"/>
      <c r="AK71" s="197"/>
      <c r="AL71" s="197"/>
      <c r="AM71" s="202"/>
      <c r="AN71" s="209"/>
      <c r="AO71" s="209"/>
      <c r="AP71" s="209"/>
      <c r="AQ71" s="209"/>
      <c r="AR71" s="209"/>
      <c r="AS71" s="197"/>
      <c r="AT71" s="197"/>
    </row>
    <row r="72" spans="1:91" s="210" customFormat="1" ht="11.25">
      <c r="A72" s="207"/>
      <c r="B72" s="207"/>
      <c r="C72" s="197"/>
      <c r="D72" s="198"/>
      <c r="E72" s="197"/>
      <c r="F72" s="199"/>
      <c r="G72" s="199"/>
      <c r="H72" s="208"/>
      <c r="I72" s="208"/>
      <c r="J72" s="208"/>
      <c r="K72" s="199"/>
      <c r="L72" s="208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208"/>
      <c r="AE72" s="199"/>
      <c r="AF72" s="199"/>
      <c r="AG72" s="199"/>
      <c r="AH72" s="199"/>
      <c r="AI72" s="199"/>
      <c r="AJ72" s="199"/>
      <c r="AK72" s="197"/>
      <c r="AL72" s="197"/>
      <c r="AM72" s="202"/>
      <c r="AN72" s="209"/>
      <c r="AO72" s="209"/>
      <c r="AP72" s="209"/>
      <c r="AQ72" s="209"/>
      <c r="AR72" s="209"/>
      <c r="AS72" s="197"/>
      <c r="AT72" s="197"/>
    </row>
    <row r="73" spans="1:91" s="210" customFormat="1" ht="11.25">
      <c r="A73" s="207"/>
      <c r="B73" s="207"/>
      <c r="C73" s="197"/>
      <c r="D73" s="198"/>
      <c r="E73" s="197"/>
      <c r="F73" s="199"/>
      <c r="G73" s="199"/>
      <c r="H73" s="208"/>
      <c r="I73" s="208"/>
      <c r="J73" s="208"/>
      <c r="K73" s="199"/>
      <c r="L73" s="208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208"/>
      <c r="AE73" s="199"/>
      <c r="AF73" s="199"/>
      <c r="AG73" s="199"/>
      <c r="AH73" s="199"/>
      <c r="AI73" s="199"/>
      <c r="AJ73" s="199"/>
      <c r="AK73" s="197"/>
      <c r="AL73" s="197"/>
      <c r="AM73" s="202"/>
      <c r="AN73" s="209"/>
      <c r="AO73" s="209"/>
      <c r="AP73" s="209"/>
      <c r="AQ73" s="209"/>
      <c r="AR73" s="209"/>
      <c r="AS73" s="197"/>
      <c r="AT73" s="197"/>
    </row>
    <row r="74" spans="1:91" s="210" customFormat="1" ht="11.25">
      <c r="A74" s="206"/>
      <c r="B74" s="206"/>
      <c r="C74" s="195"/>
      <c r="D74" s="211"/>
      <c r="E74" s="212"/>
      <c r="F74" s="201"/>
      <c r="G74" s="213"/>
      <c r="H74" s="200"/>
      <c r="I74" s="200"/>
      <c r="J74" s="200"/>
      <c r="K74" s="213"/>
      <c r="L74" s="200"/>
      <c r="M74" s="213"/>
      <c r="N74" s="213"/>
      <c r="O74" s="213"/>
      <c r="P74" s="213"/>
      <c r="Q74" s="200"/>
      <c r="R74" s="201"/>
      <c r="S74" s="213"/>
      <c r="T74" s="213"/>
      <c r="U74" s="200"/>
      <c r="V74" s="213"/>
      <c r="W74" s="213"/>
      <c r="X74" s="200"/>
      <c r="Y74" s="213"/>
      <c r="Z74" s="213"/>
      <c r="AA74" s="213"/>
      <c r="AB74" s="213"/>
      <c r="AC74" s="213"/>
      <c r="AD74" s="200"/>
      <c r="AE74" s="213"/>
      <c r="AF74" s="213"/>
      <c r="AG74" s="213"/>
      <c r="AH74" s="213"/>
      <c r="AI74" s="213"/>
      <c r="AJ74" s="213"/>
      <c r="AK74" s="212"/>
      <c r="AM74" s="214"/>
      <c r="AN74" s="206"/>
      <c r="AO74" s="206"/>
      <c r="AP74" s="206"/>
      <c r="AQ74" s="206"/>
      <c r="AR74" s="206"/>
      <c r="AS74" s="195"/>
      <c r="AT74" s="197"/>
    </row>
    <row r="75" spans="1:91" s="210" customFormat="1" ht="12.75">
      <c r="A75" s="171"/>
      <c r="B75" s="171" t="s">
        <v>0</v>
      </c>
      <c r="C75" s="171"/>
      <c r="D75" s="215"/>
      <c r="E75" s="171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7"/>
      <c r="AI75" s="217"/>
      <c r="AJ75" s="217"/>
      <c r="AK75" s="171"/>
      <c r="AL75" s="171"/>
      <c r="AM75" s="218"/>
      <c r="AN75" s="171"/>
      <c r="AO75" s="171"/>
      <c r="AP75" s="171"/>
      <c r="AQ75" s="171"/>
      <c r="AR75" s="171"/>
      <c r="AS75" s="171"/>
      <c r="AT75" s="197"/>
    </row>
    <row r="76" spans="1:91" s="210" customFormat="1" ht="12.75">
      <c r="A76" s="171"/>
      <c r="B76" s="171"/>
      <c r="C76" s="171" t="s">
        <v>48</v>
      </c>
      <c r="D76" s="215"/>
      <c r="E76" s="171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  <c r="AG76" s="216"/>
      <c r="AH76" s="217"/>
      <c r="AI76" s="217"/>
      <c r="AJ76" s="217"/>
      <c r="AK76" s="171"/>
      <c r="AL76" s="171"/>
      <c r="AM76" s="218"/>
      <c r="AN76" s="171"/>
      <c r="AO76" s="171"/>
      <c r="AP76" s="171"/>
      <c r="AQ76" s="171"/>
      <c r="AR76" s="171"/>
      <c r="AS76" s="171"/>
      <c r="AT76" s="195"/>
    </row>
    <row r="77" spans="1:91" s="171" customFormat="1" ht="15" customHeight="1">
      <c r="C77" s="171" t="s">
        <v>49</v>
      </c>
      <c r="D77" s="215"/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216"/>
      <c r="Q77" s="216"/>
      <c r="R77" s="216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  <c r="AG77" s="216"/>
      <c r="AH77" s="217"/>
      <c r="AI77" s="217"/>
      <c r="AJ77" s="217"/>
      <c r="AM77" s="218"/>
    </row>
    <row r="78" spans="1:91" s="171" customFormat="1" ht="15" customHeight="1">
      <c r="C78" s="171" t="s">
        <v>50</v>
      </c>
      <c r="D78" s="215"/>
      <c r="F78" s="216"/>
      <c r="G78" s="216"/>
      <c r="H78" s="216"/>
      <c r="I78" s="216"/>
      <c r="J78" s="216"/>
      <c r="K78" s="216"/>
      <c r="L78" s="216"/>
      <c r="M78" s="216"/>
      <c r="N78" s="216"/>
      <c r="O78" s="216"/>
      <c r="P78" s="216"/>
      <c r="Q78" s="216"/>
      <c r="R78" s="216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  <c r="AG78" s="216"/>
      <c r="AH78" s="217"/>
      <c r="AI78" s="217"/>
      <c r="AJ78" s="217"/>
      <c r="AM78" s="218"/>
    </row>
    <row r="79" spans="1:91" s="171" customFormat="1" ht="15" customHeight="1">
      <c r="C79" s="171" t="s">
        <v>51</v>
      </c>
      <c r="D79" s="215"/>
      <c r="F79" s="216"/>
      <c r="G79" s="216"/>
      <c r="H79" s="216"/>
      <c r="I79" s="216"/>
      <c r="J79" s="216"/>
      <c r="K79" s="216"/>
      <c r="L79" s="216"/>
      <c r="M79" s="216"/>
      <c r="N79" s="216"/>
      <c r="O79" s="216"/>
      <c r="P79" s="216"/>
      <c r="Q79" s="216"/>
      <c r="R79" s="216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  <c r="AG79" s="216"/>
      <c r="AH79" s="217"/>
      <c r="AI79" s="217"/>
      <c r="AJ79" s="217"/>
      <c r="AM79" s="218"/>
    </row>
    <row r="80" spans="1:91" s="171" customFormat="1" ht="15" customHeight="1">
      <c r="C80" s="171" t="s">
        <v>52</v>
      </c>
      <c r="D80" s="215"/>
      <c r="F80" s="216"/>
      <c r="G80" s="216"/>
      <c r="H80" s="216"/>
      <c r="I80" s="216"/>
      <c r="J80" s="216"/>
      <c r="K80" s="216"/>
      <c r="L80" s="216"/>
      <c r="M80" s="216"/>
      <c r="N80" s="216"/>
      <c r="O80" s="216"/>
      <c r="P80" s="216"/>
      <c r="Q80" s="216"/>
      <c r="R80" s="216"/>
      <c r="S80" s="216"/>
      <c r="T80" s="216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217"/>
      <c r="AI80" s="217"/>
      <c r="AJ80" s="217"/>
      <c r="AM80" s="218"/>
    </row>
    <row r="81" spans="1:90" s="171" customFormat="1" ht="15" customHeight="1">
      <c r="C81" s="171" t="s">
        <v>53</v>
      </c>
      <c r="D81" s="215"/>
      <c r="F81" s="216"/>
      <c r="G81" s="216"/>
      <c r="H81" s="216"/>
      <c r="I81" s="216"/>
      <c r="J81" s="216"/>
      <c r="K81" s="216"/>
      <c r="L81" s="216"/>
      <c r="M81" s="216"/>
      <c r="N81" s="216"/>
      <c r="O81" s="216"/>
      <c r="P81" s="216"/>
      <c r="Q81" s="216"/>
      <c r="R81" s="216"/>
      <c r="S81" s="216"/>
      <c r="T81" s="216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217"/>
      <c r="AI81" s="217"/>
      <c r="AJ81" s="217"/>
      <c r="AM81" s="218"/>
    </row>
    <row r="82" spans="1:90" s="171" customFormat="1" ht="15" customHeight="1">
      <c r="C82" s="171" t="s">
        <v>54</v>
      </c>
      <c r="D82" s="215"/>
      <c r="F82" s="216"/>
      <c r="G82" s="216"/>
      <c r="H82" s="216"/>
      <c r="I82" s="216"/>
      <c r="J82" s="216"/>
      <c r="K82" s="216"/>
      <c r="L82" s="216"/>
      <c r="M82" s="216"/>
      <c r="N82" s="216"/>
      <c r="O82" s="216"/>
      <c r="P82" s="216"/>
      <c r="Q82" s="216"/>
      <c r="R82" s="216"/>
      <c r="S82" s="216"/>
      <c r="T82" s="216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217"/>
      <c r="AI82" s="217"/>
      <c r="AJ82" s="217"/>
      <c r="AM82" s="218"/>
    </row>
    <row r="83" spans="1:90" s="171" customFormat="1" ht="15" customHeight="1">
      <c r="C83" s="171" t="s">
        <v>55</v>
      </c>
      <c r="D83" s="215"/>
      <c r="F83" s="216"/>
      <c r="G83" s="216"/>
      <c r="H83" s="216"/>
      <c r="I83" s="216"/>
      <c r="J83" s="216"/>
      <c r="K83" s="216"/>
      <c r="L83" s="216"/>
      <c r="M83" s="216"/>
      <c r="N83" s="216"/>
      <c r="O83" s="216"/>
      <c r="P83" s="216"/>
      <c r="Q83" s="216"/>
      <c r="R83" s="216"/>
      <c r="S83" s="216"/>
      <c r="T83" s="216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217"/>
      <c r="AI83" s="217"/>
      <c r="AJ83" s="217"/>
      <c r="AM83" s="218"/>
    </row>
    <row r="84" spans="1:90" s="171" customFormat="1" ht="15" customHeight="1">
      <c r="C84" s="171" t="s">
        <v>56</v>
      </c>
      <c r="D84" s="215"/>
      <c r="F84" s="216"/>
      <c r="G84" s="216"/>
      <c r="H84" s="216"/>
      <c r="I84" s="216"/>
      <c r="J84" s="216"/>
      <c r="K84" s="216"/>
      <c r="L84" s="216"/>
      <c r="M84" s="216"/>
      <c r="N84" s="216"/>
      <c r="O84" s="216"/>
      <c r="P84" s="216"/>
      <c r="Q84" s="216"/>
      <c r="R84" s="216"/>
      <c r="S84" s="216"/>
      <c r="T84" s="216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217"/>
      <c r="AI84" s="217"/>
      <c r="AJ84" s="217"/>
      <c r="AM84" s="218"/>
    </row>
    <row r="90" spans="1:90" ht="20.25">
      <c r="A90" s="161" t="str">
        <f>$A$1</f>
        <v>Công ty TNHH Hải sản An Lạc</v>
      </c>
      <c r="B90" s="64"/>
      <c r="C90" s="64"/>
      <c r="D90" s="68"/>
      <c r="E90" s="64"/>
      <c r="F90" s="68"/>
      <c r="G90" s="68"/>
      <c r="H90" s="68"/>
      <c r="I90" s="68"/>
      <c r="J90" s="68"/>
      <c r="K90" s="139"/>
      <c r="L90" s="139"/>
      <c r="M90" s="139"/>
      <c r="N90" s="139"/>
      <c r="O90" s="139"/>
      <c r="P90" s="139"/>
      <c r="Q90" s="139"/>
      <c r="R90" s="139"/>
      <c r="S90" s="66" t="str">
        <f>S1</f>
        <v>BẢNG CHẤM CÔNG THÁNG 09 NĂM 2014</v>
      </c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65"/>
      <c r="AL90" s="65"/>
      <c r="AM90" s="395" t="s">
        <v>157</v>
      </c>
      <c r="AN90" s="396"/>
      <c r="AO90" s="396"/>
      <c r="AP90" s="396"/>
      <c r="AQ90" s="396"/>
      <c r="AR90" s="396"/>
      <c r="AS90" s="397"/>
      <c r="AT90" s="67"/>
    </row>
    <row r="91" spans="1:90" ht="20.25">
      <c r="A91" s="161" t="str">
        <f>$A$2</f>
        <v>Địa chỉ: Lô A14, đường 4A, KCN Hải Sơn, Đức Hòa, Long An</v>
      </c>
      <c r="B91" s="68"/>
      <c r="C91" s="68"/>
      <c r="D91" s="68"/>
      <c r="E91" s="68"/>
      <c r="F91" s="68"/>
      <c r="G91" s="68"/>
      <c r="H91" s="68"/>
      <c r="I91" s="68"/>
      <c r="J91" s="68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65"/>
      <c r="AL91" s="65"/>
      <c r="AM91" s="114"/>
      <c r="AN91" s="69"/>
      <c r="AO91" s="69"/>
      <c r="AP91" s="69"/>
      <c r="AQ91" s="69"/>
      <c r="AR91" s="69"/>
      <c r="AS91" s="113"/>
      <c r="AT91" s="113"/>
    </row>
    <row r="92" spans="1:90" ht="21" customHeight="1">
      <c r="A92" s="161" t="str">
        <f>$A$3</f>
        <v>MST: 1100878093</v>
      </c>
      <c r="B92" s="70"/>
      <c r="C92" s="70"/>
      <c r="D92" s="71"/>
      <c r="E92" s="71"/>
      <c r="F92" s="139"/>
      <c r="G92" s="139"/>
      <c r="H92" s="139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65"/>
      <c r="AL92" s="65"/>
      <c r="AM92" s="114"/>
      <c r="AN92" s="67"/>
      <c r="AO92" s="67"/>
      <c r="AP92" s="67"/>
      <c r="AQ92" s="67"/>
      <c r="AR92" s="67"/>
      <c r="AS92" s="72"/>
      <c r="AT92" s="72"/>
    </row>
    <row r="93" spans="1:90" ht="14.25" customHeight="1">
      <c r="A93" s="73"/>
      <c r="B93" s="73"/>
      <c r="C93" s="149"/>
      <c r="D93" s="74"/>
      <c r="E93" s="75">
        <f>$E$4</f>
        <v>41883</v>
      </c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7"/>
      <c r="AI93" s="77"/>
      <c r="AJ93" s="77"/>
      <c r="AK93" s="73"/>
      <c r="AL93" s="73"/>
      <c r="AM93" s="115"/>
      <c r="AN93" s="73"/>
      <c r="AO93" s="73"/>
      <c r="AP93" s="73"/>
      <c r="AQ93" s="73"/>
      <c r="AR93" s="73"/>
      <c r="AS93" s="73"/>
      <c r="AT93" s="120"/>
    </row>
    <row r="94" spans="1:90" s="78" customFormat="1" ht="18.75" customHeight="1">
      <c r="A94" s="390" t="s">
        <v>29</v>
      </c>
      <c r="B94" s="390" t="s">
        <v>3</v>
      </c>
      <c r="C94" s="390" t="s">
        <v>1</v>
      </c>
      <c r="D94" s="386" t="s">
        <v>30</v>
      </c>
      <c r="E94" s="390" t="s">
        <v>31</v>
      </c>
      <c r="F94" s="137">
        <f>+E93</f>
        <v>41883</v>
      </c>
      <c r="G94" s="137">
        <f t="shared" ref="G94:AI94" si="61">F94+1</f>
        <v>41884</v>
      </c>
      <c r="H94" s="137">
        <f t="shared" si="61"/>
        <v>41885</v>
      </c>
      <c r="I94" s="137">
        <f t="shared" si="61"/>
        <v>41886</v>
      </c>
      <c r="J94" s="137">
        <f t="shared" si="61"/>
        <v>41887</v>
      </c>
      <c r="K94" s="137">
        <f t="shared" si="61"/>
        <v>41888</v>
      </c>
      <c r="L94" s="137">
        <f t="shared" si="61"/>
        <v>41889</v>
      </c>
      <c r="M94" s="137">
        <f t="shared" si="61"/>
        <v>41890</v>
      </c>
      <c r="N94" s="137">
        <f t="shared" si="61"/>
        <v>41891</v>
      </c>
      <c r="O94" s="137">
        <f t="shared" si="61"/>
        <v>41892</v>
      </c>
      <c r="P94" s="137">
        <f t="shared" si="61"/>
        <v>41893</v>
      </c>
      <c r="Q94" s="137">
        <f t="shared" si="61"/>
        <v>41894</v>
      </c>
      <c r="R94" s="137">
        <f t="shared" si="61"/>
        <v>41895</v>
      </c>
      <c r="S94" s="137">
        <f t="shared" si="61"/>
        <v>41896</v>
      </c>
      <c r="T94" s="137">
        <f t="shared" si="61"/>
        <v>41897</v>
      </c>
      <c r="U94" s="137">
        <f t="shared" si="61"/>
        <v>41898</v>
      </c>
      <c r="V94" s="137">
        <f t="shared" si="61"/>
        <v>41899</v>
      </c>
      <c r="W94" s="137">
        <f t="shared" si="61"/>
        <v>41900</v>
      </c>
      <c r="X94" s="137">
        <f t="shared" si="61"/>
        <v>41901</v>
      </c>
      <c r="Y94" s="137">
        <f t="shared" si="61"/>
        <v>41902</v>
      </c>
      <c r="Z94" s="137">
        <f t="shared" si="61"/>
        <v>41903</v>
      </c>
      <c r="AA94" s="137">
        <f t="shared" si="61"/>
        <v>41904</v>
      </c>
      <c r="AB94" s="137">
        <f t="shared" si="61"/>
        <v>41905</v>
      </c>
      <c r="AC94" s="137">
        <f t="shared" si="61"/>
        <v>41906</v>
      </c>
      <c r="AD94" s="137">
        <f t="shared" si="61"/>
        <v>41907</v>
      </c>
      <c r="AE94" s="137">
        <f t="shared" si="61"/>
        <v>41908</v>
      </c>
      <c r="AF94" s="137">
        <f t="shared" si="61"/>
        <v>41909</v>
      </c>
      <c r="AG94" s="137">
        <f t="shared" si="61"/>
        <v>41910</v>
      </c>
      <c r="AH94" s="137">
        <f>AG94+1</f>
        <v>41911</v>
      </c>
      <c r="AI94" s="137">
        <f t="shared" si="61"/>
        <v>41912</v>
      </c>
      <c r="AJ94" s="137"/>
      <c r="AK94" s="392" t="s">
        <v>15</v>
      </c>
      <c r="AL94" s="393"/>
      <c r="AM94" s="394"/>
      <c r="AN94" s="384" t="s">
        <v>47</v>
      </c>
      <c r="AO94" s="384" t="s">
        <v>43</v>
      </c>
      <c r="AP94" s="384" t="s">
        <v>44</v>
      </c>
      <c r="AQ94" s="384" t="s">
        <v>45</v>
      </c>
      <c r="AR94" s="384" t="s">
        <v>46</v>
      </c>
      <c r="AS94" s="386" t="s">
        <v>11</v>
      </c>
      <c r="AT94" s="379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</row>
    <row r="95" spans="1:90" s="78" customFormat="1" ht="47.25" customHeight="1">
      <c r="A95" s="387"/>
      <c r="B95" s="387"/>
      <c r="C95" s="387"/>
      <c r="D95" s="387"/>
      <c r="E95" s="391"/>
      <c r="F95" s="138" t="str">
        <f>CHOOSE(WEEKDAY(F94),"C.Nhật","T.Hai","T.Ba","T.Tư","T.Năm","T.Sáu","T.Bảy")</f>
        <v>T.Hai</v>
      </c>
      <c r="G95" s="138" t="str">
        <f t="shared" ref="G95:AI95" si="62">CHOOSE(WEEKDAY(G94),"C.Nhật","T.Hai","T.Ba","T.Tư","T.Năm","T.Sáu","T.Bảy")</f>
        <v>T.Ba</v>
      </c>
      <c r="H95" s="138" t="str">
        <f t="shared" si="62"/>
        <v>T.Tư</v>
      </c>
      <c r="I95" s="138" t="str">
        <f t="shared" si="62"/>
        <v>T.Năm</v>
      </c>
      <c r="J95" s="138" t="str">
        <f t="shared" si="62"/>
        <v>T.Sáu</v>
      </c>
      <c r="K95" s="138" t="str">
        <f t="shared" si="62"/>
        <v>T.Bảy</v>
      </c>
      <c r="L95" s="138" t="str">
        <f t="shared" si="62"/>
        <v>C.Nhật</v>
      </c>
      <c r="M95" s="138" t="str">
        <f t="shared" si="62"/>
        <v>T.Hai</v>
      </c>
      <c r="N95" s="138" t="str">
        <f t="shared" si="62"/>
        <v>T.Ba</v>
      </c>
      <c r="O95" s="138" t="str">
        <f t="shared" si="62"/>
        <v>T.Tư</v>
      </c>
      <c r="P95" s="138" t="str">
        <f t="shared" si="62"/>
        <v>T.Năm</v>
      </c>
      <c r="Q95" s="138" t="str">
        <f t="shared" si="62"/>
        <v>T.Sáu</v>
      </c>
      <c r="R95" s="138" t="str">
        <f t="shared" si="62"/>
        <v>T.Bảy</v>
      </c>
      <c r="S95" s="138" t="str">
        <f t="shared" si="62"/>
        <v>C.Nhật</v>
      </c>
      <c r="T95" s="138" t="str">
        <f t="shared" si="62"/>
        <v>T.Hai</v>
      </c>
      <c r="U95" s="138" t="str">
        <f t="shared" si="62"/>
        <v>T.Ba</v>
      </c>
      <c r="V95" s="138" t="str">
        <f t="shared" si="62"/>
        <v>T.Tư</v>
      </c>
      <c r="W95" s="138" t="str">
        <f t="shared" si="62"/>
        <v>T.Năm</v>
      </c>
      <c r="X95" s="138" t="str">
        <f t="shared" si="62"/>
        <v>T.Sáu</v>
      </c>
      <c r="Y95" s="138" t="str">
        <f t="shared" si="62"/>
        <v>T.Bảy</v>
      </c>
      <c r="Z95" s="138" t="str">
        <f t="shared" si="62"/>
        <v>C.Nhật</v>
      </c>
      <c r="AA95" s="138" t="str">
        <f t="shared" si="62"/>
        <v>T.Hai</v>
      </c>
      <c r="AB95" s="138" t="str">
        <f t="shared" si="62"/>
        <v>T.Ba</v>
      </c>
      <c r="AC95" s="138" t="str">
        <f t="shared" si="62"/>
        <v>T.Tư</v>
      </c>
      <c r="AD95" s="138" t="str">
        <f t="shared" si="62"/>
        <v>T.Năm</v>
      </c>
      <c r="AE95" s="138" t="str">
        <f t="shared" si="62"/>
        <v>T.Sáu</v>
      </c>
      <c r="AF95" s="138" t="str">
        <f t="shared" si="62"/>
        <v>T.Bảy</v>
      </c>
      <c r="AG95" s="138" t="str">
        <f t="shared" si="62"/>
        <v>C.Nhật</v>
      </c>
      <c r="AH95" s="138" t="str">
        <f t="shared" si="62"/>
        <v>T.Hai</v>
      </c>
      <c r="AI95" s="138" t="str">
        <f t="shared" si="62"/>
        <v>T.Ba</v>
      </c>
      <c r="AJ95" s="138"/>
      <c r="AK95" s="112" t="s">
        <v>16</v>
      </c>
      <c r="AL95" s="112" t="s">
        <v>32</v>
      </c>
      <c r="AM95" s="116" t="s">
        <v>17</v>
      </c>
      <c r="AN95" s="385"/>
      <c r="AO95" s="385"/>
      <c r="AP95" s="385"/>
      <c r="AQ95" s="385"/>
      <c r="AR95" s="385"/>
      <c r="AS95" s="387"/>
      <c r="AT95" s="379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</row>
    <row r="96" spans="1:90" s="78" customFormat="1" ht="12.75" customHeight="1">
      <c r="A96" s="151">
        <v>1</v>
      </c>
      <c r="B96" s="151">
        <v>2</v>
      </c>
      <c r="C96" s="151">
        <v>3</v>
      </c>
      <c r="D96" s="151">
        <v>4</v>
      </c>
      <c r="E96" s="151">
        <v>5</v>
      </c>
      <c r="F96" s="151">
        <v>6</v>
      </c>
      <c r="G96" s="151">
        <v>7</v>
      </c>
      <c r="H96" s="151">
        <v>8</v>
      </c>
      <c r="I96" s="151">
        <v>9</v>
      </c>
      <c r="J96" s="151">
        <v>10</v>
      </c>
      <c r="K96" s="151">
        <v>11</v>
      </c>
      <c r="L96" s="151">
        <v>12</v>
      </c>
      <c r="M96" s="151">
        <v>13</v>
      </c>
      <c r="N96" s="151">
        <v>14</v>
      </c>
      <c r="O96" s="151">
        <v>15</v>
      </c>
      <c r="P96" s="151">
        <v>16</v>
      </c>
      <c r="Q96" s="151">
        <v>17</v>
      </c>
      <c r="R96" s="151">
        <v>18</v>
      </c>
      <c r="S96" s="151">
        <v>19</v>
      </c>
      <c r="T96" s="151">
        <v>20</v>
      </c>
      <c r="U96" s="151">
        <v>21</v>
      </c>
      <c r="V96" s="151">
        <v>22</v>
      </c>
      <c r="W96" s="151">
        <v>23</v>
      </c>
      <c r="X96" s="151">
        <v>24</v>
      </c>
      <c r="Y96" s="151">
        <v>25</v>
      </c>
      <c r="Z96" s="151">
        <v>26</v>
      </c>
      <c r="AA96" s="151">
        <v>27</v>
      </c>
      <c r="AB96" s="151">
        <v>28</v>
      </c>
      <c r="AC96" s="151">
        <v>29</v>
      </c>
      <c r="AD96" s="151">
        <v>30</v>
      </c>
      <c r="AE96" s="151">
        <v>31</v>
      </c>
      <c r="AF96" s="151">
        <v>32</v>
      </c>
      <c r="AG96" s="151">
        <v>33</v>
      </c>
      <c r="AH96" s="151">
        <v>34</v>
      </c>
      <c r="AI96" s="151">
        <v>35</v>
      </c>
      <c r="AJ96" s="151"/>
      <c r="AK96" s="151">
        <v>37</v>
      </c>
      <c r="AL96" s="151">
        <v>38</v>
      </c>
      <c r="AM96" s="151">
        <v>39</v>
      </c>
      <c r="AN96" s="151">
        <v>40</v>
      </c>
      <c r="AO96" s="151">
        <v>41</v>
      </c>
      <c r="AP96" s="151">
        <v>42</v>
      </c>
      <c r="AQ96" s="151">
        <v>43</v>
      </c>
      <c r="AR96" s="151">
        <v>44</v>
      </c>
      <c r="AS96" s="151">
        <v>45</v>
      </c>
      <c r="AT96" s="314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</row>
    <row r="97" spans="1:90" s="78" customFormat="1" ht="18" customHeight="1">
      <c r="A97" s="370">
        <v>1</v>
      </c>
      <c r="B97" s="370" t="s">
        <v>97</v>
      </c>
      <c r="C97" s="358" t="str">
        <f>VLOOKUP(B97,DS,2,0)</f>
        <v xml:space="preserve"> Lâm Thị Mộng Kiều </v>
      </c>
      <c r="D97" s="360" t="str">
        <f>VLOOKUP(B97,DS,3,0)</f>
        <v>Công nhân</v>
      </c>
      <c r="E97" s="79" t="s">
        <v>33</v>
      </c>
      <c r="F97" s="80">
        <v>8</v>
      </c>
      <c r="G97" s="80"/>
      <c r="H97" s="80">
        <v>8</v>
      </c>
      <c r="I97" s="80">
        <v>8</v>
      </c>
      <c r="J97" s="80">
        <v>8</v>
      </c>
      <c r="K97" s="80">
        <v>8</v>
      </c>
      <c r="L97" s="80">
        <v>4</v>
      </c>
      <c r="M97" s="80">
        <v>8</v>
      </c>
      <c r="N97" s="80">
        <v>8</v>
      </c>
      <c r="O97" s="80">
        <v>8</v>
      </c>
      <c r="P97" s="80">
        <v>8</v>
      </c>
      <c r="Q97" s="80">
        <v>8</v>
      </c>
      <c r="R97" s="80">
        <v>8</v>
      </c>
      <c r="S97" s="80"/>
      <c r="T97" s="80">
        <v>8</v>
      </c>
      <c r="U97" s="80">
        <v>8</v>
      </c>
      <c r="V97" s="80">
        <v>8</v>
      </c>
      <c r="W97" s="80">
        <v>8</v>
      </c>
      <c r="X97" s="80">
        <v>8</v>
      </c>
      <c r="Y97" s="80">
        <v>8</v>
      </c>
      <c r="Z97" s="80"/>
      <c r="AA97" s="80">
        <v>8</v>
      </c>
      <c r="AB97" s="80">
        <v>8</v>
      </c>
      <c r="AC97" s="80">
        <v>8</v>
      </c>
      <c r="AD97" s="80">
        <v>8</v>
      </c>
      <c r="AE97" s="80">
        <v>8</v>
      </c>
      <c r="AF97" s="80">
        <v>8</v>
      </c>
      <c r="AG97" s="80"/>
      <c r="AH97" s="80">
        <v>8</v>
      </c>
      <c r="AI97" s="80">
        <v>8</v>
      </c>
      <c r="AJ97" s="80"/>
      <c r="AK97" s="362">
        <f t="shared" ref="AK97" si="63">((SUM(F97:AJ97))/8)-(SUMIF($F$6:$AJ$6,"C.Nhật",F97:AJ97)/8)</f>
        <v>25</v>
      </c>
      <c r="AL97" s="362">
        <f t="shared" ref="AL97" si="64">SUM(F98:AJ98)/8*1.5</f>
        <v>1.125</v>
      </c>
      <c r="AM97" s="364">
        <f t="shared" ref="AM97" si="65">SUMIF($F$6:$AJ$6,"C.Nhật",$F97:$AJ98)/8*2</f>
        <v>1</v>
      </c>
      <c r="AN97" s="366">
        <f t="shared" ref="AN97" si="66">SUM(AK97:AM98)</f>
        <v>27.125</v>
      </c>
      <c r="AO97" s="368">
        <v>0</v>
      </c>
      <c r="AP97" s="366"/>
      <c r="AQ97" s="366"/>
      <c r="AR97" s="366"/>
      <c r="AS97" s="356"/>
      <c r="AT97" s="314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</row>
    <row r="98" spans="1:90" s="78" customFormat="1" ht="18" customHeight="1">
      <c r="A98" s="371"/>
      <c r="B98" s="371"/>
      <c r="C98" s="359"/>
      <c r="D98" s="361"/>
      <c r="E98" s="81" t="s">
        <v>32</v>
      </c>
      <c r="F98" s="82"/>
      <c r="G98" s="82"/>
      <c r="H98" s="82">
        <v>4</v>
      </c>
      <c r="I98" s="82">
        <v>2</v>
      </c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2"/>
      <c r="AJ98" s="82"/>
      <c r="AK98" s="363"/>
      <c r="AL98" s="363"/>
      <c r="AM98" s="365"/>
      <c r="AN98" s="367"/>
      <c r="AO98" s="369"/>
      <c r="AP98" s="367"/>
      <c r="AQ98" s="367"/>
      <c r="AR98" s="367"/>
      <c r="AS98" s="357"/>
      <c r="AT98" s="314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</row>
    <row r="99" spans="1:90" s="78" customFormat="1" ht="18" customHeight="1">
      <c r="A99" s="370">
        <f>A97+1</f>
        <v>2</v>
      </c>
      <c r="B99" s="370" t="s">
        <v>98</v>
      </c>
      <c r="C99" s="358" t="str">
        <f>VLOOKUP(B99,DS,2,0)</f>
        <v>Huỳnh Thị Hường</v>
      </c>
      <c r="D99" s="360" t="str">
        <f>VLOOKUP(B99,DS,3,0)</f>
        <v>Công nhân</v>
      </c>
      <c r="E99" s="79" t="s">
        <v>33</v>
      </c>
      <c r="F99" s="80">
        <v>8</v>
      </c>
      <c r="G99" s="80"/>
      <c r="H99" s="80">
        <v>8</v>
      </c>
      <c r="I99" s="80">
        <v>8</v>
      </c>
      <c r="J99" s="80">
        <v>8</v>
      </c>
      <c r="K99" s="80">
        <v>8</v>
      </c>
      <c r="L99" s="80">
        <v>4</v>
      </c>
      <c r="M99" s="80">
        <v>8</v>
      </c>
      <c r="N99" s="80">
        <v>8</v>
      </c>
      <c r="O99" s="80">
        <v>8</v>
      </c>
      <c r="P99" s="80">
        <v>8</v>
      </c>
      <c r="Q99" s="80">
        <v>8</v>
      </c>
      <c r="R99" s="80">
        <v>8</v>
      </c>
      <c r="S99" s="80"/>
      <c r="T99" s="80">
        <v>8</v>
      </c>
      <c r="U99" s="80">
        <v>8</v>
      </c>
      <c r="V99" s="80">
        <v>8</v>
      </c>
      <c r="W99" s="80">
        <v>8</v>
      </c>
      <c r="X99" s="80">
        <v>8</v>
      </c>
      <c r="Y99" s="80">
        <v>8</v>
      </c>
      <c r="Z99" s="80"/>
      <c r="AA99" s="80">
        <v>8</v>
      </c>
      <c r="AB99" s="80">
        <v>8</v>
      </c>
      <c r="AC99" s="80">
        <v>8</v>
      </c>
      <c r="AD99" s="80">
        <v>8</v>
      </c>
      <c r="AE99" s="80">
        <v>8</v>
      </c>
      <c r="AF99" s="80">
        <v>8</v>
      </c>
      <c r="AG99" s="80"/>
      <c r="AH99" s="80">
        <v>8</v>
      </c>
      <c r="AI99" s="80">
        <v>8</v>
      </c>
      <c r="AJ99" s="80"/>
      <c r="AK99" s="362">
        <f t="shared" ref="AK99" si="67">((SUM(F99:AJ99))/8)-(SUMIF($F$6:$AJ$6,"C.Nhật",F99:AJ99)/8)</f>
        <v>25</v>
      </c>
      <c r="AL99" s="362">
        <f t="shared" ref="AL99" si="68">SUM(F100:AJ100)/8*1.5</f>
        <v>1.125</v>
      </c>
      <c r="AM99" s="364">
        <f t="shared" ref="AM99" si="69">SUMIF($F$6:$AJ$6,"C.Nhật",$F99:$AJ100)/8*2</f>
        <v>1</v>
      </c>
      <c r="AN99" s="366">
        <f t="shared" ref="AN99" si="70">SUM(AK99:AM100)</f>
        <v>27.125</v>
      </c>
      <c r="AO99" s="368">
        <v>0</v>
      </c>
      <c r="AP99" s="366"/>
      <c r="AQ99" s="366"/>
      <c r="AR99" s="366"/>
      <c r="AS99" s="356"/>
      <c r="AT99" s="314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</row>
    <row r="100" spans="1:90" s="78" customFormat="1" ht="18" customHeight="1">
      <c r="A100" s="371"/>
      <c r="B100" s="371"/>
      <c r="C100" s="359"/>
      <c r="D100" s="361"/>
      <c r="E100" s="81" t="s">
        <v>32</v>
      </c>
      <c r="F100" s="82"/>
      <c r="G100" s="82"/>
      <c r="H100" s="82">
        <v>4</v>
      </c>
      <c r="I100" s="82">
        <v>2</v>
      </c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363"/>
      <c r="AL100" s="363"/>
      <c r="AM100" s="365"/>
      <c r="AN100" s="367"/>
      <c r="AO100" s="369"/>
      <c r="AP100" s="367"/>
      <c r="AQ100" s="367"/>
      <c r="AR100" s="367"/>
      <c r="AS100" s="357"/>
      <c r="AT100" s="314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</row>
    <row r="101" spans="1:90" s="78" customFormat="1" ht="18" customHeight="1">
      <c r="A101" s="370">
        <f>A99+1</f>
        <v>3</v>
      </c>
      <c r="B101" s="370" t="s">
        <v>99</v>
      </c>
      <c r="C101" s="358" t="str">
        <f>VLOOKUP(B101,DS,2,0)</f>
        <v>Nguyễn Thị Rong</v>
      </c>
      <c r="D101" s="360" t="str">
        <f>VLOOKUP(B101,DS,3,0)</f>
        <v>Công nhân</v>
      </c>
      <c r="E101" s="79" t="s">
        <v>33</v>
      </c>
      <c r="F101" s="80">
        <v>8</v>
      </c>
      <c r="G101" s="80"/>
      <c r="H101" s="80">
        <v>8</v>
      </c>
      <c r="I101" s="80">
        <v>8</v>
      </c>
      <c r="J101" s="80">
        <v>8</v>
      </c>
      <c r="K101" s="80">
        <v>8</v>
      </c>
      <c r="L101" s="80">
        <v>4</v>
      </c>
      <c r="M101" s="80">
        <v>8</v>
      </c>
      <c r="N101" s="80">
        <v>8</v>
      </c>
      <c r="O101" s="80">
        <v>8</v>
      </c>
      <c r="P101" s="80">
        <v>8</v>
      </c>
      <c r="Q101" s="80">
        <v>8</v>
      </c>
      <c r="R101" s="80">
        <v>8</v>
      </c>
      <c r="S101" s="80"/>
      <c r="T101" s="80">
        <v>8</v>
      </c>
      <c r="U101" s="80">
        <v>8</v>
      </c>
      <c r="V101" s="80">
        <v>8</v>
      </c>
      <c r="W101" s="80">
        <v>8</v>
      </c>
      <c r="X101" s="80">
        <v>8</v>
      </c>
      <c r="Y101" s="80">
        <v>8</v>
      </c>
      <c r="Z101" s="80"/>
      <c r="AA101" s="80">
        <v>8</v>
      </c>
      <c r="AB101" s="80">
        <v>8</v>
      </c>
      <c r="AC101" s="80">
        <v>8</v>
      </c>
      <c r="AD101" s="80">
        <v>8</v>
      </c>
      <c r="AE101" s="80">
        <v>8</v>
      </c>
      <c r="AF101" s="80">
        <v>8</v>
      </c>
      <c r="AG101" s="80"/>
      <c r="AH101" s="80">
        <v>8</v>
      </c>
      <c r="AI101" s="80">
        <v>8</v>
      </c>
      <c r="AJ101" s="80"/>
      <c r="AK101" s="362">
        <f t="shared" ref="AK101" si="71">((SUM(F101:AJ101))/8)-(SUMIF($F$6:$AJ$6,"C.Nhật",F101:AJ101)/8)</f>
        <v>25</v>
      </c>
      <c r="AL101" s="362">
        <f t="shared" ref="AL101" si="72">SUM(F102:AJ102)/8*1.5</f>
        <v>1.125</v>
      </c>
      <c r="AM101" s="364">
        <f t="shared" ref="AM101" si="73">SUMIF($F$6:$AJ$6,"C.Nhật",$F101:$AJ102)/8*2</f>
        <v>1</v>
      </c>
      <c r="AN101" s="366">
        <f t="shared" ref="AN101" si="74">SUM(AK101:AM102)</f>
        <v>27.125</v>
      </c>
      <c r="AO101" s="368">
        <v>0</v>
      </c>
      <c r="AP101" s="366"/>
      <c r="AQ101" s="366"/>
      <c r="AR101" s="366"/>
      <c r="AS101" s="356"/>
      <c r="AT101" s="314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</row>
    <row r="102" spans="1:90" s="78" customFormat="1" ht="18" customHeight="1">
      <c r="A102" s="371"/>
      <c r="B102" s="371"/>
      <c r="C102" s="359"/>
      <c r="D102" s="361"/>
      <c r="E102" s="81" t="s">
        <v>32</v>
      </c>
      <c r="F102" s="82"/>
      <c r="G102" s="82"/>
      <c r="H102" s="82">
        <v>4</v>
      </c>
      <c r="I102" s="82">
        <v>2</v>
      </c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82"/>
      <c r="AK102" s="363"/>
      <c r="AL102" s="363"/>
      <c r="AM102" s="365"/>
      <c r="AN102" s="367"/>
      <c r="AO102" s="369"/>
      <c r="AP102" s="367"/>
      <c r="AQ102" s="367"/>
      <c r="AR102" s="367"/>
      <c r="AS102" s="357"/>
      <c r="AT102" s="314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</row>
    <row r="103" spans="1:90" s="78" customFormat="1" ht="18" customHeight="1">
      <c r="A103" s="370">
        <f>A101+1</f>
        <v>4</v>
      </c>
      <c r="B103" s="370" t="s">
        <v>100</v>
      </c>
      <c r="C103" s="358" t="str">
        <f>VLOOKUP(B103,DS,2,0)</f>
        <v>Sơn Thị Nil</v>
      </c>
      <c r="D103" s="360" t="str">
        <f>VLOOKUP(B103,DS,3,0)</f>
        <v>Công nhân</v>
      </c>
      <c r="E103" s="79" t="s">
        <v>33</v>
      </c>
      <c r="F103" s="80">
        <v>8</v>
      </c>
      <c r="G103" s="80"/>
      <c r="H103" s="80">
        <v>8</v>
      </c>
      <c r="I103" s="80">
        <v>8</v>
      </c>
      <c r="J103" s="80">
        <v>8</v>
      </c>
      <c r="K103" s="80">
        <v>8</v>
      </c>
      <c r="L103" s="80">
        <v>4</v>
      </c>
      <c r="M103" s="80">
        <v>8</v>
      </c>
      <c r="N103" s="80">
        <v>8</v>
      </c>
      <c r="O103" s="80">
        <v>8</v>
      </c>
      <c r="P103" s="80">
        <v>8</v>
      </c>
      <c r="Q103" s="80">
        <v>8</v>
      </c>
      <c r="R103" s="80">
        <v>8</v>
      </c>
      <c r="S103" s="80"/>
      <c r="T103" s="80">
        <v>8</v>
      </c>
      <c r="U103" s="80">
        <v>8</v>
      </c>
      <c r="V103" s="80">
        <v>8</v>
      </c>
      <c r="W103" s="80">
        <v>8</v>
      </c>
      <c r="X103" s="80">
        <v>8</v>
      </c>
      <c r="Y103" s="80">
        <v>8</v>
      </c>
      <c r="Z103" s="80"/>
      <c r="AA103" s="80">
        <v>8</v>
      </c>
      <c r="AB103" s="80">
        <v>8</v>
      </c>
      <c r="AC103" s="80">
        <v>8</v>
      </c>
      <c r="AD103" s="80">
        <v>8</v>
      </c>
      <c r="AE103" s="80">
        <v>8</v>
      </c>
      <c r="AF103" s="80">
        <v>8</v>
      </c>
      <c r="AG103" s="80"/>
      <c r="AH103" s="80">
        <v>8</v>
      </c>
      <c r="AI103" s="80">
        <v>8</v>
      </c>
      <c r="AJ103" s="80"/>
      <c r="AK103" s="362">
        <f t="shared" ref="AK103" si="75">((SUM(F103:AJ103))/8)-(SUMIF($F$6:$AJ$6,"C.Nhật",F103:AJ103)/8)</f>
        <v>25</v>
      </c>
      <c r="AL103" s="362">
        <f t="shared" ref="AL103" si="76">SUM(F104:AJ104)/8*1.5</f>
        <v>1.125</v>
      </c>
      <c r="AM103" s="364">
        <f t="shared" ref="AM103" si="77">SUMIF($F$6:$AJ$6,"C.Nhật",$F103:$AJ104)/8*2</f>
        <v>1</v>
      </c>
      <c r="AN103" s="366">
        <f t="shared" ref="AN103" si="78">SUM(AK103:AM104)</f>
        <v>27.125</v>
      </c>
      <c r="AO103" s="368">
        <v>0</v>
      </c>
      <c r="AP103" s="366"/>
      <c r="AQ103" s="366"/>
      <c r="AR103" s="366"/>
      <c r="AS103" s="356"/>
      <c r="AT103" s="314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</row>
    <row r="104" spans="1:90" s="78" customFormat="1" ht="18" customHeight="1">
      <c r="A104" s="371"/>
      <c r="B104" s="371"/>
      <c r="C104" s="359"/>
      <c r="D104" s="361"/>
      <c r="E104" s="81" t="s">
        <v>32</v>
      </c>
      <c r="F104" s="82"/>
      <c r="G104" s="82"/>
      <c r="H104" s="82">
        <v>4</v>
      </c>
      <c r="I104" s="82">
        <v>2</v>
      </c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363"/>
      <c r="AL104" s="363"/>
      <c r="AM104" s="365"/>
      <c r="AN104" s="367"/>
      <c r="AO104" s="369"/>
      <c r="AP104" s="367"/>
      <c r="AQ104" s="367"/>
      <c r="AR104" s="367"/>
      <c r="AS104" s="357"/>
      <c r="AT104" s="314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</row>
    <row r="105" spans="1:90" s="78" customFormat="1" ht="18" customHeight="1">
      <c r="A105" s="370">
        <f>A103+1</f>
        <v>5</v>
      </c>
      <c r="B105" s="370" t="s">
        <v>101</v>
      </c>
      <c r="C105" s="358" t="str">
        <f>VLOOKUP(B105,DS,2,0)</f>
        <v>Huỳnh Thị Bé Tha</v>
      </c>
      <c r="D105" s="360" t="str">
        <f>VLOOKUP(B105,DS,3,0)</f>
        <v>Công nhân</v>
      </c>
      <c r="E105" s="79" t="s">
        <v>33</v>
      </c>
      <c r="F105" s="80">
        <v>8</v>
      </c>
      <c r="G105" s="80"/>
      <c r="H105" s="80">
        <v>8</v>
      </c>
      <c r="I105" s="80">
        <v>8</v>
      </c>
      <c r="J105" s="80">
        <v>8</v>
      </c>
      <c r="K105" s="80">
        <v>8</v>
      </c>
      <c r="L105" s="80">
        <v>4</v>
      </c>
      <c r="M105" s="80">
        <v>8</v>
      </c>
      <c r="N105" s="80">
        <v>8</v>
      </c>
      <c r="O105" s="80">
        <v>8</v>
      </c>
      <c r="P105" s="80">
        <v>8</v>
      </c>
      <c r="Q105" s="80">
        <v>8</v>
      </c>
      <c r="R105" s="80">
        <v>8</v>
      </c>
      <c r="S105" s="80"/>
      <c r="T105" s="80">
        <v>8</v>
      </c>
      <c r="U105" s="80">
        <v>8</v>
      </c>
      <c r="V105" s="80">
        <v>8</v>
      </c>
      <c r="W105" s="80">
        <v>8</v>
      </c>
      <c r="X105" s="80">
        <v>8</v>
      </c>
      <c r="Y105" s="80">
        <v>8</v>
      </c>
      <c r="Z105" s="80"/>
      <c r="AA105" s="80">
        <v>8</v>
      </c>
      <c r="AB105" s="80">
        <v>8</v>
      </c>
      <c r="AC105" s="80">
        <v>8</v>
      </c>
      <c r="AD105" s="80">
        <v>8</v>
      </c>
      <c r="AE105" s="80">
        <v>8</v>
      </c>
      <c r="AF105" s="80">
        <v>8</v>
      </c>
      <c r="AG105" s="80"/>
      <c r="AH105" s="80">
        <v>8</v>
      </c>
      <c r="AI105" s="80">
        <v>8</v>
      </c>
      <c r="AJ105" s="80"/>
      <c r="AK105" s="362">
        <f t="shared" ref="AK105" si="79">((SUM(F105:AJ105))/8)-(SUMIF($F$6:$AJ$6,"C.Nhật",F105:AJ105)/8)</f>
        <v>25</v>
      </c>
      <c r="AL105" s="362">
        <f t="shared" ref="AL105" si="80">SUM(F106:AJ106)/8*1.5</f>
        <v>1.125</v>
      </c>
      <c r="AM105" s="364">
        <f t="shared" ref="AM105" si="81">SUMIF($F$6:$AJ$6,"C.Nhật",$F105:$AJ106)/8*2</f>
        <v>1</v>
      </c>
      <c r="AN105" s="366">
        <f t="shared" ref="AN105" si="82">SUM(AK105:AM106)</f>
        <v>27.125</v>
      </c>
      <c r="AO105" s="368">
        <v>0</v>
      </c>
      <c r="AP105" s="366"/>
      <c r="AQ105" s="366"/>
      <c r="AR105" s="366"/>
      <c r="AS105" s="356"/>
      <c r="AT105" s="314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</row>
    <row r="106" spans="1:90" s="78" customFormat="1" ht="18" customHeight="1">
      <c r="A106" s="371"/>
      <c r="B106" s="371"/>
      <c r="C106" s="359"/>
      <c r="D106" s="361"/>
      <c r="E106" s="81" t="s">
        <v>32</v>
      </c>
      <c r="F106" s="82"/>
      <c r="G106" s="82"/>
      <c r="H106" s="82">
        <v>4</v>
      </c>
      <c r="I106" s="82">
        <v>2</v>
      </c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363"/>
      <c r="AL106" s="363"/>
      <c r="AM106" s="365"/>
      <c r="AN106" s="367"/>
      <c r="AO106" s="369"/>
      <c r="AP106" s="367"/>
      <c r="AQ106" s="367"/>
      <c r="AR106" s="367"/>
      <c r="AS106" s="357"/>
      <c r="AT106" s="314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</row>
    <row r="107" spans="1:90" s="78" customFormat="1" ht="18" customHeight="1">
      <c r="A107" s="370">
        <f>A105+1</f>
        <v>6</v>
      </c>
      <c r="B107" s="370" t="s">
        <v>102</v>
      </c>
      <c r="C107" s="358" t="str">
        <f>VLOOKUP(B107,DS,2,0)</f>
        <v>Huỳnh Thị Bé Thi</v>
      </c>
      <c r="D107" s="360" t="str">
        <f>VLOOKUP(B107,DS,3,0)</f>
        <v>Công nhân</v>
      </c>
      <c r="E107" s="79" t="s">
        <v>33</v>
      </c>
      <c r="F107" s="80">
        <v>8</v>
      </c>
      <c r="G107" s="80"/>
      <c r="H107" s="80">
        <v>8</v>
      </c>
      <c r="I107" s="80">
        <v>8</v>
      </c>
      <c r="J107" s="80">
        <v>8</v>
      </c>
      <c r="K107" s="80">
        <v>8</v>
      </c>
      <c r="L107" s="80">
        <v>4</v>
      </c>
      <c r="M107" s="80">
        <v>8</v>
      </c>
      <c r="N107" s="80">
        <v>8</v>
      </c>
      <c r="O107" s="80">
        <v>8</v>
      </c>
      <c r="P107" s="80">
        <v>8</v>
      </c>
      <c r="Q107" s="80">
        <v>8</v>
      </c>
      <c r="R107" s="80">
        <v>8</v>
      </c>
      <c r="S107" s="80"/>
      <c r="T107" s="80">
        <v>8</v>
      </c>
      <c r="U107" s="80">
        <v>8</v>
      </c>
      <c r="V107" s="80">
        <v>8</v>
      </c>
      <c r="W107" s="80">
        <v>8</v>
      </c>
      <c r="X107" s="80">
        <v>8</v>
      </c>
      <c r="Y107" s="80">
        <v>8</v>
      </c>
      <c r="Z107" s="80"/>
      <c r="AA107" s="80">
        <v>8</v>
      </c>
      <c r="AB107" s="80">
        <v>8</v>
      </c>
      <c r="AC107" s="80">
        <v>8</v>
      </c>
      <c r="AD107" s="80">
        <v>8</v>
      </c>
      <c r="AE107" s="80">
        <v>8</v>
      </c>
      <c r="AF107" s="80">
        <v>8</v>
      </c>
      <c r="AG107" s="80"/>
      <c r="AH107" s="80">
        <v>8</v>
      </c>
      <c r="AI107" s="80">
        <v>8</v>
      </c>
      <c r="AJ107" s="80"/>
      <c r="AK107" s="362">
        <f t="shared" ref="AK107" si="83">((SUM(F107:AJ107))/8)-(SUMIF($F$6:$AJ$6,"C.Nhật",F107:AJ107)/8)</f>
        <v>25</v>
      </c>
      <c r="AL107" s="362">
        <f t="shared" ref="AL107" si="84">SUM(F108:AJ108)/8*1.5</f>
        <v>1.125</v>
      </c>
      <c r="AM107" s="364">
        <f t="shared" ref="AM107" si="85">SUMIF($F$6:$AJ$6,"C.Nhật",$F107:$AJ108)/8*2</f>
        <v>1</v>
      </c>
      <c r="AN107" s="366">
        <f t="shared" ref="AN107" si="86">SUM(AK107:AM108)</f>
        <v>27.125</v>
      </c>
      <c r="AO107" s="368">
        <v>0</v>
      </c>
      <c r="AP107" s="366"/>
      <c r="AQ107" s="366"/>
      <c r="AR107" s="366"/>
      <c r="AS107" s="356"/>
      <c r="AT107" s="314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</row>
    <row r="108" spans="1:90" s="78" customFormat="1" ht="18" customHeight="1">
      <c r="A108" s="371"/>
      <c r="B108" s="371"/>
      <c r="C108" s="359"/>
      <c r="D108" s="361"/>
      <c r="E108" s="81" t="s">
        <v>32</v>
      </c>
      <c r="F108" s="82"/>
      <c r="G108" s="82"/>
      <c r="H108" s="82">
        <v>4</v>
      </c>
      <c r="I108" s="82">
        <v>2</v>
      </c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363"/>
      <c r="AL108" s="363"/>
      <c r="AM108" s="365"/>
      <c r="AN108" s="367"/>
      <c r="AO108" s="369"/>
      <c r="AP108" s="367"/>
      <c r="AQ108" s="367"/>
      <c r="AR108" s="367"/>
      <c r="AS108" s="357"/>
      <c r="AT108" s="314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</row>
    <row r="109" spans="1:90" s="78" customFormat="1" ht="18" customHeight="1">
      <c r="A109" s="370">
        <f>A107+1</f>
        <v>7</v>
      </c>
      <c r="B109" s="370" t="s">
        <v>103</v>
      </c>
      <c r="C109" s="358" t="str">
        <f>VLOOKUP(B109,DS,2,0)</f>
        <v>Nguyễn Thị Kim Hồng</v>
      </c>
      <c r="D109" s="360" t="str">
        <f>VLOOKUP(B109,DS,3,0)</f>
        <v>Công nhân</v>
      </c>
      <c r="E109" s="79" t="s">
        <v>33</v>
      </c>
      <c r="F109" s="80">
        <v>8</v>
      </c>
      <c r="G109" s="80"/>
      <c r="H109" s="80">
        <v>8</v>
      </c>
      <c r="I109" s="80">
        <v>8</v>
      </c>
      <c r="J109" s="80">
        <v>8</v>
      </c>
      <c r="K109" s="80">
        <v>8</v>
      </c>
      <c r="L109" s="80">
        <v>4</v>
      </c>
      <c r="M109" s="80">
        <v>8</v>
      </c>
      <c r="N109" s="80">
        <v>8</v>
      </c>
      <c r="O109" s="80">
        <v>8</v>
      </c>
      <c r="P109" s="80">
        <v>8</v>
      </c>
      <c r="Q109" s="80">
        <v>8</v>
      </c>
      <c r="R109" s="80">
        <v>8</v>
      </c>
      <c r="S109" s="80"/>
      <c r="T109" s="80">
        <v>8</v>
      </c>
      <c r="U109" s="80">
        <v>8</v>
      </c>
      <c r="V109" s="80">
        <v>8</v>
      </c>
      <c r="W109" s="80">
        <v>8</v>
      </c>
      <c r="X109" s="80">
        <v>8</v>
      </c>
      <c r="Y109" s="80">
        <v>8</v>
      </c>
      <c r="Z109" s="80"/>
      <c r="AA109" s="80">
        <v>8</v>
      </c>
      <c r="AB109" s="80">
        <v>8</v>
      </c>
      <c r="AC109" s="80">
        <v>8</v>
      </c>
      <c r="AD109" s="80">
        <v>8</v>
      </c>
      <c r="AE109" s="80">
        <v>8</v>
      </c>
      <c r="AF109" s="80">
        <v>8</v>
      </c>
      <c r="AG109" s="80"/>
      <c r="AH109" s="80">
        <v>8</v>
      </c>
      <c r="AI109" s="80">
        <v>8</v>
      </c>
      <c r="AJ109" s="80"/>
      <c r="AK109" s="362">
        <f t="shared" ref="AK109" si="87">((SUM(F109:AJ109))/8)-(SUMIF($F$6:$AJ$6,"C.Nhật",F109:AJ109)/8)</f>
        <v>25</v>
      </c>
      <c r="AL109" s="362">
        <f t="shared" ref="AL109" si="88">SUM(F110:AJ110)/8*1.5</f>
        <v>1.125</v>
      </c>
      <c r="AM109" s="364">
        <f t="shared" ref="AM109" si="89">SUMIF($F$6:$AJ$6,"C.Nhật",$F109:$AJ110)/8*2</f>
        <v>1</v>
      </c>
      <c r="AN109" s="366">
        <f t="shared" ref="AN109" si="90">SUM(AK109:AM110)</f>
        <v>27.125</v>
      </c>
      <c r="AO109" s="368">
        <v>0</v>
      </c>
      <c r="AP109" s="366"/>
      <c r="AQ109" s="366"/>
      <c r="AR109" s="366"/>
      <c r="AS109" s="356"/>
      <c r="AT109" s="314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</row>
    <row r="110" spans="1:90" s="78" customFormat="1" ht="18" customHeight="1">
      <c r="A110" s="371"/>
      <c r="B110" s="371"/>
      <c r="C110" s="359"/>
      <c r="D110" s="361"/>
      <c r="E110" s="81" t="s">
        <v>32</v>
      </c>
      <c r="F110" s="82"/>
      <c r="G110" s="82"/>
      <c r="H110" s="82">
        <v>4</v>
      </c>
      <c r="I110" s="82">
        <v>2</v>
      </c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363"/>
      <c r="AL110" s="363"/>
      <c r="AM110" s="365"/>
      <c r="AN110" s="367"/>
      <c r="AO110" s="369"/>
      <c r="AP110" s="367"/>
      <c r="AQ110" s="367"/>
      <c r="AR110" s="367"/>
      <c r="AS110" s="357"/>
      <c r="AT110" s="314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</row>
    <row r="111" spans="1:90" s="78" customFormat="1" ht="18" customHeight="1">
      <c r="A111" s="370">
        <v>8</v>
      </c>
      <c r="B111" s="370" t="s">
        <v>104</v>
      </c>
      <c r="C111" s="358" t="str">
        <f>VLOOKUP(B111,DS,2,0)</f>
        <v>Nguyễn Thị Lựu</v>
      </c>
      <c r="D111" s="360" t="str">
        <f>VLOOKUP(B111,DS,3,0)</f>
        <v>Công nhân</v>
      </c>
      <c r="E111" s="79" t="s">
        <v>33</v>
      </c>
      <c r="F111" s="80">
        <v>8</v>
      </c>
      <c r="G111" s="80"/>
      <c r="H111" s="80">
        <v>8</v>
      </c>
      <c r="I111" s="80">
        <v>8</v>
      </c>
      <c r="J111" s="80">
        <v>8</v>
      </c>
      <c r="K111" s="80">
        <v>8</v>
      </c>
      <c r="L111" s="80">
        <v>4</v>
      </c>
      <c r="M111" s="80">
        <v>8</v>
      </c>
      <c r="N111" s="80">
        <v>8</v>
      </c>
      <c r="O111" s="80">
        <v>8</v>
      </c>
      <c r="P111" s="80">
        <v>8</v>
      </c>
      <c r="Q111" s="80">
        <v>8</v>
      </c>
      <c r="R111" s="80">
        <v>8</v>
      </c>
      <c r="S111" s="80"/>
      <c r="T111" s="80">
        <v>8</v>
      </c>
      <c r="U111" s="80">
        <v>8</v>
      </c>
      <c r="V111" s="80">
        <v>8</v>
      </c>
      <c r="W111" s="80">
        <v>8</v>
      </c>
      <c r="X111" s="80">
        <v>8</v>
      </c>
      <c r="Y111" s="80">
        <v>8</v>
      </c>
      <c r="Z111" s="80"/>
      <c r="AA111" s="80">
        <v>8</v>
      </c>
      <c r="AB111" s="80">
        <v>8</v>
      </c>
      <c r="AC111" s="80">
        <v>8</v>
      </c>
      <c r="AD111" s="80">
        <v>8</v>
      </c>
      <c r="AE111" s="80">
        <v>8</v>
      </c>
      <c r="AF111" s="80">
        <v>8</v>
      </c>
      <c r="AG111" s="80"/>
      <c r="AH111" s="80">
        <v>8</v>
      </c>
      <c r="AI111" s="80">
        <v>8</v>
      </c>
      <c r="AJ111" s="80"/>
      <c r="AK111" s="362">
        <f t="shared" ref="AK111" si="91">((SUM(F111:AJ111))/8)-(SUMIF($F$6:$AJ$6,"C.Nhật",F111:AJ111)/8)</f>
        <v>25</v>
      </c>
      <c r="AL111" s="362">
        <f t="shared" ref="AL111" si="92">SUM(F112:AJ112)/8*1.5</f>
        <v>1.125</v>
      </c>
      <c r="AM111" s="364">
        <f t="shared" ref="AM111" si="93">SUMIF($F$6:$AJ$6,"C.Nhật",$F111:$AJ112)/8*2</f>
        <v>1</v>
      </c>
      <c r="AN111" s="366">
        <f t="shared" ref="AN111" si="94">SUM(AK111:AM112)</f>
        <v>27.125</v>
      </c>
      <c r="AO111" s="368">
        <v>0</v>
      </c>
      <c r="AP111" s="366"/>
      <c r="AQ111" s="366"/>
      <c r="AR111" s="366"/>
      <c r="AS111" s="356"/>
      <c r="AT111" s="314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</row>
    <row r="112" spans="1:90" s="78" customFormat="1" ht="18" customHeight="1">
      <c r="A112" s="371"/>
      <c r="B112" s="371"/>
      <c r="C112" s="359"/>
      <c r="D112" s="361"/>
      <c r="E112" s="81" t="s">
        <v>32</v>
      </c>
      <c r="F112" s="82"/>
      <c r="G112" s="82"/>
      <c r="H112" s="82">
        <v>4</v>
      </c>
      <c r="I112" s="82">
        <v>2</v>
      </c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363"/>
      <c r="AL112" s="363"/>
      <c r="AM112" s="365"/>
      <c r="AN112" s="367"/>
      <c r="AO112" s="369"/>
      <c r="AP112" s="367"/>
      <c r="AQ112" s="367"/>
      <c r="AR112" s="367"/>
      <c r="AS112" s="357"/>
      <c r="AT112" s="314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</row>
    <row r="113" spans="1:90" s="78" customFormat="1" ht="18" customHeight="1">
      <c r="A113" s="370">
        <v>9</v>
      </c>
      <c r="B113" s="370" t="s">
        <v>105</v>
      </c>
      <c r="C113" s="358" t="str">
        <f>VLOOKUP(B113,DS,2,0)</f>
        <v>Lý Thị Được</v>
      </c>
      <c r="D113" s="360" t="str">
        <f>VLOOKUP(B113,DS,3,0)</f>
        <v>Công nhân</v>
      </c>
      <c r="E113" s="79" t="s">
        <v>33</v>
      </c>
      <c r="F113" s="80">
        <v>8</v>
      </c>
      <c r="G113" s="80"/>
      <c r="H113" s="80">
        <v>8</v>
      </c>
      <c r="I113" s="80">
        <v>8</v>
      </c>
      <c r="J113" s="80">
        <v>8</v>
      </c>
      <c r="K113" s="80">
        <v>8</v>
      </c>
      <c r="L113" s="80">
        <v>4</v>
      </c>
      <c r="M113" s="80">
        <v>8</v>
      </c>
      <c r="N113" s="80">
        <v>8</v>
      </c>
      <c r="O113" s="80">
        <v>8</v>
      </c>
      <c r="P113" s="80">
        <v>8</v>
      </c>
      <c r="Q113" s="80">
        <v>8</v>
      </c>
      <c r="R113" s="80">
        <v>8</v>
      </c>
      <c r="S113" s="80"/>
      <c r="T113" s="80">
        <v>8</v>
      </c>
      <c r="U113" s="80">
        <v>8</v>
      </c>
      <c r="V113" s="80">
        <v>8</v>
      </c>
      <c r="W113" s="80">
        <v>8</v>
      </c>
      <c r="X113" s="80">
        <v>8</v>
      </c>
      <c r="Y113" s="80">
        <v>8</v>
      </c>
      <c r="Z113" s="80"/>
      <c r="AA113" s="80">
        <v>8</v>
      </c>
      <c r="AB113" s="80">
        <v>8</v>
      </c>
      <c r="AC113" s="80">
        <v>8</v>
      </c>
      <c r="AD113" s="80">
        <v>8</v>
      </c>
      <c r="AE113" s="80">
        <v>8</v>
      </c>
      <c r="AF113" s="80">
        <v>8</v>
      </c>
      <c r="AG113" s="80"/>
      <c r="AH113" s="80">
        <v>8</v>
      </c>
      <c r="AI113" s="80">
        <v>8</v>
      </c>
      <c r="AJ113" s="80"/>
      <c r="AK113" s="362">
        <f t="shared" ref="AK113" si="95">((SUM(F113:AJ113))/8)-(SUMIF($F$6:$AJ$6,"C.Nhật",F113:AJ113)/8)</f>
        <v>25</v>
      </c>
      <c r="AL113" s="362">
        <f t="shared" ref="AL113" si="96">SUM(F114:AJ114)/8*1.5</f>
        <v>1.125</v>
      </c>
      <c r="AM113" s="364">
        <f t="shared" ref="AM113" si="97">SUMIF($F$6:$AJ$6,"C.Nhật",$F113:$AJ114)/8*2</f>
        <v>1</v>
      </c>
      <c r="AN113" s="366">
        <f t="shared" ref="AN113" si="98">SUM(AK113:AM114)</f>
        <v>27.125</v>
      </c>
      <c r="AO113" s="368">
        <v>0</v>
      </c>
      <c r="AP113" s="366"/>
      <c r="AQ113" s="366"/>
      <c r="AR113" s="366"/>
      <c r="AS113" s="356"/>
      <c r="AT113" s="314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</row>
    <row r="114" spans="1:90" s="78" customFormat="1" ht="18" customHeight="1">
      <c r="A114" s="371"/>
      <c r="B114" s="371"/>
      <c r="C114" s="359"/>
      <c r="D114" s="361"/>
      <c r="E114" s="81" t="s">
        <v>32</v>
      </c>
      <c r="F114" s="82"/>
      <c r="G114" s="82"/>
      <c r="H114" s="82">
        <v>4</v>
      </c>
      <c r="I114" s="82">
        <v>2</v>
      </c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363"/>
      <c r="AL114" s="363"/>
      <c r="AM114" s="365"/>
      <c r="AN114" s="367"/>
      <c r="AO114" s="369"/>
      <c r="AP114" s="367"/>
      <c r="AQ114" s="367"/>
      <c r="AR114" s="367"/>
      <c r="AS114" s="357"/>
      <c r="AT114" s="314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</row>
    <row r="115" spans="1:90" s="78" customFormat="1" ht="18" customHeight="1">
      <c r="A115" s="370">
        <f>A113+1</f>
        <v>10</v>
      </c>
      <c r="B115" s="370" t="s">
        <v>106</v>
      </c>
      <c r="C115" s="358" t="str">
        <f>VLOOKUP(B115,DS,2,0)</f>
        <v>Lý La Quan</v>
      </c>
      <c r="D115" s="360" t="str">
        <f>VLOOKUP(B115,DS,3,0)</f>
        <v>Công nhân</v>
      </c>
      <c r="E115" s="79" t="s">
        <v>33</v>
      </c>
      <c r="F115" s="80">
        <v>8</v>
      </c>
      <c r="G115" s="80"/>
      <c r="H115" s="80">
        <v>8</v>
      </c>
      <c r="I115" s="80">
        <v>8</v>
      </c>
      <c r="J115" s="80">
        <v>8</v>
      </c>
      <c r="K115" s="80">
        <v>8</v>
      </c>
      <c r="L115" s="80">
        <v>4</v>
      </c>
      <c r="M115" s="80">
        <v>8</v>
      </c>
      <c r="N115" s="80">
        <v>8</v>
      </c>
      <c r="O115" s="80">
        <v>8</v>
      </c>
      <c r="P115" s="80">
        <v>8</v>
      </c>
      <c r="Q115" s="80">
        <v>8</v>
      </c>
      <c r="R115" s="80">
        <v>8</v>
      </c>
      <c r="S115" s="80"/>
      <c r="T115" s="80">
        <v>8</v>
      </c>
      <c r="U115" s="80">
        <v>8</v>
      </c>
      <c r="V115" s="80">
        <v>8</v>
      </c>
      <c r="W115" s="80">
        <v>8</v>
      </c>
      <c r="X115" s="80">
        <v>8</v>
      </c>
      <c r="Y115" s="80">
        <v>8</v>
      </c>
      <c r="Z115" s="80"/>
      <c r="AA115" s="80">
        <v>8</v>
      </c>
      <c r="AB115" s="80">
        <v>8</v>
      </c>
      <c r="AC115" s="80">
        <v>8</v>
      </c>
      <c r="AD115" s="80">
        <v>8</v>
      </c>
      <c r="AE115" s="80">
        <v>8</v>
      </c>
      <c r="AF115" s="80">
        <v>8</v>
      </c>
      <c r="AG115" s="80"/>
      <c r="AH115" s="80">
        <v>8</v>
      </c>
      <c r="AI115" s="80">
        <v>8</v>
      </c>
      <c r="AJ115" s="80"/>
      <c r="AK115" s="362">
        <f t="shared" ref="AK115" si="99">((SUM(F115:AJ115))/8)-(SUMIF($F$6:$AJ$6,"C.Nhật",F115:AJ115)/8)</f>
        <v>25</v>
      </c>
      <c r="AL115" s="362">
        <f t="shared" ref="AL115" si="100">SUM(F116:AJ116)/8*1.5</f>
        <v>1.125</v>
      </c>
      <c r="AM115" s="364">
        <f t="shared" ref="AM115" si="101">SUMIF($F$6:$AJ$6,"C.Nhật",$F115:$AJ116)/8*2</f>
        <v>1</v>
      </c>
      <c r="AN115" s="366">
        <f t="shared" ref="AN115" si="102">SUM(AK115:AM116)</f>
        <v>27.125</v>
      </c>
      <c r="AO115" s="368">
        <v>0</v>
      </c>
      <c r="AP115" s="366"/>
      <c r="AQ115" s="366"/>
      <c r="AR115" s="366"/>
      <c r="AS115" s="356"/>
      <c r="AT115" s="314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</row>
    <row r="116" spans="1:90" s="78" customFormat="1" ht="18" customHeight="1">
      <c r="A116" s="371"/>
      <c r="B116" s="371"/>
      <c r="C116" s="359"/>
      <c r="D116" s="361"/>
      <c r="E116" s="81" t="s">
        <v>32</v>
      </c>
      <c r="F116" s="82"/>
      <c r="G116" s="82"/>
      <c r="H116" s="82">
        <v>4</v>
      </c>
      <c r="I116" s="82">
        <v>2</v>
      </c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363"/>
      <c r="AL116" s="363"/>
      <c r="AM116" s="365"/>
      <c r="AN116" s="367"/>
      <c r="AO116" s="369"/>
      <c r="AP116" s="367"/>
      <c r="AQ116" s="367"/>
      <c r="AR116" s="367"/>
      <c r="AS116" s="357"/>
      <c r="AT116" s="314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</row>
    <row r="117" spans="1:90" s="78" customFormat="1" ht="18" customHeight="1">
      <c r="A117" s="370">
        <f>A115+1</f>
        <v>11</v>
      </c>
      <c r="B117" s="370" t="s">
        <v>107</v>
      </c>
      <c r="C117" s="358" t="str">
        <f>VLOOKUP(B117,DS,2,0)</f>
        <v>Trà Thị Soi</v>
      </c>
      <c r="D117" s="360" t="str">
        <f>VLOOKUP(B117,DS,3,0)</f>
        <v>Công nhân</v>
      </c>
      <c r="E117" s="79" t="s">
        <v>33</v>
      </c>
      <c r="F117" s="80">
        <v>8</v>
      </c>
      <c r="G117" s="80"/>
      <c r="H117" s="80">
        <v>8</v>
      </c>
      <c r="I117" s="80">
        <v>8</v>
      </c>
      <c r="J117" s="80">
        <v>8</v>
      </c>
      <c r="K117" s="80">
        <v>8</v>
      </c>
      <c r="L117" s="80">
        <v>4</v>
      </c>
      <c r="M117" s="80">
        <v>8</v>
      </c>
      <c r="N117" s="80">
        <v>8</v>
      </c>
      <c r="O117" s="80">
        <v>8</v>
      </c>
      <c r="P117" s="80">
        <v>8</v>
      </c>
      <c r="Q117" s="80">
        <v>8</v>
      </c>
      <c r="R117" s="80">
        <v>8</v>
      </c>
      <c r="S117" s="80"/>
      <c r="T117" s="80">
        <v>8</v>
      </c>
      <c r="U117" s="80">
        <v>8</v>
      </c>
      <c r="V117" s="80">
        <v>8</v>
      </c>
      <c r="W117" s="80">
        <v>8</v>
      </c>
      <c r="X117" s="80">
        <v>8</v>
      </c>
      <c r="Y117" s="80">
        <v>8</v>
      </c>
      <c r="Z117" s="80"/>
      <c r="AA117" s="80">
        <v>8</v>
      </c>
      <c r="AB117" s="80">
        <v>8</v>
      </c>
      <c r="AC117" s="80">
        <v>8</v>
      </c>
      <c r="AD117" s="80">
        <v>8</v>
      </c>
      <c r="AE117" s="80">
        <v>8</v>
      </c>
      <c r="AF117" s="80">
        <v>8</v>
      </c>
      <c r="AG117" s="80"/>
      <c r="AH117" s="80">
        <v>8</v>
      </c>
      <c r="AI117" s="80">
        <v>8</v>
      </c>
      <c r="AJ117" s="80"/>
      <c r="AK117" s="362">
        <f t="shared" ref="AK117" si="103">((SUM(F117:AJ117))/8)-(SUMIF($F$6:$AJ$6,"C.Nhật",F117:AJ117)/8)</f>
        <v>25</v>
      </c>
      <c r="AL117" s="362">
        <f t="shared" ref="AL117" si="104">SUM(F118:AJ118)/8*1.5</f>
        <v>1.125</v>
      </c>
      <c r="AM117" s="364">
        <f t="shared" ref="AM117" si="105">SUMIF($F$6:$AJ$6,"C.Nhật",$F117:$AJ118)/8*2</f>
        <v>1</v>
      </c>
      <c r="AN117" s="366">
        <f t="shared" ref="AN117" si="106">SUM(AK117:AM118)</f>
        <v>27.125</v>
      </c>
      <c r="AO117" s="368">
        <v>0</v>
      </c>
      <c r="AP117" s="366"/>
      <c r="AQ117" s="366"/>
      <c r="AR117" s="366"/>
      <c r="AS117" s="356"/>
      <c r="AT117" s="314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</row>
    <row r="118" spans="1:90" s="78" customFormat="1" ht="18" customHeight="1">
      <c r="A118" s="371"/>
      <c r="B118" s="371"/>
      <c r="C118" s="359"/>
      <c r="D118" s="361"/>
      <c r="E118" s="81" t="s">
        <v>32</v>
      </c>
      <c r="F118" s="82"/>
      <c r="G118" s="82"/>
      <c r="H118" s="82">
        <v>4</v>
      </c>
      <c r="I118" s="82">
        <v>2</v>
      </c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363"/>
      <c r="AL118" s="363"/>
      <c r="AM118" s="365"/>
      <c r="AN118" s="367"/>
      <c r="AO118" s="369"/>
      <c r="AP118" s="367"/>
      <c r="AQ118" s="367"/>
      <c r="AR118" s="367"/>
      <c r="AS118" s="357"/>
      <c r="AT118" s="314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</row>
    <row r="119" spans="1:90" s="78" customFormat="1" ht="18" customHeight="1">
      <c r="A119" s="370">
        <f>A117+1</f>
        <v>12</v>
      </c>
      <c r="B119" s="370" t="s">
        <v>108</v>
      </c>
      <c r="C119" s="358" t="str">
        <f>VLOOKUP(B119,DS,2,0)</f>
        <v>Nguyễn Thị Diễm Hương</v>
      </c>
      <c r="D119" s="360" t="str">
        <f>VLOOKUP(B119,DS,3,0)</f>
        <v>Công nhân</v>
      </c>
      <c r="E119" s="79" t="s">
        <v>33</v>
      </c>
      <c r="F119" s="80">
        <v>8</v>
      </c>
      <c r="G119" s="80"/>
      <c r="H119" s="80">
        <v>8</v>
      </c>
      <c r="I119" s="80">
        <v>8</v>
      </c>
      <c r="J119" s="80">
        <v>8</v>
      </c>
      <c r="K119" s="80">
        <v>8</v>
      </c>
      <c r="L119" s="80">
        <v>4</v>
      </c>
      <c r="M119" s="80">
        <v>8</v>
      </c>
      <c r="N119" s="80">
        <v>8</v>
      </c>
      <c r="O119" s="80">
        <v>8</v>
      </c>
      <c r="P119" s="80">
        <v>8</v>
      </c>
      <c r="Q119" s="80">
        <v>8</v>
      </c>
      <c r="R119" s="80">
        <v>8</v>
      </c>
      <c r="S119" s="80"/>
      <c r="T119" s="80">
        <v>8</v>
      </c>
      <c r="U119" s="80">
        <v>8</v>
      </c>
      <c r="V119" s="80">
        <v>8</v>
      </c>
      <c r="W119" s="80">
        <v>8</v>
      </c>
      <c r="X119" s="80">
        <v>8</v>
      </c>
      <c r="Y119" s="80">
        <v>8</v>
      </c>
      <c r="Z119" s="80"/>
      <c r="AA119" s="80">
        <v>8</v>
      </c>
      <c r="AB119" s="80">
        <v>8</v>
      </c>
      <c r="AC119" s="80">
        <v>8</v>
      </c>
      <c r="AD119" s="80">
        <v>8</v>
      </c>
      <c r="AE119" s="80">
        <v>8</v>
      </c>
      <c r="AF119" s="80">
        <v>8</v>
      </c>
      <c r="AG119" s="80"/>
      <c r="AH119" s="80">
        <v>8</v>
      </c>
      <c r="AI119" s="80">
        <v>8</v>
      </c>
      <c r="AJ119" s="80"/>
      <c r="AK119" s="362">
        <f t="shared" ref="AK119" si="107">((SUM(F119:AJ119))/8)-(SUMIF($F$6:$AJ$6,"C.Nhật",F119:AJ119)/8)</f>
        <v>25</v>
      </c>
      <c r="AL119" s="362">
        <f t="shared" ref="AL119" si="108">SUM(F120:AJ120)/8*1.5</f>
        <v>1.125</v>
      </c>
      <c r="AM119" s="364">
        <f t="shared" ref="AM119" si="109">SUMIF($F$6:$AJ$6,"C.Nhật",$F119:$AJ120)/8*2</f>
        <v>1</v>
      </c>
      <c r="AN119" s="366">
        <f t="shared" ref="AN119" si="110">SUM(AK119:AM120)</f>
        <v>27.125</v>
      </c>
      <c r="AO119" s="368">
        <v>0</v>
      </c>
      <c r="AP119" s="366"/>
      <c r="AQ119" s="366"/>
      <c r="AR119" s="366"/>
      <c r="AS119" s="356"/>
      <c r="AT119" s="314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</row>
    <row r="120" spans="1:90" s="78" customFormat="1" ht="18" customHeight="1">
      <c r="A120" s="371"/>
      <c r="B120" s="371"/>
      <c r="C120" s="359"/>
      <c r="D120" s="361"/>
      <c r="E120" s="81" t="s">
        <v>32</v>
      </c>
      <c r="F120" s="82"/>
      <c r="G120" s="82"/>
      <c r="H120" s="82">
        <v>4</v>
      </c>
      <c r="I120" s="82">
        <v>2</v>
      </c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363"/>
      <c r="AL120" s="363"/>
      <c r="AM120" s="365"/>
      <c r="AN120" s="367"/>
      <c r="AO120" s="369"/>
      <c r="AP120" s="367"/>
      <c r="AQ120" s="367"/>
      <c r="AR120" s="367"/>
      <c r="AS120" s="357"/>
      <c r="AT120" s="314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</row>
    <row r="121" spans="1:90" s="78" customFormat="1" ht="18" customHeight="1">
      <c r="A121" s="370">
        <f>A119+1</f>
        <v>13</v>
      </c>
      <c r="B121" s="370" t="s">
        <v>109</v>
      </c>
      <c r="C121" s="358" t="str">
        <f>VLOOKUP(B121,DS,2,0)</f>
        <v>Sơn Thị Muỗi Tron</v>
      </c>
      <c r="D121" s="360" t="str">
        <f>VLOOKUP(B121,DS,3,0)</f>
        <v>Công nhân</v>
      </c>
      <c r="E121" s="79" t="s">
        <v>33</v>
      </c>
      <c r="F121" s="80">
        <v>8</v>
      </c>
      <c r="G121" s="80"/>
      <c r="H121" s="80">
        <v>8</v>
      </c>
      <c r="I121" s="80">
        <v>8</v>
      </c>
      <c r="J121" s="80">
        <v>8</v>
      </c>
      <c r="K121" s="80">
        <v>8</v>
      </c>
      <c r="L121" s="80">
        <v>4</v>
      </c>
      <c r="M121" s="80">
        <v>8</v>
      </c>
      <c r="N121" s="80">
        <v>8</v>
      </c>
      <c r="O121" s="80">
        <v>8</v>
      </c>
      <c r="P121" s="80">
        <v>8</v>
      </c>
      <c r="Q121" s="80">
        <v>8</v>
      </c>
      <c r="R121" s="80">
        <v>8</v>
      </c>
      <c r="S121" s="80"/>
      <c r="T121" s="80">
        <v>8</v>
      </c>
      <c r="U121" s="80">
        <v>8</v>
      </c>
      <c r="V121" s="80">
        <v>8</v>
      </c>
      <c r="W121" s="80">
        <v>8</v>
      </c>
      <c r="X121" s="80">
        <v>8</v>
      </c>
      <c r="Y121" s="80">
        <v>8</v>
      </c>
      <c r="Z121" s="80"/>
      <c r="AA121" s="80">
        <v>8</v>
      </c>
      <c r="AB121" s="80">
        <v>8</v>
      </c>
      <c r="AC121" s="80">
        <v>8</v>
      </c>
      <c r="AD121" s="80">
        <v>8</v>
      </c>
      <c r="AE121" s="80">
        <v>8</v>
      </c>
      <c r="AF121" s="80">
        <v>8</v>
      </c>
      <c r="AG121" s="80"/>
      <c r="AH121" s="80">
        <v>8</v>
      </c>
      <c r="AI121" s="80">
        <v>8</v>
      </c>
      <c r="AJ121" s="80"/>
      <c r="AK121" s="362">
        <f t="shared" ref="AK121" si="111">((SUM(F121:AJ121))/8)-(SUMIF($F$6:$AJ$6,"C.Nhật",F121:AJ121)/8)</f>
        <v>25</v>
      </c>
      <c r="AL121" s="362">
        <f t="shared" ref="AL121" si="112">SUM(F122:AJ122)/8*1.5</f>
        <v>1.125</v>
      </c>
      <c r="AM121" s="364">
        <f t="shared" ref="AM121" si="113">SUMIF($F$6:$AJ$6,"C.Nhật",$F121:$AJ122)/8*2</f>
        <v>1</v>
      </c>
      <c r="AN121" s="366">
        <f t="shared" ref="AN121" si="114">SUM(AK121:AM122)</f>
        <v>27.125</v>
      </c>
      <c r="AO121" s="368">
        <v>0</v>
      </c>
      <c r="AP121" s="366"/>
      <c r="AQ121" s="366"/>
      <c r="AR121" s="366"/>
      <c r="AS121" s="356"/>
      <c r="AT121" s="314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</row>
    <row r="122" spans="1:90" s="78" customFormat="1" ht="18" customHeight="1">
      <c r="A122" s="371"/>
      <c r="B122" s="371"/>
      <c r="C122" s="359"/>
      <c r="D122" s="361"/>
      <c r="E122" s="81" t="s">
        <v>32</v>
      </c>
      <c r="F122" s="82"/>
      <c r="G122" s="82"/>
      <c r="H122" s="82">
        <v>4</v>
      </c>
      <c r="I122" s="82">
        <v>2</v>
      </c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  <c r="AA122" s="82"/>
      <c r="AB122" s="82"/>
      <c r="AC122" s="82"/>
      <c r="AD122" s="82"/>
      <c r="AE122" s="82"/>
      <c r="AF122" s="82"/>
      <c r="AG122" s="82"/>
      <c r="AH122" s="82"/>
      <c r="AI122" s="82"/>
      <c r="AJ122" s="82"/>
      <c r="AK122" s="363"/>
      <c r="AL122" s="363"/>
      <c r="AM122" s="365"/>
      <c r="AN122" s="367"/>
      <c r="AO122" s="369"/>
      <c r="AP122" s="367"/>
      <c r="AQ122" s="367"/>
      <c r="AR122" s="367"/>
      <c r="AS122" s="357"/>
      <c r="AT122" s="314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</row>
    <row r="123" spans="1:90" s="78" customFormat="1" ht="18" customHeight="1">
      <c r="A123" s="370">
        <f>A121+1</f>
        <v>14</v>
      </c>
      <c r="B123" s="370" t="s">
        <v>110</v>
      </c>
      <c r="C123" s="358" t="str">
        <f>VLOOKUP(B123,DS,2,0)</f>
        <v>Sơn Thị Thương</v>
      </c>
      <c r="D123" s="360" t="str">
        <f>VLOOKUP(B123,DS,3,0)</f>
        <v>Công nhân</v>
      </c>
      <c r="E123" s="79" t="s">
        <v>33</v>
      </c>
      <c r="F123" s="80">
        <v>8</v>
      </c>
      <c r="G123" s="80"/>
      <c r="H123" s="80">
        <v>8</v>
      </c>
      <c r="I123" s="80">
        <v>8</v>
      </c>
      <c r="J123" s="80">
        <v>8</v>
      </c>
      <c r="K123" s="80">
        <v>8</v>
      </c>
      <c r="L123" s="80">
        <v>4</v>
      </c>
      <c r="M123" s="80">
        <v>8</v>
      </c>
      <c r="N123" s="80">
        <v>8</v>
      </c>
      <c r="O123" s="80">
        <v>8</v>
      </c>
      <c r="P123" s="80">
        <v>8</v>
      </c>
      <c r="Q123" s="80">
        <v>8</v>
      </c>
      <c r="R123" s="80">
        <v>8</v>
      </c>
      <c r="S123" s="80"/>
      <c r="T123" s="80">
        <v>8</v>
      </c>
      <c r="U123" s="80">
        <v>8</v>
      </c>
      <c r="V123" s="80">
        <v>8</v>
      </c>
      <c r="W123" s="80">
        <v>8</v>
      </c>
      <c r="X123" s="80">
        <v>8</v>
      </c>
      <c r="Y123" s="80">
        <v>8</v>
      </c>
      <c r="Z123" s="80"/>
      <c r="AA123" s="80">
        <v>8</v>
      </c>
      <c r="AB123" s="80">
        <v>8</v>
      </c>
      <c r="AC123" s="80">
        <v>8</v>
      </c>
      <c r="AD123" s="80">
        <v>8</v>
      </c>
      <c r="AE123" s="80">
        <v>8</v>
      </c>
      <c r="AF123" s="80">
        <v>8</v>
      </c>
      <c r="AG123" s="80"/>
      <c r="AH123" s="80">
        <v>8</v>
      </c>
      <c r="AI123" s="80">
        <v>8</v>
      </c>
      <c r="AJ123" s="80"/>
      <c r="AK123" s="362">
        <f t="shared" ref="AK123" si="115">((SUM(F123:AJ123))/8)-(SUMIF($F$6:$AJ$6,"C.Nhật",F123:AJ123)/8)</f>
        <v>25</v>
      </c>
      <c r="AL123" s="362">
        <f t="shared" ref="AL123" si="116">SUM(F124:AJ124)/8*1.5</f>
        <v>1.125</v>
      </c>
      <c r="AM123" s="364">
        <f t="shared" ref="AM123" si="117">SUMIF($F$6:$AJ$6,"C.Nhật",$F123:$AJ124)/8*2</f>
        <v>1</v>
      </c>
      <c r="AN123" s="366">
        <f t="shared" ref="AN123" si="118">SUM(AK123:AM124)</f>
        <v>27.125</v>
      </c>
      <c r="AO123" s="368">
        <v>0</v>
      </c>
      <c r="AP123" s="366"/>
      <c r="AQ123" s="366"/>
      <c r="AR123" s="366"/>
      <c r="AS123" s="356"/>
      <c r="AT123" s="314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</row>
    <row r="124" spans="1:90" s="78" customFormat="1" ht="18" customHeight="1">
      <c r="A124" s="371"/>
      <c r="B124" s="371"/>
      <c r="C124" s="359"/>
      <c r="D124" s="361"/>
      <c r="E124" s="81" t="s">
        <v>32</v>
      </c>
      <c r="F124" s="82"/>
      <c r="G124" s="82"/>
      <c r="H124" s="82">
        <v>4</v>
      </c>
      <c r="I124" s="82">
        <v>2</v>
      </c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  <c r="AC124" s="82"/>
      <c r="AD124" s="82"/>
      <c r="AE124" s="82"/>
      <c r="AF124" s="82"/>
      <c r="AG124" s="82"/>
      <c r="AH124" s="82"/>
      <c r="AI124" s="82"/>
      <c r="AJ124" s="82"/>
      <c r="AK124" s="363"/>
      <c r="AL124" s="363"/>
      <c r="AM124" s="365"/>
      <c r="AN124" s="367"/>
      <c r="AO124" s="369"/>
      <c r="AP124" s="367"/>
      <c r="AQ124" s="367"/>
      <c r="AR124" s="367"/>
      <c r="AS124" s="357"/>
      <c r="AT124" s="314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</row>
    <row r="125" spans="1:90" s="78" customFormat="1" ht="18" customHeight="1">
      <c r="A125" s="370">
        <f>A123+1</f>
        <v>15</v>
      </c>
      <c r="B125" s="370" t="s">
        <v>111</v>
      </c>
      <c r="C125" s="358" t="str">
        <f>VLOOKUP(B125,DS,2,0)</f>
        <v>Thạch Thị Som Ươne</v>
      </c>
      <c r="D125" s="360" t="str">
        <f>VLOOKUP(B125,DS,3,0)</f>
        <v>Công nhân</v>
      </c>
      <c r="E125" s="79" t="s">
        <v>33</v>
      </c>
      <c r="F125" s="80">
        <v>8</v>
      </c>
      <c r="G125" s="80"/>
      <c r="H125" s="80">
        <v>8</v>
      </c>
      <c r="I125" s="80">
        <v>8</v>
      </c>
      <c r="J125" s="80">
        <v>8</v>
      </c>
      <c r="K125" s="80">
        <v>8</v>
      </c>
      <c r="L125" s="80">
        <v>4</v>
      </c>
      <c r="M125" s="80">
        <v>8</v>
      </c>
      <c r="N125" s="80">
        <v>8</v>
      </c>
      <c r="O125" s="80">
        <v>8</v>
      </c>
      <c r="P125" s="80">
        <v>8</v>
      </c>
      <c r="Q125" s="80">
        <v>8</v>
      </c>
      <c r="R125" s="80">
        <v>8</v>
      </c>
      <c r="S125" s="80"/>
      <c r="T125" s="80">
        <v>8</v>
      </c>
      <c r="U125" s="80">
        <v>8</v>
      </c>
      <c r="V125" s="80">
        <v>8</v>
      </c>
      <c r="W125" s="80">
        <v>8</v>
      </c>
      <c r="X125" s="80">
        <v>8</v>
      </c>
      <c r="Y125" s="80">
        <v>8</v>
      </c>
      <c r="Z125" s="80"/>
      <c r="AA125" s="80">
        <v>8</v>
      </c>
      <c r="AB125" s="80">
        <v>8</v>
      </c>
      <c r="AC125" s="80">
        <v>8</v>
      </c>
      <c r="AD125" s="80">
        <v>8</v>
      </c>
      <c r="AE125" s="80">
        <v>8</v>
      </c>
      <c r="AF125" s="80">
        <v>8</v>
      </c>
      <c r="AG125" s="80"/>
      <c r="AH125" s="80">
        <v>8</v>
      </c>
      <c r="AI125" s="80">
        <v>8</v>
      </c>
      <c r="AJ125" s="80"/>
      <c r="AK125" s="362">
        <f t="shared" ref="AK125" si="119">((SUM(F125:AJ125))/8)-(SUMIF($F$6:$AJ$6,"C.Nhật",F125:AJ125)/8)</f>
        <v>25</v>
      </c>
      <c r="AL125" s="362">
        <f t="shared" ref="AL125" si="120">SUM(F126:AJ126)/8*1.5</f>
        <v>1.125</v>
      </c>
      <c r="AM125" s="364">
        <f t="shared" ref="AM125" si="121">SUMIF($F$6:$AJ$6,"C.Nhật",$F125:$AJ126)/8*2</f>
        <v>1</v>
      </c>
      <c r="AN125" s="366">
        <f t="shared" ref="AN125" si="122">SUM(AK125:AM126)</f>
        <v>27.125</v>
      </c>
      <c r="AO125" s="368">
        <v>0</v>
      </c>
      <c r="AP125" s="366"/>
      <c r="AQ125" s="366"/>
      <c r="AR125" s="366"/>
      <c r="AS125" s="356"/>
      <c r="AT125" s="314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</row>
    <row r="126" spans="1:90" s="78" customFormat="1" ht="18" customHeight="1">
      <c r="A126" s="371"/>
      <c r="B126" s="371"/>
      <c r="C126" s="359"/>
      <c r="D126" s="361"/>
      <c r="E126" s="81" t="s">
        <v>32</v>
      </c>
      <c r="F126" s="82"/>
      <c r="G126" s="82"/>
      <c r="H126" s="82">
        <v>4</v>
      </c>
      <c r="I126" s="82">
        <v>2</v>
      </c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  <c r="AA126" s="82"/>
      <c r="AB126" s="82"/>
      <c r="AC126" s="82"/>
      <c r="AD126" s="82"/>
      <c r="AE126" s="82"/>
      <c r="AF126" s="82"/>
      <c r="AG126" s="82"/>
      <c r="AH126" s="82"/>
      <c r="AI126" s="82"/>
      <c r="AJ126" s="82"/>
      <c r="AK126" s="363"/>
      <c r="AL126" s="363"/>
      <c r="AM126" s="365"/>
      <c r="AN126" s="367"/>
      <c r="AO126" s="369"/>
      <c r="AP126" s="367"/>
      <c r="AQ126" s="367"/>
      <c r="AR126" s="367"/>
      <c r="AS126" s="357"/>
      <c r="AT126" s="314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</row>
    <row r="127" spans="1:90" s="78" customFormat="1" ht="18" customHeight="1">
      <c r="A127" s="370">
        <f>A125+1</f>
        <v>16</v>
      </c>
      <c r="B127" s="370" t="s">
        <v>112</v>
      </c>
      <c r="C127" s="358" t="str">
        <f>VLOOKUP(B127,DS,2,0)</f>
        <v>Huỳnh Thị Như</v>
      </c>
      <c r="D127" s="360" t="str">
        <f>VLOOKUP(B127,DS,3,0)</f>
        <v>Công nhân</v>
      </c>
      <c r="E127" s="79" t="s">
        <v>33</v>
      </c>
      <c r="F127" s="80">
        <v>8</v>
      </c>
      <c r="G127" s="80"/>
      <c r="H127" s="80">
        <v>8</v>
      </c>
      <c r="I127" s="80">
        <v>8</v>
      </c>
      <c r="J127" s="80">
        <v>8</v>
      </c>
      <c r="K127" s="80">
        <v>8</v>
      </c>
      <c r="L127" s="80">
        <v>4</v>
      </c>
      <c r="M127" s="80">
        <v>8</v>
      </c>
      <c r="N127" s="80">
        <v>8</v>
      </c>
      <c r="O127" s="80">
        <v>8</v>
      </c>
      <c r="P127" s="80">
        <v>8</v>
      </c>
      <c r="Q127" s="80">
        <v>8</v>
      </c>
      <c r="R127" s="80">
        <v>8</v>
      </c>
      <c r="S127" s="80"/>
      <c r="T127" s="80">
        <v>8</v>
      </c>
      <c r="U127" s="80">
        <v>8</v>
      </c>
      <c r="V127" s="80">
        <v>8</v>
      </c>
      <c r="W127" s="80">
        <v>8</v>
      </c>
      <c r="X127" s="80">
        <v>8</v>
      </c>
      <c r="Y127" s="80">
        <v>8</v>
      </c>
      <c r="Z127" s="80"/>
      <c r="AA127" s="80">
        <v>8</v>
      </c>
      <c r="AB127" s="80">
        <v>8</v>
      </c>
      <c r="AC127" s="80">
        <v>8</v>
      </c>
      <c r="AD127" s="80">
        <v>8</v>
      </c>
      <c r="AE127" s="80">
        <v>8</v>
      </c>
      <c r="AF127" s="80">
        <v>8</v>
      </c>
      <c r="AG127" s="80"/>
      <c r="AH127" s="80">
        <v>8</v>
      </c>
      <c r="AI127" s="80">
        <v>8</v>
      </c>
      <c r="AJ127" s="80"/>
      <c r="AK127" s="362">
        <f t="shared" ref="AK127" si="123">((SUM(F127:AJ127))/8)-(SUMIF($F$6:$AJ$6,"C.Nhật",F127:AJ127)/8)</f>
        <v>25</v>
      </c>
      <c r="AL127" s="362">
        <f t="shared" ref="AL127" si="124">SUM(F128:AJ128)/8*1.5</f>
        <v>1.125</v>
      </c>
      <c r="AM127" s="364">
        <f t="shared" ref="AM127" si="125">SUMIF($F$6:$AJ$6,"C.Nhật",$F127:$AJ128)/8*2</f>
        <v>1</v>
      </c>
      <c r="AN127" s="366">
        <f t="shared" ref="AN127" si="126">SUM(AK127:AM128)</f>
        <v>27.125</v>
      </c>
      <c r="AO127" s="368">
        <v>0</v>
      </c>
      <c r="AP127" s="366"/>
      <c r="AQ127" s="366"/>
      <c r="AR127" s="366"/>
      <c r="AS127" s="356"/>
      <c r="AT127" s="314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</row>
    <row r="128" spans="1:90" s="78" customFormat="1" ht="18" customHeight="1">
      <c r="A128" s="371"/>
      <c r="B128" s="371"/>
      <c r="C128" s="359"/>
      <c r="D128" s="361"/>
      <c r="E128" s="81" t="s">
        <v>32</v>
      </c>
      <c r="F128" s="82"/>
      <c r="G128" s="82"/>
      <c r="H128" s="82">
        <v>4</v>
      </c>
      <c r="I128" s="82">
        <v>2</v>
      </c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  <c r="AA128" s="82"/>
      <c r="AB128" s="82"/>
      <c r="AC128" s="82"/>
      <c r="AD128" s="82"/>
      <c r="AE128" s="82"/>
      <c r="AF128" s="82"/>
      <c r="AG128" s="82"/>
      <c r="AH128" s="82"/>
      <c r="AI128" s="82"/>
      <c r="AJ128" s="82"/>
      <c r="AK128" s="363"/>
      <c r="AL128" s="363"/>
      <c r="AM128" s="365"/>
      <c r="AN128" s="367"/>
      <c r="AO128" s="369"/>
      <c r="AP128" s="367"/>
      <c r="AQ128" s="367"/>
      <c r="AR128" s="367"/>
      <c r="AS128" s="357"/>
      <c r="AT128" s="314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</row>
    <row r="129" spans="1:90" s="78" customFormat="1" ht="18" customHeight="1">
      <c r="A129" s="370">
        <f>A127+1</f>
        <v>17</v>
      </c>
      <c r="B129" s="370" t="s">
        <v>113</v>
      </c>
      <c r="C129" s="358" t="str">
        <f>VLOOKUP(B129,DS,2,0)</f>
        <v>Sơn Thị Chành Ny</v>
      </c>
      <c r="D129" s="360" t="str">
        <f>VLOOKUP(B129,DS,3,0)</f>
        <v>Công nhân</v>
      </c>
      <c r="E129" s="79" t="s">
        <v>33</v>
      </c>
      <c r="F129" s="80">
        <v>8</v>
      </c>
      <c r="G129" s="80"/>
      <c r="H129" s="80">
        <v>8</v>
      </c>
      <c r="I129" s="80">
        <v>8</v>
      </c>
      <c r="J129" s="80">
        <v>8</v>
      </c>
      <c r="K129" s="80">
        <v>8</v>
      </c>
      <c r="L129" s="80">
        <v>4</v>
      </c>
      <c r="M129" s="80">
        <v>8</v>
      </c>
      <c r="N129" s="80">
        <v>8</v>
      </c>
      <c r="O129" s="80">
        <v>8</v>
      </c>
      <c r="P129" s="80">
        <v>8</v>
      </c>
      <c r="Q129" s="80">
        <v>8</v>
      </c>
      <c r="R129" s="80">
        <v>8</v>
      </c>
      <c r="S129" s="80"/>
      <c r="T129" s="80">
        <v>8</v>
      </c>
      <c r="U129" s="80">
        <v>8</v>
      </c>
      <c r="V129" s="80">
        <v>8</v>
      </c>
      <c r="W129" s="80">
        <v>8</v>
      </c>
      <c r="X129" s="80">
        <v>8</v>
      </c>
      <c r="Y129" s="80">
        <v>8</v>
      </c>
      <c r="Z129" s="80"/>
      <c r="AA129" s="80">
        <v>8</v>
      </c>
      <c r="AB129" s="80">
        <v>8</v>
      </c>
      <c r="AC129" s="80">
        <v>8</v>
      </c>
      <c r="AD129" s="80">
        <v>8</v>
      </c>
      <c r="AE129" s="80">
        <v>8</v>
      </c>
      <c r="AF129" s="80">
        <v>8</v>
      </c>
      <c r="AG129" s="80"/>
      <c r="AH129" s="80">
        <v>8</v>
      </c>
      <c r="AI129" s="80">
        <v>8</v>
      </c>
      <c r="AJ129" s="80"/>
      <c r="AK129" s="362">
        <f t="shared" ref="AK129" si="127">((SUM(F129:AJ129))/8)-(SUMIF($F$6:$AJ$6,"C.Nhật",F129:AJ129)/8)</f>
        <v>25</v>
      </c>
      <c r="AL129" s="362">
        <f t="shared" ref="AL129" si="128">SUM(F130:AJ130)/8*1.5</f>
        <v>1.03125</v>
      </c>
      <c r="AM129" s="364">
        <f t="shared" ref="AM129" si="129">SUMIF($F$6:$AJ$6,"C.Nhật",$F129:$AJ130)/8*2</f>
        <v>1</v>
      </c>
      <c r="AN129" s="366">
        <f t="shared" ref="AN129" si="130">SUM(AK129:AM130)</f>
        <v>27.03125</v>
      </c>
      <c r="AO129" s="368">
        <v>0</v>
      </c>
      <c r="AP129" s="366"/>
      <c r="AQ129" s="366"/>
      <c r="AR129" s="366"/>
      <c r="AS129" s="356"/>
      <c r="AT129" s="314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</row>
    <row r="130" spans="1:90" s="78" customFormat="1" ht="18" customHeight="1">
      <c r="A130" s="371"/>
      <c r="B130" s="371"/>
      <c r="C130" s="359"/>
      <c r="D130" s="361"/>
      <c r="E130" s="81" t="s">
        <v>32</v>
      </c>
      <c r="F130" s="82"/>
      <c r="G130" s="82"/>
      <c r="H130" s="82">
        <v>4</v>
      </c>
      <c r="I130" s="82">
        <v>1.5</v>
      </c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  <c r="AG130" s="82"/>
      <c r="AH130" s="82"/>
      <c r="AI130" s="82"/>
      <c r="AJ130" s="82"/>
      <c r="AK130" s="363"/>
      <c r="AL130" s="363"/>
      <c r="AM130" s="365"/>
      <c r="AN130" s="367"/>
      <c r="AO130" s="369"/>
      <c r="AP130" s="367"/>
      <c r="AQ130" s="367"/>
      <c r="AR130" s="367"/>
      <c r="AS130" s="357"/>
      <c r="AT130" s="314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</row>
    <row r="131" spans="1:90" s="78" customFormat="1" ht="18" customHeight="1">
      <c r="A131" s="370">
        <f>A129+1</f>
        <v>18</v>
      </c>
      <c r="B131" s="370" t="s">
        <v>114</v>
      </c>
      <c r="C131" s="358" t="str">
        <f>VLOOKUP(B131,DS,2,0)</f>
        <v>Sơn Thị Chành Đa</v>
      </c>
      <c r="D131" s="360" t="str">
        <f>VLOOKUP(B131,DS,3,0)</f>
        <v>Công nhân</v>
      </c>
      <c r="E131" s="79" t="s">
        <v>33</v>
      </c>
      <c r="F131" s="80">
        <v>8</v>
      </c>
      <c r="G131" s="80"/>
      <c r="H131" s="80">
        <v>8</v>
      </c>
      <c r="I131" s="80">
        <v>8</v>
      </c>
      <c r="J131" s="80">
        <v>8</v>
      </c>
      <c r="K131" s="80">
        <v>8</v>
      </c>
      <c r="L131" s="80">
        <v>4</v>
      </c>
      <c r="M131" s="80">
        <v>8</v>
      </c>
      <c r="N131" s="80">
        <v>8</v>
      </c>
      <c r="O131" s="80">
        <v>8</v>
      </c>
      <c r="P131" s="80">
        <v>8</v>
      </c>
      <c r="Q131" s="80">
        <v>8</v>
      </c>
      <c r="R131" s="80">
        <v>8</v>
      </c>
      <c r="S131" s="80"/>
      <c r="T131" s="80">
        <v>8</v>
      </c>
      <c r="U131" s="80">
        <v>8</v>
      </c>
      <c r="V131" s="80">
        <v>8</v>
      </c>
      <c r="W131" s="80">
        <v>8</v>
      </c>
      <c r="X131" s="80">
        <v>8</v>
      </c>
      <c r="Y131" s="80">
        <v>8</v>
      </c>
      <c r="Z131" s="80"/>
      <c r="AA131" s="80">
        <v>8</v>
      </c>
      <c r="AB131" s="80">
        <v>8</v>
      </c>
      <c r="AC131" s="80">
        <v>8</v>
      </c>
      <c r="AD131" s="80">
        <v>8</v>
      </c>
      <c r="AE131" s="80">
        <v>8</v>
      </c>
      <c r="AF131" s="80">
        <v>8</v>
      </c>
      <c r="AG131" s="80"/>
      <c r="AH131" s="80">
        <v>8</v>
      </c>
      <c r="AI131" s="80">
        <v>8</v>
      </c>
      <c r="AJ131" s="80"/>
      <c r="AK131" s="362">
        <f t="shared" ref="AK131" si="131">((SUM(F131:AJ131))/8)-(SUMIF($F$6:$AJ$6,"C.Nhật",F131:AJ131)/8)</f>
        <v>25</v>
      </c>
      <c r="AL131" s="362">
        <f t="shared" ref="AL131" si="132">SUM(F132:AJ132)/8*1.5</f>
        <v>1.125</v>
      </c>
      <c r="AM131" s="364">
        <f t="shared" ref="AM131" si="133">SUMIF($F$6:$AJ$6,"C.Nhật",$F131:$AJ132)/8*2</f>
        <v>1</v>
      </c>
      <c r="AN131" s="366">
        <f t="shared" ref="AN131" si="134">SUM(AK131:AM132)</f>
        <v>27.125</v>
      </c>
      <c r="AO131" s="368">
        <v>0</v>
      </c>
      <c r="AP131" s="366"/>
      <c r="AQ131" s="366"/>
      <c r="AR131" s="366"/>
      <c r="AS131" s="356"/>
      <c r="AT131" s="314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</row>
    <row r="132" spans="1:90" s="78" customFormat="1" ht="18" customHeight="1">
      <c r="A132" s="371"/>
      <c r="B132" s="371"/>
      <c r="C132" s="359"/>
      <c r="D132" s="361"/>
      <c r="E132" s="81" t="s">
        <v>32</v>
      </c>
      <c r="F132" s="82"/>
      <c r="G132" s="82"/>
      <c r="H132" s="82">
        <v>4</v>
      </c>
      <c r="I132" s="82">
        <v>2</v>
      </c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  <c r="AA132" s="82"/>
      <c r="AB132" s="82"/>
      <c r="AC132" s="82"/>
      <c r="AD132" s="82"/>
      <c r="AE132" s="82"/>
      <c r="AF132" s="82"/>
      <c r="AG132" s="82"/>
      <c r="AH132" s="82"/>
      <c r="AI132" s="82"/>
      <c r="AJ132" s="82"/>
      <c r="AK132" s="363"/>
      <c r="AL132" s="363"/>
      <c r="AM132" s="365"/>
      <c r="AN132" s="367"/>
      <c r="AO132" s="369"/>
      <c r="AP132" s="367"/>
      <c r="AQ132" s="367"/>
      <c r="AR132" s="367"/>
      <c r="AS132" s="357"/>
      <c r="AT132" s="314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</row>
    <row r="133" spans="1:90" s="78" customFormat="1" ht="18" customHeight="1">
      <c r="A133" s="370">
        <f>A131+1</f>
        <v>19</v>
      </c>
      <c r="B133" s="370" t="s">
        <v>115</v>
      </c>
      <c r="C133" s="358" t="str">
        <f>VLOOKUP(B133,DS,2,0)</f>
        <v>Trần Thị Bích Phượng</v>
      </c>
      <c r="D133" s="360" t="str">
        <f>VLOOKUP(B133,DS,3,0)</f>
        <v>Công nhân</v>
      </c>
      <c r="E133" s="79" t="s">
        <v>33</v>
      </c>
      <c r="F133" s="80">
        <v>8</v>
      </c>
      <c r="G133" s="80"/>
      <c r="H133" s="80">
        <v>8</v>
      </c>
      <c r="I133" s="80">
        <v>8</v>
      </c>
      <c r="J133" s="80">
        <v>8</v>
      </c>
      <c r="K133" s="80">
        <v>8</v>
      </c>
      <c r="L133" s="80">
        <v>4</v>
      </c>
      <c r="M133" s="80">
        <v>8</v>
      </c>
      <c r="N133" s="80">
        <v>8</v>
      </c>
      <c r="O133" s="80">
        <v>8</v>
      </c>
      <c r="P133" s="80">
        <v>8</v>
      </c>
      <c r="Q133" s="80">
        <v>8</v>
      </c>
      <c r="R133" s="80">
        <v>8</v>
      </c>
      <c r="S133" s="80"/>
      <c r="T133" s="80">
        <v>8</v>
      </c>
      <c r="U133" s="80">
        <v>8</v>
      </c>
      <c r="V133" s="80">
        <v>8</v>
      </c>
      <c r="W133" s="80">
        <v>8</v>
      </c>
      <c r="X133" s="80">
        <v>8</v>
      </c>
      <c r="Y133" s="80">
        <v>8</v>
      </c>
      <c r="Z133" s="80"/>
      <c r="AA133" s="80">
        <v>8</v>
      </c>
      <c r="AB133" s="80">
        <v>8</v>
      </c>
      <c r="AC133" s="80">
        <v>8</v>
      </c>
      <c r="AD133" s="80">
        <v>8</v>
      </c>
      <c r="AE133" s="80">
        <v>8</v>
      </c>
      <c r="AF133" s="80">
        <v>8</v>
      </c>
      <c r="AG133" s="80"/>
      <c r="AH133" s="80">
        <v>8</v>
      </c>
      <c r="AI133" s="80">
        <v>8</v>
      </c>
      <c r="AJ133" s="80"/>
      <c r="AK133" s="362">
        <f t="shared" ref="AK133" si="135">((SUM(F133:AJ133))/8)-(SUMIF($F$6:$AJ$6,"C.Nhật",F133:AJ133)/8)</f>
        <v>25</v>
      </c>
      <c r="AL133" s="362">
        <f t="shared" ref="AL133" si="136">SUM(F134:AJ134)/8*1.5</f>
        <v>0.75</v>
      </c>
      <c r="AM133" s="364">
        <f t="shared" ref="AM133" si="137">SUMIF($F$6:$AJ$6,"C.Nhật",$F133:$AJ134)/8*2</f>
        <v>1</v>
      </c>
      <c r="AN133" s="366">
        <f t="shared" ref="AN133" si="138">SUM(AK133:AM134)</f>
        <v>26.75</v>
      </c>
      <c r="AO133" s="368">
        <v>0</v>
      </c>
      <c r="AP133" s="366"/>
      <c r="AQ133" s="366"/>
      <c r="AR133" s="366"/>
      <c r="AS133" s="356"/>
      <c r="AT133" s="314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</row>
    <row r="134" spans="1:90" s="78" customFormat="1" ht="18" customHeight="1">
      <c r="A134" s="371"/>
      <c r="B134" s="371"/>
      <c r="C134" s="359"/>
      <c r="D134" s="361"/>
      <c r="E134" s="81" t="s">
        <v>32</v>
      </c>
      <c r="F134" s="82"/>
      <c r="G134" s="82"/>
      <c r="H134" s="82">
        <v>4</v>
      </c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  <c r="AA134" s="82"/>
      <c r="AB134" s="82"/>
      <c r="AC134" s="82"/>
      <c r="AD134" s="82"/>
      <c r="AE134" s="82"/>
      <c r="AF134" s="82"/>
      <c r="AG134" s="82"/>
      <c r="AH134" s="82"/>
      <c r="AI134" s="82"/>
      <c r="AJ134" s="82"/>
      <c r="AK134" s="363"/>
      <c r="AL134" s="363"/>
      <c r="AM134" s="365"/>
      <c r="AN134" s="367"/>
      <c r="AO134" s="369"/>
      <c r="AP134" s="367"/>
      <c r="AQ134" s="367"/>
      <c r="AR134" s="367"/>
      <c r="AS134" s="357"/>
      <c r="AT134" s="314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</row>
    <row r="135" spans="1:90" s="78" customFormat="1" ht="18" customHeight="1">
      <c r="A135" s="370">
        <f>A133+1</f>
        <v>20</v>
      </c>
      <c r="B135" s="370" t="s">
        <v>116</v>
      </c>
      <c r="C135" s="358" t="str">
        <f>VLOOKUP(B135,DS,2,0)</f>
        <v>Sơn Thị Trường Sa</v>
      </c>
      <c r="D135" s="360" t="str">
        <f>VLOOKUP(B135,DS,3,0)</f>
        <v>Công nhân</v>
      </c>
      <c r="E135" s="79" t="s">
        <v>33</v>
      </c>
      <c r="F135" s="80">
        <v>8</v>
      </c>
      <c r="G135" s="80"/>
      <c r="H135" s="80">
        <v>8</v>
      </c>
      <c r="I135" s="80">
        <v>8</v>
      </c>
      <c r="J135" s="80">
        <v>8</v>
      </c>
      <c r="K135" s="80">
        <v>8</v>
      </c>
      <c r="L135" s="80">
        <v>4</v>
      </c>
      <c r="M135" s="80">
        <v>8</v>
      </c>
      <c r="N135" s="80">
        <v>8</v>
      </c>
      <c r="O135" s="80">
        <v>8</v>
      </c>
      <c r="P135" s="80">
        <v>8</v>
      </c>
      <c r="Q135" s="80">
        <v>8</v>
      </c>
      <c r="R135" s="80">
        <v>8</v>
      </c>
      <c r="S135" s="80"/>
      <c r="T135" s="80">
        <v>8</v>
      </c>
      <c r="U135" s="80">
        <v>8</v>
      </c>
      <c r="V135" s="80">
        <v>8</v>
      </c>
      <c r="W135" s="80">
        <v>8</v>
      </c>
      <c r="X135" s="80">
        <v>8</v>
      </c>
      <c r="Y135" s="80">
        <v>8</v>
      </c>
      <c r="Z135" s="80"/>
      <c r="AA135" s="80">
        <v>8</v>
      </c>
      <c r="AB135" s="80">
        <v>8</v>
      </c>
      <c r="AC135" s="80">
        <v>8</v>
      </c>
      <c r="AD135" s="80">
        <v>8</v>
      </c>
      <c r="AE135" s="80">
        <v>8</v>
      </c>
      <c r="AF135" s="80">
        <v>8</v>
      </c>
      <c r="AG135" s="80"/>
      <c r="AH135" s="80">
        <v>8</v>
      </c>
      <c r="AI135" s="80">
        <v>8</v>
      </c>
      <c r="AJ135" s="80"/>
      <c r="AK135" s="362">
        <f t="shared" ref="AK135" si="139">((SUM(F135:AJ135))/8)-(SUMIF($F$6:$AJ$6,"C.Nhật",F135:AJ135)/8)</f>
        <v>25</v>
      </c>
      <c r="AL135" s="362">
        <f t="shared" ref="AL135" si="140">SUM(F136:AJ136)/8*1.5</f>
        <v>1.125</v>
      </c>
      <c r="AM135" s="364">
        <f t="shared" ref="AM135" si="141">SUMIF($F$6:$AJ$6,"C.Nhật",$F135:$AJ136)/8*2</f>
        <v>1</v>
      </c>
      <c r="AN135" s="366">
        <f t="shared" ref="AN135" si="142">SUM(AK135:AM136)</f>
        <v>27.125</v>
      </c>
      <c r="AO135" s="368">
        <v>0</v>
      </c>
      <c r="AP135" s="366"/>
      <c r="AQ135" s="366"/>
      <c r="AR135" s="366"/>
      <c r="AS135" s="356"/>
      <c r="AT135" s="314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</row>
    <row r="136" spans="1:90" s="78" customFormat="1" ht="18" customHeight="1">
      <c r="A136" s="371"/>
      <c r="B136" s="371"/>
      <c r="C136" s="359"/>
      <c r="D136" s="361"/>
      <c r="E136" s="81" t="s">
        <v>32</v>
      </c>
      <c r="F136" s="82"/>
      <c r="G136" s="82"/>
      <c r="H136" s="82">
        <v>4</v>
      </c>
      <c r="I136" s="82">
        <v>2</v>
      </c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  <c r="AA136" s="82"/>
      <c r="AB136" s="82"/>
      <c r="AC136" s="82"/>
      <c r="AD136" s="82"/>
      <c r="AE136" s="82"/>
      <c r="AF136" s="82"/>
      <c r="AG136" s="82"/>
      <c r="AH136" s="82"/>
      <c r="AI136" s="82"/>
      <c r="AJ136" s="82"/>
      <c r="AK136" s="363"/>
      <c r="AL136" s="363"/>
      <c r="AM136" s="365"/>
      <c r="AN136" s="367"/>
      <c r="AO136" s="369"/>
      <c r="AP136" s="367"/>
      <c r="AQ136" s="367"/>
      <c r="AR136" s="367"/>
      <c r="AS136" s="357"/>
      <c r="AT136" s="314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</row>
    <row r="137" spans="1:90" s="78" customFormat="1" ht="18" customHeight="1">
      <c r="A137" s="370">
        <f>A135+1</f>
        <v>21</v>
      </c>
      <c r="B137" s="370" t="s">
        <v>117</v>
      </c>
      <c r="C137" s="358" t="str">
        <f>VLOOKUP(B137,DS,2,0)</f>
        <v>Lâm Thị Sà Mít</v>
      </c>
      <c r="D137" s="360" t="str">
        <f>VLOOKUP(B137,DS,3,0)</f>
        <v>Công nhân</v>
      </c>
      <c r="E137" s="79" t="s">
        <v>33</v>
      </c>
      <c r="F137" s="80">
        <v>8</v>
      </c>
      <c r="G137" s="80"/>
      <c r="H137" s="80">
        <v>8</v>
      </c>
      <c r="I137" s="80">
        <v>8</v>
      </c>
      <c r="J137" s="80">
        <v>8</v>
      </c>
      <c r="K137" s="80">
        <v>8</v>
      </c>
      <c r="L137" s="80">
        <v>4</v>
      </c>
      <c r="M137" s="80">
        <v>8</v>
      </c>
      <c r="N137" s="80">
        <v>8</v>
      </c>
      <c r="O137" s="80">
        <v>8</v>
      </c>
      <c r="P137" s="80">
        <v>8</v>
      </c>
      <c r="Q137" s="80">
        <v>8</v>
      </c>
      <c r="R137" s="80">
        <v>8</v>
      </c>
      <c r="S137" s="80"/>
      <c r="T137" s="80">
        <v>8</v>
      </c>
      <c r="U137" s="80">
        <v>8</v>
      </c>
      <c r="V137" s="80">
        <v>8</v>
      </c>
      <c r="W137" s="80">
        <v>8</v>
      </c>
      <c r="X137" s="80">
        <v>8</v>
      </c>
      <c r="Y137" s="80">
        <v>8</v>
      </c>
      <c r="Z137" s="80"/>
      <c r="AA137" s="80">
        <v>8</v>
      </c>
      <c r="AB137" s="80">
        <v>8</v>
      </c>
      <c r="AC137" s="80">
        <v>8</v>
      </c>
      <c r="AD137" s="80">
        <v>8</v>
      </c>
      <c r="AE137" s="80">
        <v>8</v>
      </c>
      <c r="AF137" s="80">
        <v>8</v>
      </c>
      <c r="AG137" s="80"/>
      <c r="AH137" s="80">
        <v>8</v>
      </c>
      <c r="AI137" s="80">
        <v>8</v>
      </c>
      <c r="AJ137" s="80"/>
      <c r="AK137" s="362">
        <f t="shared" ref="AK137" si="143">((SUM(F137:AJ137))/8)-(SUMIF($F$6:$AJ$6,"C.Nhật",F137:AJ137)/8)</f>
        <v>25</v>
      </c>
      <c r="AL137" s="362">
        <f t="shared" ref="AL137" si="144">SUM(F138:AJ138)/8*1.5</f>
        <v>0.75</v>
      </c>
      <c r="AM137" s="364">
        <f t="shared" ref="AM137" si="145">SUMIF($F$6:$AJ$6,"C.Nhật",$F137:$AJ138)/8*2</f>
        <v>1</v>
      </c>
      <c r="AN137" s="366">
        <f t="shared" ref="AN137" si="146">SUM(AK137:AM138)</f>
        <v>26.75</v>
      </c>
      <c r="AO137" s="368">
        <v>0</v>
      </c>
      <c r="AP137" s="366"/>
      <c r="AQ137" s="366"/>
      <c r="AR137" s="366"/>
      <c r="AS137" s="356"/>
      <c r="AT137" s="314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</row>
    <row r="138" spans="1:90" s="78" customFormat="1" ht="18" customHeight="1">
      <c r="A138" s="371"/>
      <c r="B138" s="371"/>
      <c r="C138" s="359"/>
      <c r="D138" s="361"/>
      <c r="E138" s="81" t="s">
        <v>32</v>
      </c>
      <c r="F138" s="82"/>
      <c r="G138" s="82"/>
      <c r="H138" s="82">
        <v>4</v>
      </c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  <c r="AA138" s="82"/>
      <c r="AB138" s="82"/>
      <c r="AC138" s="82"/>
      <c r="AD138" s="82"/>
      <c r="AE138" s="82"/>
      <c r="AF138" s="82"/>
      <c r="AG138" s="82"/>
      <c r="AH138" s="82"/>
      <c r="AI138" s="82"/>
      <c r="AJ138" s="82"/>
      <c r="AK138" s="363"/>
      <c r="AL138" s="363"/>
      <c r="AM138" s="365"/>
      <c r="AN138" s="367"/>
      <c r="AO138" s="369"/>
      <c r="AP138" s="367"/>
      <c r="AQ138" s="367"/>
      <c r="AR138" s="367"/>
      <c r="AS138" s="357"/>
      <c r="AT138" s="314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</row>
    <row r="139" spans="1:90" s="78" customFormat="1" ht="18" customHeight="1">
      <c r="A139" s="370">
        <f>A137+1</f>
        <v>22</v>
      </c>
      <c r="B139" s="370" t="s">
        <v>118</v>
      </c>
      <c r="C139" s="358" t="str">
        <f>VLOOKUP(B139,DS,2,0)</f>
        <v>Nguyễn Văn Phi</v>
      </c>
      <c r="D139" s="360" t="str">
        <f>VLOOKUP(B139,DS,3,0)</f>
        <v>Công nhân</v>
      </c>
      <c r="E139" s="79" t="s">
        <v>33</v>
      </c>
      <c r="F139" s="80">
        <v>8</v>
      </c>
      <c r="G139" s="80"/>
      <c r="H139" s="80">
        <v>8</v>
      </c>
      <c r="I139" s="80">
        <v>8</v>
      </c>
      <c r="J139" s="80">
        <v>8</v>
      </c>
      <c r="K139" s="80">
        <v>8</v>
      </c>
      <c r="L139" s="80">
        <v>4</v>
      </c>
      <c r="M139" s="80">
        <v>8</v>
      </c>
      <c r="N139" s="80">
        <v>8</v>
      </c>
      <c r="O139" s="80">
        <v>8</v>
      </c>
      <c r="P139" s="80">
        <v>8</v>
      </c>
      <c r="Q139" s="80">
        <v>8</v>
      </c>
      <c r="R139" s="80">
        <v>8</v>
      </c>
      <c r="S139" s="80"/>
      <c r="T139" s="80">
        <v>8</v>
      </c>
      <c r="U139" s="80">
        <v>8</v>
      </c>
      <c r="V139" s="80">
        <v>8</v>
      </c>
      <c r="W139" s="80">
        <v>8</v>
      </c>
      <c r="X139" s="80">
        <v>8</v>
      </c>
      <c r="Y139" s="80">
        <v>8</v>
      </c>
      <c r="Z139" s="80"/>
      <c r="AA139" s="80">
        <v>8</v>
      </c>
      <c r="AB139" s="80">
        <v>8</v>
      </c>
      <c r="AC139" s="80">
        <v>8</v>
      </c>
      <c r="AD139" s="80">
        <v>8</v>
      </c>
      <c r="AE139" s="80">
        <v>8</v>
      </c>
      <c r="AF139" s="80">
        <v>8</v>
      </c>
      <c r="AG139" s="80"/>
      <c r="AH139" s="80">
        <v>8</v>
      </c>
      <c r="AI139" s="80">
        <v>8</v>
      </c>
      <c r="AJ139" s="80"/>
      <c r="AK139" s="362">
        <f t="shared" ref="AK139" si="147">((SUM(F139:AJ139))/8)-(SUMIF($F$6:$AJ$6,"C.Nhật",F139:AJ139)/8)</f>
        <v>25</v>
      </c>
      <c r="AL139" s="362">
        <f t="shared" ref="AL139" si="148">SUM(F140:AJ140)/8*1.5</f>
        <v>0.75</v>
      </c>
      <c r="AM139" s="364">
        <f t="shared" ref="AM139" si="149">SUMIF($F$6:$AJ$6,"C.Nhật",$F139:$AJ140)/8*2</f>
        <v>1</v>
      </c>
      <c r="AN139" s="366">
        <f t="shared" ref="AN139" si="150">SUM(AK139:AM140)</f>
        <v>26.75</v>
      </c>
      <c r="AO139" s="368">
        <v>0</v>
      </c>
      <c r="AP139" s="366"/>
      <c r="AQ139" s="366"/>
      <c r="AR139" s="366"/>
      <c r="AS139" s="356"/>
      <c r="AT139" s="314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</row>
    <row r="140" spans="1:90" s="78" customFormat="1" ht="18" customHeight="1">
      <c r="A140" s="371"/>
      <c r="B140" s="371"/>
      <c r="C140" s="359"/>
      <c r="D140" s="361"/>
      <c r="E140" s="81" t="s">
        <v>32</v>
      </c>
      <c r="F140" s="82"/>
      <c r="G140" s="82"/>
      <c r="H140" s="82">
        <v>4</v>
      </c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  <c r="AA140" s="82"/>
      <c r="AB140" s="82"/>
      <c r="AC140" s="82"/>
      <c r="AD140" s="82"/>
      <c r="AE140" s="82"/>
      <c r="AF140" s="82"/>
      <c r="AG140" s="82"/>
      <c r="AH140" s="82"/>
      <c r="AI140" s="82"/>
      <c r="AJ140" s="82"/>
      <c r="AK140" s="363"/>
      <c r="AL140" s="363"/>
      <c r="AM140" s="365"/>
      <c r="AN140" s="367"/>
      <c r="AO140" s="369"/>
      <c r="AP140" s="367"/>
      <c r="AQ140" s="367"/>
      <c r="AR140" s="367"/>
      <c r="AS140" s="357"/>
      <c r="AT140" s="314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</row>
    <row r="141" spans="1:90" s="78" customFormat="1" ht="18" customHeight="1">
      <c r="A141" s="370">
        <f t="shared" ref="A141" si="151">A139+1</f>
        <v>23</v>
      </c>
      <c r="B141" s="370" t="s">
        <v>119</v>
      </c>
      <c r="C141" s="358" t="str">
        <f>VLOOKUP(B141,DS,2,0)</f>
        <v>Trần Thị Toan</v>
      </c>
      <c r="D141" s="360" t="str">
        <f>VLOOKUP(B141,DS,3,0)</f>
        <v>Công nhân</v>
      </c>
      <c r="E141" s="79" t="s">
        <v>33</v>
      </c>
      <c r="F141" s="80">
        <v>8</v>
      </c>
      <c r="G141" s="80"/>
      <c r="H141" s="80">
        <v>8</v>
      </c>
      <c r="I141" s="80">
        <v>8</v>
      </c>
      <c r="J141" s="80">
        <v>8</v>
      </c>
      <c r="K141" s="80">
        <v>8</v>
      </c>
      <c r="L141" s="80">
        <v>4</v>
      </c>
      <c r="M141" s="80">
        <v>8</v>
      </c>
      <c r="N141" s="80">
        <v>8</v>
      </c>
      <c r="O141" s="80">
        <v>8</v>
      </c>
      <c r="P141" s="80">
        <v>8</v>
      </c>
      <c r="Q141" s="80">
        <v>8</v>
      </c>
      <c r="R141" s="80">
        <v>8</v>
      </c>
      <c r="S141" s="80"/>
      <c r="T141" s="80">
        <v>8</v>
      </c>
      <c r="U141" s="80">
        <v>8</v>
      </c>
      <c r="V141" s="80">
        <v>8</v>
      </c>
      <c r="W141" s="80">
        <v>8</v>
      </c>
      <c r="X141" s="80">
        <v>8</v>
      </c>
      <c r="Y141" s="80">
        <v>8</v>
      </c>
      <c r="Z141" s="80"/>
      <c r="AA141" s="80">
        <v>8</v>
      </c>
      <c r="AB141" s="80">
        <v>8</v>
      </c>
      <c r="AC141" s="80">
        <v>8</v>
      </c>
      <c r="AD141" s="80">
        <v>8</v>
      </c>
      <c r="AE141" s="80">
        <v>8</v>
      </c>
      <c r="AF141" s="80">
        <v>8</v>
      </c>
      <c r="AG141" s="80"/>
      <c r="AH141" s="80">
        <v>8</v>
      </c>
      <c r="AI141" s="80">
        <v>8</v>
      </c>
      <c r="AJ141" s="80"/>
      <c r="AK141" s="362">
        <f t="shared" ref="AK141" si="152">((SUM(F141:AJ141))/8)-(SUMIF($F$6:$AJ$6,"C.Nhật",F141:AJ141)/8)</f>
        <v>25</v>
      </c>
      <c r="AL141" s="362">
        <f t="shared" ref="AL141" si="153">SUM(F142:AJ142)/8*1.5</f>
        <v>0.75</v>
      </c>
      <c r="AM141" s="364">
        <f t="shared" ref="AM141" si="154">SUMIF($F$6:$AJ$6,"C.Nhật",$F141:$AJ142)/8*2</f>
        <v>1</v>
      </c>
      <c r="AN141" s="366">
        <f t="shared" ref="AN141" si="155">SUM(AK141:AM142)</f>
        <v>26.75</v>
      </c>
      <c r="AO141" s="368">
        <v>0</v>
      </c>
      <c r="AP141" s="366"/>
      <c r="AQ141" s="366"/>
      <c r="AR141" s="366"/>
      <c r="AS141" s="356"/>
      <c r="AT141" s="314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</row>
    <row r="142" spans="1:90" s="78" customFormat="1" ht="18" customHeight="1">
      <c r="A142" s="371"/>
      <c r="B142" s="371"/>
      <c r="C142" s="359"/>
      <c r="D142" s="361"/>
      <c r="E142" s="81" t="s">
        <v>32</v>
      </c>
      <c r="F142" s="82"/>
      <c r="G142" s="82"/>
      <c r="H142" s="82">
        <v>4</v>
      </c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  <c r="AE142" s="82"/>
      <c r="AF142" s="82"/>
      <c r="AG142" s="82"/>
      <c r="AH142" s="82"/>
      <c r="AI142" s="82"/>
      <c r="AJ142" s="82"/>
      <c r="AK142" s="363"/>
      <c r="AL142" s="363"/>
      <c r="AM142" s="365"/>
      <c r="AN142" s="367"/>
      <c r="AO142" s="369"/>
      <c r="AP142" s="367"/>
      <c r="AQ142" s="367"/>
      <c r="AR142" s="367"/>
      <c r="AS142" s="357"/>
      <c r="AT142" s="314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</row>
    <row r="143" spans="1:90" s="78" customFormat="1" ht="18" customHeight="1">
      <c r="A143" s="370">
        <f t="shared" ref="A143" si="156">A141+1</f>
        <v>24</v>
      </c>
      <c r="B143" s="370" t="s">
        <v>120</v>
      </c>
      <c r="C143" s="358" t="str">
        <f>VLOOKUP(B143,DS,2,0)</f>
        <v>Nguyễn Hữu Nhơn</v>
      </c>
      <c r="D143" s="360" t="str">
        <f>VLOOKUP(B143,DS,3,0)</f>
        <v>Công nhân</v>
      </c>
      <c r="E143" s="79" t="s">
        <v>33</v>
      </c>
      <c r="F143" s="80">
        <v>8</v>
      </c>
      <c r="G143" s="80"/>
      <c r="H143" s="80">
        <v>8</v>
      </c>
      <c r="I143" s="80">
        <v>8</v>
      </c>
      <c r="J143" s="80">
        <v>8</v>
      </c>
      <c r="K143" s="80">
        <v>8</v>
      </c>
      <c r="L143" s="80">
        <v>4</v>
      </c>
      <c r="M143" s="80">
        <v>8</v>
      </c>
      <c r="N143" s="80">
        <v>8</v>
      </c>
      <c r="O143" s="80">
        <v>8</v>
      </c>
      <c r="P143" s="80">
        <v>8</v>
      </c>
      <c r="Q143" s="80">
        <v>8</v>
      </c>
      <c r="R143" s="80">
        <v>8</v>
      </c>
      <c r="S143" s="80"/>
      <c r="T143" s="80">
        <v>8</v>
      </c>
      <c r="U143" s="80">
        <v>8</v>
      </c>
      <c r="V143" s="80">
        <v>8</v>
      </c>
      <c r="W143" s="80">
        <v>8</v>
      </c>
      <c r="X143" s="80">
        <v>8</v>
      </c>
      <c r="Y143" s="80">
        <v>8</v>
      </c>
      <c r="Z143" s="80"/>
      <c r="AA143" s="80">
        <v>8</v>
      </c>
      <c r="AB143" s="80">
        <v>8</v>
      </c>
      <c r="AC143" s="80">
        <v>8</v>
      </c>
      <c r="AD143" s="80">
        <v>8</v>
      </c>
      <c r="AE143" s="80">
        <v>8</v>
      </c>
      <c r="AF143" s="80">
        <v>8</v>
      </c>
      <c r="AG143" s="80"/>
      <c r="AH143" s="80">
        <v>8</v>
      </c>
      <c r="AI143" s="80">
        <v>8</v>
      </c>
      <c r="AJ143" s="80"/>
      <c r="AK143" s="362">
        <f t="shared" ref="AK143" si="157">((SUM(F143:AJ143))/8)-(SUMIF($F$6:$AJ$6,"C.Nhật",F143:AJ143)/8)</f>
        <v>25</v>
      </c>
      <c r="AL143" s="362">
        <f t="shared" ref="AL143" si="158">SUM(F144:AJ144)/8*1.5</f>
        <v>0.75</v>
      </c>
      <c r="AM143" s="364">
        <f t="shared" ref="AM143" si="159">SUMIF($F$6:$AJ$6,"C.Nhật",$F143:$AJ144)/8*2</f>
        <v>1</v>
      </c>
      <c r="AN143" s="366">
        <f t="shared" ref="AN143" si="160">SUM(AK143:AM144)</f>
        <v>26.75</v>
      </c>
      <c r="AO143" s="368">
        <v>0</v>
      </c>
      <c r="AP143" s="366"/>
      <c r="AQ143" s="366"/>
      <c r="AR143" s="366"/>
      <c r="AS143" s="356"/>
      <c r="AT143" s="314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</row>
    <row r="144" spans="1:90" s="78" customFormat="1" ht="18" customHeight="1">
      <c r="A144" s="371"/>
      <c r="B144" s="371"/>
      <c r="C144" s="359"/>
      <c r="D144" s="361"/>
      <c r="E144" s="81" t="s">
        <v>32</v>
      </c>
      <c r="F144" s="82"/>
      <c r="G144" s="82"/>
      <c r="H144" s="82">
        <v>4</v>
      </c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  <c r="AB144" s="82"/>
      <c r="AC144" s="82"/>
      <c r="AD144" s="82"/>
      <c r="AE144" s="82"/>
      <c r="AF144" s="82"/>
      <c r="AG144" s="82"/>
      <c r="AH144" s="82"/>
      <c r="AI144" s="82"/>
      <c r="AJ144" s="82"/>
      <c r="AK144" s="363"/>
      <c r="AL144" s="363"/>
      <c r="AM144" s="365"/>
      <c r="AN144" s="367"/>
      <c r="AO144" s="369"/>
      <c r="AP144" s="367"/>
      <c r="AQ144" s="367"/>
      <c r="AR144" s="367"/>
      <c r="AS144" s="357"/>
      <c r="AT144" s="314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</row>
    <row r="145" spans="1:90" s="78" customFormat="1" ht="18" customHeight="1">
      <c r="A145" s="370">
        <f t="shared" ref="A145" si="161">A143+1</f>
        <v>25</v>
      </c>
      <c r="B145" s="370" t="s">
        <v>121</v>
      </c>
      <c r="C145" s="358" t="str">
        <f>VLOOKUP(B145,DS,2,0)</f>
        <v>Huỳnh Minh Hiếu</v>
      </c>
      <c r="D145" s="360" t="str">
        <f>VLOOKUP(B145,DS,3,0)</f>
        <v>Công nhân</v>
      </c>
      <c r="E145" s="79" t="s">
        <v>33</v>
      </c>
      <c r="F145" s="80">
        <v>8</v>
      </c>
      <c r="G145" s="80"/>
      <c r="H145" s="80">
        <v>8</v>
      </c>
      <c r="I145" s="80">
        <v>8</v>
      </c>
      <c r="J145" s="80">
        <v>8</v>
      </c>
      <c r="K145" s="80">
        <v>8</v>
      </c>
      <c r="L145" s="80">
        <v>4</v>
      </c>
      <c r="M145" s="80">
        <v>8</v>
      </c>
      <c r="N145" s="80">
        <v>8</v>
      </c>
      <c r="O145" s="80">
        <v>8</v>
      </c>
      <c r="P145" s="80">
        <v>8</v>
      </c>
      <c r="Q145" s="80">
        <v>8</v>
      </c>
      <c r="R145" s="80">
        <v>8</v>
      </c>
      <c r="S145" s="80"/>
      <c r="T145" s="80">
        <v>8</v>
      </c>
      <c r="U145" s="80">
        <v>8</v>
      </c>
      <c r="V145" s="80">
        <v>8</v>
      </c>
      <c r="W145" s="80">
        <v>8</v>
      </c>
      <c r="X145" s="80">
        <v>8</v>
      </c>
      <c r="Y145" s="80">
        <v>8</v>
      </c>
      <c r="Z145" s="80"/>
      <c r="AA145" s="80">
        <v>8</v>
      </c>
      <c r="AB145" s="80">
        <v>8</v>
      </c>
      <c r="AC145" s="80">
        <v>8</v>
      </c>
      <c r="AD145" s="80">
        <v>8</v>
      </c>
      <c r="AE145" s="80">
        <v>8</v>
      </c>
      <c r="AF145" s="80">
        <v>8</v>
      </c>
      <c r="AG145" s="80"/>
      <c r="AH145" s="80">
        <v>8</v>
      </c>
      <c r="AI145" s="80">
        <v>8</v>
      </c>
      <c r="AJ145" s="80"/>
      <c r="AK145" s="362">
        <f t="shared" ref="AK145" si="162">((SUM(F145:AJ145))/8)-(SUMIF($F$6:$AJ$6,"C.Nhật",F145:AJ145)/8)</f>
        <v>25</v>
      </c>
      <c r="AL145" s="362">
        <f t="shared" ref="AL145" si="163">SUM(F146:AJ146)/8*1.5</f>
        <v>0.75</v>
      </c>
      <c r="AM145" s="364">
        <f t="shared" ref="AM145" si="164">SUMIF($F$6:$AJ$6,"C.Nhật",$F145:$AJ146)/8*2</f>
        <v>1</v>
      </c>
      <c r="AN145" s="366">
        <f t="shared" ref="AN145" si="165">SUM(AK145:AM146)</f>
        <v>26.75</v>
      </c>
      <c r="AO145" s="368">
        <v>0</v>
      </c>
      <c r="AP145" s="366"/>
      <c r="AQ145" s="366"/>
      <c r="AR145" s="366"/>
      <c r="AS145" s="356"/>
      <c r="AT145" s="314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</row>
    <row r="146" spans="1:90" s="78" customFormat="1" ht="18" customHeight="1">
      <c r="A146" s="371"/>
      <c r="B146" s="371"/>
      <c r="C146" s="359"/>
      <c r="D146" s="361"/>
      <c r="E146" s="81" t="s">
        <v>32</v>
      </c>
      <c r="F146" s="82"/>
      <c r="G146" s="82"/>
      <c r="H146" s="82">
        <v>4</v>
      </c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  <c r="AE146" s="82"/>
      <c r="AF146" s="82"/>
      <c r="AG146" s="82"/>
      <c r="AH146" s="82"/>
      <c r="AI146" s="82"/>
      <c r="AJ146" s="82"/>
      <c r="AK146" s="363"/>
      <c r="AL146" s="363"/>
      <c r="AM146" s="365"/>
      <c r="AN146" s="367"/>
      <c r="AO146" s="369"/>
      <c r="AP146" s="367"/>
      <c r="AQ146" s="367"/>
      <c r="AR146" s="367"/>
      <c r="AS146" s="357"/>
      <c r="AT146" s="314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</row>
    <row r="147" spans="1:90" s="78" customFormat="1" ht="18" customHeight="1">
      <c r="A147" s="370">
        <f t="shared" ref="A147" si="166">A145+1</f>
        <v>26</v>
      </c>
      <c r="B147" s="370" t="s">
        <v>122</v>
      </c>
      <c r="C147" s="358" t="str">
        <f>VLOOKUP(B147,DS,2,0)</f>
        <v>Lý Thị Sà Kha</v>
      </c>
      <c r="D147" s="360" t="str">
        <f>VLOOKUP(B147,DS,3,0)</f>
        <v>Công nhân</v>
      </c>
      <c r="E147" s="79" t="s">
        <v>33</v>
      </c>
      <c r="F147" s="80">
        <v>8</v>
      </c>
      <c r="G147" s="80"/>
      <c r="H147" s="80">
        <v>8</v>
      </c>
      <c r="I147" s="80">
        <v>8</v>
      </c>
      <c r="J147" s="80">
        <v>8</v>
      </c>
      <c r="K147" s="80">
        <v>8</v>
      </c>
      <c r="L147" s="80">
        <v>4</v>
      </c>
      <c r="M147" s="80">
        <v>8</v>
      </c>
      <c r="N147" s="80">
        <v>8</v>
      </c>
      <c r="O147" s="80">
        <v>8</v>
      </c>
      <c r="P147" s="80">
        <v>8</v>
      </c>
      <c r="Q147" s="80">
        <v>8</v>
      </c>
      <c r="R147" s="80">
        <v>8</v>
      </c>
      <c r="S147" s="80"/>
      <c r="T147" s="80">
        <v>8</v>
      </c>
      <c r="U147" s="80">
        <v>8</v>
      </c>
      <c r="V147" s="80">
        <v>8</v>
      </c>
      <c r="W147" s="80">
        <v>8</v>
      </c>
      <c r="X147" s="80">
        <v>8</v>
      </c>
      <c r="Y147" s="80">
        <v>8</v>
      </c>
      <c r="Z147" s="80"/>
      <c r="AA147" s="80">
        <v>8</v>
      </c>
      <c r="AB147" s="80">
        <v>8</v>
      </c>
      <c r="AC147" s="80">
        <v>8</v>
      </c>
      <c r="AD147" s="80">
        <v>8</v>
      </c>
      <c r="AE147" s="80">
        <v>8</v>
      </c>
      <c r="AF147" s="80">
        <v>8</v>
      </c>
      <c r="AG147" s="80"/>
      <c r="AH147" s="80">
        <v>8</v>
      </c>
      <c r="AI147" s="80">
        <v>8</v>
      </c>
      <c r="AJ147" s="80"/>
      <c r="AK147" s="362">
        <f t="shared" ref="AK147" si="167">((SUM(F147:AJ147))/8)-(SUMIF($F$6:$AJ$6,"C.Nhật",F147:AJ147)/8)</f>
        <v>25</v>
      </c>
      <c r="AL147" s="362">
        <f t="shared" ref="AL147" si="168">SUM(F148:AJ148)/8*1.5</f>
        <v>0.75</v>
      </c>
      <c r="AM147" s="364">
        <f t="shared" ref="AM147" si="169">SUMIF($F$6:$AJ$6,"C.Nhật",$F147:$AJ148)/8*2</f>
        <v>1</v>
      </c>
      <c r="AN147" s="366">
        <f t="shared" ref="AN147" si="170">SUM(AK147:AM148)</f>
        <v>26.75</v>
      </c>
      <c r="AO147" s="368">
        <v>0</v>
      </c>
      <c r="AP147" s="366"/>
      <c r="AQ147" s="366"/>
      <c r="AR147" s="366"/>
      <c r="AS147" s="356"/>
      <c r="AT147" s="314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</row>
    <row r="148" spans="1:90" s="78" customFormat="1" ht="18" customHeight="1">
      <c r="A148" s="371"/>
      <c r="B148" s="371"/>
      <c r="C148" s="359"/>
      <c r="D148" s="361"/>
      <c r="E148" s="81" t="s">
        <v>32</v>
      </c>
      <c r="F148" s="82"/>
      <c r="G148" s="82"/>
      <c r="H148" s="82">
        <v>4</v>
      </c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  <c r="AA148" s="82"/>
      <c r="AB148" s="82"/>
      <c r="AC148" s="82"/>
      <c r="AD148" s="82"/>
      <c r="AE148" s="82"/>
      <c r="AF148" s="82"/>
      <c r="AG148" s="82"/>
      <c r="AH148" s="82"/>
      <c r="AI148" s="82"/>
      <c r="AJ148" s="82"/>
      <c r="AK148" s="363"/>
      <c r="AL148" s="363"/>
      <c r="AM148" s="365"/>
      <c r="AN148" s="367"/>
      <c r="AO148" s="369"/>
      <c r="AP148" s="367"/>
      <c r="AQ148" s="367"/>
      <c r="AR148" s="367"/>
      <c r="AS148" s="357"/>
      <c r="AT148" s="314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</row>
    <row r="149" spans="1:90" s="78" customFormat="1" ht="18" customHeight="1">
      <c r="A149" s="370">
        <f>A147+1</f>
        <v>27</v>
      </c>
      <c r="B149" s="370" t="s">
        <v>124</v>
      </c>
      <c r="C149" s="358" t="str">
        <f>VLOOKUP(B149,DS,2,0)</f>
        <v>Phạm Thành Đô</v>
      </c>
      <c r="D149" s="360" t="str">
        <f>VLOOKUP(B149,DS,3,0)</f>
        <v>Công nhân</v>
      </c>
      <c r="E149" s="79" t="s">
        <v>33</v>
      </c>
      <c r="F149" s="80">
        <v>8</v>
      </c>
      <c r="G149" s="80"/>
      <c r="H149" s="80">
        <v>8</v>
      </c>
      <c r="I149" s="80">
        <v>8</v>
      </c>
      <c r="J149" s="80">
        <v>8</v>
      </c>
      <c r="K149" s="80">
        <v>8</v>
      </c>
      <c r="L149" s="80">
        <v>4</v>
      </c>
      <c r="M149" s="80">
        <v>8</v>
      </c>
      <c r="N149" s="80">
        <v>8</v>
      </c>
      <c r="O149" s="80">
        <v>8</v>
      </c>
      <c r="P149" s="80">
        <v>8</v>
      </c>
      <c r="Q149" s="80">
        <v>8</v>
      </c>
      <c r="R149" s="80">
        <v>8</v>
      </c>
      <c r="S149" s="80"/>
      <c r="T149" s="80">
        <v>8</v>
      </c>
      <c r="U149" s="80">
        <v>8</v>
      </c>
      <c r="V149" s="80">
        <v>8</v>
      </c>
      <c r="W149" s="80">
        <v>8</v>
      </c>
      <c r="X149" s="80">
        <v>8</v>
      </c>
      <c r="Y149" s="80">
        <v>8</v>
      </c>
      <c r="Z149" s="80"/>
      <c r="AA149" s="80">
        <v>8</v>
      </c>
      <c r="AB149" s="80">
        <v>8</v>
      </c>
      <c r="AC149" s="80">
        <v>8</v>
      </c>
      <c r="AD149" s="80">
        <v>8</v>
      </c>
      <c r="AE149" s="80">
        <v>8</v>
      </c>
      <c r="AF149" s="80">
        <v>8</v>
      </c>
      <c r="AG149" s="80"/>
      <c r="AH149" s="80">
        <v>8</v>
      </c>
      <c r="AI149" s="80">
        <v>8</v>
      </c>
      <c r="AJ149" s="80"/>
      <c r="AK149" s="362">
        <f t="shared" ref="AK149" si="171">((SUM(F149:AJ149))/8)-(SUMIF($F$6:$AJ$6,"C.Nhật",F149:AJ149)/8)</f>
        <v>25</v>
      </c>
      <c r="AL149" s="362">
        <f t="shared" ref="AL149" si="172">SUM(F150:AJ150)/8*1.5</f>
        <v>0.75</v>
      </c>
      <c r="AM149" s="364">
        <f t="shared" ref="AM149" si="173">SUMIF($F$6:$AJ$6,"C.Nhật",$F149:$AJ150)/8*2</f>
        <v>1</v>
      </c>
      <c r="AN149" s="366">
        <f t="shared" ref="AN149" si="174">SUM(AK149:AM150)</f>
        <v>26.75</v>
      </c>
      <c r="AO149" s="368">
        <v>0</v>
      </c>
      <c r="AP149" s="366"/>
      <c r="AQ149" s="366"/>
      <c r="AR149" s="366"/>
      <c r="AS149" s="356"/>
      <c r="AT149" s="314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</row>
    <row r="150" spans="1:90" s="78" customFormat="1" ht="18" customHeight="1">
      <c r="A150" s="371"/>
      <c r="B150" s="371"/>
      <c r="C150" s="359"/>
      <c r="D150" s="361"/>
      <c r="E150" s="81" t="s">
        <v>32</v>
      </c>
      <c r="F150" s="82"/>
      <c r="G150" s="82"/>
      <c r="H150" s="82">
        <v>4</v>
      </c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  <c r="AA150" s="82"/>
      <c r="AB150" s="82"/>
      <c r="AC150" s="82"/>
      <c r="AD150" s="82"/>
      <c r="AE150" s="82"/>
      <c r="AF150" s="82"/>
      <c r="AG150" s="82"/>
      <c r="AH150" s="82"/>
      <c r="AI150" s="82"/>
      <c r="AJ150" s="82"/>
      <c r="AK150" s="363"/>
      <c r="AL150" s="363"/>
      <c r="AM150" s="365"/>
      <c r="AN150" s="367"/>
      <c r="AO150" s="369"/>
      <c r="AP150" s="367"/>
      <c r="AQ150" s="367"/>
      <c r="AR150" s="367"/>
      <c r="AS150" s="357"/>
      <c r="AT150" s="314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</row>
    <row r="151" spans="1:90" s="78" customFormat="1" ht="18" customHeight="1">
      <c r="A151" s="370">
        <f>A149+1</f>
        <v>28</v>
      </c>
      <c r="B151" s="370" t="s">
        <v>127</v>
      </c>
      <c r="C151" s="358" t="str">
        <f>VLOOKUP(B151,DS,2,0)</f>
        <v>Nguyễn Văn Bé Hai</v>
      </c>
      <c r="D151" s="360" t="str">
        <f>VLOOKUP(B151,DS,3,0)</f>
        <v>Công nhân</v>
      </c>
      <c r="E151" s="79" t="s">
        <v>33</v>
      </c>
      <c r="F151" s="80">
        <v>8</v>
      </c>
      <c r="G151" s="80"/>
      <c r="H151" s="80">
        <v>8</v>
      </c>
      <c r="I151" s="80">
        <v>8</v>
      </c>
      <c r="J151" s="80">
        <v>8</v>
      </c>
      <c r="K151" s="80">
        <v>8</v>
      </c>
      <c r="L151" s="80">
        <v>4</v>
      </c>
      <c r="M151" s="80">
        <v>8</v>
      </c>
      <c r="N151" s="80">
        <v>8</v>
      </c>
      <c r="O151" s="80">
        <v>8</v>
      </c>
      <c r="P151" s="80">
        <v>8</v>
      </c>
      <c r="Q151" s="80">
        <v>8</v>
      </c>
      <c r="R151" s="80">
        <v>8</v>
      </c>
      <c r="S151" s="80"/>
      <c r="T151" s="80">
        <v>8</v>
      </c>
      <c r="U151" s="80">
        <v>8</v>
      </c>
      <c r="V151" s="80">
        <v>8</v>
      </c>
      <c r="W151" s="80">
        <v>8</v>
      </c>
      <c r="X151" s="80">
        <v>8</v>
      </c>
      <c r="Y151" s="80">
        <v>8</v>
      </c>
      <c r="Z151" s="80"/>
      <c r="AA151" s="80">
        <v>8</v>
      </c>
      <c r="AB151" s="80">
        <v>8</v>
      </c>
      <c r="AC151" s="80">
        <v>8</v>
      </c>
      <c r="AD151" s="80">
        <v>8</v>
      </c>
      <c r="AE151" s="80">
        <v>8</v>
      </c>
      <c r="AF151" s="80">
        <v>8</v>
      </c>
      <c r="AG151" s="80"/>
      <c r="AH151" s="80">
        <v>8</v>
      </c>
      <c r="AI151" s="80">
        <v>8</v>
      </c>
      <c r="AJ151" s="80"/>
      <c r="AK151" s="362">
        <f t="shared" ref="AK151" si="175">((SUM(F151:AJ151))/8)-(SUMIF($F$6:$AJ$6,"C.Nhật",F151:AJ151)/8)</f>
        <v>25</v>
      </c>
      <c r="AL151" s="362">
        <f t="shared" ref="AL151" si="176">SUM(F152:AJ152)/8*1.5</f>
        <v>0.75</v>
      </c>
      <c r="AM151" s="364">
        <f t="shared" ref="AM151" si="177">SUMIF($F$6:$AJ$6,"C.Nhật",$F151:$AJ152)/8*2</f>
        <v>1</v>
      </c>
      <c r="AN151" s="366">
        <f t="shared" ref="AN151" si="178">SUM(AK151:AM152)</f>
        <v>26.75</v>
      </c>
      <c r="AO151" s="368">
        <v>0</v>
      </c>
      <c r="AP151" s="366"/>
      <c r="AQ151" s="366"/>
      <c r="AR151" s="366"/>
      <c r="AS151" s="356"/>
      <c r="AT151" s="314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</row>
    <row r="152" spans="1:90" s="78" customFormat="1" ht="18" customHeight="1">
      <c r="A152" s="371"/>
      <c r="B152" s="371"/>
      <c r="C152" s="359"/>
      <c r="D152" s="361"/>
      <c r="E152" s="81" t="s">
        <v>32</v>
      </c>
      <c r="F152" s="82"/>
      <c r="G152" s="82"/>
      <c r="H152" s="82">
        <v>4</v>
      </c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2"/>
      <c r="AD152" s="82"/>
      <c r="AE152" s="82"/>
      <c r="AF152" s="82"/>
      <c r="AG152" s="82"/>
      <c r="AH152" s="82"/>
      <c r="AI152" s="82"/>
      <c r="AJ152" s="82"/>
      <c r="AK152" s="363"/>
      <c r="AL152" s="363"/>
      <c r="AM152" s="365"/>
      <c r="AN152" s="367"/>
      <c r="AO152" s="369"/>
      <c r="AP152" s="367"/>
      <c r="AQ152" s="367"/>
      <c r="AR152" s="367"/>
      <c r="AS152" s="357"/>
      <c r="AT152" s="314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</row>
    <row r="153" spans="1:90" s="78" customFormat="1" ht="18" customHeight="1">
      <c r="A153" s="370">
        <f t="shared" ref="A153" si="179">A151+1</f>
        <v>29</v>
      </c>
      <c r="B153" s="370" t="s">
        <v>128</v>
      </c>
      <c r="C153" s="358" t="str">
        <f>VLOOKUP(B153,DS,2,0)</f>
        <v>Thạch Tiền</v>
      </c>
      <c r="D153" s="360" t="str">
        <f>VLOOKUP(B153,DS,3,0)</f>
        <v>Công nhân</v>
      </c>
      <c r="E153" s="79" t="s">
        <v>33</v>
      </c>
      <c r="F153" s="80">
        <v>8</v>
      </c>
      <c r="G153" s="80"/>
      <c r="H153" s="80">
        <v>8</v>
      </c>
      <c r="I153" s="80">
        <v>8</v>
      </c>
      <c r="J153" s="80">
        <v>8</v>
      </c>
      <c r="K153" s="80">
        <v>8</v>
      </c>
      <c r="L153" s="80">
        <v>4</v>
      </c>
      <c r="M153" s="80">
        <v>8</v>
      </c>
      <c r="N153" s="80">
        <v>8</v>
      </c>
      <c r="O153" s="80">
        <v>8</v>
      </c>
      <c r="P153" s="80">
        <v>8</v>
      </c>
      <c r="Q153" s="80">
        <v>8</v>
      </c>
      <c r="R153" s="80">
        <v>8</v>
      </c>
      <c r="S153" s="80"/>
      <c r="T153" s="80"/>
      <c r="U153" s="80">
        <v>8</v>
      </c>
      <c r="V153" s="80">
        <v>8</v>
      </c>
      <c r="W153" s="80">
        <v>8</v>
      </c>
      <c r="X153" s="80">
        <v>8</v>
      </c>
      <c r="Y153" s="80">
        <v>8</v>
      </c>
      <c r="Z153" s="80"/>
      <c r="AA153" s="80">
        <v>8</v>
      </c>
      <c r="AB153" s="80">
        <v>8</v>
      </c>
      <c r="AC153" s="80">
        <v>8</v>
      </c>
      <c r="AD153" s="80">
        <v>8</v>
      </c>
      <c r="AE153" s="80">
        <v>8</v>
      </c>
      <c r="AF153" s="80">
        <v>8</v>
      </c>
      <c r="AG153" s="80"/>
      <c r="AH153" s="80">
        <v>8</v>
      </c>
      <c r="AI153" s="80">
        <v>8</v>
      </c>
      <c r="AJ153" s="80"/>
      <c r="AK153" s="362">
        <f t="shared" ref="AK153" si="180">((SUM(F153:AJ153))/8)-(SUMIF($F$6:$AJ$6,"C.Nhật",F153:AJ153)/8)</f>
        <v>24</v>
      </c>
      <c r="AL153" s="362">
        <f t="shared" ref="AL153" si="181">SUM(F154:AJ154)/8*1.5</f>
        <v>0.75</v>
      </c>
      <c r="AM153" s="364">
        <f t="shared" ref="AM153" si="182">SUMIF($F$6:$AJ$6,"C.Nhật",$F153:$AJ154)/8*2</f>
        <v>1</v>
      </c>
      <c r="AN153" s="366">
        <f t="shared" ref="AN153" si="183">SUM(AK153:AM154)</f>
        <v>25.75</v>
      </c>
      <c r="AO153" s="368">
        <v>0</v>
      </c>
      <c r="AP153" s="366"/>
      <c r="AQ153" s="366"/>
      <c r="AR153" s="366"/>
      <c r="AS153" s="356"/>
      <c r="AT153" s="314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</row>
    <row r="154" spans="1:90" s="78" customFormat="1" ht="18" customHeight="1">
      <c r="A154" s="371"/>
      <c r="B154" s="371"/>
      <c r="C154" s="359"/>
      <c r="D154" s="361"/>
      <c r="E154" s="81" t="s">
        <v>32</v>
      </c>
      <c r="F154" s="82"/>
      <c r="G154" s="82"/>
      <c r="H154" s="82">
        <v>4</v>
      </c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363"/>
      <c r="AL154" s="363"/>
      <c r="AM154" s="365"/>
      <c r="AN154" s="367"/>
      <c r="AO154" s="369"/>
      <c r="AP154" s="367"/>
      <c r="AQ154" s="367"/>
      <c r="AR154" s="367"/>
      <c r="AS154" s="357"/>
      <c r="AT154" s="314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</row>
    <row r="155" spans="1:90" s="78" customFormat="1" ht="18" customHeight="1">
      <c r="A155" s="370">
        <f t="shared" ref="A155" si="184">A153+1</f>
        <v>30</v>
      </c>
      <c r="B155" s="370" t="s">
        <v>129</v>
      </c>
      <c r="C155" s="358" t="str">
        <f>VLOOKUP(B155,DS,2,0)</f>
        <v>Hứa Hậu</v>
      </c>
      <c r="D155" s="360" t="str">
        <f>VLOOKUP(B155,DS,3,0)</f>
        <v>Công nhân</v>
      </c>
      <c r="E155" s="79" t="s">
        <v>33</v>
      </c>
      <c r="F155" s="80">
        <v>8</v>
      </c>
      <c r="G155" s="80"/>
      <c r="H155" s="80">
        <v>8</v>
      </c>
      <c r="I155" s="80">
        <v>8</v>
      </c>
      <c r="J155" s="80">
        <v>8</v>
      </c>
      <c r="K155" s="80">
        <v>8</v>
      </c>
      <c r="L155" s="80">
        <v>4</v>
      </c>
      <c r="M155" s="80">
        <v>8</v>
      </c>
      <c r="N155" s="80">
        <v>8</v>
      </c>
      <c r="O155" s="80">
        <v>8</v>
      </c>
      <c r="P155" s="80">
        <v>8</v>
      </c>
      <c r="Q155" s="80">
        <v>8</v>
      </c>
      <c r="R155" s="80">
        <v>8</v>
      </c>
      <c r="S155" s="80"/>
      <c r="T155" s="80">
        <v>8</v>
      </c>
      <c r="U155" s="80">
        <v>8</v>
      </c>
      <c r="V155" s="80">
        <v>8</v>
      </c>
      <c r="W155" s="80">
        <v>8</v>
      </c>
      <c r="X155" s="80">
        <v>8</v>
      </c>
      <c r="Y155" s="80">
        <v>8</v>
      </c>
      <c r="Z155" s="80"/>
      <c r="AA155" s="80">
        <v>8</v>
      </c>
      <c r="AB155" s="80">
        <v>8</v>
      </c>
      <c r="AC155" s="80">
        <v>8</v>
      </c>
      <c r="AD155" s="80">
        <v>8</v>
      </c>
      <c r="AE155" s="80">
        <v>8</v>
      </c>
      <c r="AF155" s="80">
        <v>8</v>
      </c>
      <c r="AG155" s="80"/>
      <c r="AH155" s="80">
        <v>8</v>
      </c>
      <c r="AI155" s="80">
        <v>8</v>
      </c>
      <c r="AJ155" s="80"/>
      <c r="AK155" s="362">
        <f t="shared" ref="AK155" si="185">((SUM(F155:AJ155))/8)-(SUMIF($F$6:$AJ$6,"C.Nhật",F155:AJ155)/8)</f>
        <v>25</v>
      </c>
      <c r="AL155" s="362">
        <f t="shared" ref="AL155" si="186">SUM(F156:AJ156)/8*1.5</f>
        <v>0.75</v>
      </c>
      <c r="AM155" s="364">
        <f t="shared" ref="AM155" si="187">SUMIF($F$6:$AJ$6,"C.Nhật",$F155:$AJ156)/8*2</f>
        <v>1</v>
      </c>
      <c r="AN155" s="366">
        <f t="shared" ref="AN155" si="188">SUM(AK155:AM156)</f>
        <v>26.75</v>
      </c>
      <c r="AO155" s="368">
        <v>0</v>
      </c>
      <c r="AP155" s="366"/>
      <c r="AQ155" s="366"/>
      <c r="AR155" s="366"/>
      <c r="AS155" s="356"/>
      <c r="AT155" s="354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</row>
    <row r="156" spans="1:90" s="78" customFormat="1" ht="18" customHeight="1">
      <c r="A156" s="371"/>
      <c r="B156" s="371"/>
      <c r="C156" s="359"/>
      <c r="D156" s="361"/>
      <c r="E156" s="81" t="s">
        <v>32</v>
      </c>
      <c r="F156" s="82"/>
      <c r="G156" s="82"/>
      <c r="H156" s="82">
        <v>4</v>
      </c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2"/>
      <c r="AD156" s="82"/>
      <c r="AE156" s="82"/>
      <c r="AF156" s="82"/>
      <c r="AG156" s="82"/>
      <c r="AH156" s="82"/>
      <c r="AI156" s="82"/>
      <c r="AJ156" s="82"/>
      <c r="AK156" s="363"/>
      <c r="AL156" s="363"/>
      <c r="AM156" s="365"/>
      <c r="AN156" s="367"/>
      <c r="AO156" s="369"/>
      <c r="AP156" s="367"/>
      <c r="AQ156" s="367"/>
      <c r="AR156" s="367"/>
      <c r="AS156" s="357"/>
      <c r="AT156" s="354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</row>
    <row r="157" spans="1:90" s="78" customFormat="1" ht="18" customHeight="1">
      <c r="A157" s="370">
        <f t="shared" ref="A157" si="189">A155+1</f>
        <v>31</v>
      </c>
      <c r="B157" s="370" t="s">
        <v>130</v>
      </c>
      <c r="C157" s="358" t="str">
        <f>VLOOKUP(B157,DS,2,0)</f>
        <v>Sơn Phép</v>
      </c>
      <c r="D157" s="360" t="str">
        <f>VLOOKUP(B157,DS,3,0)</f>
        <v>Công nhân</v>
      </c>
      <c r="E157" s="79" t="s">
        <v>33</v>
      </c>
      <c r="F157" s="80">
        <v>8</v>
      </c>
      <c r="G157" s="80"/>
      <c r="H157" s="80">
        <v>8</v>
      </c>
      <c r="I157" s="80">
        <v>8</v>
      </c>
      <c r="J157" s="80">
        <v>8</v>
      </c>
      <c r="K157" s="80">
        <v>8</v>
      </c>
      <c r="L157" s="80">
        <v>4</v>
      </c>
      <c r="M157" s="80">
        <v>8</v>
      </c>
      <c r="N157" s="80">
        <v>8</v>
      </c>
      <c r="O157" s="80">
        <v>8</v>
      </c>
      <c r="P157" s="80">
        <v>8</v>
      </c>
      <c r="Q157" s="80">
        <v>8</v>
      </c>
      <c r="R157" s="80">
        <v>8</v>
      </c>
      <c r="S157" s="80"/>
      <c r="T157" s="80">
        <v>8</v>
      </c>
      <c r="U157" s="80">
        <v>8</v>
      </c>
      <c r="V157" s="80">
        <v>8</v>
      </c>
      <c r="W157" s="80">
        <v>8</v>
      </c>
      <c r="X157" s="80">
        <v>8</v>
      </c>
      <c r="Y157" s="80">
        <v>8</v>
      </c>
      <c r="Z157" s="80"/>
      <c r="AA157" s="80">
        <v>8</v>
      </c>
      <c r="AB157" s="80">
        <v>8</v>
      </c>
      <c r="AC157" s="80">
        <v>8</v>
      </c>
      <c r="AD157" s="80">
        <v>8</v>
      </c>
      <c r="AE157" s="80">
        <v>8</v>
      </c>
      <c r="AF157" s="80">
        <v>8</v>
      </c>
      <c r="AG157" s="80"/>
      <c r="AH157" s="80">
        <v>8</v>
      </c>
      <c r="AI157" s="80">
        <v>8</v>
      </c>
      <c r="AJ157" s="80"/>
      <c r="AK157" s="362">
        <f t="shared" ref="AK157" si="190">((SUM(F157:AJ157))/8)-(SUMIF($F$6:$AJ$6,"C.Nhật",F157:AJ157)/8)</f>
        <v>25</v>
      </c>
      <c r="AL157" s="362">
        <f t="shared" ref="AL157" si="191">SUM(F158:AJ158)/8*1.5</f>
        <v>0.75</v>
      </c>
      <c r="AM157" s="364">
        <f t="shared" ref="AM157" si="192">SUMIF($F$6:$AJ$6,"C.Nhật",$F157:$AJ158)/8*2</f>
        <v>1</v>
      </c>
      <c r="AN157" s="366">
        <f t="shared" ref="AN157" si="193">SUM(AK157:AM158)</f>
        <v>26.75</v>
      </c>
      <c r="AO157" s="368">
        <v>0</v>
      </c>
      <c r="AP157" s="366"/>
      <c r="AQ157" s="366"/>
      <c r="AR157" s="366"/>
      <c r="AS157" s="356"/>
      <c r="AT157" s="354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</row>
    <row r="158" spans="1:90" s="78" customFormat="1" ht="18" customHeight="1">
      <c r="A158" s="371"/>
      <c r="B158" s="371"/>
      <c r="C158" s="359"/>
      <c r="D158" s="361"/>
      <c r="E158" s="81" t="s">
        <v>32</v>
      </c>
      <c r="F158" s="82"/>
      <c r="G158" s="82"/>
      <c r="H158" s="82">
        <v>4</v>
      </c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2"/>
      <c r="AD158" s="82"/>
      <c r="AE158" s="82"/>
      <c r="AF158" s="82"/>
      <c r="AG158" s="82"/>
      <c r="AH158" s="82"/>
      <c r="AI158" s="82"/>
      <c r="AJ158" s="82"/>
      <c r="AK158" s="363"/>
      <c r="AL158" s="363"/>
      <c r="AM158" s="365"/>
      <c r="AN158" s="367"/>
      <c r="AO158" s="369"/>
      <c r="AP158" s="367"/>
      <c r="AQ158" s="367"/>
      <c r="AR158" s="367"/>
      <c r="AS158" s="357"/>
      <c r="AT158" s="354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</row>
    <row r="159" spans="1:90" s="78" customFormat="1" ht="18" customHeight="1">
      <c r="A159" s="370">
        <f t="shared" ref="A159" si="194">A157+1</f>
        <v>32</v>
      </c>
      <c r="B159" s="370" t="s">
        <v>131</v>
      </c>
      <c r="C159" s="358" t="str">
        <f>VLOOKUP(B159,DS,2,0)</f>
        <v>Lý La Qui</v>
      </c>
      <c r="D159" s="360" t="str">
        <f>VLOOKUP(B159,DS,3,0)</f>
        <v>Công nhân</v>
      </c>
      <c r="E159" s="79" t="s">
        <v>33</v>
      </c>
      <c r="F159" s="80">
        <v>8</v>
      </c>
      <c r="G159" s="80"/>
      <c r="H159" s="80">
        <v>8</v>
      </c>
      <c r="I159" s="80">
        <v>8</v>
      </c>
      <c r="J159" s="80">
        <v>8</v>
      </c>
      <c r="K159" s="80">
        <v>8</v>
      </c>
      <c r="L159" s="80">
        <v>4</v>
      </c>
      <c r="M159" s="80">
        <v>8</v>
      </c>
      <c r="N159" s="80">
        <v>8</v>
      </c>
      <c r="O159" s="80">
        <v>8</v>
      </c>
      <c r="P159" s="80">
        <v>8</v>
      </c>
      <c r="Q159" s="80">
        <v>8</v>
      </c>
      <c r="R159" s="80">
        <v>8</v>
      </c>
      <c r="S159" s="80"/>
      <c r="T159" s="80">
        <v>8</v>
      </c>
      <c r="U159" s="80">
        <v>8</v>
      </c>
      <c r="V159" s="80">
        <v>8</v>
      </c>
      <c r="W159" s="80">
        <v>8</v>
      </c>
      <c r="X159" s="80">
        <v>8</v>
      </c>
      <c r="Y159" s="80">
        <v>8</v>
      </c>
      <c r="Z159" s="80"/>
      <c r="AA159" s="80">
        <v>8</v>
      </c>
      <c r="AB159" s="80">
        <v>8</v>
      </c>
      <c r="AC159" s="80">
        <v>8</v>
      </c>
      <c r="AD159" s="80">
        <v>8</v>
      </c>
      <c r="AE159" s="80">
        <v>8</v>
      </c>
      <c r="AF159" s="80">
        <v>8</v>
      </c>
      <c r="AG159" s="80"/>
      <c r="AH159" s="80">
        <v>8</v>
      </c>
      <c r="AI159" s="80">
        <v>8</v>
      </c>
      <c r="AJ159" s="80"/>
      <c r="AK159" s="362">
        <f t="shared" ref="AK159" si="195">((SUM(F159:AJ159))/8)-(SUMIF($F$6:$AJ$6,"C.Nhật",F159:AJ159)/8)</f>
        <v>25</v>
      </c>
      <c r="AL159" s="362">
        <f t="shared" ref="AL159" si="196">SUM(F160:AJ160)/8*1.5</f>
        <v>0.75</v>
      </c>
      <c r="AM159" s="364">
        <f t="shared" ref="AM159" si="197">SUMIF($F$6:$AJ$6,"C.Nhật",$F159:$AJ160)/8*2</f>
        <v>1</v>
      </c>
      <c r="AN159" s="366">
        <f t="shared" ref="AN159" si="198">SUM(AK159:AM160)</f>
        <v>26.75</v>
      </c>
      <c r="AO159" s="368">
        <v>0</v>
      </c>
      <c r="AP159" s="366"/>
      <c r="AQ159" s="366"/>
      <c r="AR159" s="366"/>
      <c r="AS159" s="356"/>
      <c r="AT159" s="354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</row>
    <row r="160" spans="1:90" s="78" customFormat="1" ht="18" customHeight="1">
      <c r="A160" s="371"/>
      <c r="B160" s="371"/>
      <c r="C160" s="359"/>
      <c r="D160" s="361"/>
      <c r="E160" s="81" t="s">
        <v>32</v>
      </c>
      <c r="F160" s="82"/>
      <c r="G160" s="82"/>
      <c r="H160" s="82">
        <v>4</v>
      </c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2"/>
      <c r="AD160" s="82"/>
      <c r="AE160" s="82"/>
      <c r="AF160" s="82"/>
      <c r="AG160" s="82"/>
      <c r="AH160" s="82"/>
      <c r="AI160" s="82"/>
      <c r="AJ160" s="82"/>
      <c r="AK160" s="363"/>
      <c r="AL160" s="363"/>
      <c r="AM160" s="365"/>
      <c r="AN160" s="367"/>
      <c r="AO160" s="369"/>
      <c r="AP160" s="367"/>
      <c r="AQ160" s="367"/>
      <c r="AR160" s="367"/>
      <c r="AS160" s="357"/>
      <c r="AT160" s="354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</row>
    <row r="161" spans="1:90" s="78" customFormat="1" ht="18" customHeight="1">
      <c r="A161" s="370">
        <f t="shared" ref="A161" si="199">A159+1</f>
        <v>33</v>
      </c>
      <c r="B161" s="370" t="s">
        <v>132</v>
      </c>
      <c r="C161" s="358" t="str">
        <f>VLOOKUP(B161,DS,2,0)</f>
        <v>Nguyễn Văn Tâm</v>
      </c>
      <c r="D161" s="360" t="str">
        <f>VLOOKUP(B161,DS,3,0)</f>
        <v>Công nhân</v>
      </c>
      <c r="E161" s="79" t="s">
        <v>33</v>
      </c>
      <c r="F161" s="80">
        <v>8</v>
      </c>
      <c r="G161" s="80"/>
      <c r="H161" s="80">
        <v>8</v>
      </c>
      <c r="I161" s="80">
        <v>8</v>
      </c>
      <c r="J161" s="80">
        <v>8</v>
      </c>
      <c r="K161" s="80">
        <v>8</v>
      </c>
      <c r="L161" s="80">
        <v>4</v>
      </c>
      <c r="M161" s="80">
        <v>8</v>
      </c>
      <c r="N161" s="80">
        <v>8</v>
      </c>
      <c r="O161" s="80">
        <v>8</v>
      </c>
      <c r="P161" s="80">
        <v>8</v>
      </c>
      <c r="Q161" s="80">
        <v>8</v>
      </c>
      <c r="R161" s="80">
        <v>8</v>
      </c>
      <c r="S161" s="80"/>
      <c r="T161" s="80">
        <v>8</v>
      </c>
      <c r="U161" s="80">
        <v>8</v>
      </c>
      <c r="V161" s="80">
        <v>8</v>
      </c>
      <c r="W161" s="80">
        <v>8</v>
      </c>
      <c r="X161" s="80">
        <v>8</v>
      </c>
      <c r="Y161" s="80">
        <v>8</v>
      </c>
      <c r="Z161" s="80"/>
      <c r="AA161" s="80"/>
      <c r="AB161" s="80">
        <v>8</v>
      </c>
      <c r="AC161" s="80">
        <v>8</v>
      </c>
      <c r="AD161" s="80">
        <v>8</v>
      </c>
      <c r="AE161" s="80">
        <v>8</v>
      </c>
      <c r="AF161" s="80">
        <v>8</v>
      </c>
      <c r="AG161" s="80"/>
      <c r="AH161" s="80">
        <v>8</v>
      </c>
      <c r="AI161" s="80">
        <v>8</v>
      </c>
      <c r="AJ161" s="80"/>
      <c r="AK161" s="362">
        <f t="shared" ref="AK161" si="200">((SUM(F161:AJ161))/8)-(SUMIF($F$6:$AJ$6,"C.Nhật",F161:AJ161)/8)</f>
        <v>24</v>
      </c>
      <c r="AL161" s="362">
        <f t="shared" ref="AL161" si="201">SUM(F162:AJ162)/8*1.5</f>
        <v>0.75</v>
      </c>
      <c r="AM161" s="364">
        <f t="shared" ref="AM161" si="202">SUMIF($F$6:$AJ$6,"C.Nhật",$F161:$AJ162)/8*2</f>
        <v>1</v>
      </c>
      <c r="AN161" s="366">
        <f t="shared" ref="AN161" si="203">SUM(AK161:AM162)</f>
        <v>25.75</v>
      </c>
      <c r="AO161" s="368">
        <v>0</v>
      </c>
      <c r="AP161" s="366"/>
      <c r="AQ161" s="366"/>
      <c r="AR161" s="366"/>
      <c r="AS161" s="356"/>
      <c r="AT161" s="354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</row>
    <row r="162" spans="1:90" s="78" customFormat="1" ht="18" customHeight="1">
      <c r="A162" s="371"/>
      <c r="B162" s="371"/>
      <c r="C162" s="359"/>
      <c r="D162" s="361"/>
      <c r="E162" s="81" t="s">
        <v>32</v>
      </c>
      <c r="F162" s="82"/>
      <c r="G162" s="82"/>
      <c r="H162" s="82">
        <v>4</v>
      </c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  <c r="AC162" s="82"/>
      <c r="AD162" s="82"/>
      <c r="AE162" s="82"/>
      <c r="AF162" s="82"/>
      <c r="AG162" s="82"/>
      <c r="AH162" s="82"/>
      <c r="AI162" s="82"/>
      <c r="AJ162" s="82"/>
      <c r="AK162" s="363"/>
      <c r="AL162" s="363"/>
      <c r="AM162" s="365"/>
      <c r="AN162" s="367"/>
      <c r="AO162" s="369"/>
      <c r="AP162" s="367"/>
      <c r="AQ162" s="367"/>
      <c r="AR162" s="367"/>
      <c r="AS162" s="357"/>
      <c r="AT162" s="354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</row>
    <row r="163" spans="1:90" s="78" customFormat="1" ht="18" customHeight="1">
      <c r="A163" s="370">
        <f t="shared" ref="A163" si="204">A161+1</f>
        <v>34</v>
      </c>
      <c r="B163" s="370" t="s">
        <v>133</v>
      </c>
      <c r="C163" s="358" t="str">
        <f>VLOOKUP(B163,DS,2,0)</f>
        <v>Sơn Lét</v>
      </c>
      <c r="D163" s="360" t="str">
        <f>VLOOKUP(B163,DS,3,0)</f>
        <v>Công nhân</v>
      </c>
      <c r="E163" s="79" t="s">
        <v>33</v>
      </c>
      <c r="F163" s="80">
        <v>8</v>
      </c>
      <c r="G163" s="80"/>
      <c r="H163" s="80">
        <v>8</v>
      </c>
      <c r="I163" s="80">
        <v>8</v>
      </c>
      <c r="J163" s="80">
        <v>8</v>
      </c>
      <c r="K163" s="80">
        <v>8</v>
      </c>
      <c r="L163" s="80">
        <v>4</v>
      </c>
      <c r="M163" s="80">
        <v>8</v>
      </c>
      <c r="N163" s="80">
        <v>8</v>
      </c>
      <c r="O163" s="80">
        <v>8</v>
      </c>
      <c r="P163" s="80">
        <v>8</v>
      </c>
      <c r="Q163" s="80">
        <v>8</v>
      </c>
      <c r="R163" s="80">
        <v>8</v>
      </c>
      <c r="S163" s="80"/>
      <c r="T163" s="80">
        <v>8</v>
      </c>
      <c r="U163" s="80">
        <v>8</v>
      </c>
      <c r="V163" s="80">
        <v>8</v>
      </c>
      <c r="W163" s="80">
        <v>8</v>
      </c>
      <c r="X163" s="80">
        <v>8</v>
      </c>
      <c r="Y163" s="80">
        <v>8</v>
      </c>
      <c r="Z163" s="80"/>
      <c r="AA163" s="80">
        <v>8</v>
      </c>
      <c r="AB163" s="80">
        <v>8</v>
      </c>
      <c r="AC163" s="80">
        <v>8</v>
      </c>
      <c r="AD163" s="80">
        <v>8</v>
      </c>
      <c r="AE163" s="80">
        <v>8</v>
      </c>
      <c r="AF163" s="80">
        <v>8</v>
      </c>
      <c r="AG163" s="80"/>
      <c r="AH163" s="80">
        <v>8</v>
      </c>
      <c r="AI163" s="80">
        <v>8</v>
      </c>
      <c r="AJ163" s="80"/>
      <c r="AK163" s="362">
        <f t="shared" ref="AK163" si="205">((SUM(F163:AJ163))/8)-(SUMIF($F$6:$AJ$6,"C.Nhật",F163:AJ163)/8)</f>
        <v>25</v>
      </c>
      <c r="AL163" s="362">
        <f t="shared" ref="AL163" si="206">SUM(F164:AJ164)/8*1.5</f>
        <v>0.75</v>
      </c>
      <c r="AM163" s="364">
        <f t="shared" ref="AM163" si="207">SUMIF($F$6:$AJ$6,"C.Nhật",$F163:$AJ164)/8*2</f>
        <v>1</v>
      </c>
      <c r="AN163" s="366">
        <f t="shared" ref="AN163" si="208">SUM(AK163:AM164)</f>
        <v>26.75</v>
      </c>
      <c r="AO163" s="368">
        <v>0</v>
      </c>
      <c r="AP163" s="366"/>
      <c r="AQ163" s="366"/>
      <c r="AR163" s="366"/>
      <c r="AS163" s="356"/>
      <c r="AT163" s="354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</row>
    <row r="164" spans="1:90" s="78" customFormat="1" ht="18" customHeight="1">
      <c r="A164" s="371"/>
      <c r="B164" s="371"/>
      <c r="C164" s="359"/>
      <c r="D164" s="361"/>
      <c r="E164" s="81" t="s">
        <v>32</v>
      </c>
      <c r="F164" s="82"/>
      <c r="G164" s="82"/>
      <c r="H164" s="82">
        <v>4</v>
      </c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  <c r="AA164" s="82"/>
      <c r="AB164" s="82"/>
      <c r="AC164" s="82"/>
      <c r="AD164" s="82"/>
      <c r="AE164" s="82"/>
      <c r="AF164" s="82"/>
      <c r="AG164" s="82"/>
      <c r="AH164" s="82"/>
      <c r="AI164" s="82"/>
      <c r="AJ164" s="82"/>
      <c r="AK164" s="363"/>
      <c r="AL164" s="363"/>
      <c r="AM164" s="365"/>
      <c r="AN164" s="367"/>
      <c r="AO164" s="369"/>
      <c r="AP164" s="367"/>
      <c r="AQ164" s="367"/>
      <c r="AR164" s="367"/>
      <c r="AS164" s="357"/>
      <c r="AT164" s="354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</row>
    <row r="165" spans="1:90" s="78" customFormat="1" ht="18" customHeight="1">
      <c r="A165" s="370">
        <f t="shared" ref="A165" si="209">A163+1</f>
        <v>35</v>
      </c>
      <c r="B165" s="370" t="s">
        <v>134</v>
      </c>
      <c r="C165" s="358" t="str">
        <f>VLOOKUP(B165,DS,2,0)</f>
        <v>Trần Nhiên</v>
      </c>
      <c r="D165" s="360" t="str">
        <f>VLOOKUP(B165,DS,3,0)</f>
        <v>Công nhân</v>
      </c>
      <c r="E165" s="79" t="s">
        <v>33</v>
      </c>
      <c r="F165" s="80">
        <v>8</v>
      </c>
      <c r="G165" s="80"/>
      <c r="H165" s="80">
        <v>8</v>
      </c>
      <c r="I165" s="80">
        <v>8</v>
      </c>
      <c r="J165" s="80">
        <v>8</v>
      </c>
      <c r="K165" s="80">
        <v>8</v>
      </c>
      <c r="L165" s="80">
        <v>4</v>
      </c>
      <c r="M165" s="80">
        <v>8</v>
      </c>
      <c r="N165" s="80">
        <v>8</v>
      </c>
      <c r="O165" s="80">
        <v>8</v>
      </c>
      <c r="P165" s="80">
        <v>8</v>
      </c>
      <c r="Q165" s="80">
        <v>8</v>
      </c>
      <c r="R165" s="80">
        <v>8</v>
      </c>
      <c r="S165" s="80"/>
      <c r="T165" s="80">
        <v>8</v>
      </c>
      <c r="U165" s="80">
        <v>8</v>
      </c>
      <c r="V165" s="80">
        <v>8</v>
      </c>
      <c r="W165" s="80">
        <v>8</v>
      </c>
      <c r="X165" s="80">
        <v>8</v>
      </c>
      <c r="Y165" s="80">
        <v>8</v>
      </c>
      <c r="Z165" s="80"/>
      <c r="AA165" s="80">
        <v>8</v>
      </c>
      <c r="AB165" s="80">
        <v>8</v>
      </c>
      <c r="AC165" s="80">
        <v>8</v>
      </c>
      <c r="AD165" s="80">
        <v>8</v>
      </c>
      <c r="AE165" s="80">
        <v>8</v>
      </c>
      <c r="AF165" s="80">
        <v>8</v>
      </c>
      <c r="AG165" s="80"/>
      <c r="AH165" s="80">
        <v>8</v>
      </c>
      <c r="AI165" s="80">
        <v>8</v>
      </c>
      <c r="AJ165" s="80"/>
      <c r="AK165" s="362">
        <f t="shared" ref="AK165" si="210">((SUM(F165:AJ165))/8)-(SUMIF($F$6:$AJ$6,"C.Nhật",F165:AJ165)/8)</f>
        <v>25</v>
      </c>
      <c r="AL165" s="362">
        <f t="shared" ref="AL165" si="211">SUM(F166:AJ166)/8*1.5</f>
        <v>0.75</v>
      </c>
      <c r="AM165" s="364">
        <f t="shared" ref="AM165" si="212">SUMIF($F$6:$AJ$6,"C.Nhật",$F165:$AJ166)/8*2</f>
        <v>1</v>
      </c>
      <c r="AN165" s="366">
        <f t="shared" ref="AN165" si="213">SUM(AK165:AM166)</f>
        <v>26.75</v>
      </c>
      <c r="AO165" s="368">
        <v>0</v>
      </c>
      <c r="AP165" s="366"/>
      <c r="AQ165" s="366"/>
      <c r="AR165" s="366"/>
      <c r="AS165" s="356"/>
      <c r="AT165" s="354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</row>
    <row r="166" spans="1:90" s="78" customFormat="1" ht="18" customHeight="1">
      <c r="A166" s="371"/>
      <c r="B166" s="371"/>
      <c r="C166" s="359"/>
      <c r="D166" s="361"/>
      <c r="E166" s="81" t="s">
        <v>32</v>
      </c>
      <c r="F166" s="82"/>
      <c r="G166" s="82"/>
      <c r="H166" s="82">
        <v>4</v>
      </c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  <c r="AA166" s="82"/>
      <c r="AB166" s="82"/>
      <c r="AC166" s="82"/>
      <c r="AD166" s="82"/>
      <c r="AE166" s="82"/>
      <c r="AF166" s="82"/>
      <c r="AG166" s="82"/>
      <c r="AH166" s="82"/>
      <c r="AI166" s="82"/>
      <c r="AJ166" s="82"/>
      <c r="AK166" s="363"/>
      <c r="AL166" s="363"/>
      <c r="AM166" s="365"/>
      <c r="AN166" s="367"/>
      <c r="AO166" s="369"/>
      <c r="AP166" s="367"/>
      <c r="AQ166" s="367"/>
      <c r="AR166" s="367"/>
      <c r="AS166" s="357"/>
      <c r="AT166" s="354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</row>
    <row r="167" spans="1:90" s="78" customFormat="1" ht="18" customHeight="1">
      <c r="A167" s="370">
        <f t="shared" ref="A167" si="214">A165+1</f>
        <v>36</v>
      </c>
      <c r="B167" s="370" t="s">
        <v>135</v>
      </c>
      <c r="C167" s="358" t="str">
        <f>VLOOKUP(B167,DS,2,0)</f>
        <v>Thạch Giang</v>
      </c>
      <c r="D167" s="360" t="str">
        <f>VLOOKUP(B167,DS,3,0)</f>
        <v>Công nhân</v>
      </c>
      <c r="E167" s="79" t="s">
        <v>33</v>
      </c>
      <c r="F167" s="80">
        <v>8</v>
      </c>
      <c r="G167" s="80"/>
      <c r="H167" s="80">
        <v>8</v>
      </c>
      <c r="I167" s="80">
        <v>8</v>
      </c>
      <c r="J167" s="80">
        <v>8</v>
      </c>
      <c r="K167" s="80">
        <v>8</v>
      </c>
      <c r="L167" s="80">
        <v>4</v>
      </c>
      <c r="M167" s="80">
        <v>8</v>
      </c>
      <c r="N167" s="80"/>
      <c r="O167" s="80">
        <v>8</v>
      </c>
      <c r="P167" s="80">
        <v>8</v>
      </c>
      <c r="Q167" s="80">
        <v>8</v>
      </c>
      <c r="R167" s="80">
        <v>8</v>
      </c>
      <c r="S167" s="80"/>
      <c r="T167" s="80">
        <v>8</v>
      </c>
      <c r="U167" s="80">
        <v>8</v>
      </c>
      <c r="V167" s="80">
        <v>8</v>
      </c>
      <c r="W167" s="80">
        <v>8</v>
      </c>
      <c r="X167" s="80">
        <v>8</v>
      </c>
      <c r="Y167" s="80">
        <v>8</v>
      </c>
      <c r="Z167" s="80"/>
      <c r="AA167" s="80">
        <v>8</v>
      </c>
      <c r="AB167" s="80">
        <v>8</v>
      </c>
      <c r="AC167" s="80">
        <v>8</v>
      </c>
      <c r="AD167" s="80">
        <v>8</v>
      </c>
      <c r="AE167" s="80">
        <v>8</v>
      </c>
      <c r="AF167" s="80">
        <v>8</v>
      </c>
      <c r="AG167" s="80"/>
      <c r="AH167" s="80">
        <v>8</v>
      </c>
      <c r="AI167" s="80">
        <v>8</v>
      </c>
      <c r="AJ167" s="80"/>
      <c r="AK167" s="362">
        <f t="shared" ref="AK167" si="215">((SUM(F167:AJ167))/8)-(SUMIF($F$6:$AJ$6,"C.Nhật",F167:AJ167)/8)</f>
        <v>24</v>
      </c>
      <c r="AL167" s="362">
        <f t="shared" ref="AL167" si="216">SUM(F168:AJ168)/8*1.5</f>
        <v>0.75</v>
      </c>
      <c r="AM167" s="364">
        <f t="shared" ref="AM167" si="217">SUMIF($F$6:$AJ$6,"C.Nhật",$F167:$AJ168)/8*2</f>
        <v>1</v>
      </c>
      <c r="AN167" s="366">
        <f t="shared" ref="AN167" si="218">SUM(AK167:AM168)</f>
        <v>25.75</v>
      </c>
      <c r="AO167" s="368">
        <v>0</v>
      </c>
      <c r="AP167" s="366"/>
      <c r="AQ167" s="366"/>
      <c r="AR167" s="366"/>
      <c r="AS167" s="356"/>
      <c r="AT167" s="314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</row>
    <row r="168" spans="1:90" s="78" customFormat="1" ht="18" customHeight="1">
      <c r="A168" s="371"/>
      <c r="B168" s="371"/>
      <c r="C168" s="359"/>
      <c r="D168" s="361"/>
      <c r="E168" s="81" t="s">
        <v>32</v>
      </c>
      <c r="F168" s="82"/>
      <c r="G168" s="82"/>
      <c r="H168" s="82">
        <v>4</v>
      </c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  <c r="AE168" s="82"/>
      <c r="AF168" s="82"/>
      <c r="AG168" s="82"/>
      <c r="AH168" s="82"/>
      <c r="AI168" s="82"/>
      <c r="AJ168" s="82"/>
      <c r="AK168" s="363"/>
      <c r="AL168" s="363"/>
      <c r="AM168" s="365"/>
      <c r="AN168" s="367"/>
      <c r="AO168" s="369"/>
      <c r="AP168" s="367"/>
      <c r="AQ168" s="367"/>
      <c r="AR168" s="367"/>
      <c r="AS168" s="357"/>
      <c r="AT168" s="314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</row>
    <row r="169" spans="1:90" s="78" customFormat="1" ht="18" customHeight="1">
      <c r="A169" s="370">
        <f t="shared" ref="A169" si="219">A167+1</f>
        <v>37</v>
      </c>
      <c r="B169" s="370" t="s">
        <v>136</v>
      </c>
      <c r="C169" s="358" t="str">
        <f>VLOOKUP(B169,DS,2,0)</f>
        <v>Thạch Quyền</v>
      </c>
      <c r="D169" s="360" t="str">
        <f>VLOOKUP(B169,DS,3,0)</f>
        <v>Công nhân</v>
      </c>
      <c r="E169" s="79" t="s">
        <v>33</v>
      </c>
      <c r="F169" s="80">
        <v>8</v>
      </c>
      <c r="G169" s="80"/>
      <c r="H169" s="80">
        <v>8</v>
      </c>
      <c r="I169" s="80">
        <v>8</v>
      </c>
      <c r="J169" s="80">
        <v>8</v>
      </c>
      <c r="K169" s="80">
        <v>8</v>
      </c>
      <c r="L169" s="80">
        <v>4</v>
      </c>
      <c r="M169" s="80">
        <v>8</v>
      </c>
      <c r="N169" s="80">
        <v>8</v>
      </c>
      <c r="O169" s="80">
        <v>8</v>
      </c>
      <c r="P169" s="80">
        <v>8</v>
      </c>
      <c r="Q169" s="80">
        <v>8</v>
      </c>
      <c r="R169" s="80">
        <v>8</v>
      </c>
      <c r="S169" s="80"/>
      <c r="T169" s="80">
        <v>8</v>
      </c>
      <c r="U169" s="80">
        <v>8</v>
      </c>
      <c r="V169" s="80">
        <v>8</v>
      </c>
      <c r="W169" s="80">
        <v>8</v>
      </c>
      <c r="X169" s="80">
        <v>8</v>
      </c>
      <c r="Y169" s="80">
        <v>8</v>
      </c>
      <c r="Z169" s="80"/>
      <c r="AA169" s="80">
        <v>8</v>
      </c>
      <c r="AB169" s="80">
        <v>8</v>
      </c>
      <c r="AC169" s="80">
        <v>8</v>
      </c>
      <c r="AD169" s="80">
        <v>8</v>
      </c>
      <c r="AE169" s="80">
        <v>8</v>
      </c>
      <c r="AF169" s="80">
        <v>8</v>
      </c>
      <c r="AG169" s="80"/>
      <c r="AH169" s="80">
        <v>8</v>
      </c>
      <c r="AI169" s="80">
        <v>8</v>
      </c>
      <c r="AJ169" s="80"/>
      <c r="AK169" s="362">
        <f t="shared" ref="AK169" si="220">((SUM(F169:AJ169))/8)-(SUMIF($F$6:$AJ$6,"C.Nhật",F169:AJ169)/8)</f>
        <v>25</v>
      </c>
      <c r="AL169" s="362">
        <f t="shared" ref="AL169" si="221">SUM(F170:AJ170)/8*1.5</f>
        <v>0.75</v>
      </c>
      <c r="AM169" s="364">
        <f t="shared" ref="AM169" si="222">SUMIF($F$6:$AJ$6,"C.Nhật",$F169:$AJ170)/8*2</f>
        <v>1</v>
      </c>
      <c r="AN169" s="366">
        <f t="shared" ref="AN169" si="223">SUM(AK169:AM170)</f>
        <v>26.75</v>
      </c>
      <c r="AO169" s="368">
        <v>0</v>
      </c>
      <c r="AP169" s="366"/>
      <c r="AQ169" s="366"/>
      <c r="AR169" s="366"/>
      <c r="AS169" s="356"/>
      <c r="AT169" s="314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</row>
    <row r="170" spans="1:90" s="78" customFormat="1" ht="18" customHeight="1">
      <c r="A170" s="371"/>
      <c r="B170" s="371"/>
      <c r="C170" s="359"/>
      <c r="D170" s="361"/>
      <c r="E170" s="81" t="s">
        <v>32</v>
      </c>
      <c r="F170" s="82"/>
      <c r="G170" s="82"/>
      <c r="H170" s="82">
        <v>4</v>
      </c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  <c r="AA170" s="82"/>
      <c r="AB170" s="82"/>
      <c r="AC170" s="82"/>
      <c r="AD170" s="82"/>
      <c r="AE170" s="82"/>
      <c r="AF170" s="82"/>
      <c r="AG170" s="82"/>
      <c r="AH170" s="82"/>
      <c r="AI170" s="82"/>
      <c r="AJ170" s="82"/>
      <c r="AK170" s="363"/>
      <c r="AL170" s="363"/>
      <c r="AM170" s="365"/>
      <c r="AN170" s="367"/>
      <c r="AO170" s="369"/>
      <c r="AP170" s="367"/>
      <c r="AQ170" s="367"/>
      <c r="AR170" s="367"/>
      <c r="AS170" s="357"/>
      <c r="AT170" s="314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</row>
    <row r="171" spans="1:90" s="78" customFormat="1" ht="18" customHeight="1">
      <c r="A171" s="370">
        <f t="shared" ref="A171" si="224">A169+1</f>
        <v>38</v>
      </c>
      <c r="B171" s="370" t="s">
        <v>137</v>
      </c>
      <c r="C171" s="358" t="str">
        <f>VLOOKUP(B171,DS,2,0)</f>
        <v>Lâm Lin</v>
      </c>
      <c r="D171" s="360" t="str">
        <f>VLOOKUP(B171,DS,3,0)</f>
        <v>Công nhân</v>
      </c>
      <c r="E171" s="79" t="s">
        <v>33</v>
      </c>
      <c r="F171" s="80">
        <v>8</v>
      </c>
      <c r="G171" s="80"/>
      <c r="H171" s="80">
        <v>8</v>
      </c>
      <c r="I171" s="80">
        <v>8</v>
      </c>
      <c r="J171" s="80">
        <v>8</v>
      </c>
      <c r="K171" s="80">
        <v>8</v>
      </c>
      <c r="L171" s="80">
        <v>4</v>
      </c>
      <c r="M171" s="80">
        <v>8</v>
      </c>
      <c r="N171" s="80">
        <v>8</v>
      </c>
      <c r="O171" s="80">
        <v>8</v>
      </c>
      <c r="P171" s="80">
        <v>8</v>
      </c>
      <c r="Q171" s="80">
        <v>8</v>
      </c>
      <c r="R171" s="80">
        <v>8</v>
      </c>
      <c r="S171" s="80"/>
      <c r="T171" s="80">
        <v>8</v>
      </c>
      <c r="U171" s="80">
        <v>8</v>
      </c>
      <c r="V171" s="80">
        <v>8</v>
      </c>
      <c r="W171" s="80">
        <v>8</v>
      </c>
      <c r="X171" s="80">
        <v>8</v>
      </c>
      <c r="Y171" s="80">
        <v>8</v>
      </c>
      <c r="Z171" s="80"/>
      <c r="AA171" s="80">
        <v>8</v>
      </c>
      <c r="AB171" s="80">
        <v>8</v>
      </c>
      <c r="AC171" s="80">
        <v>8</v>
      </c>
      <c r="AD171" s="80">
        <v>8</v>
      </c>
      <c r="AE171" s="80">
        <v>8</v>
      </c>
      <c r="AF171" s="80">
        <v>8</v>
      </c>
      <c r="AG171" s="80"/>
      <c r="AH171" s="80">
        <v>5</v>
      </c>
      <c r="AI171" s="80">
        <v>8</v>
      </c>
      <c r="AJ171" s="80"/>
      <c r="AK171" s="362">
        <f t="shared" ref="AK171" si="225">((SUM(F171:AJ171))/8)-(SUMIF($F$6:$AJ$6,"C.Nhật",F171:AJ171)/8)</f>
        <v>24.625</v>
      </c>
      <c r="AL171" s="362">
        <f t="shared" ref="AL171" si="226">SUM(F172:AJ172)/8*1.5</f>
        <v>0.75</v>
      </c>
      <c r="AM171" s="364">
        <f t="shared" ref="AM171" si="227">SUMIF($F$6:$AJ$6,"C.Nhật",$F171:$AJ172)/8*2</f>
        <v>1</v>
      </c>
      <c r="AN171" s="366">
        <f t="shared" ref="AN171" si="228">SUM(AK171:AM172)</f>
        <v>26.375</v>
      </c>
      <c r="AO171" s="368">
        <v>0</v>
      </c>
      <c r="AP171" s="366"/>
      <c r="AQ171" s="366"/>
      <c r="AR171" s="366"/>
      <c r="AS171" s="356"/>
      <c r="AT171" s="314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</row>
    <row r="172" spans="1:90" s="78" customFormat="1" ht="18" customHeight="1">
      <c r="A172" s="371"/>
      <c r="B172" s="371"/>
      <c r="C172" s="359"/>
      <c r="D172" s="361"/>
      <c r="E172" s="81" t="s">
        <v>32</v>
      </c>
      <c r="F172" s="82"/>
      <c r="G172" s="82"/>
      <c r="H172" s="82">
        <v>4</v>
      </c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  <c r="AA172" s="82"/>
      <c r="AB172" s="82"/>
      <c r="AC172" s="82"/>
      <c r="AD172" s="82"/>
      <c r="AE172" s="82"/>
      <c r="AF172" s="82"/>
      <c r="AG172" s="82"/>
      <c r="AH172" s="82"/>
      <c r="AI172" s="82"/>
      <c r="AJ172" s="82"/>
      <c r="AK172" s="363"/>
      <c r="AL172" s="363"/>
      <c r="AM172" s="365"/>
      <c r="AN172" s="367"/>
      <c r="AO172" s="369"/>
      <c r="AP172" s="367"/>
      <c r="AQ172" s="367"/>
      <c r="AR172" s="367"/>
      <c r="AS172" s="357"/>
      <c r="AT172" s="314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</row>
    <row r="173" spans="1:90" s="78" customFormat="1" ht="18" customHeight="1">
      <c r="A173" s="370">
        <f t="shared" ref="A173" si="229">A171+1</f>
        <v>39</v>
      </c>
      <c r="B173" s="370" t="s">
        <v>186</v>
      </c>
      <c r="C173" s="358" t="str">
        <f>VLOOKUP(B173,DS,2,0)</f>
        <v>Lâm Chanh Đa Ra</v>
      </c>
      <c r="D173" s="360" t="str">
        <f>VLOOKUP(B173,DS,3,0)</f>
        <v>Công nhân</v>
      </c>
      <c r="E173" s="79" t="s">
        <v>33</v>
      </c>
      <c r="F173" s="80">
        <v>8</v>
      </c>
      <c r="G173" s="80"/>
      <c r="H173" s="80">
        <v>8</v>
      </c>
      <c r="I173" s="80">
        <v>8</v>
      </c>
      <c r="J173" s="80">
        <v>8</v>
      </c>
      <c r="K173" s="80">
        <v>8</v>
      </c>
      <c r="L173" s="80">
        <v>4</v>
      </c>
      <c r="M173" s="80"/>
      <c r="N173" s="80">
        <v>8</v>
      </c>
      <c r="O173" s="80">
        <v>8</v>
      </c>
      <c r="P173" s="80">
        <v>8</v>
      </c>
      <c r="Q173" s="80">
        <v>8</v>
      </c>
      <c r="R173" s="80">
        <v>8</v>
      </c>
      <c r="S173" s="80"/>
      <c r="T173" s="80">
        <v>8</v>
      </c>
      <c r="U173" s="80">
        <v>8</v>
      </c>
      <c r="V173" s="80">
        <v>8</v>
      </c>
      <c r="W173" s="80">
        <v>8</v>
      </c>
      <c r="X173" s="80">
        <v>8</v>
      </c>
      <c r="Y173" s="80">
        <v>8</v>
      </c>
      <c r="Z173" s="80"/>
      <c r="AA173" s="80">
        <v>8</v>
      </c>
      <c r="AB173" s="80">
        <v>8</v>
      </c>
      <c r="AC173" s="80">
        <v>8</v>
      </c>
      <c r="AD173" s="80">
        <v>8</v>
      </c>
      <c r="AE173" s="80">
        <v>8</v>
      </c>
      <c r="AF173" s="80">
        <v>8</v>
      </c>
      <c r="AG173" s="80"/>
      <c r="AH173" s="80">
        <v>8</v>
      </c>
      <c r="AI173" s="80">
        <v>8</v>
      </c>
      <c r="AJ173" s="80"/>
      <c r="AK173" s="362">
        <f t="shared" ref="AK173" si="230">((SUM(F173:AJ173))/8)-(SUMIF($F$6:$AJ$6,"C.Nhật",F173:AJ173)/8)</f>
        <v>24</v>
      </c>
      <c r="AL173" s="362">
        <f t="shared" ref="AL173" si="231">SUM(F174:AJ174)/8*1.5</f>
        <v>0.75</v>
      </c>
      <c r="AM173" s="364">
        <f t="shared" ref="AM173" si="232">SUMIF($F$6:$AJ$6,"C.Nhật",$F173:$AJ174)/8*2</f>
        <v>1</v>
      </c>
      <c r="AN173" s="366">
        <f t="shared" ref="AN173" si="233">SUM(AK173:AM174)</f>
        <v>25.75</v>
      </c>
      <c r="AO173" s="368">
        <v>0</v>
      </c>
      <c r="AP173" s="366"/>
      <c r="AQ173" s="366"/>
      <c r="AR173" s="366"/>
      <c r="AS173" s="356"/>
      <c r="AT173" s="314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</row>
    <row r="174" spans="1:90" s="78" customFormat="1" ht="18" customHeight="1">
      <c r="A174" s="371"/>
      <c r="B174" s="371"/>
      <c r="C174" s="359"/>
      <c r="D174" s="361"/>
      <c r="E174" s="81" t="s">
        <v>32</v>
      </c>
      <c r="F174" s="82"/>
      <c r="G174" s="82"/>
      <c r="H174" s="82">
        <v>4</v>
      </c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  <c r="AA174" s="82"/>
      <c r="AB174" s="82"/>
      <c r="AC174" s="82"/>
      <c r="AD174" s="82"/>
      <c r="AE174" s="82"/>
      <c r="AF174" s="82"/>
      <c r="AG174" s="82"/>
      <c r="AH174" s="82"/>
      <c r="AI174" s="82"/>
      <c r="AJ174" s="82"/>
      <c r="AK174" s="363"/>
      <c r="AL174" s="363"/>
      <c r="AM174" s="365"/>
      <c r="AN174" s="367"/>
      <c r="AO174" s="369"/>
      <c r="AP174" s="367"/>
      <c r="AQ174" s="367"/>
      <c r="AR174" s="367"/>
      <c r="AS174" s="357"/>
      <c r="AT174" s="314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</row>
    <row r="175" spans="1:90" s="83" customFormat="1" ht="12.75">
      <c r="A175" s="19"/>
      <c r="B175" s="84"/>
      <c r="C175" s="4"/>
      <c r="D175" s="132"/>
      <c r="E175" s="4"/>
      <c r="F175" s="88"/>
      <c r="G175" s="88"/>
      <c r="H175" s="85"/>
      <c r="I175" s="85"/>
      <c r="J175" s="140"/>
      <c r="K175" s="88"/>
      <c r="L175" s="85"/>
      <c r="M175" s="88"/>
      <c r="N175" s="88"/>
      <c r="O175" s="88"/>
      <c r="P175" s="88"/>
      <c r="Q175" s="85"/>
      <c r="R175" s="88"/>
      <c r="S175" s="88"/>
      <c r="T175" s="140"/>
      <c r="U175" s="88"/>
      <c r="V175" s="88"/>
      <c r="W175" s="88"/>
      <c r="X175" s="84"/>
      <c r="Y175" s="88"/>
      <c r="Z175" s="88"/>
      <c r="AA175" s="88"/>
      <c r="AB175" s="88"/>
      <c r="AC175" s="88"/>
      <c r="AD175" s="85"/>
      <c r="AE175" s="88"/>
      <c r="AF175" s="88"/>
      <c r="AG175" s="88"/>
      <c r="AH175" s="88"/>
      <c r="AI175" s="88"/>
      <c r="AJ175" s="88"/>
      <c r="AK175" s="4"/>
      <c r="AL175" s="4"/>
      <c r="AM175" s="117"/>
      <c r="AN175" s="87"/>
      <c r="AO175" s="87"/>
      <c r="AP175" s="87"/>
      <c r="AQ175" s="87"/>
      <c r="AR175" s="87"/>
      <c r="AS175" s="4"/>
      <c r="AT175" s="123"/>
    </row>
    <row r="176" spans="1:90" s="83" customFormat="1" ht="12.75">
      <c r="A176" s="19" t="s">
        <v>14</v>
      </c>
      <c r="B176" s="84"/>
      <c r="C176" s="4"/>
      <c r="D176" s="132"/>
      <c r="E176" s="4"/>
      <c r="F176" s="88"/>
      <c r="G176" s="88"/>
      <c r="H176" s="85"/>
      <c r="I176" s="85"/>
      <c r="J176" s="140"/>
      <c r="K176" s="88"/>
      <c r="L176" s="85"/>
      <c r="M176" s="88"/>
      <c r="N176" s="88"/>
      <c r="O176" s="88"/>
      <c r="P176" s="88"/>
      <c r="Q176" s="85"/>
      <c r="R176" s="88"/>
      <c r="S176" s="88"/>
      <c r="T176" s="140"/>
      <c r="U176" s="88"/>
      <c r="V176" s="88"/>
      <c r="W176" s="88"/>
      <c r="X176" s="84"/>
      <c r="Y176" s="88"/>
      <c r="Z176" s="88"/>
      <c r="AA176" s="88"/>
      <c r="AB176" s="88"/>
      <c r="AC176" s="88"/>
      <c r="AD176" s="85"/>
      <c r="AE176" s="88"/>
      <c r="AF176" s="88"/>
      <c r="AG176" s="88"/>
      <c r="AH176" s="88"/>
      <c r="AI176" s="88"/>
      <c r="AJ176" s="88"/>
      <c r="AK176" s="4"/>
      <c r="AL176" s="4"/>
      <c r="AM176" s="117"/>
      <c r="AN176" s="87"/>
      <c r="AO176" s="87"/>
      <c r="AP176" s="87"/>
      <c r="AQ176" s="87"/>
      <c r="AR176" s="87"/>
      <c r="AS176" s="4"/>
      <c r="AT176" s="123"/>
    </row>
    <row r="177" spans="1:46" s="83" customFormat="1" ht="12.75">
      <c r="A177" s="16"/>
      <c r="B177" s="16"/>
      <c r="C177" s="4"/>
      <c r="D177" s="132"/>
      <c r="E177" s="4"/>
      <c r="F177" s="88"/>
      <c r="G177" s="88"/>
      <c r="H177" s="141"/>
      <c r="I177" s="141"/>
      <c r="J177" s="141"/>
      <c r="K177" s="88"/>
      <c r="L177" s="141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141"/>
      <c r="AE177" s="88"/>
      <c r="AF177" s="88"/>
      <c r="AG177" s="88"/>
      <c r="AH177" s="88"/>
      <c r="AI177" s="88"/>
      <c r="AJ177" s="88"/>
      <c r="AK177" s="4"/>
      <c r="AL177" s="4"/>
      <c r="AM177" s="117"/>
      <c r="AN177" s="89"/>
      <c r="AO177" s="89"/>
      <c r="AP177" s="89"/>
      <c r="AQ177" s="89"/>
      <c r="AR177" s="89"/>
      <c r="AS177" s="4"/>
      <c r="AT177" s="123"/>
    </row>
    <row r="178" spans="1:46" s="86" customFormat="1" ht="15" customHeight="1">
      <c r="A178" s="16"/>
      <c r="B178" s="16"/>
      <c r="C178" s="4"/>
      <c r="D178" s="132"/>
      <c r="E178" s="4"/>
      <c r="F178" s="88"/>
      <c r="G178" s="88"/>
      <c r="H178" s="141"/>
      <c r="I178" s="141"/>
      <c r="J178" s="141"/>
      <c r="K178" s="88"/>
      <c r="L178" s="141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141"/>
      <c r="AE178" s="88"/>
      <c r="AF178" s="88"/>
      <c r="AG178" s="88"/>
      <c r="AH178" s="88"/>
      <c r="AI178" s="88"/>
      <c r="AJ178" s="88"/>
      <c r="AK178" s="4"/>
      <c r="AL178" s="4"/>
      <c r="AM178" s="117"/>
      <c r="AN178" s="89"/>
      <c r="AO178" s="89"/>
      <c r="AP178" s="89"/>
      <c r="AQ178" s="89"/>
      <c r="AR178" s="89"/>
      <c r="AS178" s="4"/>
      <c r="AT178" s="4"/>
    </row>
    <row r="179" spans="1:46" s="86" customFormat="1" ht="11.25">
      <c r="A179" s="16"/>
      <c r="B179" s="16"/>
      <c r="C179" s="4"/>
      <c r="D179" s="132"/>
      <c r="E179" s="4"/>
      <c r="F179" s="88"/>
      <c r="G179" s="88"/>
      <c r="H179" s="141"/>
      <c r="I179" s="141"/>
      <c r="J179" s="141"/>
      <c r="K179" s="88"/>
      <c r="L179" s="141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141"/>
      <c r="AE179" s="88"/>
      <c r="AF179" s="88"/>
      <c r="AG179" s="88"/>
      <c r="AH179" s="88"/>
      <c r="AI179" s="88"/>
      <c r="AJ179" s="88"/>
      <c r="AK179" s="4"/>
      <c r="AL179" s="4"/>
      <c r="AM179" s="117"/>
      <c r="AN179" s="89"/>
      <c r="AO179" s="89"/>
      <c r="AP179" s="89"/>
      <c r="AQ179" s="89"/>
      <c r="AR179" s="89"/>
      <c r="AS179" s="4"/>
      <c r="AT179" s="4"/>
    </row>
    <row r="180" spans="1:46" s="86" customFormat="1" ht="11.25">
      <c r="A180" s="16"/>
      <c r="B180" s="16"/>
      <c r="C180" s="4"/>
      <c r="D180" s="132"/>
      <c r="E180" s="4"/>
      <c r="F180" s="88"/>
      <c r="G180" s="88"/>
      <c r="H180" s="141"/>
      <c r="I180" s="141"/>
      <c r="J180" s="141"/>
      <c r="K180" s="88"/>
      <c r="L180" s="141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141"/>
      <c r="AE180" s="88"/>
      <c r="AF180" s="88"/>
      <c r="AG180" s="88"/>
      <c r="AH180" s="88"/>
      <c r="AI180" s="88"/>
      <c r="AJ180" s="88"/>
      <c r="AK180" s="4"/>
      <c r="AL180" s="4"/>
      <c r="AM180" s="117"/>
      <c r="AN180" s="89"/>
      <c r="AO180" s="89"/>
      <c r="AP180" s="89"/>
      <c r="AQ180" s="89"/>
      <c r="AR180" s="89"/>
      <c r="AS180" s="4"/>
      <c r="AT180" s="4"/>
    </row>
    <row r="181" spans="1:46" s="86" customFormat="1" ht="11.25">
      <c r="A181" s="13"/>
      <c r="B181" s="13"/>
      <c r="C181" s="19"/>
      <c r="D181" s="133"/>
      <c r="E181" s="90"/>
      <c r="F181" s="140"/>
      <c r="G181" s="142"/>
      <c r="H181" s="85"/>
      <c r="I181" s="85"/>
      <c r="J181" s="85"/>
      <c r="K181" s="142"/>
      <c r="L181" s="85"/>
      <c r="M181" s="142"/>
      <c r="N181" s="142"/>
      <c r="O181" s="142"/>
      <c r="P181" s="142"/>
      <c r="Q181" s="85"/>
      <c r="R181" s="140"/>
      <c r="S181" s="142"/>
      <c r="T181" s="142"/>
      <c r="U181" s="85"/>
      <c r="V181" s="142"/>
      <c r="W181" s="142"/>
      <c r="X181" s="85"/>
      <c r="Y181" s="142"/>
      <c r="Z181" s="142"/>
      <c r="AA181" s="142"/>
      <c r="AB181" s="142"/>
      <c r="AC181" s="142"/>
      <c r="AD181" s="85"/>
      <c r="AE181" s="142"/>
      <c r="AF181" s="142"/>
      <c r="AG181" s="142"/>
      <c r="AH181" s="142"/>
      <c r="AI181" s="142"/>
      <c r="AJ181" s="142"/>
      <c r="AK181" s="90"/>
      <c r="AM181" s="118"/>
      <c r="AN181" s="13"/>
      <c r="AO181" s="13"/>
      <c r="AP181" s="13"/>
      <c r="AQ181" s="13"/>
      <c r="AR181" s="13"/>
      <c r="AS181" s="19"/>
      <c r="AT181" s="4"/>
    </row>
    <row r="182" spans="1:46" s="86" customFormat="1" ht="12.75">
      <c r="A182" s="2"/>
      <c r="B182" s="2" t="s">
        <v>0</v>
      </c>
      <c r="C182" s="2"/>
      <c r="D182" s="311"/>
      <c r="E182" s="2"/>
      <c r="F182" s="143"/>
      <c r="G182" s="143"/>
      <c r="H182" s="143"/>
      <c r="I182" s="143"/>
      <c r="J182" s="143"/>
      <c r="K182" s="143"/>
      <c r="L182" s="143"/>
      <c r="M182" s="143"/>
      <c r="N182" s="143"/>
      <c r="O182" s="143"/>
      <c r="P182" s="143"/>
      <c r="Q182" s="143"/>
      <c r="R182" s="143"/>
      <c r="S182" s="143"/>
      <c r="T182" s="143"/>
      <c r="U182" s="143"/>
      <c r="V182" s="143"/>
      <c r="W182" s="143"/>
      <c r="X182" s="143"/>
      <c r="Y182" s="143"/>
      <c r="Z182" s="143"/>
      <c r="AA182" s="143"/>
      <c r="AB182" s="143"/>
      <c r="AC182" s="143"/>
      <c r="AD182" s="143"/>
      <c r="AE182" s="143"/>
      <c r="AF182" s="143"/>
      <c r="AG182" s="143"/>
      <c r="AH182" s="144"/>
      <c r="AI182" s="144"/>
      <c r="AJ182" s="144"/>
      <c r="AK182" s="2"/>
      <c r="AL182" s="2"/>
      <c r="AM182" s="119"/>
      <c r="AN182" s="2"/>
      <c r="AO182" s="2"/>
      <c r="AP182" s="2"/>
      <c r="AQ182" s="2"/>
      <c r="AR182" s="2"/>
      <c r="AS182" s="2"/>
      <c r="AT182" s="4"/>
    </row>
    <row r="183" spans="1:46" s="86" customFormat="1" ht="12.75">
      <c r="A183" s="2"/>
      <c r="B183" s="2"/>
      <c r="C183" s="2" t="s">
        <v>48</v>
      </c>
      <c r="D183" s="311"/>
      <c r="E183" s="2"/>
      <c r="F183" s="143"/>
      <c r="G183" s="143"/>
      <c r="H183" s="143"/>
      <c r="I183" s="143"/>
      <c r="J183" s="143"/>
      <c r="K183" s="143"/>
      <c r="L183" s="143"/>
      <c r="M183" s="143"/>
      <c r="N183" s="143"/>
      <c r="O183" s="143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43"/>
      <c r="AA183" s="143"/>
      <c r="AB183" s="143"/>
      <c r="AC183" s="143"/>
      <c r="AD183" s="143"/>
      <c r="AE183" s="143"/>
      <c r="AF183" s="143"/>
      <c r="AG183" s="143"/>
      <c r="AH183" s="144"/>
      <c r="AI183" s="144"/>
      <c r="AJ183" s="144"/>
      <c r="AK183" s="2"/>
      <c r="AL183" s="2"/>
      <c r="AM183" s="119"/>
      <c r="AN183" s="2"/>
      <c r="AO183" s="2"/>
      <c r="AP183" s="2"/>
      <c r="AQ183" s="2"/>
      <c r="AR183" s="2"/>
      <c r="AS183" s="2"/>
      <c r="AT183" s="19"/>
    </row>
    <row r="184" spans="1:46" ht="15" customHeight="1">
      <c r="C184" s="2" t="s">
        <v>49</v>
      </c>
    </row>
    <row r="185" spans="1:46" ht="15" customHeight="1">
      <c r="C185" s="2" t="s">
        <v>50</v>
      </c>
    </row>
    <row r="186" spans="1:46" ht="15" customHeight="1">
      <c r="C186" s="2" t="s">
        <v>51</v>
      </c>
    </row>
    <row r="187" spans="1:46" ht="15" customHeight="1">
      <c r="C187" s="2" t="s">
        <v>52</v>
      </c>
    </row>
    <row r="188" spans="1:46" ht="15" customHeight="1">
      <c r="C188" s="2" t="s">
        <v>53</v>
      </c>
    </row>
    <row r="189" spans="1:46" ht="15" customHeight="1">
      <c r="C189" s="2" t="s">
        <v>54</v>
      </c>
    </row>
    <row r="190" spans="1:46" ht="15" customHeight="1">
      <c r="C190" s="2" t="s">
        <v>55</v>
      </c>
    </row>
    <row r="191" spans="1:46" ht="15" customHeight="1">
      <c r="C191" s="2" t="s">
        <v>56</v>
      </c>
    </row>
  </sheetData>
  <protectedRanges>
    <protectedRange password="CC78" sqref="A1:A3" name="Range1_2_1"/>
    <protectedRange password="CC78" sqref="A8:A17" name="Range1_1"/>
    <protectedRange password="CC78" sqref="C8:E17 A8:A17" name="Range1_6"/>
    <protectedRange password="CC78" sqref="B8:B17" name="Range1_4"/>
    <protectedRange password="CC78" sqref="J22:J23" name="Range1_1_1_1"/>
    <protectedRange password="CC78" sqref="J24" name="Range1_3_1_1"/>
    <protectedRange password="CC78" sqref="A45:A47 A90:A92" name="Range1_2_1_1"/>
    <protectedRange password="CC78" sqref="A52:A67" name="Range1_1_1"/>
    <protectedRange password="CC78" sqref="C52:E67 A52:A67" name="Range1_6_1"/>
    <protectedRange password="CC78" sqref="B52:B67" name="Range1_4_1"/>
    <protectedRange password="CC78" sqref="J72:J73" name="Range1_1_1_1_1"/>
    <protectedRange password="CC78" sqref="J74" name="Range1_3_1_1_1"/>
    <protectedRange password="CC78" sqref="A97:A174" name="Range1_1_2"/>
    <protectedRange password="CC78" sqref="C97:E174 A97:A174" name="Range1_6_2"/>
    <protectedRange password="CC78" sqref="B97:B150" name="Range1_4_2"/>
    <protectedRange password="CC78" sqref="J179:J180" name="Range1_1_1_1_2"/>
    <protectedRange password="CC78" sqref="J181" name="Range1_3_1_1_2"/>
    <protectedRange password="CC78" sqref="B151:B174" name="Range1_4_2_1_1"/>
  </protectedRanges>
  <autoFilter ref="A7:AS7"/>
  <mergeCells count="718">
    <mergeCell ref="AP157:AP158"/>
    <mergeCell ref="AQ157:AQ158"/>
    <mergeCell ref="AR157:AR158"/>
    <mergeCell ref="AS157:AS158"/>
    <mergeCell ref="A159:A160"/>
    <mergeCell ref="B159:B160"/>
    <mergeCell ref="C159:C160"/>
    <mergeCell ref="D159:D160"/>
    <mergeCell ref="AK159:AK160"/>
    <mergeCell ref="AL159:AL160"/>
    <mergeCell ref="AM159:AM160"/>
    <mergeCell ref="AN159:AN160"/>
    <mergeCell ref="AO159:AO160"/>
    <mergeCell ref="AP159:AP160"/>
    <mergeCell ref="AQ159:AQ160"/>
    <mergeCell ref="AR159:AR160"/>
    <mergeCell ref="AS159:AS160"/>
    <mergeCell ref="A157:A158"/>
    <mergeCell ref="B157:B158"/>
    <mergeCell ref="C157:C158"/>
    <mergeCell ref="D157:D158"/>
    <mergeCell ref="AK157:AK158"/>
    <mergeCell ref="AL157:AL158"/>
    <mergeCell ref="AM157:AM158"/>
    <mergeCell ref="AN157:AN158"/>
    <mergeCell ref="AO157:AO158"/>
    <mergeCell ref="AK155:AK156"/>
    <mergeCell ref="AL155:AL156"/>
    <mergeCell ref="AM155:AM156"/>
    <mergeCell ref="AN155:AN156"/>
    <mergeCell ref="AO155:AO156"/>
    <mergeCell ref="AP155:AP156"/>
    <mergeCell ref="AQ155:AQ156"/>
    <mergeCell ref="AR155:AR156"/>
    <mergeCell ref="AS155:AS156"/>
    <mergeCell ref="AP163:AP164"/>
    <mergeCell ref="AQ163:AQ164"/>
    <mergeCell ref="AR163:AR164"/>
    <mergeCell ref="AS163:AS164"/>
    <mergeCell ref="A165:A166"/>
    <mergeCell ref="B165:B166"/>
    <mergeCell ref="C165:C166"/>
    <mergeCell ref="D165:D166"/>
    <mergeCell ref="AK165:AK166"/>
    <mergeCell ref="AL165:AL166"/>
    <mergeCell ref="AM165:AM166"/>
    <mergeCell ref="AN165:AN166"/>
    <mergeCell ref="AO165:AO166"/>
    <mergeCell ref="AP165:AP166"/>
    <mergeCell ref="AQ165:AQ166"/>
    <mergeCell ref="AR165:AR166"/>
    <mergeCell ref="AS165:AS166"/>
    <mergeCell ref="A163:A164"/>
    <mergeCell ref="B163:B164"/>
    <mergeCell ref="C163:C164"/>
    <mergeCell ref="D163:D164"/>
    <mergeCell ref="AK163:AK164"/>
    <mergeCell ref="AL163:AL164"/>
    <mergeCell ref="AM163:AM164"/>
    <mergeCell ref="AN163:AN164"/>
    <mergeCell ref="AO163:AO164"/>
    <mergeCell ref="AM64:AM65"/>
    <mergeCell ref="AN64:AN65"/>
    <mergeCell ref="AO64:AO65"/>
    <mergeCell ref="AP64:AP65"/>
    <mergeCell ref="AQ64:AQ65"/>
    <mergeCell ref="AR64:AR65"/>
    <mergeCell ref="AS64:AS65"/>
    <mergeCell ref="A161:A162"/>
    <mergeCell ref="B161:B162"/>
    <mergeCell ref="C161:C162"/>
    <mergeCell ref="D161:D162"/>
    <mergeCell ref="AK161:AK162"/>
    <mergeCell ref="AL161:AL162"/>
    <mergeCell ref="AM161:AM162"/>
    <mergeCell ref="AN161:AN162"/>
    <mergeCell ref="AO161:AO162"/>
    <mergeCell ref="AP161:AP162"/>
    <mergeCell ref="AQ161:AQ162"/>
    <mergeCell ref="AR161:AR162"/>
    <mergeCell ref="AS161:AS162"/>
    <mergeCell ref="A155:A156"/>
    <mergeCell ref="B155:B156"/>
    <mergeCell ref="C155:C156"/>
    <mergeCell ref="D155:D156"/>
    <mergeCell ref="AM1:AS1"/>
    <mergeCell ref="A5:A6"/>
    <mergeCell ref="B5:B6"/>
    <mergeCell ref="C5:C6"/>
    <mergeCell ref="D5:D6"/>
    <mergeCell ref="E5:E6"/>
    <mergeCell ref="AK5:AM5"/>
    <mergeCell ref="AN5:AN6"/>
    <mergeCell ref="AO5:AO6"/>
    <mergeCell ref="AP5:AP6"/>
    <mergeCell ref="AQ5:AQ6"/>
    <mergeCell ref="AR5:AR6"/>
    <mergeCell ref="AS5:AS6"/>
    <mergeCell ref="AT5:AT6"/>
    <mergeCell ref="A8:A9"/>
    <mergeCell ref="B8:B9"/>
    <mergeCell ref="C8:C9"/>
    <mergeCell ref="D8:D9"/>
    <mergeCell ref="AK8:AK9"/>
    <mergeCell ref="AL8:AL9"/>
    <mergeCell ref="AS8:AS9"/>
    <mergeCell ref="A10:A11"/>
    <mergeCell ref="B10:B11"/>
    <mergeCell ref="C10:C11"/>
    <mergeCell ref="D10:D11"/>
    <mergeCell ref="AK10:AK11"/>
    <mergeCell ref="AL10:AL11"/>
    <mergeCell ref="AM10:AM11"/>
    <mergeCell ref="AN10:AN11"/>
    <mergeCell ref="AO10:AO11"/>
    <mergeCell ref="AM8:AM9"/>
    <mergeCell ref="AN8:AN9"/>
    <mergeCell ref="AO8:AO9"/>
    <mergeCell ref="AP8:AP9"/>
    <mergeCell ref="AQ8:AQ9"/>
    <mergeCell ref="AR8:AR9"/>
    <mergeCell ref="AP10:AP11"/>
    <mergeCell ref="A12:A13"/>
    <mergeCell ref="B12:B13"/>
    <mergeCell ref="C12:C13"/>
    <mergeCell ref="D12:D13"/>
    <mergeCell ref="AK12:AK13"/>
    <mergeCell ref="AL12:AL13"/>
    <mergeCell ref="AS12:AS13"/>
    <mergeCell ref="AM12:AM13"/>
    <mergeCell ref="AN12:AN13"/>
    <mergeCell ref="AO12:AO13"/>
    <mergeCell ref="AP12:AP13"/>
    <mergeCell ref="AQ12:AQ13"/>
    <mergeCell ref="AR12:AR13"/>
    <mergeCell ref="D14:D15"/>
    <mergeCell ref="AK14:AK15"/>
    <mergeCell ref="AL14:AL15"/>
    <mergeCell ref="AM14:AM15"/>
    <mergeCell ref="AN14:AN15"/>
    <mergeCell ref="AO14:AO15"/>
    <mergeCell ref="AQ10:AQ11"/>
    <mergeCell ref="AR10:AR11"/>
    <mergeCell ref="AS10:AS11"/>
    <mergeCell ref="AP14:AP15"/>
    <mergeCell ref="AQ14:AQ15"/>
    <mergeCell ref="AR14:AR15"/>
    <mergeCell ref="AS14:AS15"/>
    <mergeCell ref="AP16:AP17"/>
    <mergeCell ref="AQ16:AQ17"/>
    <mergeCell ref="AR16:AR17"/>
    <mergeCell ref="AS16:AS17"/>
    <mergeCell ref="A14:A15"/>
    <mergeCell ref="B14:B15"/>
    <mergeCell ref="C14:C15"/>
    <mergeCell ref="AM45:AS45"/>
    <mergeCell ref="A49:A50"/>
    <mergeCell ref="B49:B50"/>
    <mergeCell ref="C49:C50"/>
    <mergeCell ref="D49:D50"/>
    <mergeCell ref="E49:E50"/>
    <mergeCell ref="AK49:AM49"/>
    <mergeCell ref="AN49:AN50"/>
    <mergeCell ref="AO49:AO50"/>
    <mergeCell ref="AP49:AP50"/>
    <mergeCell ref="AQ49:AQ50"/>
    <mergeCell ref="AR49:AR50"/>
    <mergeCell ref="AS49:AS50"/>
    <mergeCell ref="A16:A17"/>
    <mergeCell ref="B16:B17"/>
    <mergeCell ref="C16:C17"/>
    <mergeCell ref="D16:D17"/>
    <mergeCell ref="AT49:AT50"/>
    <mergeCell ref="A52:A53"/>
    <mergeCell ref="B52:B53"/>
    <mergeCell ref="C52:C53"/>
    <mergeCell ref="D52:D53"/>
    <mergeCell ref="AK52:AK53"/>
    <mergeCell ref="AR52:AR53"/>
    <mergeCell ref="AS52:AS53"/>
    <mergeCell ref="A54:A55"/>
    <mergeCell ref="B54:B55"/>
    <mergeCell ref="C54:C55"/>
    <mergeCell ref="D54:D55"/>
    <mergeCell ref="AK54:AK55"/>
    <mergeCell ref="AL54:AL55"/>
    <mergeCell ref="AM54:AM55"/>
    <mergeCell ref="AN54:AN55"/>
    <mergeCell ref="AL52:AL53"/>
    <mergeCell ref="AM52:AM53"/>
    <mergeCell ref="AN52:AN53"/>
    <mergeCell ref="AO52:AO53"/>
    <mergeCell ref="AP52:AP53"/>
    <mergeCell ref="AQ52:AQ53"/>
    <mergeCell ref="AO54:AO55"/>
    <mergeCell ref="AP54:AP55"/>
    <mergeCell ref="AM58:AM59"/>
    <mergeCell ref="AN58:AN59"/>
    <mergeCell ref="AL56:AL57"/>
    <mergeCell ref="AM56:AM57"/>
    <mergeCell ref="AN56:AN57"/>
    <mergeCell ref="AQ54:AQ55"/>
    <mergeCell ref="AR54:AR55"/>
    <mergeCell ref="AS54:AS55"/>
    <mergeCell ref="A56:A57"/>
    <mergeCell ref="B56:B57"/>
    <mergeCell ref="C56:C57"/>
    <mergeCell ref="D56:D57"/>
    <mergeCell ref="AK56:AK57"/>
    <mergeCell ref="AR56:AR57"/>
    <mergeCell ref="AS56:AS57"/>
    <mergeCell ref="AO56:AO57"/>
    <mergeCell ref="AP56:AP57"/>
    <mergeCell ref="AQ56:AQ57"/>
    <mergeCell ref="AL60:AL61"/>
    <mergeCell ref="AM60:AM61"/>
    <mergeCell ref="AN60:AN61"/>
    <mergeCell ref="AO58:AO59"/>
    <mergeCell ref="AP58:AP59"/>
    <mergeCell ref="AQ58:AQ59"/>
    <mergeCell ref="AR58:AR59"/>
    <mergeCell ref="AS58:AS59"/>
    <mergeCell ref="A60:A61"/>
    <mergeCell ref="B60:B61"/>
    <mergeCell ref="C60:C61"/>
    <mergeCell ref="D60:D61"/>
    <mergeCell ref="AK60:AK61"/>
    <mergeCell ref="AR60:AR61"/>
    <mergeCell ref="AS60:AS61"/>
    <mergeCell ref="AO60:AO61"/>
    <mergeCell ref="AP60:AP61"/>
    <mergeCell ref="AQ60:AQ61"/>
    <mergeCell ref="A58:A59"/>
    <mergeCell ref="B58:B59"/>
    <mergeCell ref="C58:C59"/>
    <mergeCell ref="D58:D59"/>
    <mergeCell ref="AK58:AK59"/>
    <mergeCell ref="AL58:AL59"/>
    <mergeCell ref="AO62:AO63"/>
    <mergeCell ref="AP62:AP63"/>
    <mergeCell ref="AQ62:AQ63"/>
    <mergeCell ref="AR62:AR63"/>
    <mergeCell ref="AS62:AS63"/>
    <mergeCell ref="A66:A67"/>
    <mergeCell ref="B66:B67"/>
    <mergeCell ref="C66:C67"/>
    <mergeCell ref="D66:D67"/>
    <mergeCell ref="AK66:AK67"/>
    <mergeCell ref="A62:A63"/>
    <mergeCell ref="B62:B63"/>
    <mergeCell ref="C62:C63"/>
    <mergeCell ref="D62:D63"/>
    <mergeCell ref="AK62:AK63"/>
    <mergeCell ref="AL62:AL63"/>
    <mergeCell ref="AM62:AM63"/>
    <mergeCell ref="AN62:AN63"/>
    <mergeCell ref="A64:A65"/>
    <mergeCell ref="B64:B65"/>
    <mergeCell ref="C64:C65"/>
    <mergeCell ref="D64:D65"/>
    <mergeCell ref="AK64:AK65"/>
    <mergeCell ref="AL64:AL65"/>
    <mergeCell ref="A94:A95"/>
    <mergeCell ref="B94:B95"/>
    <mergeCell ref="C94:C95"/>
    <mergeCell ref="D94:D95"/>
    <mergeCell ref="E94:E95"/>
    <mergeCell ref="AK94:AM94"/>
    <mergeCell ref="AN94:AN95"/>
    <mergeCell ref="AL66:AL67"/>
    <mergeCell ref="AM66:AM67"/>
    <mergeCell ref="AN66:AN67"/>
    <mergeCell ref="AO94:AO95"/>
    <mergeCell ref="AP94:AP95"/>
    <mergeCell ref="AQ94:AQ95"/>
    <mergeCell ref="AR94:AR95"/>
    <mergeCell ref="AS94:AS95"/>
    <mergeCell ref="AT94:AT95"/>
    <mergeCell ref="AR66:AR67"/>
    <mergeCell ref="AS66:AS67"/>
    <mergeCell ref="AM90:AS90"/>
    <mergeCell ref="AO66:AO67"/>
    <mergeCell ref="AP66:AP67"/>
    <mergeCell ref="AQ66:AQ67"/>
    <mergeCell ref="AS97:AS98"/>
    <mergeCell ref="A99:A100"/>
    <mergeCell ref="B99:B100"/>
    <mergeCell ref="C99:C100"/>
    <mergeCell ref="D99:D100"/>
    <mergeCell ref="AK99:AK100"/>
    <mergeCell ref="AL99:AL100"/>
    <mergeCell ref="AM99:AM100"/>
    <mergeCell ref="AN99:AN100"/>
    <mergeCell ref="AO99:AO100"/>
    <mergeCell ref="AM97:AM98"/>
    <mergeCell ref="AN97:AN98"/>
    <mergeCell ref="AO97:AO98"/>
    <mergeCell ref="AP97:AP98"/>
    <mergeCell ref="AQ97:AQ98"/>
    <mergeCell ref="AR97:AR98"/>
    <mergeCell ref="A97:A98"/>
    <mergeCell ref="B97:B98"/>
    <mergeCell ref="C97:C98"/>
    <mergeCell ref="D97:D98"/>
    <mergeCell ref="AK97:AK98"/>
    <mergeCell ref="AL97:AL98"/>
    <mergeCell ref="AP99:AP100"/>
    <mergeCell ref="AQ99:AQ100"/>
    <mergeCell ref="AL103:AL104"/>
    <mergeCell ref="AM103:AM104"/>
    <mergeCell ref="AN103:AN104"/>
    <mergeCell ref="AO103:AO104"/>
    <mergeCell ref="AR99:AR100"/>
    <mergeCell ref="AS99:AS100"/>
    <mergeCell ref="A101:A102"/>
    <mergeCell ref="B101:B102"/>
    <mergeCell ref="C101:C102"/>
    <mergeCell ref="D101:D102"/>
    <mergeCell ref="AK101:AK102"/>
    <mergeCell ref="AL101:AL102"/>
    <mergeCell ref="AS101:AS102"/>
    <mergeCell ref="AM101:AM102"/>
    <mergeCell ref="AN101:AN102"/>
    <mergeCell ref="AO101:AO102"/>
    <mergeCell ref="AP101:AP102"/>
    <mergeCell ref="AQ101:AQ102"/>
    <mergeCell ref="AR101:AR102"/>
    <mergeCell ref="AN107:AN108"/>
    <mergeCell ref="AO107:AO108"/>
    <mergeCell ref="AP103:AP104"/>
    <mergeCell ref="AQ103:AQ104"/>
    <mergeCell ref="AR103:AR104"/>
    <mergeCell ref="AS103:AS104"/>
    <mergeCell ref="A105:A106"/>
    <mergeCell ref="B105:B106"/>
    <mergeCell ref="C105:C106"/>
    <mergeCell ref="D105:D106"/>
    <mergeCell ref="AK105:AK106"/>
    <mergeCell ref="AL105:AL106"/>
    <mergeCell ref="AS105:AS106"/>
    <mergeCell ref="AM105:AM106"/>
    <mergeCell ref="AN105:AN106"/>
    <mergeCell ref="AO105:AO106"/>
    <mergeCell ref="AP105:AP106"/>
    <mergeCell ref="AQ105:AQ106"/>
    <mergeCell ref="AR105:AR106"/>
    <mergeCell ref="A103:A104"/>
    <mergeCell ref="B103:B104"/>
    <mergeCell ref="C103:C104"/>
    <mergeCell ref="D103:D104"/>
    <mergeCell ref="AK103:AK104"/>
    <mergeCell ref="AP107:AP108"/>
    <mergeCell ref="AQ107:AQ108"/>
    <mergeCell ref="AR107:AR108"/>
    <mergeCell ref="AS107:AS108"/>
    <mergeCell ref="A109:A110"/>
    <mergeCell ref="B109:B110"/>
    <mergeCell ref="C109:C110"/>
    <mergeCell ref="D109:D110"/>
    <mergeCell ref="AK109:AK110"/>
    <mergeCell ref="AL109:AL110"/>
    <mergeCell ref="AS109:AS110"/>
    <mergeCell ref="AM109:AM110"/>
    <mergeCell ref="AN109:AN110"/>
    <mergeCell ref="AO109:AO110"/>
    <mergeCell ref="AP109:AP110"/>
    <mergeCell ref="AQ109:AQ110"/>
    <mergeCell ref="AR109:AR110"/>
    <mergeCell ref="A107:A108"/>
    <mergeCell ref="B107:B108"/>
    <mergeCell ref="C107:C108"/>
    <mergeCell ref="D107:D108"/>
    <mergeCell ref="AK107:AK108"/>
    <mergeCell ref="AL107:AL108"/>
    <mergeCell ref="AM107:AM108"/>
    <mergeCell ref="AS111:AS112"/>
    <mergeCell ref="A113:A114"/>
    <mergeCell ref="B113:B114"/>
    <mergeCell ref="C113:C114"/>
    <mergeCell ref="D113:D114"/>
    <mergeCell ref="AK113:AK114"/>
    <mergeCell ref="AL113:AL114"/>
    <mergeCell ref="AS113:AS114"/>
    <mergeCell ref="AM113:AM114"/>
    <mergeCell ref="AN113:AN114"/>
    <mergeCell ref="AO113:AO114"/>
    <mergeCell ref="AP113:AP114"/>
    <mergeCell ref="AQ113:AQ114"/>
    <mergeCell ref="AR113:AR114"/>
    <mergeCell ref="A111:A112"/>
    <mergeCell ref="B111:B112"/>
    <mergeCell ref="C111:C112"/>
    <mergeCell ref="D111:D112"/>
    <mergeCell ref="AK111:AK112"/>
    <mergeCell ref="AL111:AL112"/>
    <mergeCell ref="AM111:AM112"/>
    <mergeCell ref="AN111:AN112"/>
    <mergeCell ref="AO111:AO112"/>
    <mergeCell ref="D115:D116"/>
    <mergeCell ref="AK115:AK116"/>
    <mergeCell ref="AL115:AL116"/>
    <mergeCell ref="AM115:AM116"/>
    <mergeCell ref="AN115:AN116"/>
    <mergeCell ref="AO115:AO116"/>
    <mergeCell ref="AP111:AP112"/>
    <mergeCell ref="AQ111:AQ112"/>
    <mergeCell ref="AR111:AR112"/>
    <mergeCell ref="AL119:AL120"/>
    <mergeCell ref="AM119:AM120"/>
    <mergeCell ref="AN119:AN120"/>
    <mergeCell ref="AO119:AO120"/>
    <mergeCell ref="AP115:AP116"/>
    <mergeCell ref="AQ115:AQ116"/>
    <mergeCell ref="AR115:AR116"/>
    <mergeCell ref="AS115:AS116"/>
    <mergeCell ref="A117:A118"/>
    <mergeCell ref="B117:B118"/>
    <mergeCell ref="C117:C118"/>
    <mergeCell ref="D117:D118"/>
    <mergeCell ref="AK117:AK118"/>
    <mergeCell ref="AL117:AL118"/>
    <mergeCell ref="AS117:AS118"/>
    <mergeCell ref="AM117:AM118"/>
    <mergeCell ref="AN117:AN118"/>
    <mergeCell ref="AO117:AO118"/>
    <mergeCell ref="AP117:AP118"/>
    <mergeCell ref="AQ117:AQ118"/>
    <mergeCell ref="AR117:AR118"/>
    <mergeCell ref="A115:A116"/>
    <mergeCell ref="B115:B116"/>
    <mergeCell ref="C115:C116"/>
    <mergeCell ref="AN123:AN124"/>
    <mergeCell ref="AO123:AO124"/>
    <mergeCell ref="AP119:AP120"/>
    <mergeCell ref="AQ119:AQ120"/>
    <mergeCell ref="AR119:AR120"/>
    <mergeCell ref="AS119:AS120"/>
    <mergeCell ref="A121:A122"/>
    <mergeCell ref="B121:B122"/>
    <mergeCell ref="C121:C122"/>
    <mergeCell ref="D121:D122"/>
    <mergeCell ref="AK121:AK122"/>
    <mergeCell ref="AL121:AL122"/>
    <mergeCell ref="AS121:AS122"/>
    <mergeCell ref="AM121:AM122"/>
    <mergeCell ref="AN121:AN122"/>
    <mergeCell ref="AO121:AO122"/>
    <mergeCell ref="AP121:AP122"/>
    <mergeCell ref="AQ121:AQ122"/>
    <mergeCell ref="AR121:AR122"/>
    <mergeCell ref="A119:A120"/>
    <mergeCell ref="B119:B120"/>
    <mergeCell ref="C119:C120"/>
    <mergeCell ref="D119:D120"/>
    <mergeCell ref="AK119:AK120"/>
    <mergeCell ref="AP123:AP124"/>
    <mergeCell ref="AQ123:AQ124"/>
    <mergeCell ref="AR123:AR124"/>
    <mergeCell ref="AS123:AS124"/>
    <mergeCell ref="A125:A126"/>
    <mergeCell ref="B125:B126"/>
    <mergeCell ref="C125:C126"/>
    <mergeCell ref="D125:D126"/>
    <mergeCell ref="AK125:AK126"/>
    <mergeCell ref="AL125:AL126"/>
    <mergeCell ref="AS125:AS126"/>
    <mergeCell ref="AM125:AM126"/>
    <mergeCell ref="AN125:AN126"/>
    <mergeCell ref="AO125:AO126"/>
    <mergeCell ref="AP125:AP126"/>
    <mergeCell ref="AQ125:AQ126"/>
    <mergeCell ref="AR125:AR126"/>
    <mergeCell ref="A123:A124"/>
    <mergeCell ref="B123:B124"/>
    <mergeCell ref="C123:C124"/>
    <mergeCell ref="D123:D124"/>
    <mergeCell ref="AK123:AK124"/>
    <mergeCell ref="AL123:AL124"/>
    <mergeCell ref="AM123:AM124"/>
    <mergeCell ref="AS127:AS128"/>
    <mergeCell ref="A129:A130"/>
    <mergeCell ref="B129:B130"/>
    <mergeCell ref="C129:C130"/>
    <mergeCell ref="D129:D130"/>
    <mergeCell ref="AK129:AK130"/>
    <mergeCell ref="AL129:AL130"/>
    <mergeCell ref="AS129:AS130"/>
    <mergeCell ref="AM129:AM130"/>
    <mergeCell ref="AN129:AN130"/>
    <mergeCell ref="AO129:AO130"/>
    <mergeCell ref="AP129:AP130"/>
    <mergeCell ref="AQ129:AQ130"/>
    <mergeCell ref="AR129:AR130"/>
    <mergeCell ref="A127:A128"/>
    <mergeCell ref="B127:B128"/>
    <mergeCell ref="C127:C128"/>
    <mergeCell ref="D127:D128"/>
    <mergeCell ref="AK127:AK128"/>
    <mergeCell ref="AL127:AL128"/>
    <mergeCell ref="AM127:AM128"/>
    <mergeCell ref="AN127:AN128"/>
    <mergeCell ref="AO127:AO128"/>
    <mergeCell ref="D131:D132"/>
    <mergeCell ref="AK131:AK132"/>
    <mergeCell ref="AL131:AL132"/>
    <mergeCell ref="AM131:AM132"/>
    <mergeCell ref="AN131:AN132"/>
    <mergeCell ref="AO131:AO132"/>
    <mergeCell ref="AP127:AP128"/>
    <mergeCell ref="AQ127:AQ128"/>
    <mergeCell ref="AR127:AR128"/>
    <mergeCell ref="AL135:AL136"/>
    <mergeCell ref="AM135:AM136"/>
    <mergeCell ref="AN135:AN136"/>
    <mergeCell ref="AO135:AO136"/>
    <mergeCell ref="AP131:AP132"/>
    <mergeCell ref="AQ131:AQ132"/>
    <mergeCell ref="AR131:AR132"/>
    <mergeCell ref="AS131:AS132"/>
    <mergeCell ref="A133:A134"/>
    <mergeCell ref="B133:B134"/>
    <mergeCell ref="C133:C134"/>
    <mergeCell ref="D133:D134"/>
    <mergeCell ref="AK133:AK134"/>
    <mergeCell ref="AL133:AL134"/>
    <mergeCell ref="AS133:AS134"/>
    <mergeCell ref="AM133:AM134"/>
    <mergeCell ref="AN133:AN134"/>
    <mergeCell ref="AO133:AO134"/>
    <mergeCell ref="AP133:AP134"/>
    <mergeCell ref="AQ133:AQ134"/>
    <mergeCell ref="AR133:AR134"/>
    <mergeCell ref="A131:A132"/>
    <mergeCell ref="B131:B132"/>
    <mergeCell ref="C131:C132"/>
    <mergeCell ref="AN139:AN140"/>
    <mergeCell ref="AO139:AO140"/>
    <mergeCell ref="AP135:AP136"/>
    <mergeCell ref="AQ135:AQ136"/>
    <mergeCell ref="AR135:AR136"/>
    <mergeCell ref="AS135:AS136"/>
    <mergeCell ref="A137:A138"/>
    <mergeCell ref="B137:B138"/>
    <mergeCell ref="C137:C138"/>
    <mergeCell ref="D137:D138"/>
    <mergeCell ref="AK137:AK138"/>
    <mergeCell ref="AL137:AL138"/>
    <mergeCell ref="AS137:AS138"/>
    <mergeCell ref="AM137:AM138"/>
    <mergeCell ref="AN137:AN138"/>
    <mergeCell ref="AO137:AO138"/>
    <mergeCell ref="AP137:AP138"/>
    <mergeCell ref="AQ137:AQ138"/>
    <mergeCell ref="AR137:AR138"/>
    <mergeCell ref="A135:A136"/>
    <mergeCell ref="B135:B136"/>
    <mergeCell ref="C135:C136"/>
    <mergeCell ref="D135:D136"/>
    <mergeCell ref="AK135:AK136"/>
    <mergeCell ref="AP139:AP140"/>
    <mergeCell ref="AQ139:AQ140"/>
    <mergeCell ref="AR139:AR140"/>
    <mergeCell ref="AS139:AS140"/>
    <mergeCell ref="A141:A142"/>
    <mergeCell ref="B141:B142"/>
    <mergeCell ref="C141:C142"/>
    <mergeCell ref="D141:D142"/>
    <mergeCell ref="AK141:AK142"/>
    <mergeCell ref="AL141:AL142"/>
    <mergeCell ref="AS141:AS142"/>
    <mergeCell ref="AM141:AM142"/>
    <mergeCell ref="AN141:AN142"/>
    <mergeCell ref="AO141:AO142"/>
    <mergeCell ref="AP141:AP142"/>
    <mergeCell ref="AQ141:AQ142"/>
    <mergeCell ref="AR141:AR142"/>
    <mergeCell ref="A139:A140"/>
    <mergeCell ref="B139:B140"/>
    <mergeCell ref="C139:C140"/>
    <mergeCell ref="D139:D140"/>
    <mergeCell ref="AK139:AK140"/>
    <mergeCell ref="AL139:AL140"/>
    <mergeCell ref="AM139:AM140"/>
    <mergeCell ref="AL147:AL148"/>
    <mergeCell ref="AM147:AM148"/>
    <mergeCell ref="AN147:AN148"/>
    <mergeCell ref="AO147:AO148"/>
    <mergeCell ref="AP143:AP144"/>
    <mergeCell ref="AQ143:AQ144"/>
    <mergeCell ref="AR143:AR144"/>
    <mergeCell ref="AS143:AS144"/>
    <mergeCell ref="A145:A146"/>
    <mergeCell ref="B145:B146"/>
    <mergeCell ref="C145:C146"/>
    <mergeCell ref="D145:D146"/>
    <mergeCell ref="AK145:AK146"/>
    <mergeCell ref="AL145:AL146"/>
    <mergeCell ref="A143:A144"/>
    <mergeCell ref="B143:B144"/>
    <mergeCell ref="C143:C144"/>
    <mergeCell ref="D143:D144"/>
    <mergeCell ref="AK143:AK144"/>
    <mergeCell ref="AL143:AL144"/>
    <mergeCell ref="AM143:AM144"/>
    <mergeCell ref="AN143:AN144"/>
    <mergeCell ref="AO143:AO144"/>
    <mergeCell ref="AS145:AS146"/>
    <mergeCell ref="AK173:AK174"/>
    <mergeCell ref="AL173:AL174"/>
    <mergeCell ref="AS147:AS148"/>
    <mergeCell ref="A149:A150"/>
    <mergeCell ref="B149:B150"/>
    <mergeCell ref="C149:C150"/>
    <mergeCell ref="D149:D150"/>
    <mergeCell ref="AK149:AK150"/>
    <mergeCell ref="AL149:AL150"/>
    <mergeCell ref="AM149:AM150"/>
    <mergeCell ref="C173:C174"/>
    <mergeCell ref="D173:D174"/>
    <mergeCell ref="AS153:AS154"/>
    <mergeCell ref="A167:A168"/>
    <mergeCell ref="B167:B168"/>
    <mergeCell ref="C167:C168"/>
    <mergeCell ref="D167:D168"/>
    <mergeCell ref="AK167:AK168"/>
    <mergeCell ref="AL167:AL168"/>
    <mergeCell ref="A147:A148"/>
    <mergeCell ref="B147:B148"/>
    <mergeCell ref="C147:C148"/>
    <mergeCell ref="D147:D148"/>
    <mergeCell ref="AK147:AK148"/>
    <mergeCell ref="AM153:AM154"/>
    <mergeCell ref="AN153:AN154"/>
    <mergeCell ref="AO153:AO154"/>
    <mergeCell ref="AP153:AP154"/>
    <mergeCell ref="AQ153:AQ154"/>
    <mergeCell ref="AR153:AR154"/>
    <mergeCell ref="AQ145:AQ146"/>
    <mergeCell ref="AR145:AR146"/>
    <mergeCell ref="AP147:AP148"/>
    <mergeCell ref="AQ147:AQ148"/>
    <mergeCell ref="AR147:AR148"/>
    <mergeCell ref="AM145:AM146"/>
    <mergeCell ref="AN145:AN146"/>
    <mergeCell ref="AO145:AO146"/>
    <mergeCell ref="AP145:AP146"/>
    <mergeCell ref="A153:A154"/>
    <mergeCell ref="B153:B154"/>
    <mergeCell ref="C153:C154"/>
    <mergeCell ref="D153:D154"/>
    <mergeCell ref="AK153:AK154"/>
    <mergeCell ref="AL153:AL154"/>
    <mergeCell ref="AQ169:AQ170"/>
    <mergeCell ref="AR169:AR170"/>
    <mergeCell ref="AS173:AS174"/>
    <mergeCell ref="AQ173:AQ174"/>
    <mergeCell ref="AR173:AR174"/>
    <mergeCell ref="AQ167:AQ168"/>
    <mergeCell ref="AR167:AR168"/>
    <mergeCell ref="AS167:AS168"/>
    <mergeCell ref="A173:A174"/>
    <mergeCell ref="B173:B174"/>
    <mergeCell ref="AS169:AS170"/>
    <mergeCell ref="AS171:AS172"/>
    <mergeCell ref="A169:A170"/>
    <mergeCell ref="B169:B170"/>
    <mergeCell ref="C169:C170"/>
    <mergeCell ref="D169:D170"/>
    <mergeCell ref="AQ171:AQ172"/>
    <mergeCell ref="AR171:AR172"/>
    <mergeCell ref="AQ149:AQ150"/>
    <mergeCell ref="AR149:AR150"/>
    <mergeCell ref="AK16:AK17"/>
    <mergeCell ref="AL16:AL17"/>
    <mergeCell ref="AM16:AM17"/>
    <mergeCell ref="AN16:AN17"/>
    <mergeCell ref="AO16:AO17"/>
    <mergeCell ref="AM173:AM174"/>
    <mergeCell ref="AN173:AN174"/>
    <mergeCell ref="AO173:AO174"/>
    <mergeCell ref="AP173:AP174"/>
    <mergeCell ref="AP167:AP168"/>
    <mergeCell ref="AK169:AK170"/>
    <mergeCell ref="AL169:AL170"/>
    <mergeCell ref="AM169:AM170"/>
    <mergeCell ref="AN169:AN170"/>
    <mergeCell ref="AO169:AO170"/>
    <mergeCell ref="AM171:AM172"/>
    <mergeCell ref="AN171:AN172"/>
    <mergeCell ref="AO171:AO172"/>
    <mergeCell ref="AP171:AP172"/>
    <mergeCell ref="AM167:AM168"/>
    <mergeCell ref="AN167:AN168"/>
    <mergeCell ref="AO167:AO168"/>
    <mergeCell ref="A171:A172"/>
    <mergeCell ref="B171:B172"/>
    <mergeCell ref="C171:C172"/>
    <mergeCell ref="D171:D172"/>
    <mergeCell ref="AK171:AK172"/>
    <mergeCell ref="AL171:AL172"/>
    <mergeCell ref="AP169:AP170"/>
    <mergeCell ref="AS151:AS152"/>
    <mergeCell ref="AS149:AS150"/>
    <mergeCell ref="A151:A152"/>
    <mergeCell ref="B151:B152"/>
    <mergeCell ref="C151:C152"/>
    <mergeCell ref="D151:D152"/>
    <mergeCell ref="AK151:AK152"/>
    <mergeCell ref="AL151:AL152"/>
    <mergeCell ref="AM151:AM152"/>
    <mergeCell ref="AN151:AN152"/>
    <mergeCell ref="AO151:AO152"/>
    <mergeCell ref="AP151:AP152"/>
    <mergeCell ref="AQ151:AQ152"/>
    <mergeCell ref="AR151:AR152"/>
    <mergeCell ref="AN149:AN150"/>
    <mergeCell ref="AO149:AO150"/>
    <mergeCell ref="AP149:AP150"/>
  </mergeCells>
  <conditionalFormatting sqref="F5:AJ6 F8:AJ17 F97:AJ174">
    <cfRule type="expression" dxfId="138" priority="28" stopIfTrue="1">
      <formula>IF(WEEKDAY(F$5)=1,TRUE,FALSE)</formula>
    </cfRule>
  </conditionalFormatting>
  <conditionalFormatting sqref="F49:AJ50 F52:AJ67">
    <cfRule type="expression" dxfId="165" priority="27" stopIfTrue="1">
      <formula>IF(WEEKDAY(F$5)=1,TRUE,FALSE)</formula>
    </cfRule>
  </conditionalFormatting>
  <conditionalFormatting sqref="F94:AJ95">
    <cfRule type="expression" dxfId="164" priority="26" stopIfTrue="1">
      <formula>IF(WEEKDAY(F$5)=1,TRUE,FALSE)</formula>
    </cfRule>
  </conditionalFormatting>
  <conditionalFormatting sqref="F97:AJ142 F99:AI174">
    <cfRule type="expression" dxfId="163" priority="25" stopIfTrue="1">
      <formula>IF(WEEKDAY(F$5)=1,TRUE,FALSE)</formula>
    </cfRule>
  </conditionalFormatting>
  <conditionalFormatting sqref="F52:AJ67">
    <cfRule type="expression" dxfId="162" priority="24" stopIfTrue="1">
      <formula>IF(WEEKDAY(F$5)=1,TRUE,FALSE)</formula>
    </cfRule>
  </conditionalFormatting>
  <conditionalFormatting sqref="F143:AJ174">
    <cfRule type="expression" dxfId="161" priority="23" stopIfTrue="1">
      <formula>IF(WEEKDAY(F$5)=1,TRUE,FALSE)</formula>
    </cfRule>
  </conditionalFormatting>
  <conditionalFormatting sqref="F8:AJ17">
    <cfRule type="expression" dxfId="160" priority="22" stopIfTrue="1">
      <formula>IF(WEEKDAY(F$5)=1,TRUE,FALSE)</formula>
    </cfRule>
  </conditionalFormatting>
  <conditionalFormatting sqref="F52:AJ67">
    <cfRule type="expression" dxfId="159" priority="21" stopIfTrue="1">
      <formula>IF(WEEKDAY(F$5)=1,TRUE,FALSE)</formula>
    </cfRule>
  </conditionalFormatting>
  <conditionalFormatting sqref="F97:AJ140 F99:AI174">
    <cfRule type="expression" dxfId="158" priority="20" stopIfTrue="1">
      <formula>IF(WEEKDAY(F$5)=1,TRUE,FALSE)</formula>
    </cfRule>
  </conditionalFormatting>
  <conditionalFormatting sqref="F141:AJ174">
    <cfRule type="expression" dxfId="157" priority="19" stopIfTrue="1">
      <formula>IF(WEEKDAY(F$5)=1,TRUE,FALSE)</formula>
    </cfRule>
  </conditionalFormatting>
  <conditionalFormatting sqref="F8:AJ17">
    <cfRule type="expression" dxfId="156" priority="18" stopIfTrue="1">
      <formula>IF(WEEKDAY(F$5)=1,TRUE,FALSE)</formula>
    </cfRule>
  </conditionalFormatting>
  <conditionalFormatting sqref="F52:AJ67">
    <cfRule type="expression" dxfId="155" priority="17" stopIfTrue="1">
      <formula>IF(WEEKDAY(F$5)=1,TRUE,FALSE)</formula>
    </cfRule>
  </conditionalFormatting>
  <conditionalFormatting sqref="F97:AJ139 F99:AI174">
    <cfRule type="expression" dxfId="154" priority="16" stopIfTrue="1">
      <formula>IF(WEEKDAY(F$5)=1,TRUE,FALSE)</formula>
    </cfRule>
  </conditionalFormatting>
  <conditionalFormatting sqref="F141:AJ174">
    <cfRule type="expression" dxfId="153" priority="15" stopIfTrue="1">
      <formula>IF(WEEKDAY(F$5)=1,TRUE,FALSE)</formula>
    </cfRule>
  </conditionalFormatting>
  <conditionalFormatting sqref="F8:AI17">
    <cfRule type="expression" dxfId="152" priority="14" stopIfTrue="1">
      <formula>IF(WEEKDAY(F$5)=1,TRUE,FALSE)</formula>
    </cfRule>
  </conditionalFormatting>
  <conditionalFormatting sqref="F52:AI67">
    <cfRule type="expression" dxfId="151" priority="13" stopIfTrue="1">
      <formula>IF(WEEKDAY(F$5)=1,TRUE,FALSE)</formula>
    </cfRule>
  </conditionalFormatting>
  <conditionalFormatting sqref="F97:AI174">
    <cfRule type="expression" dxfId="150" priority="12" stopIfTrue="1">
      <formula>IF(WEEKDAY(F$5)=1,TRUE,FALSE)</formula>
    </cfRule>
  </conditionalFormatting>
  <conditionalFormatting sqref="F143:AI174">
    <cfRule type="expression" dxfId="149" priority="11" stopIfTrue="1">
      <formula>IF(WEEKDAY(F$5)=1,TRUE,FALSE)</formula>
    </cfRule>
  </conditionalFormatting>
  <conditionalFormatting sqref="F52:AI67">
    <cfRule type="expression" dxfId="148" priority="10" stopIfTrue="1">
      <formula>IF(WEEKDAY(F$5)=1,TRUE,FALSE)</formula>
    </cfRule>
  </conditionalFormatting>
  <conditionalFormatting sqref="F52:AI67">
    <cfRule type="expression" dxfId="147" priority="9" stopIfTrue="1">
      <formula>IF(WEEKDAY(F$5)=1,TRUE,FALSE)</formula>
    </cfRule>
  </conditionalFormatting>
  <conditionalFormatting sqref="F52:AI67">
    <cfRule type="expression" dxfId="146" priority="8" stopIfTrue="1">
      <formula>IF(WEEKDAY(F$5)=1,TRUE,FALSE)</formula>
    </cfRule>
  </conditionalFormatting>
  <conditionalFormatting sqref="F52:AI67">
    <cfRule type="expression" dxfId="145" priority="7" stopIfTrue="1">
      <formula>IF(WEEKDAY(F$5)=1,TRUE,FALSE)</formula>
    </cfRule>
  </conditionalFormatting>
  <conditionalFormatting sqref="F97:AI174">
    <cfRule type="expression" dxfId="144" priority="6" stopIfTrue="1">
      <formula>IF(WEEKDAY(F$5)=1,TRUE,FALSE)</formula>
    </cfRule>
  </conditionalFormatting>
  <conditionalFormatting sqref="F97:AI174">
    <cfRule type="expression" dxfId="143" priority="5" stopIfTrue="1">
      <formula>IF(WEEKDAY(F$5)=1,TRUE,FALSE)</formula>
    </cfRule>
  </conditionalFormatting>
  <conditionalFormatting sqref="F97:AI174">
    <cfRule type="expression" dxfId="142" priority="4" stopIfTrue="1">
      <formula>IF(WEEKDAY(F$5)=1,TRUE,FALSE)</formula>
    </cfRule>
  </conditionalFormatting>
  <conditionalFormatting sqref="H152 H154 H156 H158 H160 H162 H164 H166 H168 H170 H172 H174 H98:I98 H100:I100 H102:I102 H104:I104 H106:I106 H108:I108 H110:I110 H112:I112 H114:I114 H116:I116 H118:I118 H120:I120 H122:I122 H124:I124 H126:I126 H128:I128 H130:I130 H132:I132 H134:I134 H136:I136 H138:I138 H140:I140 H142:I142 H144:I144 H146:I146 H148:I148 H150:I150">
    <cfRule type="expression" dxfId="141" priority="3" stopIfTrue="1">
      <formula>IF(WEEKDAY(H$5)=1,TRUE,FALSE)</formula>
    </cfRule>
  </conditionalFormatting>
  <conditionalFormatting sqref="H152 H154 H156 H158 H160 H162 H164 H166 H168 H170 H172 H174 H98:I98 H100:I100 H102:I102 H104:I104 H106:I106 H108:I108 H110:I110 H112:I112 H114:I114 H116:I116 H118:I118 H120:I120 H122:I122 H124:I124 H126:I126 H128:I128 H130:I130 H132:I132 H134:I134 H136:I136 H138:I138 H140:I140 H142:I142 H144:I144 H146:I146 H148:I148 H150:I150">
    <cfRule type="expression" dxfId="140" priority="2" stopIfTrue="1">
      <formula>IF(WEEKDAY(H$5)=1,TRUE,FALSE)</formula>
    </cfRule>
  </conditionalFormatting>
  <conditionalFormatting sqref="H152 H154 H156 H158 H160 H162 H164 H166 H168 H170 H172 H174 H98:I98 H100:I100 H102:I102 H104:I104 H106:I106 H108:I108 H110:I110 H112:I112 H114:I114 H116:I116 H118:I118 H120:I120 H122:I122 H124:I124 H126:I126 H128:I128 H130:I130 H132:I132 H134:I134 H136:I136 H138:I138 H140:I140 H142:I142 H144:I144 H146:I146 H148:I148 H150:I150">
    <cfRule type="expression" dxfId="139" priority="1" stopIfTrue="1">
      <formula>IF(WEEKDAY(H$5)=1,TRUE,FALSE)</formula>
    </cfRule>
  </conditionalFormatting>
  <printOptions horizontalCentered="1"/>
  <pageMargins left="0.24" right="0.24" top="0.32" bottom="0.18" header="0.25" footer="0"/>
  <pageSetup paperSize="9" scale="75" fitToHeight="0" orientation="landscape" r:id="rId1"/>
  <headerFooter alignWithMargins="0">
    <oddHeader xml:space="preserve">&amp;R&amp;Y
</oddHeader>
    <oddFooter>&amp;C&amp;P/&amp;N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E294"/>
  <sheetViews>
    <sheetView zoomScaleNormal="70" workbookViewId="0">
      <pane xSplit="3" ySplit="9" topLeftCell="H161" activePane="bottomRight" state="frozen"/>
      <selection activeCell="F143" sqref="F143:AI162"/>
      <selection pane="topRight" activeCell="F143" sqref="F143:AI162"/>
      <selection pane="bottomLeft" activeCell="F143" sqref="F143:AI162"/>
      <selection pane="bottomRight" activeCell="N161" sqref="N161:P161"/>
    </sheetView>
  </sheetViews>
  <sheetFormatPr defaultRowHeight="11.25"/>
  <cols>
    <col min="1" max="1" width="4.28515625" style="6" customWidth="1"/>
    <col min="2" max="2" width="8.42578125" style="6" customWidth="1"/>
    <col min="3" max="3" width="21.140625" style="6" customWidth="1"/>
    <col min="4" max="4" width="13.5703125" style="20" customWidth="1"/>
    <col min="5" max="5" width="10.28515625" style="21" customWidth="1"/>
    <col min="6" max="6" width="7.140625" style="20" customWidth="1"/>
    <col min="7" max="7" width="10.5703125" style="21" customWidth="1"/>
    <col min="8" max="8" width="7.140625" style="21" customWidth="1"/>
    <col min="9" max="9" width="9.5703125" style="21" customWidth="1"/>
    <col min="10" max="10" width="8.5703125" style="105" customWidth="1"/>
    <col min="11" max="12" width="12" style="6" customWidth="1"/>
    <col min="13" max="13" width="11.85546875" style="22" customWidth="1"/>
    <col min="14" max="14" width="8.5703125" style="6" customWidth="1"/>
    <col min="15" max="16" width="8.7109375" style="6" customWidth="1"/>
    <col min="17" max="17" width="11" style="6" customWidth="1"/>
    <col min="18" max="18" width="10.7109375" style="6" customWidth="1"/>
    <col min="19" max="19" width="10.85546875" style="6" customWidth="1"/>
    <col min="20" max="20" width="12.28515625" style="8" customWidth="1"/>
    <col min="21" max="21" width="9.5703125" style="6" customWidth="1"/>
    <col min="22" max="22" width="15.42578125" style="8" customWidth="1"/>
    <col min="23" max="23" width="7.42578125" style="8" customWidth="1"/>
    <col min="24" max="24" width="7" style="8" customWidth="1"/>
    <col min="25" max="25" width="9.140625" style="8"/>
    <col min="26" max="26" width="11.140625" style="8" bestFit="1" customWidth="1"/>
    <col min="27" max="28" width="10.85546875" style="6" bestFit="1" customWidth="1"/>
    <col min="29" max="16384" width="9.140625" style="6"/>
  </cols>
  <sheetData>
    <row r="1" spans="1:31" s="4" customFormat="1" ht="29.25" customHeight="1">
      <c r="A1" s="161" t="str">
        <f>TH!A1</f>
        <v>Công ty TNHH Hải sản An Lạc</v>
      </c>
      <c r="B1" s="316"/>
      <c r="C1" s="316"/>
      <c r="D1" s="424" t="str">
        <f>"BẢNG THANH TOÁN LƯƠNG THÁNG"&amp;" "&amp;TEXT($E$4,"mm")&amp;" / "&amp;TEXT($E$4,"yyyy")</f>
        <v>BẢNG THANH TOÁN LƯƠNG THÁNG 09 / 2014</v>
      </c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5"/>
      <c r="R1" s="426" t="s">
        <v>64</v>
      </c>
      <c r="S1" s="427"/>
      <c r="T1" s="428"/>
      <c r="U1" s="152" t="s">
        <v>61</v>
      </c>
      <c r="V1" s="129" t="s">
        <v>38</v>
      </c>
      <c r="W1" s="96"/>
      <c r="X1" s="96"/>
      <c r="Y1" s="5"/>
      <c r="Z1" s="5"/>
    </row>
    <row r="2" spans="1:31" s="4" customFormat="1" ht="15" customHeight="1">
      <c r="A2" s="161" t="str">
        <f>TH!A2</f>
        <v>Địa chỉ: Lô A14, đường 4A, KCN Hải Sơn, Đức Hòa, Long An</v>
      </c>
      <c r="B2" s="316"/>
      <c r="C2" s="316"/>
      <c r="D2" s="316"/>
      <c r="E2" s="94"/>
      <c r="F2" s="316"/>
      <c r="G2" s="316"/>
      <c r="H2" s="316"/>
      <c r="I2" s="316"/>
      <c r="J2" s="95"/>
      <c r="K2" s="316"/>
      <c r="L2" s="316"/>
      <c r="M2" s="316"/>
      <c r="N2" s="316"/>
      <c r="O2" s="316"/>
      <c r="P2" s="316"/>
      <c r="Q2" s="316"/>
      <c r="R2" s="316"/>
      <c r="S2" s="316"/>
      <c r="T2" s="69"/>
      <c r="U2" s="93">
        <v>25</v>
      </c>
      <c r="V2" s="130">
        <v>30</v>
      </c>
      <c r="W2" s="96"/>
      <c r="X2" s="96"/>
      <c r="Y2" s="5"/>
      <c r="Z2" s="5"/>
    </row>
    <row r="3" spans="1:31" s="4" customFormat="1" ht="15" customHeight="1">
      <c r="A3" s="161" t="s">
        <v>65</v>
      </c>
      <c r="B3" s="316"/>
      <c r="C3" s="316"/>
      <c r="D3" s="316"/>
      <c r="E3" s="94"/>
      <c r="F3" s="316"/>
      <c r="G3" s="316"/>
      <c r="H3" s="316"/>
      <c r="I3" s="316"/>
      <c r="J3" s="95"/>
      <c r="K3" s="316"/>
      <c r="L3" s="316"/>
      <c r="M3" s="316"/>
      <c r="N3" s="316"/>
      <c r="O3" s="316"/>
      <c r="P3" s="316"/>
      <c r="Q3" s="316"/>
      <c r="R3" s="316"/>
      <c r="S3" s="316"/>
      <c r="T3" s="69"/>
      <c r="U3" s="153"/>
      <c r="V3" s="154"/>
      <c r="W3" s="96"/>
      <c r="X3" s="96"/>
      <c r="Y3" s="5"/>
      <c r="Z3" s="5"/>
    </row>
    <row r="4" spans="1:31" s="4" customFormat="1" ht="15" customHeight="1">
      <c r="A4" s="161" t="str">
        <f>TH!A3</f>
        <v>MST: 1100878093</v>
      </c>
      <c r="B4" s="316"/>
      <c r="C4" s="316"/>
      <c r="D4" s="316"/>
      <c r="E4" s="327">
        <f>'CC - 09'!$E$4</f>
        <v>41883</v>
      </c>
      <c r="F4" s="316"/>
      <c r="G4" s="316"/>
      <c r="H4" s="316"/>
      <c r="I4" s="316"/>
      <c r="J4" s="95"/>
      <c r="K4" s="316"/>
      <c r="L4" s="92"/>
      <c r="M4" s="316"/>
      <c r="N4" s="316"/>
      <c r="O4" s="316"/>
      <c r="P4" s="316"/>
      <c r="Q4" s="14"/>
      <c r="R4" s="316"/>
      <c r="S4" s="316"/>
      <c r="T4" s="316"/>
      <c r="V4" s="96"/>
      <c r="W4" s="96"/>
      <c r="X4" s="96"/>
      <c r="Y4" s="5"/>
      <c r="Z4" s="5"/>
    </row>
    <row r="5" spans="1:31" s="124" customFormat="1" ht="14.25" customHeight="1">
      <c r="A5" s="122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342">
        <v>0.08</v>
      </c>
      <c r="O5" s="342">
        <v>1.4999999999999999E-2</v>
      </c>
      <c r="P5" s="342">
        <v>0.01</v>
      </c>
      <c r="Q5" s="123"/>
      <c r="R5" s="123"/>
      <c r="S5" s="123"/>
      <c r="T5" s="123"/>
      <c r="U5" s="123"/>
      <c r="V5" s="125"/>
      <c r="W5" s="125"/>
      <c r="X5" s="125"/>
      <c r="Y5" s="125"/>
      <c r="Z5" s="125"/>
    </row>
    <row r="6" spans="1:31" s="33" customFormat="1" ht="24" customHeight="1">
      <c r="A6" s="421" t="s">
        <v>20</v>
      </c>
      <c r="B6" s="421" t="s">
        <v>21</v>
      </c>
      <c r="C6" s="420" t="s">
        <v>1</v>
      </c>
      <c r="D6" s="420" t="s">
        <v>2</v>
      </c>
      <c r="E6" s="423" t="s">
        <v>58</v>
      </c>
      <c r="F6" s="412" t="s">
        <v>27</v>
      </c>
      <c r="G6" s="414"/>
      <c r="H6" s="414"/>
      <c r="I6" s="414"/>
      <c r="J6" s="414"/>
      <c r="K6" s="413"/>
      <c r="L6" s="408" t="s">
        <v>60</v>
      </c>
      <c r="M6" s="408" t="s">
        <v>5</v>
      </c>
      <c r="N6" s="420" t="s">
        <v>6</v>
      </c>
      <c r="O6" s="420"/>
      <c r="P6" s="420"/>
      <c r="Q6" s="408" t="s">
        <v>7</v>
      </c>
      <c r="R6" s="408" t="s">
        <v>8</v>
      </c>
      <c r="S6" s="408" t="s">
        <v>9</v>
      </c>
      <c r="T6" s="410" t="s">
        <v>10</v>
      </c>
      <c r="U6" s="123"/>
      <c r="V6" s="34"/>
      <c r="W6" s="34"/>
      <c r="X6" s="5"/>
      <c r="Y6" s="5"/>
      <c r="Z6" s="5"/>
      <c r="AA6" s="4"/>
      <c r="AB6" s="4"/>
      <c r="AC6" s="4"/>
      <c r="AD6" s="4"/>
      <c r="AE6" s="4"/>
    </row>
    <row r="7" spans="1:31" s="33" customFormat="1" ht="33.75" customHeight="1">
      <c r="A7" s="422"/>
      <c r="B7" s="422"/>
      <c r="C7" s="420"/>
      <c r="D7" s="420"/>
      <c r="E7" s="423"/>
      <c r="F7" s="412" t="s">
        <v>62</v>
      </c>
      <c r="G7" s="413"/>
      <c r="H7" s="412" t="s">
        <v>42</v>
      </c>
      <c r="I7" s="414"/>
      <c r="J7" s="415" t="s">
        <v>28</v>
      </c>
      <c r="K7" s="408" t="s">
        <v>4</v>
      </c>
      <c r="L7" s="409"/>
      <c r="M7" s="409"/>
      <c r="N7" s="417" t="s">
        <v>12</v>
      </c>
      <c r="O7" s="408" t="s">
        <v>13</v>
      </c>
      <c r="P7" s="408" t="s">
        <v>35</v>
      </c>
      <c r="Q7" s="409"/>
      <c r="R7" s="409"/>
      <c r="S7" s="409"/>
      <c r="T7" s="411"/>
      <c r="U7" s="123"/>
      <c r="V7" s="34"/>
      <c r="W7" s="34"/>
      <c r="X7" s="5"/>
      <c r="Y7" s="5"/>
      <c r="Z7" s="5"/>
      <c r="AA7" s="4"/>
      <c r="AB7" s="4"/>
      <c r="AC7" s="4"/>
      <c r="AD7" s="4"/>
      <c r="AE7" s="4"/>
    </row>
    <row r="8" spans="1:31" s="33" customFormat="1" ht="35.25" customHeight="1">
      <c r="A8" s="422"/>
      <c r="B8" s="422"/>
      <c r="C8" s="408"/>
      <c r="D8" s="408"/>
      <c r="E8" s="423"/>
      <c r="F8" s="313" t="s">
        <v>41</v>
      </c>
      <c r="G8" s="312" t="s">
        <v>19</v>
      </c>
      <c r="H8" s="355" t="s">
        <v>41</v>
      </c>
      <c r="I8" s="319" t="s">
        <v>19</v>
      </c>
      <c r="J8" s="416"/>
      <c r="K8" s="409"/>
      <c r="L8" s="419"/>
      <c r="M8" s="409"/>
      <c r="N8" s="418"/>
      <c r="O8" s="409"/>
      <c r="P8" s="409"/>
      <c r="Q8" s="409"/>
      <c r="R8" s="409"/>
      <c r="S8" s="409"/>
      <c r="T8" s="411"/>
      <c r="U8" s="123"/>
      <c r="V8" s="34"/>
      <c r="W8" s="34"/>
      <c r="X8" s="5"/>
      <c r="Y8" s="5"/>
      <c r="Z8" s="5"/>
      <c r="AA8" s="4"/>
      <c r="AB8" s="4"/>
      <c r="AC8" s="4"/>
      <c r="AD8" s="4"/>
      <c r="AE8" s="4"/>
    </row>
    <row r="9" spans="1:31" s="98" customFormat="1" ht="12.75" customHeight="1">
      <c r="A9" s="97">
        <v>1</v>
      </c>
      <c r="B9" s="97">
        <v>2</v>
      </c>
      <c r="C9" s="97">
        <v>3</v>
      </c>
      <c r="D9" s="97">
        <v>4</v>
      </c>
      <c r="E9" s="97">
        <v>5</v>
      </c>
      <c r="F9" s="97">
        <v>7</v>
      </c>
      <c r="G9" s="97">
        <v>8</v>
      </c>
      <c r="H9" s="97">
        <v>9</v>
      </c>
      <c r="I9" s="97">
        <v>10</v>
      </c>
      <c r="J9" s="97">
        <v>13</v>
      </c>
      <c r="K9" s="97">
        <v>14</v>
      </c>
      <c r="L9" s="97">
        <v>16</v>
      </c>
      <c r="M9" s="97">
        <v>20</v>
      </c>
      <c r="N9" s="97">
        <v>24</v>
      </c>
      <c r="O9" s="97">
        <v>25</v>
      </c>
      <c r="P9" s="97">
        <v>26</v>
      </c>
      <c r="Q9" s="97">
        <v>29</v>
      </c>
      <c r="R9" s="97">
        <v>30</v>
      </c>
      <c r="S9" s="97">
        <v>31</v>
      </c>
      <c r="T9" s="97">
        <v>32</v>
      </c>
      <c r="U9" s="123"/>
      <c r="V9" s="99"/>
      <c r="W9" s="99"/>
      <c r="X9" s="100"/>
      <c r="Y9" s="100"/>
      <c r="Z9" s="100"/>
      <c r="AA9" s="101"/>
      <c r="AB9" s="101"/>
      <c r="AC9" s="101"/>
      <c r="AD9" s="101"/>
      <c r="AE9" s="101"/>
    </row>
    <row r="10" spans="1:31" s="44" customFormat="1" ht="23.25" customHeight="1">
      <c r="A10" s="46">
        <v>1</v>
      </c>
      <c r="B10" s="46" t="s">
        <v>67</v>
      </c>
      <c r="C10" s="102" t="str">
        <f t="shared" ref="C10:C14" si="0">VLOOKUP(B10,DS,2,0)</f>
        <v>Mai Út Hiền</v>
      </c>
      <c r="D10" s="135" t="str">
        <f t="shared" ref="D10" si="1">VLOOKUP(B10,DS,3,0)</f>
        <v>Cơ Điện</v>
      </c>
      <c r="E10" s="103">
        <f t="shared" ref="E10" si="2">VLOOKUP(B10,DS,4,0)</f>
        <v>3784000</v>
      </c>
      <c r="F10" s="108">
        <f>VLOOKUP(B10,'CC - 09'!$B$8:$AS$17,36,0)</f>
        <v>25</v>
      </c>
      <c r="G10" s="243">
        <f t="shared" ref="G10:G14" si="3">ROUND(E10/$U$2*F10,0)</f>
        <v>3784000</v>
      </c>
      <c r="H10" s="108">
        <f>(VLOOKUP(B10,'CC - 09'!$B$8:$AS$17,37,0)+VLOOKUP(B10,'CC - 09'!$B$8:$AS$17,38,0))</f>
        <v>1.75</v>
      </c>
      <c r="I10" s="243">
        <f t="shared" ref="I10:I14" si="4">ROUND(E10/$U$2*H10,0)</f>
        <v>264880</v>
      </c>
      <c r="J10" s="109">
        <f t="shared" ref="J10:K14" si="5">F10+H10</f>
        <v>26.75</v>
      </c>
      <c r="K10" s="47">
        <f>G10+I10</f>
        <v>4048880</v>
      </c>
      <c r="L10" s="103">
        <f t="shared" ref="L10:L14" si="6">+F10*15000</f>
        <v>375000</v>
      </c>
      <c r="M10" s="49">
        <f t="shared" ref="M10:M14" si="7">K10+L10</f>
        <v>4423880</v>
      </c>
      <c r="N10" s="48">
        <f>IF(VLOOKUP(B10,DS,17,0)="x",E10*$N$5,0)</f>
        <v>302720</v>
      </c>
      <c r="O10" s="48">
        <f>IF(VLOOKUP(B10,DS,17,0)="x",E10*$O$5,0)</f>
        <v>56760</v>
      </c>
      <c r="P10" s="48">
        <f>IF(VLOOKUP(B10,DS,17,0)="x",E10*$P$5,0)</f>
        <v>37840</v>
      </c>
      <c r="Q10" s="47">
        <f t="shared" ref="Q10:Q14" si="8">M10-SUM(N10:P10)</f>
        <v>4026560</v>
      </c>
      <c r="R10" s="47">
        <f t="shared" ref="R10:R14" si="9">VLOOKUP(B10,DS,23,0)</f>
        <v>0</v>
      </c>
      <c r="S10" s="55">
        <f t="shared" ref="S10:S14" si="10">Q10-R10</f>
        <v>4026560</v>
      </c>
      <c r="T10" s="47"/>
      <c r="U10" s="123"/>
      <c r="V10" s="45"/>
      <c r="W10" s="34"/>
      <c r="X10" s="5"/>
      <c r="Y10" s="5"/>
      <c r="Z10" s="5"/>
      <c r="AA10" s="4"/>
      <c r="AB10" s="4"/>
      <c r="AC10" s="4"/>
      <c r="AD10" s="4"/>
      <c r="AE10" s="4"/>
    </row>
    <row r="11" spans="1:31" s="44" customFormat="1" ht="23.25" customHeight="1">
      <c r="A11" s="46">
        <v>2</v>
      </c>
      <c r="B11" s="46" t="s">
        <v>68</v>
      </c>
      <c r="C11" s="102" t="str">
        <f t="shared" si="0"/>
        <v>Nguyễn Thị Xuân Thảo</v>
      </c>
      <c r="D11" s="135" t="str">
        <f t="shared" ref="D11:D14" si="11">VLOOKUP(B11,DS,3,0)</f>
        <v>KCS</v>
      </c>
      <c r="E11" s="103">
        <f t="shared" ref="E11:E14" si="12">VLOOKUP(B11,DS,4,0)</f>
        <v>3539000</v>
      </c>
      <c r="F11" s="108">
        <f>VLOOKUP(B11,'CC - 09'!$B$8:$AS$17,36,0)</f>
        <v>25</v>
      </c>
      <c r="G11" s="243">
        <f t="shared" si="3"/>
        <v>3539000</v>
      </c>
      <c r="H11" s="108">
        <f>(VLOOKUP(B11,'CC - 09'!$B$8:$AS$17,37,0)+VLOOKUP(B11,'CC - 09'!$B$8:$AS$17,38,0))</f>
        <v>1.75</v>
      </c>
      <c r="I11" s="243">
        <f t="shared" si="4"/>
        <v>247730</v>
      </c>
      <c r="J11" s="109">
        <f t="shared" si="5"/>
        <v>26.75</v>
      </c>
      <c r="K11" s="47">
        <f>G11+I11-4295</f>
        <v>3782435</v>
      </c>
      <c r="L11" s="103">
        <f t="shared" si="6"/>
        <v>375000</v>
      </c>
      <c r="M11" s="49">
        <f t="shared" si="7"/>
        <v>4157435</v>
      </c>
      <c r="N11" s="48">
        <f>IF(VLOOKUP(B11,DS,17,0)="x",E11*$N$5,0)</f>
        <v>283120</v>
      </c>
      <c r="O11" s="48">
        <f>IF(VLOOKUP(B11,DS,17,0)="x",E11*$O$5,0)</f>
        <v>53085</v>
      </c>
      <c r="P11" s="48">
        <f>IF(VLOOKUP(B11,DS,17,0)="x",E11*$P$5,0)</f>
        <v>35390</v>
      </c>
      <c r="Q11" s="47">
        <f t="shared" si="8"/>
        <v>3785840</v>
      </c>
      <c r="R11" s="47">
        <f t="shared" si="9"/>
        <v>0</v>
      </c>
      <c r="S11" s="55">
        <f t="shared" si="10"/>
        <v>3785840</v>
      </c>
      <c r="T11" s="47"/>
      <c r="U11" s="123"/>
      <c r="V11" s="45"/>
      <c r="W11" s="34"/>
      <c r="X11" s="5"/>
      <c r="Y11" s="5"/>
      <c r="Z11" s="5"/>
      <c r="AA11" s="4"/>
      <c r="AB11" s="4"/>
      <c r="AC11" s="4"/>
      <c r="AD11" s="4"/>
      <c r="AE11" s="4"/>
    </row>
    <row r="12" spans="1:31" s="44" customFormat="1" ht="23.25" customHeight="1">
      <c r="A12" s="46">
        <v>3</v>
      </c>
      <c r="B12" s="46" t="s">
        <v>69</v>
      </c>
      <c r="C12" s="102" t="str">
        <f t="shared" si="0"/>
        <v>Võ Thị Út</v>
      </c>
      <c r="D12" s="135" t="str">
        <f t="shared" si="11"/>
        <v>KCS</v>
      </c>
      <c r="E12" s="103">
        <f t="shared" si="12"/>
        <v>3840000</v>
      </c>
      <c r="F12" s="108">
        <f>VLOOKUP(B12,'CC - 09'!$B$8:$AS$17,36,0)</f>
        <v>25</v>
      </c>
      <c r="G12" s="243">
        <f t="shared" si="3"/>
        <v>3840000</v>
      </c>
      <c r="H12" s="108">
        <f>(VLOOKUP(B12,'CC - 09'!$B$8:$AS$17,37,0)+VLOOKUP(B12,'CC - 09'!$B$8:$AS$17,38,0))</f>
        <v>1.75</v>
      </c>
      <c r="I12" s="243">
        <f t="shared" si="4"/>
        <v>268800</v>
      </c>
      <c r="J12" s="109">
        <f t="shared" si="5"/>
        <v>26.75</v>
      </c>
      <c r="K12" s="47">
        <f t="shared" si="5"/>
        <v>4108800</v>
      </c>
      <c r="L12" s="103">
        <f t="shared" si="6"/>
        <v>375000</v>
      </c>
      <c r="M12" s="49">
        <f t="shared" si="7"/>
        <v>4483800</v>
      </c>
      <c r="N12" s="48">
        <f>IF(VLOOKUP(B12,DS,17,0)="x",E12*$N$5,0)</f>
        <v>307200</v>
      </c>
      <c r="O12" s="48">
        <f>IF(VLOOKUP(B12,DS,17,0)="x",E12*$O$5,0)</f>
        <v>57600</v>
      </c>
      <c r="P12" s="48">
        <f>IF(VLOOKUP(B12,DS,17,0)="x",E12*$P$5,0)</f>
        <v>38400</v>
      </c>
      <c r="Q12" s="47">
        <f t="shared" si="8"/>
        <v>4080600</v>
      </c>
      <c r="R12" s="47">
        <f t="shared" si="9"/>
        <v>0</v>
      </c>
      <c r="S12" s="55">
        <f t="shared" si="10"/>
        <v>4080600</v>
      </c>
      <c r="T12" s="47"/>
      <c r="U12" s="123"/>
      <c r="V12" s="45"/>
      <c r="W12" s="34"/>
      <c r="X12" s="5"/>
      <c r="Y12" s="5"/>
      <c r="Z12" s="5"/>
      <c r="AA12" s="4"/>
      <c r="AB12" s="4"/>
      <c r="AC12" s="4"/>
      <c r="AD12" s="4"/>
      <c r="AE12" s="4"/>
    </row>
    <row r="13" spans="1:31" s="44" customFormat="1" ht="23.25" customHeight="1">
      <c r="A13" s="46">
        <v>4</v>
      </c>
      <c r="B13" s="46" t="s">
        <v>70</v>
      </c>
      <c r="C13" s="102" t="str">
        <f t="shared" si="0"/>
        <v>Nguyễn Thị Thiết</v>
      </c>
      <c r="D13" s="135" t="str">
        <f t="shared" si="11"/>
        <v>KCS</v>
      </c>
      <c r="E13" s="103">
        <f t="shared" si="12"/>
        <v>3840000</v>
      </c>
      <c r="F13" s="108">
        <f>VLOOKUP(B13,'CC - 09'!$B$8:$AS$17,36,0)</f>
        <v>25</v>
      </c>
      <c r="G13" s="243">
        <f t="shared" si="3"/>
        <v>3840000</v>
      </c>
      <c r="H13" s="108">
        <f>(VLOOKUP(B13,'CC - 09'!$B$8:$AS$17,37,0)+VLOOKUP(B13,'CC - 09'!$B$8:$AS$17,38,0))</f>
        <v>1.75</v>
      </c>
      <c r="I13" s="243">
        <f t="shared" si="4"/>
        <v>268800</v>
      </c>
      <c r="J13" s="109">
        <f t="shared" si="5"/>
        <v>26.75</v>
      </c>
      <c r="K13" s="47">
        <f t="shared" si="5"/>
        <v>4108800</v>
      </c>
      <c r="L13" s="103">
        <f t="shared" si="6"/>
        <v>375000</v>
      </c>
      <c r="M13" s="49">
        <f t="shared" si="7"/>
        <v>4483800</v>
      </c>
      <c r="N13" s="48">
        <f>IF(VLOOKUP(B13,DS,17,0)="x",E13*$N$5,0)</f>
        <v>307200</v>
      </c>
      <c r="O13" s="48">
        <f>IF(VLOOKUP(B13,DS,17,0)="x",E13*$O$5,0)</f>
        <v>57600</v>
      </c>
      <c r="P13" s="48">
        <f>IF(VLOOKUP(B13,DS,17,0)="x",E13*$P$5,0)</f>
        <v>38400</v>
      </c>
      <c r="Q13" s="47">
        <f t="shared" si="8"/>
        <v>4080600</v>
      </c>
      <c r="R13" s="47">
        <f t="shared" si="9"/>
        <v>0</v>
      </c>
      <c r="S13" s="55">
        <f t="shared" si="10"/>
        <v>4080600</v>
      </c>
      <c r="T13" s="47"/>
      <c r="U13" s="123"/>
      <c r="V13" s="45"/>
      <c r="W13" s="34"/>
      <c r="X13" s="5"/>
      <c r="Y13" s="5"/>
      <c r="Z13" s="5"/>
      <c r="AA13" s="4"/>
      <c r="AB13" s="4"/>
      <c r="AC13" s="4"/>
      <c r="AD13" s="4"/>
      <c r="AE13" s="4"/>
    </row>
    <row r="14" spans="1:31" s="44" customFormat="1" ht="23.25" customHeight="1">
      <c r="A14" s="46">
        <v>5</v>
      </c>
      <c r="B14" s="46" t="s">
        <v>71</v>
      </c>
      <c r="C14" s="102" t="str">
        <f t="shared" si="0"/>
        <v>Nguyễn Trường Giang</v>
      </c>
      <c r="D14" s="135" t="str">
        <f t="shared" si="11"/>
        <v>Cơ Điện</v>
      </c>
      <c r="E14" s="103">
        <f t="shared" si="12"/>
        <v>3153000</v>
      </c>
      <c r="F14" s="108">
        <f>VLOOKUP(B14,'CC - 09'!$B$8:$AS$17,36,0)</f>
        <v>25</v>
      </c>
      <c r="G14" s="243">
        <f t="shared" si="3"/>
        <v>3153000</v>
      </c>
      <c r="H14" s="108">
        <f>(VLOOKUP(B14,'CC - 09'!$B$8:$AS$17,37,0)+VLOOKUP(B14,'CC - 09'!$B$8:$AS$17,38,0))</f>
        <v>1.75</v>
      </c>
      <c r="I14" s="243">
        <f t="shared" si="4"/>
        <v>220710</v>
      </c>
      <c r="J14" s="109">
        <f t="shared" si="5"/>
        <v>26.75</v>
      </c>
      <c r="K14" s="47">
        <f t="shared" si="5"/>
        <v>3373710</v>
      </c>
      <c r="L14" s="103">
        <f t="shared" si="6"/>
        <v>375000</v>
      </c>
      <c r="M14" s="49">
        <f t="shared" si="7"/>
        <v>3748710</v>
      </c>
      <c r="N14" s="48">
        <f>IF(VLOOKUP(B14,DS,17,0)="x",E14*$N$5,0)</f>
        <v>252240</v>
      </c>
      <c r="O14" s="48">
        <f>IF(VLOOKUP(B14,DS,17,0)="x",E14*$O$5,0)</f>
        <v>47295</v>
      </c>
      <c r="P14" s="48">
        <f>IF(VLOOKUP(B14,DS,17,0)="x",E14*$P$5,0)</f>
        <v>31530</v>
      </c>
      <c r="Q14" s="47">
        <f t="shared" si="8"/>
        <v>3417645</v>
      </c>
      <c r="R14" s="47">
        <f t="shared" si="9"/>
        <v>0</v>
      </c>
      <c r="S14" s="55">
        <f t="shared" si="10"/>
        <v>3417645</v>
      </c>
      <c r="T14" s="47"/>
      <c r="U14" s="123"/>
      <c r="V14" s="45"/>
      <c r="W14" s="34"/>
      <c r="X14" s="5"/>
      <c r="Y14" s="5"/>
      <c r="Z14" s="5"/>
      <c r="AA14" s="4"/>
      <c r="AB14" s="4"/>
      <c r="AC14" s="4"/>
      <c r="AD14" s="4"/>
      <c r="AE14" s="4"/>
    </row>
    <row r="15" spans="1:31" s="44" customFormat="1" ht="22.5" customHeight="1">
      <c r="A15" s="50"/>
      <c r="B15" s="50"/>
      <c r="C15" s="51"/>
      <c r="D15" s="3"/>
      <c r="E15" s="52"/>
      <c r="F15" s="52"/>
      <c r="G15" s="52"/>
      <c r="H15" s="52"/>
      <c r="I15" s="52"/>
      <c r="J15" s="53"/>
      <c r="K15" s="52"/>
      <c r="L15" s="52"/>
      <c r="M15" s="54"/>
      <c r="N15" s="48"/>
      <c r="O15" s="48"/>
      <c r="P15" s="48"/>
      <c r="Q15" s="52"/>
      <c r="R15" s="52"/>
      <c r="S15" s="52"/>
      <c r="T15" s="47"/>
      <c r="U15" s="123"/>
      <c r="V15" s="45"/>
      <c r="W15" s="45"/>
      <c r="X15" s="45"/>
      <c r="Y15" s="45"/>
      <c r="Z15" s="45"/>
    </row>
    <row r="16" spans="1:31" s="40" customFormat="1" ht="21" customHeight="1">
      <c r="A16" s="429" t="s">
        <v>26</v>
      </c>
      <c r="B16" s="429"/>
      <c r="C16" s="429"/>
      <c r="D16" s="429"/>
      <c r="E16" s="162">
        <f>SUM(E10:E15)</f>
        <v>18156000</v>
      </c>
      <c r="F16" s="162"/>
      <c r="G16" s="162">
        <f>SUM(G10:G15)</f>
        <v>18156000</v>
      </c>
      <c r="H16" s="162"/>
      <c r="I16" s="162">
        <f>SUM(I10:I15)</f>
        <v>1270920</v>
      </c>
      <c r="J16" s="32"/>
      <c r="K16" s="32">
        <f>SUM(K10:K15)</f>
        <v>19422625</v>
      </c>
      <c r="L16" s="32">
        <f>SUM(L10:L15)</f>
        <v>1875000</v>
      </c>
      <c r="M16" s="32">
        <f>SUM(M10:M15)</f>
        <v>21297625</v>
      </c>
      <c r="N16" s="32">
        <f>SUM(N10:N15)</f>
        <v>1452480</v>
      </c>
      <c r="O16" s="32">
        <f>SUM(O10:O15)</f>
        <v>272340</v>
      </c>
      <c r="P16" s="32">
        <f>SUM(P10:P15)</f>
        <v>181560</v>
      </c>
      <c r="Q16" s="32">
        <f>SUM(Q10:Q15)</f>
        <v>19391245</v>
      </c>
      <c r="R16" s="32">
        <f>SUM(R10:R15)</f>
        <v>0</v>
      </c>
      <c r="S16" s="32">
        <f>SUM(S10:S15)</f>
        <v>19391245</v>
      </c>
      <c r="T16" s="32"/>
      <c r="U16" s="123"/>
      <c r="V16" s="41"/>
      <c r="W16" s="41"/>
      <c r="X16" s="41"/>
      <c r="Y16" s="41"/>
      <c r="Z16" s="41"/>
    </row>
    <row r="17" spans="1:26" ht="11.25" customHeight="1">
      <c r="A17" s="10"/>
      <c r="B17" s="10"/>
      <c r="C17" s="11"/>
      <c r="D17" s="136"/>
      <c r="E17" s="110"/>
      <c r="F17" s="11"/>
      <c r="G17" s="11"/>
      <c r="H17" s="11"/>
      <c r="I17" s="11"/>
      <c r="K17" s="11"/>
      <c r="L17" s="11"/>
      <c r="M17" s="121"/>
      <c r="N17" s="11"/>
      <c r="O17" s="11"/>
      <c r="P17" s="11"/>
      <c r="Q17" s="11"/>
      <c r="R17" s="11"/>
      <c r="S17" s="11"/>
      <c r="T17" s="11"/>
      <c r="U17" s="123"/>
    </row>
    <row r="18" spans="1:26" s="44" customFormat="1" ht="11.25" customHeight="1">
      <c r="A18" s="91"/>
      <c r="B18" s="91"/>
      <c r="C18" s="91"/>
      <c r="D18" s="155"/>
      <c r="E18" s="156"/>
      <c r="F18" s="91"/>
      <c r="G18" s="91"/>
      <c r="H18" s="91"/>
      <c r="I18" s="91"/>
      <c r="J18" s="157"/>
      <c r="K18" s="156"/>
      <c r="L18" s="91"/>
      <c r="M18" s="91"/>
      <c r="N18" s="91"/>
      <c r="O18" s="91"/>
      <c r="P18" s="91"/>
      <c r="Q18" s="91"/>
      <c r="R18" s="91"/>
      <c r="S18" s="127" t="str">
        <f>"Long An, ngày  "&amp;$V$2&amp;"   tháng   "&amp;TEXT($E$4,"mm")&amp;"   năm "&amp;TEXT($E$4,"yyyy")</f>
        <v>Long An, ngày  30   tháng   09   năm 2014</v>
      </c>
      <c r="T18" s="91"/>
      <c r="U18" s="158"/>
      <c r="V18" s="45"/>
      <c r="W18" s="45"/>
      <c r="X18" s="45"/>
      <c r="Y18" s="45"/>
      <c r="Z18" s="45"/>
    </row>
    <row r="19" spans="1:26" s="44" customFormat="1" ht="12.75">
      <c r="A19" s="35"/>
      <c r="B19" s="35"/>
      <c r="C19" s="35" t="s">
        <v>63</v>
      </c>
      <c r="D19" s="159"/>
      <c r="E19" s="92"/>
      <c r="F19" s="158"/>
      <c r="G19" s="92"/>
      <c r="H19" s="92"/>
      <c r="I19" s="92"/>
      <c r="J19" s="160"/>
      <c r="K19" s="45"/>
      <c r="L19" s="35"/>
      <c r="M19" s="288"/>
      <c r="N19" s="26"/>
      <c r="O19" s="26"/>
      <c r="P19" s="26"/>
      <c r="Q19" s="26"/>
      <c r="S19" s="26" t="s">
        <v>23</v>
      </c>
      <c r="T19" s="158"/>
      <c r="U19" s="158"/>
      <c r="V19" s="45"/>
      <c r="W19" s="45"/>
      <c r="X19" s="45"/>
      <c r="Y19" s="45"/>
      <c r="Z19" s="45"/>
    </row>
    <row r="20" spans="1:26" ht="12">
      <c r="A20" s="10"/>
      <c r="B20" s="10"/>
      <c r="C20" s="20"/>
      <c r="E20" s="17"/>
      <c r="F20" s="16"/>
      <c r="G20" s="17"/>
      <c r="H20" s="17"/>
      <c r="I20" s="17"/>
      <c r="K20" s="8"/>
      <c r="L20" s="20"/>
      <c r="M20" s="6"/>
      <c r="N20" s="15"/>
      <c r="O20" s="15"/>
      <c r="P20" s="15"/>
      <c r="Q20" s="15"/>
      <c r="S20" s="15"/>
      <c r="T20" s="16"/>
      <c r="U20" s="123"/>
    </row>
    <row r="21" spans="1:26" ht="12">
      <c r="C21" s="20"/>
      <c r="L21" s="20"/>
      <c r="M21" s="6"/>
      <c r="T21" s="20"/>
      <c r="U21" s="123"/>
    </row>
    <row r="22" spans="1:26" ht="12">
      <c r="A22" s="10"/>
      <c r="B22" s="10"/>
      <c r="C22" s="20"/>
      <c r="E22" s="39"/>
      <c r="F22" s="38"/>
      <c r="G22" s="39"/>
      <c r="H22" s="39"/>
      <c r="I22" s="39"/>
      <c r="J22" s="104"/>
      <c r="K22" s="10"/>
      <c r="L22" s="20"/>
      <c r="M22" s="10"/>
      <c r="N22" s="111"/>
      <c r="O22" s="10"/>
      <c r="P22" s="10"/>
      <c r="Q22" s="10"/>
      <c r="R22" s="10"/>
      <c r="S22" s="10"/>
      <c r="T22" s="38"/>
      <c r="U22" s="123"/>
    </row>
    <row r="23" spans="1:26" ht="12">
      <c r="A23" s="10"/>
      <c r="B23" s="10"/>
      <c r="C23" s="20"/>
      <c r="K23" s="8"/>
      <c r="L23" s="20"/>
      <c r="M23" s="6"/>
      <c r="T23" s="20"/>
      <c r="U23" s="123"/>
    </row>
    <row r="24" spans="1:26" ht="12">
      <c r="A24" s="106"/>
      <c r="B24" s="18"/>
      <c r="C24" s="12"/>
      <c r="E24" s="14"/>
      <c r="F24" s="13"/>
      <c r="G24" s="14"/>
      <c r="H24" s="14"/>
      <c r="I24" s="14"/>
      <c r="J24" s="107"/>
      <c r="K24" s="9"/>
      <c r="L24" s="12"/>
      <c r="M24" s="9"/>
      <c r="N24" s="13"/>
      <c r="O24" s="9"/>
      <c r="P24" s="9"/>
      <c r="Q24" s="12"/>
      <c r="R24" s="9"/>
      <c r="S24" s="13"/>
      <c r="T24" s="13"/>
      <c r="U24" s="123"/>
    </row>
    <row r="25" spans="1:26" ht="12">
      <c r="A25" s="10"/>
      <c r="B25" s="10"/>
      <c r="K25" s="8"/>
      <c r="L25" s="8"/>
      <c r="M25" s="6"/>
      <c r="U25" s="123"/>
    </row>
    <row r="26" spans="1:26" ht="12">
      <c r="A26" s="10"/>
      <c r="B26" s="10"/>
      <c r="K26" s="8"/>
      <c r="L26" s="8"/>
      <c r="M26" s="6"/>
      <c r="U26" s="123"/>
    </row>
    <row r="27" spans="1:26" ht="12">
      <c r="A27" s="10"/>
      <c r="B27" s="10"/>
      <c r="K27" s="7"/>
      <c r="L27" s="7"/>
      <c r="M27" s="6"/>
      <c r="U27" s="123"/>
    </row>
    <row r="28" spans="1:26" ht="12">
      <c r="M28" s="6"/>
      <c r="U28" s="123"/>
    </row>
    <row r="29" spans="1:26" ht="12">
      <c r="M29" s="6"/>
      <c r="U29" s="123"/>
    </row>
    <row r="30" spans="1:26" ht="12">
      <c r="M30" s="6"/>
      <c r="U30" s="123"/>
    </row>
    <row r="31" spans="1:26" ht="12">
      <c r="M31" s="6"/>
      <c r="U31" s="123"/>
    </row>
    <row r="32" spans="1:26" ht="12">
      <c r="M32" s="6"/>
      <c r="U32" s="123"/>
    </row>
    <row r="33" spans="1:31" ht="12">
      <c r="M33" s="6"/>
      <c r="U33" s="123"/>
    </row>
    <row r="34" spans="1:31" s="8" customFormat="1" ht="12">
      <c r="A34" s="6"/>
      <c r="B34" s="6"/>
      <c r="C34" s="6"/>
      <c r="D34" s="20"/>
      <c r="E34" s="21"/>
      <c r="F34" s="20"/>
      <c r="G34" s="21"/>
      <c r="H34" s="21"/>
      <c r="I34" s="21"/>
      <c r="J34" s="105"/>
      <c r="K34" s="6"/>
      <c r="L34" s="6"/>
      <c r="M34" s="6"/>
      <c r="N34" s="6"/>
      <c r="O34" s="6"/>
      <c r="P34" s="6"/>
      <c r="Q34" s="6"/>
      <c r="R34" s="6"/>
      <c r="S34" s="6"/>
      <c r="U34" s="123"/>
      <c r="AA34" s="6"/>
      <c r="AB34" s="6"/>
      <c r="AC34" s="6"/>
      <c r="AD34" s="6"/>
      <c r="AE34" s="6"/>
    </row>
    <row r="35" spans="1:31" s="8" customFormat="1" ht="12">
      <c r="A35" s="6"/>
      <c r="B35" s="6"/>
      <c r="C35" s="6"/>
      <c r="D35" s="20"/>
      <c r="E35" s="21"/>
      <c r="F35" s="20"/>
      <c r="G35" s="21"/>
      <c r="H35" s="21"/>
      <c r="I35" s="21"/>
      <c r="J35" s="105"/>
      <c r="K35" s="6"/>
      <c r="L35" s="6"/>
      <c r="M35" s="6"/>
      <c r="N35" s="6"/>
      <c r="O35" s="6"/>
      <c r="P35" s="6"/>
      <c r="Q35" s="6"/>
      <c r="R35" s="6"/>
      <c r="S35" s="6"/>
      <c r="U35" s="123"/>
      <c r="AA35" s="6"/>
      <c r="AB35" s="6"/>
      <c r="AC35" s="6"/>
      <c r="AD35" s="6"/>
      <c r="AE35" s="6"/>
    </row>
    <row r="36" spans="1:31" s="8" customFormat="1" ht="12">
      <c r="A36" s="6"/>
      <c r="B36" s="6"/>
      <c r="C36" s="6"/>
      <c r="D36" s="20"/>
      <c r="E36" s="21"/>
      <c r="F36" s="20"/>
      <c r="G36" s="21"/>
      <c r="H36" s="21"/>
      <c r="I36" s="21"/>
      <c r="J36" s="105"/>
      <c r="K36" s="6"/>
      <c r="L36" s="6"/>
      <c r="M36" s="6"/>
      <c r="N36" s="6"/>
      <c r="O36" s="6"/>
      <c r="P36" s="6"/>
      <c r="Q36" s="6"/>
      <c r="R36" s="6"/>
      <c r="S36" s="6"/>
      <c r="U36" s="123"/>
      <c r="AA36" s="6"/>
      <c r="AB36" s="6"/>
      <c r="AC36" s="6"/>
      <c r="AD36" s="6"/>
      <c r="AE36" s="6"/>
    </row>
    <row r="37" spans="1:31" s="8" customFormat="1" ht="12">
      <c r="A37" s="6"/>
      <c r="B37" s="6"/>
      <c r="C37" s="6"/>
      <c r="D37" s="20"/>
      <c r="E37" s="21"/>
      <c r="F37" s="20"/>
      <c r="G37" s="21"/>
      <c r="H37" s="21"/>
      <c r="I37" s="21"/>
      <c r="J37" s="105"/>
      <c r="K37" s="6"/>
      <c r="L37" s="6"/>
      <c r="M37" s="6"/>
      <c r="N37" s="6"/>
      <c r="O37" s="6"/>
      <c r="P37" s="6"/>
      <c r="Q37" s="6"/>
      <c r="R37" s="6"/>
      <c r="S37" s="6"/>
      <c r="U37" s="123"/>
      <c r="AA37" s="6"/>
      <c r="AB37" s="6"/>
      <c r="AC37" s="6"/>
      <c r="AD37" s="6"/>
      <c r="AE37" s="6"/>
    </row>
    <row r="38" spans="1:31" s="8" customFormat="1" ht="12">
      <c r="A38" s="6"/>
      <c r="B38" s="6"/>
      <c r="C38" s="6"/>
      <c r="D38" s="20"/>
      <c r="E38" s="21"/>
      <c r="F38" s="20"/>
      <c r="G38" s="21"/>
      <c r="H38" s="21"/>
      <c r="I38" s="21"/>
      <c r="J38" s="105"/>
      <c r="K38" s="6"/>
      <c r="L38" s="6"/>
      <c r="M38" s="6"/>
      <c r="N38" s="6"/>
      <c r="O38" s="6"/>
      <c r="P38" s="6"/>
      <c r="Q38" s="6"/>
      <c r="R38" s="6"/>
      <c r="S38" s="6"/>
      <c r="U38" s="123"/>
      <c r="AA38" s="6"/>
      <c r="AB38" s="6"/>
      <c r="AC38" s="6"/>
      <c r="AD38" s="6"/>
      <c r="AE38" s="6"/>
    </row>
    <row r="39" spans="1:31" s="8" customFormat="1" ht="12">
      <c r="A39" s="6"/>
      <c r="B39" s="6"/>
      <c r="C39" s="6"/>
      <c r="D39" s="20"/>
      <c r="E39" s="21"/>
      <c r="F39" s="20"/>
      <c r="G39" s="21"/>
      <c r="H39" s="21"/>
      <c r="I39" s="21"/>
      <c r="J39" s="105"/>
      <c r="K39" s="6"/>
      <c r="L39" s="6"/>
      <c r="M39" s="6"/>
      <c r="N39" s="6"/>
      <c r="O39" s="6"/>
      <c r="P39" s="6"/>
      <c r="Q39" s="6"/>
      <c r="R39" s="6"/>
      <c r="S39" s="6"/>
      <c r="U39" s="123"/>
      <c r="AA39" s="6"/>
      <c r="AB39" s="6"/>
      <c r="AC39" s="6"/>
      <c r="AD39" s="6"/>
      <c r="AE39" s="6"/>
    </row>
    <row r="40" spans="1:31" s="8" customFormat="1" ht="12">
      <c r="A40" s="6"/>
      <c r="B40" s="6"/>
      <c r="C40" s="6"/>
      <c r="D40" s="20"/>
      <c r="E40" s="21"/>
      <c r="F40" s="20"/>
      <c r="G40" s="21"/>
      <c r="H40" s="21"/>
      <c r="I40" s="21"/>
      <c r="J40" s="105"/>
      <c r="K40" s="6"/>
      <c r="L40" s="6"/>
      <c r="M40" s="6"/>
      <c r="N40" s="6"/>
      <c r="O40" s="6"/>
      <c r="P40" s="6"/>
      <c r="Q40" s="6"/>
      <c r="R40" s="6"/>
      <c r="S40" s="6"/>
      <c r="U40" s="123"/>
      <c r="AA40" s="6"/>
      <c r="AB40" s="6"/>
      <c r="AC40" s="6"/>
      <c r="AD40" s="6"/>
      <c r="AE40" s="6"/>
    </row>
    <row r="41" spans="1:31" s="8" customFormat="1" ht="12">
      <c r="A41" s="6"/>
      <c r="B41" s="6"/>
      <c r="C41" s="6"/>
      <c r="D41" s="20"/>
      <c r="E41" s="21"/>
      <c r="F41" s="20"/>
      <c r="G41" s="21"/>
      <c r="H41" s="21"/>
      <c r="I41" s="21"/>
      <c r="J41" s="105"/>
      <c r="K41" s="6"/>
      <c r="L41" s="6"/>
      <c r="M41" s="6"/>
      <c r="N41" s="6"/>
      <c r="O41" s="6"/>
      <c r="P41" s="6"/>
      <c r="Q41" s="6"/>
      <c r="R41" s="6"/>
      <c r="S41" s="6"/>
      <c r="U41" s="123"/>
      <c r="AA41" s="6"/>
      <c r="AB41" s="6"/>
      <c r="AC41" s="6"/>
      <c r="AD41" s="6"/>
      <c r="AE41" s="6"/>
    </row>
    <row r="42" spans="1:31" s="8" customFormat="1" ht="12">
      <c r="A42" s="6"/>
      <c r="B42" s="6"/>
      <c r="C42" s="6"/>
      <c r="D42" s="20"/>
      <c r="E42" s="21"/>
      <c r="F42" s="20"/>
      <c r="G42" s="21"/>
      <c r="H42" s="21"/>
      <c r="I42" s="21"/>
      <c r="J42" s="105"/>
      <c r="K42" s="6"/>
      <c r="L42" s="6"/>
      <c r="M42" s="6"/>
      <c r="N42" s="6"/>
      <c r="O42" s="6"/>
      <c r="P42" s="6"/>
      <c r="Q42" s="6"/>
      <c r="R42" s="6"/>
      <c r="S42" s="6"/>
      <c r="U42" s="123"/>
      <c r="AA42" s="6"/>
      <c r="AB42" s="6"/>
      <c r="AC42" s="6"/>
      <c r="AD42" s="6"/>
      <c r="AE42" s="6"/>
    </row>
    <row r="43" spans="1:31" s="8" customFormat="1" ht="12">
      <c r="A43" s="6"/>
      <c r="B43" s="6"/>
      <c r="C43" s="6"/>
      <c r="D43" s="20"/>
      <c r="E43" s="21"/>
      <c r="F43" s="20"/>
      <c r="G43" s="21"/>
      <c r="H43" s="21"/>
      <c r="I43" s="21"/>
      <c r="J43" s="105"/>
      <c r="K43" s="6"/>
      <c r="L43" s="6"/>
      <c r="M43" s="6"/>
      <c r="N43" s="6"/>
      <c r="O43" s="6"/>
      <c r="P43" s="6"/>
      <c r="Q43" s="6"/>
      <c r="R43" s="6"/>
      <c r="S43" s="6"/>
      <c r="U43" s="123"/>
      <c r="AA43" s="6"/>
      <c r="AB43" s="6"/>
      <c r="AC43" s="6"/>
      <c r="AD43" s="6"/>
      <c r="AE43" s="6"/>
    </row>
    <row r="44" spans="1:31" s="8" customFormat="1" ht="12">
      <c r="A44" s="6"/>
      <c r="B44" s="6"/>
      <c r="C44" s="6"/>
      <c r="D44" s="20"/>
      <c r="E44" s="21"/>
      <c r="F44" s="20"/>
      <c r="G44" s="21"/>
      <c r="H44" s="21"/>
      <c r="I44" s="21"/>
      <c r="J44" s="105"/>
      <c r="K44" s="6"/>
      <c r="L44" s="6"/>
      <c r="M44" s="6"/>
      <c r="N44" s="6"/>
      <c r="O44" s="6"/>
      <c r="P44" s="6"/>
      <c r="Q44" s="6"/>
      <c r="R44" s="6"/>
      <c r="S44" s="6"/>
      <c r="U44" s="123"/>
      <c r="AA44" s="6"/>
      <c r="AB44" s="6"/>
      <c r="AC44" s="6"/>
      <c r="AD44" s="6"/>
      <c r="AE44" s="6"/>
    </row>
    <row r="45" spans="1:31" s="8" customFormat="1" ht="12">
      <c r="A45" s="6"/>
      <c r="B45" s="6"/>
      <c r="C45" s="6"/>
      <c r="D45" s="20"/>
      <c r="E45" s="21"/>
      <c r="F45" s="20"/>
      <c r="G45" s="21"/>
      <c r="H45" s="21"/>
      <c r="I45" s="21"/>
      <c r="J45" s="105"/>
      <c r="K45" s="6"/>
      <c r="L45" s="6"/>
      <c r="M45" s="6"/>
      <c r="N45" s="6"/>
      <c r="O45" s="6"/>
      <c r="P45" s="6"/>
      <c r="Q45" s="6"/>
      <c r="R45" s="6"/>
      <c r="S45" s="6"/>
      <c r="U45" s="123"/>
      <c r="AA45" s="6"/>
      <c r="AB45" s="6"/>
      <c r="AC45" s="6"/>
      <c r="AD45" s="6"/>
      <c r="AE45" s="6"/>
    </row>
    <row r="46" spans="1:31" s="8" customFormat="1" ht="12">
      <c r="A46" s="6"/>
      <c r="B46" s="6"/>
      <c r="C46" s="6"/>
      <c r="D46" s="20"/>
      <c r="E46" s="21"/>
      <c r="F46" s="20"/>
      <c r="G46" s="21"/>
      <c r="H46" s="21"/>
      <c r="I46" s="21"/>
      <c r="J46" s="105"/>
      <c r="K46" s="6"/>
      <c r="L46" s="6"/>
      <c r="M46" s="6"/>
      <c r="N46" s="6"/>
      <c r="O46" s="6"/>
      <c r="P46" s="6"/>
      <c r="Q46" s="6"/>
      <c r="R46" s="6"/>
      <c r="S46" s="6"/>
      <c r="U46" s="123"/>
      <c r="AA46" s="6"/>
      <c r="AB46" s="6"/>
      <c r="AC46" s="6"/>
      <c r="AD46" s="6"/>
      <c r="AE46" s="6"/>
    </row>
    <row r="47" spans="1:31" s="8" customFormat="1" ht="12">
      <c r="A47" s="6"/>
      <c r="B47" s="6"/>
      <c r="C47" s="6"/>
      <c r="D47" s="20"/>
      <c r="E47" s="21"/>
      <c r="F47" s="20"/>
      <c r="G47" s="21"/>
      <c r="H47" s="21"/>
      <c r="I47" s="21"/>
      <c r="J47" s="105"/>
      <c r="K47" s="6"/>
      <c r="L47" s="6"/>
      <c r="M47" s="6"/>
      <c r="N47" s="6"/>
      <c r="O47" s="6"/>
      <c r="P47" s="6"/>
      <c r="Q47" s="6"/>
      <c r="R47" s="6"/>
      <c r="S47" s="6"/>
      <c r="U47" s="123"/>
      <c r="AA47" s="6"/>
      <c r="AB47" s="6"/>
      <c r="AC47" s="6"/>
      <c r="AD47" s="6"/>
      <c r="AE47" s="6"/>
    </row>
    <row r="48" spans="1:31" s="8" customFormat="1" ht="12">
      <c r="A48" s="6"/>
      <c r="B48" s="6"/>
      <c r="C48" s="6"/>
      <c r="D48" s="20"/>
      <c r="E48" s="21"/>
      <c r="F48" s="20"/>
      <c r="G48" s="21"/>
      <c r="H48" s="21"/>
      <c r="I48" s="21"/>
      <c r="J48" s="105"/>
      <c r="K48" s="6"/>
      <c r="L48" s="6"/>
      <c r="M48" s="6"/>
      <c r="N48" s="6"/>
      <c r="O48" s="6"/>
      <c r="P48" s="6"/>
      <c r="Q48" s="6"/>
      <c r="R48" s="6"/>
      <c r="S48" s="6"/>
      <c r="U48" s="123"/>
      <c r="AA48" s="6"/>
      <c r="AB48" s="6"/>
      <c r="AC48" s="6"/>
      <c r="AD48" s="6"/>
      <c r="AE48" s="6"/>
    </row>
    <row r="49" spans="1:31" s="8" customFormat="1" ht="12">
      <c r="A49" s="6"/>
      <c r="B49" s="6"/>
      <c r="C49" s="6"/>
      <c r="D49" s="20"/>
      <c r="E49" s="21"/>
      <c r="F49" s="20"/>
      <c r="G49" s="21"/>
      <c r="H49" s="21"/>
      <c r="I49" s="21"/>
      <c r="J49" s="105"/>
      <c r="K49" s="6"/>
      <c r="L49" s="6"/>
      <c r="M49" s="6"/>
      <c r="N49" s="6"/>
      <c r="O49" s="6"/>
      <c r="P49" s="6"/>
      <c r="Q49" s="6"/>
      <c r="R49" s="6"/>
      <c r="S49" s="6"/>
      <c r="U49" s="123"/>
      <c r="AA49" s="6"/>
      <c r="AB49" s="6"/>
      <c r="AC49" s="6"/>
      <c r="AD49" s="6"/>
      <c r="AE49" s="6"/>
    </row>
    <row r="50" spans="1:31" ht="12">
      <c r="M50" s="6"/>
      <c r="U50" s="123"/>
    </row>
    <row r="51" spans="1:31" ht="12">
      <c r="M51" s="6"/>
      <c r="U51" s="123"/>
    </row>
    <row r="52" spans="1:31" ht="12">
      <c r="M52" s="6"/>
      <c r="U52" s="123"/>
    </row>
    <row r="53" spans="1:31" ht="12">
      <c r="M53" s="6"/>
      <c r="U53" s="123"/>
    </row>
    <row r="54" spans="1:31" ht="12">
      <c r="M54" s="6"/>
      <c r="U54" s="123"/>
    </row>
    <row r="55" spans="1:31" ht="12">
      <c r="M55" s="6"/>
      <c r="U55" s="123"/>
    </row>
    <row r="56" spans="1:31" ht="12">
      <c r="M56" s="6"/>
      <c r="U56" s="123"/>
    </row>
    <row r="57" spans="1:31" ht="12">
      <c r="M57" s="6"/>
      <c r="U57" s="123"/>
    </row>
    <row r="58" spans="1:31" ht="12">
      <c r="M58" s="6"/>
      <c r="U58" s="123"/>
    </row>
    <row r="59" spans="1:31" s="197" customFormat="1" ht="29.25" customHeight="1">
      <c r="A59" s="161" t="str">
        <f>$A$1</f>
        <v>Công ty TNHH Hải sản An Lạc</v>
      </c>
      <c r="B59" s="317"/>
      <c r="C59" s="317"/>
      <c r="D59" s="430" t="str">
        <f>D1</f>
        <v>BẢNG THANH TOÁN LƯƠNG THÁNG 09 / 2014</v>
      </c>
      <c r="E59" s="430"/>
      <c r="F59" s="430"/>
      <c r="G59" s="430"/>
      <c r="H59" s="430"/>
      <c r="I59" s="430"/>
      <c r="J59" s="430"/>
      <c r="K59" s="430"/>
      <c r="L59" s="430"/>
      <c r="M59" s="430"/>
      <c r="N59" s="430"/>
      <c r="O59" s="430"/>
      <c r="P59" s="430"/>
      <c r="Q59" s="431"/>
      <c r="R59" s="432" t="s">
        <v>126</v>
      </c>
      <c r="S59" s="433"/>
      <c r="T59" s="434"/>
      <c r="U59" s="123"/>
      <c r="V59" s="8"/>
      <c r="W59" s="220"/>
      <c r="X59" s="220"/>
      <c r="Y59" s="221"/>
      <c r="Z59" s="221"/>
    </row>
    <row r="60" spans="1:31" s="197" customFormat="1" ht="15" customHeight="1">
      <c r="A60" s="161" t="str">
        <f>$A$2</f>
        <v>Địa chỉ: Lô A14, đường 4A, KCN Hải Sơn, Đức Hòa, Long An</v>
      </c>
      <c r="B60" s="317"/>
      <c r="C60" s="317"/>
      <c r="D60" s="317"/>
      <c r="E60" s="222"/>
      <c r="F60" s="317"/>
      <c r="G60" s="317"/>
      <c r="H60" s="317"/>
      <c r="I60" s="317"/>
      <c r="J60" s="223"/>
      <c r="K60" s="317"/>
      <c r="L60" s="317"/>
      <c r="M60" s="317"/>
      <c r="N60" s="317"/>
      <c r="O60" s="317"/>
      <c r="P60" s="317"/>
      <c r="Q60" s="317"/>
      <c r="R60" s="317"/>
      <c r="S60" s="317"/>
      <c r="T60" s="173"/>
      <c r="U60" s="123"/>
      <c r="V60" s="8"/>
      <c r="W60" s="220"/>
      <c r="X60" s="220"/>
      <c r="Y60" s="221"/>
      <c r="Z60" s="221"/>
    </row>
    <row r="61" spans="1:31" s="197" customFormat="1" ht="15" customHeight="1">
      <c r="A61" s="161" t="str">
        <f>$A$3</f>
        <v>Số điện thoại: 072.3850606 - Fax: 072.3850608</v>
      </c>
      <c r="B61" s="317"/>
      <c r="C61" s="317"/>
      <c r="D61" s="317"/>
      <c r="E61" s="222"/>
      <c r="F61" s="317"/>
      <c r="G61" s="317"/>
      <c r="H61" s="317"/>
      <c r="I61" s="317"/>
      <c r="J61" s="223"/>
      <c r="K61" s="317"/>
      <c r="L61" s="317"/>
      <c r="M61" s="317"/>
      <c r="N61" s="317"/>
      <c r="O61" s="317"/>
      <c r="P61" s="317"/>
      <c r="Q61" s="317"/>
      <c r="R61" s="317"/>
      <c r="S61" s="317"/>
      <c r="T61" s="173"/>
      <c r="U61" s="123"/>
      <c r="V61" s="8"/>
      <c r="W61" s="220"/>
      <c r="X61" s="220"/>
      <c r="Y61" s="221"/>
      <c r="Z61" s="221"/>
    </row>
    <row r="62" spans="1:31" s="197" customFormat="1" ht="15" customHeight="1">
      <c r="A62" s="161" t="str">
        <f>$A$4</f>
        <v>MST: 1100878093</v>
      </c>
      <c r="B62" s="317"/>
      <c r="C62" s="317"/>
      <c r="D62" s="317"/>
      <c r="E62" s="222"/>
      <c r="F62" s="317"/>
      <c r="G62" s="317"/>
      <c r="H62" s="317"/>
      <c r="I62" s="317"/>
      <c r="J62" s="223"/>
      <c r="K62" s="317"/>
      <c r="L62" s="224"/>
      <c r="M62" s="317"/>
      <c r="N62" s="317"/>
      <c r="O62" s="317"/>
      <c r="P62" s="317"/>
      <c r="Q62" s="225"/>
      <c r="R62" s="317"/>
      <c r="S62" s="317"/>
      <c r="T62" s="317"/>
      <c r="U62" s="123"/>
      <c r="V62" s="8"/>
      <c r="W62" s="220"/>
      <c r="X62" s="220"/>
      <c r="Y62" s="221"/>
      <c r="Z62" s="221"/>
    </row>
    <row r="63" spans="1:31" s="228" customFormat="1" ht="14.25" customHeight="1">
      <c r="A63" s="226"/>
      <c r="B63" s="20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123"/>
      <c r="V63" s="8"/>
      <c r="W63" s="227"/>
      <c r="X63" s="227"/>
      <c r="Y63" s="227"/>
      <c r="Z63" s="227"/>
    </row>
    <row r="64" spans="1:31" s="231" customFormat="1" ht="24" customHeight="1">
      <c r="A64" s="435" t="s">
        <v>20</v>
      </c>
      <c r="B64" s="435" t="s">
        <v>21</v>
      </c>
      <c r="C64" s="437" t="s">
        <v>1</v>
      </c>
      <c r="D64" s="437" t="s">
        <v>2</v>
      </c>
      <c r="E64" s="439" t="s">
        <v>58</v>
      </c>
      <c r="F64" s="440" t="s">
        <v>27</v>
      </c>
      <c r="G64" s="441"/>
      <c r="H64" s="441"/>
      <c r="I64" s="441"/>
      <c r="J64" s="441"/>
      <c r="K64" s="442"/>
      <c r="L64" s="408" t="s">
        <v>60</v>
      </c>
      <c r="M64" s="438" t="s">
        <v>5</v>
      </c>
      <c r="N64" s="437" t="s">
        <v>6</v>
      </c>
      <c r="O64" s="437"/>
      <c r="P64" s="437"/>
      <c r="Q64" s="438" t="s">
        <v>7</v>
      </c>
      <c r="R64" s="438" t="s">
        <v>8</v>
      </c>
      <c r="S64" s="438" t="s">
        <v>9</v>
      </c>
      <c r="T64" s="444" t="s">
        <v>10</v>
      </c>
      <c r="U64" s="123"/>
      <c r="V64" s="8"/>
      <c r="W64" s="230"/>
      <c r="X64" s="221"/>
      <c r="Y64" s="221"/>
      <c r="Z64" s="221"/>
      <c r="AA64" s="197"/>
      <c r="AB64" s="197"/>
      <c r="AC64" s="197"/>
      <c r="AD64" s="197"/>
      <c r="AE64" s="197"/>
    </row>
    <row r="65" spans="1:31" s="231" customFormat="1" ht="33.75" customHeight="1">
      <c r="A65" s="436"/>
      <c r="B65" s="436"/>
      <c r="C65" s="437"/>
      <c r="D65" s="437"/>
      <c r="E65" s="439"/>
      <c r="F65" s="440" t="s">
        <v>62</v>
      </c>
      <c r="G65" s="442"/>
      <c r="H65" s="440" t="s">
        <v>42</v>
      </c>
      <c r="I65" s="441"/>
      <c r="J65" s="448" t="s">
        <v>28</v>
      </c>
      <c r="K65" s="438" t="s">
        <v>4</v>
      </c>
      <c r="L65" s="409"/>
      <c r="M65" s="443"/>
      <c r="N65" s="450" t="s">
        <v>12</v>
      </c>
      <c r="O65" s="438" t="s">
        <v>13</v>
      </c>
      <c r="P65" s="438" t="s">
        <v>35</v>
      </c>
      <c r="Q65" s="443"/>
      <c r="R65" s="443"/>
      <c r="S65" s="443"/>
      <c r="T65" s="445"/>
      <c r="U65" s="204"/>
      <c r="V65" s="230"/>
      <c r="W65" s="230"/>
      <c r="X65" s="221"/>
      <c r="Y65" s="221"/>
      <c r="Z65" s="221"/>
      <c r="AA65" s="197"/>
      <c r="AB65" s="197"/>
      <c r="AC65" s="197"/>
      <c r="AD65" s="197"/>
      <c r="AE65" s="197"/>
    </row>
    <row r="66" spans="1:31" s="231" customFormat="1" ht="35.25" customHeight="1">
      <c r="A66" s="436"/>
      <c r="B66" s="436"/>
      <c r="C66" s="438"/>
      <c r="D66" s="438"/>
      <c r="E66" s="439"/>
      <c r="F66" s="318" t="s">
        <v>41</v>
      </c>
      <c r="G66" s="319" t="s">
        <v>19</v>
      </c>
      <c r="H66" s="355" t="s">
        <v>41</v>
      </c>
      <c r="I66" s="319" t="s">
        <v>19</v>
      </c>
      <c r="J66" s="449"/>
      <c r="K66" s="443"/>
      <c r="L66" s="419"/>
      <c r="M66" s="443"/>
      <c r="N66" s="451"/>
      <c r="O66" s="443"/>
      <c r="P66" s="443"/>
      <c r="Q66" s="443"/>
      <c r="R66" s="443"/>
      <c r="S66" s="443"/>
      <c r="T66" s="445"/>
      <c r="U66" s="204"/>
      <c r="V66" s="230"/>
      <c r="W66" s="230"/>
      <c r="X66" s="221"/>
      <c r="Y66" s="221"/>
      <c r="Z66" s="221"/>
      <c r="AA66" s="197"/>
      <c r="AB66" s="197"/>
      <c r="AC66" s="197"/>
      <c r="AD66" s="197"/>
      <c r="AE66" s="197"/>
    </row>
    <row r="67" spans="1:31" s="237" customFormat="1" ht="12.75" customHeight="1">
      <c r="A67" s="233">
        <v>1</v>
      </c>
      <c r="B67" s="233">
        <v>2</v>
      </c>
      <c r="C67" s="233">
        <v>3</v>
      </c>
      <c r="D67" s="233">
        <v>4</v>
      </c>
      <c r="E67" s="233">
        <v>5</v>
      </c>
      <c r="F67" s="233">
        <v>7</v>
      </c>
      <c r="G67" s="233">
        <v>8</v>
      </c>
      <c r="H67" s="233">
        <v>9</v>
      </c>
      <c r="I67" s="233">
        <v>10</v>
      </c>
      <c r="J67" s="233">
        <v>13</v>
      </c>
      <c r="K67" s="233">
        <v>14</v>
      </c>
      <c r="L67" s="233">
        <v>16</v>
      </c>
      <c r="M67" s="233">
        <v>20</v>
      </c>
      <c r="N67" s="233">
        <v>24</v>
      </c>
      <c r="O67" s="233">
        <v>25</v>
      </c>
      <c r="P67" s="233">
        <v>26</v>
      </c>
      <c r="Q67" s="233">
        <v>29</v>
      </c>
      <c r="R67" s="233">
        <v>30</v>
      </c>
      <c r="S67" s="233">
        <v>31</v>
      </c>
      <c r="T67" s="233">
        <v>32</v>
      </c>
      <c r="U67" s="204"/>
      <c r="V67" s="234"/>
      <c r="W67" s="234"/>
      <c r="X67" s="235"/>
      <c r="Y67" s="235"/>
      <c r="Z67" s="235"/>
      <c r="AA67" s="236"/>
      <c r="AB67" s="236"/>
      <c r="AC67" s="236"/>
      <c r="AD67" s="236"/>
      <c r="AE67" s="236"/>
    </row>
    <row r="68" spans="1:31" s="249" customFormat="1" ht="23.25" customHeight="1">
      <c r="A68" s="238">
        <v>1</v>
      </c>
      <c r="B68" s="238" t="s">
        <v>78</v>
      </c>
      <c r="C68" s="239" t="str">
        <f t="shared" ref="C68:C75" si="13">VLOOKUP(B68,DS,2,0)</f>
        <v>Nguyễn Thiện Duy</v>
      </c>
      <c r="D68" s="240" t="str">
        <f t="shared" ref="D68:D75" si="14">VLOOKUP(B68,DS,3,0)</f>
        <v>Giám đốc</v>
      </c>
      <c r="E68" s="241">
        <f t="shared" ref="E68:E75" si="15">VLOOKUP(B68,DS,4,0)</f>
        <v>9470000</v>
      </c>
      <c r="F68" s="242">
        <f>VLOOKUP(B68,'CC - 09'!B52:AS67,36,0)</f>
        <v>22</v>
      </c>
      <c r="G68" s="243">
        <f t="shared" ref="G68:G75" si="16">ROUND(E68/$U$2*F68,0)</f>
        <v>8333600</v>
      </c>
      <c r="H68" s="242">
        <f>(VLOOKUP(B68,'CC - 09'!B52:AS67,37,0)+VLOOKUP(B68,'CC - 09'!B52:AS67,38,0))</f>
        <v>0</v>
      </c>
      <c r="I68" s="243">
        <f t="shared" ref="I68:I75" si="17">ROUND(E68/$U$2*H68,0)</f>
        <v>0</v>
      </c>
      <c r="J68" s="244">
        <f t="shared" ref="J68:J75" si="18">F68+H68</f>
        <v>22</v>
      </c>
      <c r="K68" s="243">
        <f>G68+I68</f>
        <v>8333600</v>
      </c>
      <c r="L68" s="103">
        <f t="shared" ref="L68:L75" si="19">+F68*15000</f>
        <v>330000</v>
      </c>
      <c r="M68" s="246">
        <f t="shared" ref="M68:M75" si="20">K68+SUM(L68:L68)</f>
        <v>8663600</v>
      </c>
      <c r="N68" s="48">
        <f>IF(VLOOKUP(B68,DS,17,0)="x",E68*$N$5,0)</f>
        <v>757600</v>
      </c>
      <c r="O68" s="48">
        <f>IF(VLOOKUP(B68,DS,17,0)="x",E68*$O$5,0)</f>
        <v>142050</v>
      </c>
      <c r="P68" s="48">
        <f>IF(VLOOKUP(B68,DS,17,0)="x",E68*$P$5,0)</f>
        <v>94700</v>
      </c>
      <c r="Q68" s="243">
        <f t="shared" ref="Q68:Q75" si="21">M68-SUM(N68:P68)</f>
        <v>7669250</v>
      </c>
      <c r="R68" s="243">
        <f t="shared" ref="R68:R75" si="22">VLOOKUP(B68,DS,23,0)</f>
        <v>0</v>
      </c>
      <c r="S68" s="247">
        <f>Q68-R68</f>
        <v>7669250</v>
      </c>
      <c r="T68" s="243"/>
      <c r="U68" s="204"/>
      <c r="V68" s="248"/>
      <c r="W68" s="230"/>
      <c r="X68" s="221"/>
      <c r="Y68" s="221"/>
      <c r="Z68" s="221"/>
      <c r="AA68" s="197"/>
      <c r="AB68" s="197"/>
      <c r="AC68" s="197"/>
      <c r="AD68" s="197"/>
      <c r="AE68" s="197"/>
    </row>
    <row r="69" spans="1:31" s="249" customFormat="1" ht="23.25" customHeight="1">
      <c r="A69" s="238">
        <v>2</v>
      </c>
      <c r="B69" s="238" t="s">
        <v>80</v>
      </c>
      <c r="C69" s="239" t="str">
        <f t="shared" si="13"/>
        <v>Nguyễn Văn Sẽ</v>
      </c>
      <c r="D69" s="240" t="str">
        <f t="shared" si="14"/>
        <v>Kỹ Thuật</v>
      </c>
      <c r="E69" s="241">
        <f t="shared" si="15"/>
        <v>4760000</v>
      </c>
      <c r="F69" s="242">
        <f>VLOOKUP(B69,'CC - 09'!B53:AS68,36,0)</f>
        <v>23</v>
      </c>
      <c r="G69" s="243">
        <f t="shared" si="16"/>
        <v>4379200</v>
      </c>
      <c r="H69" s="242">
        <f>(VLOOKUP(B69,'CC - 09'!B53:AS68,37,0)+VLOOKUP(B69,'CC - 09'!B53:AS68,38,0))</f>
        <v>0</v>
      </c>
      <c r="I69" s="243">
        <f t="shared" si="17"/>
        <v>0</v>
      </c>
      <c r="J69" s="244">
        <f t="shared" si="18"/>
        <v>23</v>
      </c>
      <c r="K69" s="243">
        <f t="shared" ref="K69:K75" si="23">G69+I69</f>
        <v>4379200</v>
      </c>
      <c r="L69" s="103">
        <f t="shared" si="19"/>
        <v>345000</v>
      </c>
      <c r="M69" s="246">
        <f t="shared" si="20"/>
        <v>4724200</v>
      </c>
      <c r="N69" s="48">
        <f>IF(VLOOKUP(B69,DS,17,0)="x",E69*$N$5,0)</f>
        <v>380800</v>
      </c>
      <c r="O69" s="48">
        <f>IF(VLOOKUP(B69,DS,17,0)="x",E69*$O$5,0)</f>
        <v>71400</v>
      </c>
      <c r="P69" s="48">
        <f>IF(VLOOKUP(B69,DS,17,0)="x",E69*$P$5,0)</f>
        <v>47600</v>
      </c>
      <c r="Q69" s="243">
        <f t="shared" si="21"/>
        <v>4224400</v>
      </c>
      <c r="R69" s="243">
        <f t="shared" si="22"/>
        <v>0</v>
      </c>
      <c r="S69" s="247">
        <f t="shared" ref="S69:S75" si="24">Q69-R69</f>
        <v>4224400</v>
      </c>
      <c r="T69" s="243"/>
      <c r="U69" s="204"/>
      <c r="V69" s="248"/>
      <c r="W69" s="230"/>
      <c r="X69" s="221"/>
      <c r="Y69" s="221"/>
      <c r="Z69" s="221"/>
      <c r="AA69" s="197"/>
      <c r="AB69" s="197"/>
      <c r="AC69" s="197"/>
      <c r="AD69" s="197"/>
      <c r="AE69" s="197"/>
    </row>
    <row r="70" spans="1:31" s="249" customFormat="1" ht="23.25" customHeight="1">
      <c r="A70" s="238">
        <v>3</v>
      </c>
      <c r="B70" s="238" t="s">
        <v>82</v>
      </c>
      <c r="C70" s="239" t="str">
        <f t="shared" si="13"/>
        <v>Võ Uyên Phương</v>
      </c>
      <c r="D70" s="240" t="str">
        <f t="shared" si="14"/>
        <v>LĐ- TL</v>
      </c>
      <c r="E70" s="241">
        <f t="shared" si="15"/>
        <v>4272000</v>
      </c>
      <c r="F70" s="242">
        <f>VLOOKUP(B70,'CC - 09'!B54:AS69,36,0)</f>
        <v>23.75</v>
      </c>
      <c r="G70" s="243">
        <f t="shared" si="16"/>
        <v>4058400</v>
      </c>
      <c r="H70" s="242">
        <f>(VLOOKUP(B70,'CC - 09'!B54:AS69,37,0)+VLOOKUP(B70,'CC - 09'!B54:AS69,38,0))</f>
        <v>0</v>
      </c>
      <c r="I70" s="243">
        <f t="shared" si="17"/>
        <v>0</v>
      </c>
      <c r="J70" s="244">
        <f t="shared" si="18"/>
        <v>23.75</v>
      </c>
      <c r="K70" s="243">
        <f>G70+I70-1204</f>
        <v>4057196</v>
      </c>
      <c r="L70" s="103">
        <f t="shared" si="19"/>
        <v>356250</v>
      </c>
      <c r="M70" s="246">
        <f t="shared" si="20"/>
        <v>4413446</v>
      </c>
      <c r="N70" s="48">
        <f>IF(VLOOKUP(B70,DS,17,0)="x",E70*$N$5,0)</f>
        <v>341760</v>
      </c>
      <c r="O70" s="48">
        <f>IF(VLOOKUP(B70,DS,17,0)="x",E70*$O$5,0)</f>
        <v>64080</v>
      </c>
      <c r="P70" s="48">
        <f>IF(VLOOKUP(B70,DS,17,0)="x",E70*$P$5,0)</f>
        <v>42720</v>
      </c>
      <c r="Q70" s="243">
        <f t="shared" si="21"/>
        <v>3964886</v>
      </c>
      <c r="R70" s="243">
        <f t="shared" si="22"/>
        <v>0</v>
      </c>
      <c r="S70" s="247">
        <f t="shared" si="24"/>
        <v>3964886</v>
      </c>
      <c r="T70" s="243"/>
      <c r="U70" s="204"/>
      <c r="V70" s="248"/>
      <c r="W70" s="230"/>
      <c r="X70" s="221"/>
      <c r="Y70" s="221"/>
      <c r="Z70" s="221"/>
      <c r="AA70" s="197"/>
      <c r="AB70" s="197"/>
      <c r="AC70" s="197"/>
      <c r="AD70" s="197"/>
      <c r="AE70" s="197"/>
    </row>
    <row r="71" spans="1:31" s="249" customFormat="1" ht="23.25" customHeight="1">
      <c r="A71" s="238">
        <v>4</v>
      </c>
      <c r="B71" s="238" t="s">
        <v>85</v>
      </c>
      <c r="C71" s="239" t="str">
        <f t="shared" si="13"/>
        <v>Lê Nguyễn Huy Cường</v>
      </c>
      <c r="D71" s="240" t="str">
        <f t="shared" si="14"/>
        <v>XNK</v>
      </c>
      <c r="E71" s="241">
        <f t="shared" si="15"/>
        <v>3784000</v>
      </c>
      <c r="F71" s="242">
        <f>VLOOKUP(B71,'CC - 09'!B55:AS70,36,0)</f>
        <v>24</v>
      </c>
      <c r="G71" s="243">
        <f t="shared" si="16"/>
        <v>3632640</v>
      </c>
      <c r="H71" s="242">
        <f>(VLOOKUP(B71,'CC - 09'!B55:AS70,37,0)+VLOOKUP(B71,'CC - 09'!B55:AS70,38,0))</f>
        <v>0</v>
      </c>
      <c r="I71" s="243">
        <f t="shared" si="17"/>
        <v>0</v>
      </c>
      <c r="J71" s="244">
        <f t="shared" si="18"/>
        <v>24</v>
      </c>
      <c r="K71" s="243">
        <f t="shared" si="23"/>
        <v>3632640</v>
      </c>
      <c r="L71" s="103">
        <f t="shared" si="19"/>
        <v>360000</v>
      </c>
      <c r="M71" s="246">
        <f t="shared" si="20"/>
        <v>3992640</v>
      </c>
      <c r="N71" s="48">
        <f>IF(VLOOKUP(B71,DS,17,0)="x",E71*$N$5,0)</f>
        <v>302720</v>
      </c>
      <c r="O71" s="48">
        <f>IF(VLOOKUP(B71,DS,17,0)="x",E71*$O$5,0)</f>
        <v>56760</v>
      </c>
      <c r="P71" s="48">
        <f>IF(VLOOKUP(B71,DS,17,0)="x",E71*$P$5,0)</f>
        <v>37840</v>
      </c>
      <c r="Q71" s="243">
        <f t="shared" si="21"/>
        <v>3595320</v>
      </c>
      <c r="R71" s="243">
        <f t="shared" si="22"/>
        <v>0</v>
      </c>
      <c r="S71" s="247">
        <f t="shared" si="24"/>
        <v>3595320</v>
      </c>
      <c r="T71" s="243"/>
      <c r="U71" s="204"/>
      <c r="V71" s="248"/>
      <c r="W71" s="230"/>
      <c r="X71" s="221"/>
      <c r="Y71" s="221"/>
      <c r="Z71" s="221"/>
      <c r="AA71" s="197"/>
      <c r="AB71" s="197"/>
      <c r="AC71" s="197"/>
      <c r="AD71" s="197"/>
      <c r="AE71" s="197"/>
    </row>
    <row r="72" spans="1:31" s="249" customFormat="1" ht="23.25" customHeight="1">
      <c r="A72" s="238">
        <v>5</v>
      </c>
      <c r="B72" s="238" t="s">
        <v>88</v>
      </c>
      <c r="C72" s="239" t="str">
        <f t="shared" si="13"/>
        <v>Nguyễn Văn Bé Tư</v>
      </c>
      <c r="D72" s="240" t="str">
        <f t="shared" si="14"/>
        <v>Tài xế</v>
      </c>
      <c r="E72" s="241">
        <f t="shared" si="15"/>
        <v>3051000</v>
      </c>
      <c r="F72" s="242">
        <f>VLOOKUP(B72,'CC - 09'!B56:AS71,36,0)</f>
        <v>24</v>
      </c>
      <c r="G72" s="243">
        <f t="shared" si="16"/>
        <v>2928960</v>
      </c>
      <c r="H72" s="242">
        <f>(VLOOKUP(B72,'CC - 09'!B56:AS71,37,0)+VLOOKUP(B72,'CC - 09'!B56:AS71,38,0))</f>
        <v>0</v>
      </c>
      <c r="I72" s="243">
        <f t="shared" si="17"/>
        <v>0</v>
      </c>
      <c r="J72" s="244">
        <f t="shared" si="18"/>
        <v>24</v>
      </c>
      <c r="K72" s="243">
        <f t="shared" si="23"/>
        <v>2928960</v>
      </c>
      <c r="L72" s="103">
        <f t="shared" si="19"/>
        <v>360000</v>
      </c>
      <c r="M72" s="246">
        <f t="shared" si="20"/>
        <v>3288960</v>
      </c>
      <c r="N72" s="48">
        <f>IF(VLOOKUP(B72,DS,17,0)="x",E72*$N$5,0)</f>
        <v>244080</v>
      </c>
      <c r="O72" s="48">
        <f>IF(VLOOKUP(B72,DS,17,0)="x",E72*$O$5,0)</f>
        <v>45765</v>
      </c>
      <c r="P72" s="48">
        <f>IF(VLOOKUP(B72,DS,17,0)="x",E72*$P$5,0)</f>
        <v>30510</v>
      </c>
      <c r="Q72" s="243">
        <f t="shared" si="21"/>
        <v>2968605</v>
      </c>
      <c r="R72" s="243">
        <f t="shared" si="22"/>
        <v>0</v>
      </c>
      <c r="S72" s="247">
        <f t="shared" si="24"/>
        <v>2968605</v>
      </c>
      <c r="T72" s="243"/>
      <c r="U72" s="204"/>
      <c r="V72" s="248"/>
      <c r="W72" s="230"/>
      <c r="X72" s="221"/>
      <c r="Y72" s="221"/>
      <c r="Z72" s="221"/>
      <c r="AA72" s="197"/>
      <c r="AB72" s="197"/>
      <c r="AC72" s="197"/>
      <c r="AD72" s="197"/>
      <c r="AE72" s="197"/>
    </row>
    <row r="73" spans="1:31" s="249" customFormat="1" ht="23.25" customHeight="1">
      <c r="A73" s="238">
        <v>6</v>
      </c>
      <c r="B73" s="238" t="s">
        <v>92</v>
      </c>
      <c r="C73" s="239" t="str">
        <f t="shared" si="13"/>
        <v>Hoàng Thị Ngọc</v>
      </c>
      <c r="D73" s="240" t="str">
        <f t="shared" si="14"/>
        <v>Kế toán</v>
      </c>
      <c r="E73" s="241">
        <f t="shared" si="15"/>
        <v>3153000</v>
      </c>
      <c r="F73" s="242">
        <f>VLOOKUP(B73,'CC - 09'!B57:AS72,36,0)</f>
        <v>24</v>
      </c>
      <c r="G73" s="243">
        <f t="shared" si="16"/>
        <v>3026880</v>
      </c>
      <c r="H73" s="242">
        <f>(VLOOKUP(B73,'CC - 09'!B57:AS72,37,0)+VLOOKUP(B73,'CC - 09'!B57:AS72,38,0))</f>
        <v>0</v>
      </c>
      <c r="I73" s="243">
        <f t="shared" si="17"/>
        <v>0</v>
      </c>
      <c r="J73" s="244">
        <f t="shared" si="18"/>
        <v>24</v>
      </c>
      <c r="K73" s="243">
        <f t="shared" si="23"/>
        <v>3026880</v>
      </c>
      <c r="L73" s="103">
        <f t="shared" si="19"/>
        <v>360000</v>
      </c>
      <c r="M73" s="246">
        <f t="shared" si="20"/>
        <v>3386880</v>
      </c>
      <c r="N73" s="48">
        <f>IF(VLOOKUP(B73,DS,17,0)="x",E73*$N$5,0)</f>
        <v>252240</v>
      </c>
      <c r="O73" s="48">
        <f>IF(VLOOKUP(B73,DS,17,0)="x",E73*$O$5,0)</f>
        <v>47295</v>
      </c>
      <c r="P73" s="48">
        <f>IF(VLOOKUP(B73,DS,17,0)="x",E73*$P$5,0)</f>
        <v>31530</v>
      </c>
      <c r="Q73" s="243">
        <f t="shared" si="21"/>
        <v>3055815</v>
      </c>
      <c r="R73" s="243">
        <f t="shared" si="22"/>
        <v>0</v>
      </c>
      <c r="S73" s="247">
        <f t="shared" si="24"/>
        <v>3055815</v>
      </c>
      <c r="T73" s="243"/>
      <c r="U73" s="204"/>
      <c r="V73" s="248"/>
      <c r="W73" s="230"/>
      <c r="X73" s="221"/>
      <c r="Y73" s="221"/>
      <c r="Z73" s="221"/>
      <c r="AA73" s="197"/>
      <c r="AB73" s="197"/>
      <c r="AC73" s="197"/>
      <c r="AD73" s="197"/>
      <c r="AE73" s="197"/>
    </row>
    <row r="74" spans="1:31" s="249" customFormat="1" ht="23.25" customHeight="1">
      <c r="A74" s="238">
        <v>7</v>
      </c>
      <c r="B74" s="238" t="s">
        <v>94</v>
      </c>
      <c r="C74" s="239" t="str">
        <f t="shared" ref="C74" si="25">VLOOKUP(B74,DS,2,0)</f>
        <v>Dương Thanh Tuấn</v>
      </c>
      <c r="D74" s="240" t="str">
        <f t="shared" ref="D74" si="26">VLOOKUP(B74,DS,3,0)</f>
        <v>Nhân sự</v>
      </c>
      <c r="E74" s="241">
        <f t="shared" ref="E74" si="27">VLOOKUP(B74,DS,4,0)</f>
        <v>4272000</v>
      </c>
      <c r="F74" s="242">
        <f>VLOOKUP(B74,'CC - 09'!B57:AS72,36,0)</f>
        <v>24</v>
      </c>
      <c r="G74" s="243">
        <f t="shared" ref="G74" si="28">ROUND(E74/$U$2*F74,0)</f>
        <v>4101120</v>
      </c>
      <c r="H74" s="242">
        <f>(VLOOKUP(B74,'CC - 09'!B57:AS72,37,0)+VLOOKUP(B74,'CC - 09'!B57:AS72,38,0))</f>
        <v>0</v>
      </c>
      <c r="I74" s="243">
        <f t="shared" ref="I74" si="29">ROUND(E74/$U$2*H74,0)</f>
        <v>0</v>
      </c>
      <c r="J74" s="244">
        <f t="shared" ref="J74" si="30">F74+H74</f>
        <v>24</v>
      </c>
      <c r="K74" s="243">
        <f t="shared" ref="K74" si="31">G74+I74</f>
        <v>4101120</v>
      </c>
      <c r="L74" s="103">
        <f t="shared" ref="L74" si="32">+F74*15000</f>
        <v>360000</v>
      </c>
      <c r="M74" s="246">
        <f t="shared" ref="M74" si="33">K74+SUM(L74:L74)</f>
        <v>4461120</v>
      </c>
      <c r="N74" s="48">
        <f>IF(VLOOKUP(B74,DS,17,0)="x",E74*$N$5,0)</f>
        <v>341760</v>
      </c>
      <c r="O74" s="48">
        <f>IF(VLOOKUP(B74,DS,17,0)="x",E74*$O$5,0)</f>
        <v>64080</v>
      </c>
      <c r="P74" s="48">
        <f>IF(VLOOKUP(B74,DS,17,0)="x",E74*$P$5,0)</f>
        <v>42720</v>
      </c>
      <c r="Q74" s="243">
        <f t="shared" ref="Q74" si="34">M74-SUM(N74:P74)</f>
        <v>4012560</v>
      </c>
      <c r="R74" s="243">
        <f t="shared" ref="R74" si="35">VLOOKUP(B74,DS,23,0)</f>
        <v>0</v>
      </c>
      <c r="S74" s="247">
        <f t="shared" ref="S74" si="36">Q74-R74</f>
        <v>4012560</v>
      </c>
      <c r="T74" s="243"/>
      <c r="U74" s="204"/>
      <c r="V74" s="248"/>
      <c r="W74" s="230"/>
      <c r="X74" s="221"/>
      <c r="Y74" s="221"/>
      <c r="Z74" s="221"/>
      <c r="AA74" s="197"/>
      <c r="AB74" s="197"/>
      <c r="AC74" s="197"/>
      <c r="AD74" s="197"/>
      <c r="AE74" s="197"/>
    </row>
    <row r="75" spans="1:31" s="249" customFormat="1" ht="23.25" customHeight="1">
      <c r="A75" s="238">
        <v>8</v>
      </c>
      <c r="B75" s="238" t="s">
        <v>204</v>
      </c>
      <c r="C75" s="239" t="str">
        <f t="shared" si="13"/>
        <v>Trần Văn Đoạn</v>
      </c>
      <c r="D75" s="240" t="str">
        <f t="shared" si="14"/>
        <v>Tài xế</v>
      </c>
      <c r="E75" s="241">
        <f t="shared" si="15"/>
        <v>2760000</v>
      </c>
      <c r="F75" s="242">
        <f>VLOOKUP(B75,'CC - 09'!B58:AS73,36,0)</f>
        <v>24</v>
      </c>
      <c r="G75" s="243">
        <f t="shared" si="16"/>
        <v>2649600</v>
      </c>
      <c r="H75" s="242">
        <f>(VLOOKUP(B75,'CC - 09'!B58:AS73,37,0)+VLOOKUP(B75,'CC - 09'!B58:AS73,38,0))</f>
        <v>0</v>
      </c>
      <c r="I75" s="243">
        <f t="shared" si="17"/>
        <v>0</v>
      </c>
      <c r="J75" s="244">
        <f t="shared" si="18"/>
        <v>24</v>
      </c>
      <c r="K75" s="243">
        <f t="shared" si="23"/>
        <v>2649600</v>
      </c>
      <c r="L75" s="103">
        <f t="shared" si="19"/>
        <v>360000</v>
      </c>
      <c r="M75" s="246">
        <f t="shared" si="20"/>
        <v>3009600</v>
      </c>
      <c r="N75" s="48">
        <f>IF(VLOOKUP(B75,DS,17,0)="x",E75*$N$5,0)</f>
        <v>220800</v>
      </c>
      <c r="O75" s="48">
        <f>IF(VLOOKUP(B75,DS,17,0)="x",E75*$O$5,0)</f>
        <v>41400</v>
      </c>
      <c r="P75" s="48">
        <f>IF(VLOOKUP(B75,DS,17,0)="x",E75*$P$5,0)</f>
        <v>27600</v>
      </c>
      <c r="Q75" s="243">
        <f t="shared" si="21"/>
        <v>2719800</v>
      </c>
      <c r="R75" s="243">
        <f t="shared" si="22"/>
        <v>0</v>
      </c>
      <c r="S75" s="247">
        <f t="shared" si="24"/>
        <v>2719800</v>
      </c>
      <c r="T75" s="243"/>
      <c r="U75" s="204"/>
      <c r="V75" s="248"/>
      <c r="W75" s="230"/>
      <c r="X75" s="221"/>
      <c r="Y75" s="221"/>
      <c r="Z75" s="221"/>
      <c r="AA75" s="197"/>
      <c r="AB75" s="197"/>
      <c r="AC75" s="197"/>
      <c r="AD75" s="197"/>
      <c r="AE75" s="197"/>
    </row>
    <row r="76" spans="1:31" s="249" customFormat="1" ht="22.5" customHeight="1">
      <c r="A76" s="250"/>
      <c r="B76" s="250"/>
      <c r="C76" s="251"/>
      <c r="D76" s="252"/>
      <c r="E76" s="253"/>
      <c r="F76" s="253"/>
      <c r="G76" s="253"/>
      <c r="H76" s="253"/>
      <c r="I76" s="253"/>
      <c r="J76" s="254"/>
      <c r="K76" s="253"/>
      <c r="L76" s="253"/>
      <c r="M76" s="255"/>
      <c r="N76" s="253"/>
      <c r="O76" s="253"/>
      <c r="P76" s="253"/>
      <c r="Q76" s="253"/>
      <c r="R76" s="253"/>
      <c r="S76" s="253"/>
      <c r="T76" s="243"/>
      <c r="U76" s="204"/>
      <c r="V76" s="248"/>
      <c r="W76" s="248"/>
      <c r="X76" s="248"/>
      <c r="Y76" s="248"/>
      <c r="Z76" s="248"/>
    </row>
    <row r="77" spans="1:31" s="259" customFormat="1" ht="21" customHeight="1">
      <c r="A77" s="446" t="s">
        <v>26</v>
      </c>
      <c r="B77" s="447"/>
      <c r="C77" s="447"/>
      <c r="D77" s="447"/>
      <c r="E77" s="256">
        <f>SUM(E68:E76)</f>
        <v>35522000</v>
      </c>
      <c r="F77" s="256"/>
      <c r="G77" s="256">
        <f>SUM(G68:G76)</f>
        <v>33110400</v>
      </c>
      <c r="H77" s="256"/>
      <c r="I77" s="256">
        <f>SUM(I68:I76)</f>
        <v>0</v>
      </c>
      <c r="J77" s="256"/>
      <c r="K77" s="257">
        <f t="shared" ref="K77:S77" si="37">SUM(K68:K76)</f>
        <v>33109196</v>
      </c>
      <c r="L77" s="257">
        <f t="shared" si="37"/>
        <v>2831250</v>
      </c>
      <c r="M77" s="257">
        <f t="shared" si="37"/>
        <v>35940446</v>
      </c>
      <c r="N77" s="257">
        <f t="shared" si="37"/>
        <v>2841760</v>
      </c>
      <c r="O77" s="257">
        <f t="shared" si="37"/>
        <v>532830</v>
      </c>
      <c r="P77" s="257">
        <f t="shared" si="37"/>
        <v>355220</v>
      </c>
      <c r="Q77" s="257">
        <f t="shared" si="37"/>
        <v>32210636</v>
      </c>
      <c r="R77" s="257">
        <f t="shared" si="37"/>
        <v>0</v>
      </c>
      <c r="S77" s="257">
        <f t="shared" si="37"/>
        <v>32210636</v>
      </c>
      <c r="T77" s="257"/>
      <c r="U77" s="204"/>
      <c r="V77" s="258"/>
      <c r="W77" s="258"/>
      <c r="X77" s="258"/>
      <c r="Y77" s="258"/>
      <c r="Z77" s="258"/>
    </row>
    <row r="78" spans="1:31" s="267" customFormat="1" ht="13.5" customHeight="1">
      <c r="A78" s="260"/>
      <c r="B78" s="260"/>
      <c r="C78" s="261"/>
      <c r="D78" s="262"/>
      <c r="E78" s="263"/>
      <c r="F78" s="261"/>
      <c r="G78" s="261"/>
      <c r="H78" s="261"/>
      <c r="I78" s="261"/>
      <c r="J78" s="264"/>
      <c r="K78" s="261"/>
      <c r="L78" s="261"/>
      <c r="M78" s="265"/>
      <c r="N78" s="261"/>
      <c r="O78" s="261"/>
      <c r="P78" s="261"/>
      <c r="Q78" s="261"/>
      <c r="R78" s="261"/>
      <c r="S78" s="261"/>
      <c r="T78" s="261"/>
      <c r="U78" s="204"/>
      <c r="V78" s="266"/>
      <c r="W78" s="266"/>
      <c r="X78" s="266"/>
      <c r="Y78" s="266"/>
      <c r="Z78" s="266"/>
    </row>
    <row r="79" spans="1:31" s="249" customFormat="1" ht="17.25" customHeight="1">
      <c r="A79" s="268"/>
      <c r="B79" s="268"/>
      <c r="C79" s="268"/>
      <c r="D79" s="269"/>
      <c r="E79" s="270"/>
      <c r="F79" s="268"/>
      <c r="G79" s="268"/>
      <c r="H79" s="268"/>
      <c r="I79" s="268"/>
      <c r="J79" s="271"/>
      <c r="K79" s="270"/>
      <c r="L79" s="268"/>
      <c r="M79" s="268"/>
      <c r="N79" s="268"/>
      <c r="O79" s="268"/>
      <c r="P79" s="268"/>
      <c r="Q79" s="268"/>
      <c r="R79" s="268"/>
      <c r="S79" s="272" t="str">
        <f>$S$18</f>
        <v>Long An, ngày  30   tháng   09   năm 2014</v>
      </c>
      <c r="T79" s="268"/>
      <c r="U79" s="273"/>
      <c r="V79" s="248"/>
      <c r="W79" s="248"/>
      <c r="X79" s="248"/>
      <c r="Y79" s="248"/>
      <c r="Z79" s="248"/>
    </row>
    <row r="80" spans="1:31" s="249" customFormat="1" ht="12.75">
      <c r="A80" s="274"/>
      <c r="B80" s="274"/>
      <c r="C80" s="273" t="s">
        <v>63</v>
      </c>
      <c r="D80" s="275"/>
      <c r="E80" s="224"/>
      <c r="F80" s="273"/>
      <c r="G80" s="224"/>
      <c r="H80" s="224"/>
      <c r="I80" s="224"/>
      <c r="J80" s="276"/>
      <c r="K80" s="248"/>
      <c r="L80" s="277"/>
      <c r="M80" s="290"/>
      <c r="N80" s="278"/>
      <c r="O80" s="278"/>
      <c r="P80" s="278"/>
      <c r="Q80" s="278"/>
      <c r="S80" s="278" t="s">
        <v>23</v>
      </c>
      <c r="T80" s="273"/>
      <c r="U80" s="273"/>
      <c r="V80" s="248"/>
      <c r="W80" s="248"/>
      <c r="X80" s="248"/>
      <c r="Y80" s="248"/>
      <c r="Z80" s="248"/>
    </row>
    <row r="81" spans="1:26" s="267" customFormat="1" ht="12">
      <c r="A81" s="260"/>
      <c r="B81" s="260"/>
      <c r="C81" s="279"/>
      <c r="D81" s="279"/>
      <c r="E81" s="280"/>
      <c r="F81" s="207"/>
      <c r="G81" s="280"/>
      <c r="H81" s="280"/>
      <c r="I81" s="280"/>
      <c r="J81" s="264"/>
      <c r="K81" s="266"/>
      <c r="L81" s="281"/>
      <c r="N81" s="282"/>
      <c r="O81" s="282"/>
      <c r="P81" s="282"/>
      <c r="Q81" s="282"/>
      <c r="S81" s="282"/>
      <c r="T81" s="207"/>
      <c r="U81" s="204"/>
      <c r="V81" s="266"/>
      <c r="W81" s="266"/>
      <c r="X81" s="266"/>
      <c r="Y81" s="266"/>
      <c r="Z81" s="266"/>
    </row>
    <row r="82" spans="1:26">
      <c r="M82" s="6"/>
    </row>
    <row r="83" spans="1:26">
      <c r="M83" s="6"/>
    </row>
    <row r="84" spans="1:26">
      <c r="M84" s="6"/>
    </row>
    <row r="85" spans="1:26">
      <c r="M85" s="6"/>
    </row>
    <row r="86" spans="1:26">
      <c r="M86" s="6"/>
    </row>
    <row r="87" spans="1:26">
      <c r="M87" s="6"/>
    </row>
    <row r="88" spans="1:26">
      <c r="M88" s="6"/>
    </row>
    <row r="89" spans="1:26">
      <c r="M89" s="6"/>
    </row>
    <row r="90" spans="1:26">
      <c r="M90" s="6"/>
    </row>
    <row r="91" spans="1:26">
      <c r="M91" s="6"/>
    </row>
    <row r="92" spans="1:26">
      <c r="M92" s="6"/>
    </row>
    <row r="93" spans="1:26">
      <c r="M93" s="6"/>
    </row>
    <row r="94" spans="1:26">
      <c r="M94" s="6"/>
    </row>
    <row r="95" spans="1:26">
      <c r="M95" s="6"/>
    </row>
    <row r="96" spans="1:26">
      <c r="M96" s="6"/>
    </row>
    <row r="97" spans="13:13">
      <c r="M97" s="6"/>
    </row>
    <row r="98" spans="13:13">
      <c r="M98" s="6"/>
    </row>
    <row r="99" spans="13:13">
      <c r="M99" s="6"/>
    </row>
    <row r="100" spans="13:13">
      <c r="M100" s="6"/>
    </row>
    <row r="101" spans="13:13">
      <c r="M101" s="6"/>
    </row>
    <row r="102" spans="13:13">
      <c r="M102" s="6"/>
    </row>
    <row r="103" spans="13:13">
      <c r="M103" s="6"/>
    </row>
    <row r="104" spans="13:13">
      <c r="M104" s="6"/>
    </row>
    <row r="105" spans="13:13">
      <c r="M105" s="6"/>
    </row>
    <row r="106" spans="13:13">
      <c r="M106" s="6"/>
    </row>
    <row r="107" spans="13:13">
      <c r="M107" s="6"/>
    </row>
    <row r="108" spans="13:13">
      <c r="M108" s="6"/>
    </row>
    <row r="109" spans="13:13">
      <c r="M109" s="6"/>
    </row>
    <row r="110" spans="13:13">
      <c r="M110" s="6"/>
    </row>
    <row r="111" spans="13:13">
      <c r="M111" s="6"/>
    </row>
    <row r="112" spans="13:13">
      <c r="M112" s="6"/>
    </row>
    <row r="113" spans="1:31">
      <c r="M113" s="6"/>
    </row>
    <row r="114" spans="1:31">
      <c r="M114" s="6"/>
    </row>
    <row r="115" spans="1:31">
      <c r="M115" s="6"/>
    </row>
    <row r="116" spans="1:31">
      <c r="M116" s="6"/>
    </row>
    <row r="117" spans="1:31">
      <c r="M117" s="6"/>
    </row>
    <row r="118" spans="1:31" s="4" customFormat="1" ht="41.25" customHeight="1">
      <c r="A118" s="161" t="str">
        <f>$A$1</f>
        <v>Công ty TNHH Hải sản An Lạc</v>
      </c>
      <c r="B118" s="316"/>
      <c r="C118" s="316"/>
      <c r="D118" s="424" t="str">
        <f>D1</f>
        <v>BẢNG THANH TOÁN LƯƠNG THÁNG 09 / 2014</v>
      </c>
      <c r="E118" s="424"/>
      <c r="F118" s="424"/>
      <c r="G118" s="424"/>
      <c r="H118" s="424"/>
      <c r="I118" s="424"/>
      <c r="J118" s="424"/>
      <c r="K118" s="424"/>
      <c r="L118" s="424"/>
      <c r="M118" s="424"/>
      <c r="N118" s="424"/>
      <c r="O118" s="424"/>
      <c r="P118" s="424"/>
      <c r="Q118" s="425"/>
      <c r="R118" s="426" t="s">
        <v>158</v>
      </c>
      <c r="S118" s="427"/>
      <c r="T118" s="428"/>
      <c r="U118" s="6"/>
      <c r="V118" s="8"/>
      <c r="W118" s="96"/>
      <c r="X118" s="96"/>
      <c r="Y118" s="5"/>
      <c r="Z118" s="5"/>
    </row>
    <row r="119" spans="1:31" s="4" customFormat="1" ht="15" customHeight="1">
      <c r="A119" s="161" t="str">
        <f>$A$2</f>
        <v>Địa chỉ: Lô A14, đường 4A, KCN Hải Sơn, Đức Hòa, Long An</v>
      </c>
      <c r="B119" s="316"/>
      <c r="C119" s="316"/>
      <c r="D119" s="316"/>
      <c r="E119" s="94"/>
      <c r="F119" s="316"/>
      <c r="G119" s="316"/>
      <c r="H119" s="316"/>
      <c r="I119" s="316"/>
      <c r="J119" s="95"/>
      <c r="K119" s="316"/>
      <c r="L119" s="316"/>
      <c r="M119" s="316"/>
      <c r="N119" s="316"/>
      <c r="O119" s="316"/>
      <c r="P119" s="316"/>
      <c r="Q119" s="316"/>
      <c r="R119" s="316"/>
      <c r="S119" s="316"/>
      <c r="T119" s="69"/>
      <c r="U119" s="6"/>
      <c r="V119" s="8"/>
      <c r="W119" s="96"/>
      <c r="X119" s="96"/>
      <c r="Y119" s="5"/>
      <c r="Z119" s="5"/>
    </row>
    <row r="120" spans="1:31" s="4" customFormat="1" ht="15" customHeight="1">
      <c r="A120" s="161" t="str">
        <f>$A$3</f>
        <v>Số điện thoại: 072.3850606 - Fax: 072.3850608</v>
      </c>
      <c r="B120" s="316"/>
      <c r="C120" s="316"/>
      <c r="D120" s="316"/>
      <c r="E120" s="94"/>
      <c r="F120" s="316"/>
      <c r="G120" s="316"/>
      <c r="H120" s="316"/>
      <c r="I120" s="316"/>
      <c r="J120" s="95"/>
      <c r="K120" s="316"/>
      <c r="L120" s="316"/>
      <c r="M120" s="316"/>
      <c r="N120" s="316"/>
      <c r="O120" s="316"/>
      <c r="P120" s="316"/>
      <c r="Q120" s="316"/>
      <c r="R120" s="316"/>
      <c r="S120" s="316"/>
      <c r="T120" s="69"/>
      <c r="U120" s="6"/>
      <c r="V120" s="8"/>
      <c r="W120" s="96"/>
      <c r="X120" s="96"/>
      <c r="Y120" s="5"/>
      <c r="Z120" s="5"/>
    </row>
    <row r="121" spans="1:31" s="4" customFormat="1" ht="15" customHeight="1">
      <c r="A121" s="161" t="str">
        <f>$A$4</f>
        <v>MST: 1100878093</v>
      </c>
      <c r="B121" s="316"/>
      <c r="C121" s="316"/>
      <c r="D121" s="316"/>
      <c r="E121" s="94"/>
      <c r="F121" s="316"/>
      <c r="G121" s="316"/>
      <c r="H121" s="316"/>
      <c r="I121" s="316"/>
      <c r="J121" s="95"/>
      <c r="K121" s="316"/>
      <c r="L121" s="92"/>
      <c r="M121" s="316"/>
      <c r="N121" s="316"/>
      <c r="O121" s="316"/>
      <c r="P121" s="316"/>
      <c r="Q121" s="14"/>
      <c r="R121" s="316"/>
      <c r="S121" s="316"/>
      <c r="T121" s="316"/>
      <c r="U121" s="6"/>
      <c r="V121" s="8"/>
      <c r="W121" s="96"/>
      <c r="X121" s="96"/>
      <c r="Y121" s="5"/>
      <c r="Z121" s="5"/>
    </row>
    <row r="122" spans="1:31" s="124" customFormat="1" ht="14.25" customHeight="1">
      <c r="A122" s="122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6"/>
      <c r="V122" s="8"/>
      <c r="W122" s="125"/>
      <c r="X122" s="125"/>
      <c r="Y122" s="125"/>
      <c r="Z122" s="125"/>
    </row>
    <row r="123" spans="1:31" s="33" customFormat="1" ht="24" customHeight="1">
      <c r="A123" s="421" t="s">
        <v>20</v>
      </c>
      <c r="B123" s="421" t="s">
        <v>21</v>
      </c>
      <c r="C123" s="420" t="s">
        <v>1</v>
      </c>
      <c r="D123" s="420" t="s">
        <v>2</v>
      </c>
      <c r="E123" s="423" t="s">
        <v>58</v>
      </c>
      <c r="F123" s="412" t="s">
        <v>27</v>
      </c>
      <c r="G123" s="414"/>
      <c r="H123" s="414"/>
      <c r="I123" s="414"/>
      <c r="J123" s="414"/>
      <c r="K123" s="413"/>
      <c r="L123" s="408" t="s">
        <v>60</v>
      </c>
      <c r="M123" s="408" t="s">
        <v>5</v>
      </c>
      <c r="N123" s="420" t="s">
        <v>6</v>
      </c>
      <c r="O123" s="420"/>
      <c r="P123" s="420"/>
      <c r="Q123" s="408" t="s">
        <v>7</v>
      </c>
      <c r="R123" s="408" t="s">
        <v>8</v>
      </c>
      <c r="S123" s="408" t="s">
        <v>9</v>
      </c>
      <c r="T123" s="410" t="s">
        <v>10</v>
      </c>
      <c r="U123" s="6"/>
      <c r="V123" s="8"/>
      <c r="W123" s="34"/>
      <c r="X123" s="5"/>
      <c r="Y123" s="5"/>
      <c r="Z123" s="5"/>
      <c r="AA123" s="4"/>
      <c r="AB123" s="4"/>
      <c r="AC123" s="4"/>
      <c r="AD123" s="4"/>
      <c r="AE123" s="4"/>
    </row>
    <row r="124" spans="1:31" s="33" customFormat="1" ht="33.75" customHeight="1">
      <c r="A124" s="422"/>
      <c r="B124" s="422"/>
      <c r="C124" s="420"/>
      <c r="D124" s="420"/>
      <c r="E124" s="423"/>
      <c r="F124" s="412" t="s">
        <v>62</v>
      </c>
      <c r="G124" s="413"/>
      <c r="H124" s="412" t="s">
        <v>42</v>
      </c>
      <c r="I124" s="414"/>
      <c r="J124" s="415" t="s">
        <v>28</v>
      </c>
      <c r="K124" s="408" t="s">
        <v>4</v>
      </c>
      <c r="L124" s="409"/>
      <c r="M124" s="409"/>
      <c r="N124" s="417" t="s">
        <v>12</v>
      </c>
      <c r="O124" s="408" t="s">
        <v>13</v>
      </c>
      <c r="P124" s="408" t="s">
        <v>35</v>
      </c>
      <c r="Q124" s="409"/>
      <c r="R124" s="409"/>
      <c r="S124" s="409"/>
      <c r="T124" s="411"/>
      <c r="U124" s="123"/>
      <c r="V124" s="34"/>
      <c r="W124" s="34"/>
      <c r="X124" s="5"/>
      <c r="Y124" s="5"/>
      <c r="Z124" s="5"/>
      <c r="AA124" s="4"/>
      <c r="AB124" s="4"/>
      <c r="AC124" s="4"/>
      <c r="AD124" s="4"/>
      <c r="AE124" s="4"/>
    </row>
    <row r="125" spans="1:31" s="33" customFormat="1" ht="35.25" customHeight="1">
      <c r="A125" s="422"/>
      <c r="B125" s="422"/>
      <c r="C125" s="408"/>
      <c r="D125" s="408"/>
      <c r="E125" s="423"/>
      <c r="F125" s="313" t="s">
        <v>41</v>
      </c>
      <c r="G125" s="312" t="s">
        <v>19</v>
      </c>
      <c r="H125" s="355" t="s">
        <v>41</v>
      </c>
      <c r="I125" s="319" t="s">
        <v>19</v>
      </c>
      <c r="J125" s="416"/>
      <c r="K125" s="409"/>
      <c r="L125" s="419"/>
      <c r="M125" s="409"/>
      <c r="N125" s="418"/>
      <c r="O125" s="409"/>
      <c r="P125" s="409"/>
      <c r="Q125" s="409"/>
      <c r="R125" s="409"/>
      <c r="S125" s="409"/>
      <c r="T125" s="411"/>
      <c r="U125" s="123"/>
      <c r="V125" s="34"/>
      <c r="W125" s="34"/>
      <c r="X125" s="5"/>
      <c r="Y125" s="5"/>
      <c r="Z125" s="5"/>
      <c r="AA125" s="4"/>
      <c r="AB125" s="4"/>
      <c r="AC125" s="4"/>
      <c r="AD125" s="4"/>
      <c r="AE125" s="4"/>
    </row>
    <row r="126" spans="1:31" s="98" customFormat="1" ht="12.75" customHeight="1">
      <c r="A126" s="97">
        <v>1</v>
      </c>
      <c r="B126" s="97">
        <v>2</v>
      </c>
      <c r="C126" s="97">
        <v>3</v>
      </c>
      <c r="D126" s="97">
        <v>4</v>
      </c>
      <c r="E126" s="97">
        <v>5</v>
      </c>
      <c r="F126" s="97">
        <v>7</v>
      </c>
      <c r="G126" s="97">
        <v>8</v>
      </c>
      <c r="H126" s="97">
        <v>9</v>
      </c>
      <c r="I126" s="97">
        <v>10</v>
      </c>
      <c r="J126" s="97">
        <v>13</v>
      </c>
      <c r="K126" s="97">
        <v>14</v>
      </c>
      <c r="L126" s="97">
        <v>16</v>
      </c>
      <c r="M126" s="97">
        <v>20</v>
      </c>
      <c r="N126" s="97">
        <v>24</v>
      </c>
      <c r="O126" s="97">
        <v>25</v>
      </c>
      <c r="P126" s="97">
        <v>26</v>
      </c>
      <c r="Q126" s="97">
        <v>29</v>
      </c>
      <c r="R126" s="97">
        <v>30</v>
      </c>
      <c r="S126" s="97">
        <v>31</v>
      </c>
      <c r="T126" s="97">
        <v>32</v>
      </c>
      <c r="U126" s="123"/>
      <c r="V126" s="99"/>
      <c r="W126" s="99"/>
      <c r="X126" s="100"/>
      <c r="Y126" s="100"/>
      <c r="Z126" s="100"/>
      <c r="AA126" s="101"/>
      <c r="AB126" s="101"/>
      <c r="AC126" s="101"/>
      <c r="AD126" s="101"/>
      <c r="AE126" s="101"/>
    </row>
    <row r="127" spans="1:31" s="44" customFormat="1" ht="23.25" customHeight="1">
      <c r="A127" s="46">
        <v>1</v>
      </c>
      <c r="B127" s="163" t="s">
        <v>97</v>
      </c>
      <c r="C127" s="102" t="str">
        <f t="shared" ref="C127:C163" si="38">VLOOKUP(B127,DS,2,0)</f>
        <v xml:space="preserve"> Lâm Thị Mộng Kiều </v>
      </c>
      <c r="D127" s="135" t="str">
        <f t="shared" ref="D127:D163" si="39">VLOOKUP(B127,DS,3,0)</f>
        <v>Công nhân</v>
      </c>
      <c r="E127" s="103">
        <f t="shared" ref="E127:E163" si="40">VLOOKUP(B127,DS,4,0)</f>
        <v>2568000</v>
      </c>
      <c r="F127" s="108">
        <f>VLOOKUP(B127,'CC - 09'!$B$97:$AS$174,36,0)</f>
        <v>25</v>
      </c>
      <c r="G127" s="243">
        <f t="shared" ref="G127:G163" si="41">ROUND(E127/$U$2*F127,0)</f>
        <v>2568000</v>
      </c>
      <c r="H127" s="108">
        <f>(VLOOKUP(B127,'CC - 09'!$B$97:$AS$174,37,0)+VLOOKUP(B127,'CC - 09'!$B$97:$AS$174,38,0))</f>
        <v>2.125</v>
      </c>
      <c r="I127" s="243">
        <f t="shared" ref="I127:I163" si="42">ROUND(E127/$U$2*H127,0)</f>
        <v>218280</v>
      </c>
      <c r="J127" s="109">
        <f>F127+H127</f>
        <v>27.125</v>
      </c>
      <c r="K127" s="47">
        <f>G127+I127</f>
        <v>2786280</v>
      </c>
      <c r="L127" s="103">
        <f t="shared" ref="L127:L163" si="43">+F127*15000</f>
        <v>375000</v>
      </c>
      <c r="M127" s="49">
        <f t="shared" ref="M127:M163" si="44">K127+L127</f>
        <v>3161280</v>
      </c>
      <c r="N127" s="48">
        <f>IF(VLOOKUP(B127,DS,17,0)="x",E127*$N$5,0)</f>
        <v>205440</v>
      </c>
      <c r="O127" s="48">
        <f>IF(VLOOKUP(B127,DS,17,0)="x",E127*$O$5,0)</f>
        <v>38520</v>
      </c>
      <c r="P127" s="48">
        <f>IF(VLOOKUP(B127,DS,17,0)="x",E127*$P$5,0)</f>
        <v>25680</v>
      </c>
      <c r="Q127" s="47">
        <f t="shared" ref="Q127:Q166" si="45">M127-SUM(N127:P127)</f>
        <v>2891640</v>
      </c>
      <c r="R127" s="47">
        <f t="shared" ref="R127:R163" si="46">VLOOKUP(B127,DS,23,0)</f>
        <v>0</v>
      </c>
      <c r="S127" s="55">
        <f>Q127-R127</f>
        <v>2891640</v>
      </c>
      <c r="T127" s="47"/>
      <c r="U127" s="123"/>
      <c r="V127" s="45"/>
      <c r="W127" s="34"/>
      <c r="X127" s="5"/>
      <c r="Y127" s="5"/>
      <c r="Z127" s="5"/>
      <c r="AA127" s="4"/>
      <c r="AB127" s="4"/>
      <c r="AC127" s="4"/>
      <c r="AD127" s="4"/>
      <c r="AE127" s="4"/>
    </row>
    <row r="128" spans="1:31" s="44" customFormat="1" ht="23.25" customHeight="1">
      <c r="A128" s="46">
        <v>2</v>
      </c>
      <c r="B128" s="163" t="s">
        <v>98</v>
      </c>
      <c r="C128" s="102" t="str">
        <f t="shared" si="38"/>
        <v>Huỳnh Thị Hường</v>
      </c>
      <c r="D128" s="135" t="str">
        <f t="shared" si="39"/>
        <v>Công nhân</v>
      </c>
      <c r="E128" s="103">
        <f t="shared" si="40"/>
        <v>2568000</v>
      </c>
      <c r="F128" s="108">
        <f>VLOOKUP(B128,'CC - 09'!$B$97:$AS$174,36,0)</f>
        <v>25</v>
      </c>
      <c r="G128" s="243">
        <f t="shared" si="41"/>
        <v>2568000</v>
      </c>
      <c r="H128" s="108">
        <f>(VLOOKUP(B128,'CC - 09'!$B$97:$AS$174,37,0)+VLOOKUP(B128,'CC - 09'!$B$97:$AS$174,38,0))</f>
        <v>2.125</v>
      </c>
      <c r="I128" s="243">
        <f t="shared" si="42"/>
        <v>218280</v>
      </c>
      <c r="J128" s="109">
        <f t="shared" ref="J128:K163" si="47">F128+H128</f>
        <v>27.125</v>
      </c>
      <c r="K128" s="47">
        <f t="shared" si="47"/>
        <v>2786280</v>
      </c>
      <c r="L128" s="103">
        <f t="shared" si="43"/>
        <v>375000</v>
      </c>
      <c r="M128" s="49">
        <f t="shared" si="44"/>
        <v>3161280</v>
      </c>
      <c r="N128" s="48">
        <f>IF(VLOOKUP(B128,DS,17,0)="x",E128*$N$5,0)</f>
        <v>205440</v>
      </c>
      <c r="O128" s="48">
        <f>IF(VLOOKUP(B128,DS,17,0)="x",E128*$O$5,0)</f>
        <v>38520</v>
      </c>
      <c r="P128" s="48">
        <f>IF(VLOOKUP(B128,DS,17,0)="x",E128*$P$5,0)</f>
        <v>25680</v>
      </c>
      <c r="Q128" s="47">
        <f t="shared" si="45"/>
        <v>2891640</v>
      </c>
      <c r="R128" s="47">
        <f t="shared" si="46"/>
        <v>0</v>
      </c>
      <c r="S128" s="55">
        <f t="shared" ref="S128:S163" si="48">Q128-R128</f>
        <v>2891640</v>
      </c>
      <c r="T128" s="47"/>
      <c r="U128" s="123"/>
      <c r="V128" s="45"/>
      <c r="W128" s="34"/>
      <c r="X128" s="5"/>
      <c r="Y128" s="5"/>
      <c r="Z128" s="5"/>
      <c r="AA128" s="4"/>
      <c r="AB128" s="4"/>
      <c r="AC128" s="4"/>
      <c r="AD128" s="4"/>
      <c r="AE128" s="4"/>
    </row>
    <row r="129" spans="1:31" s="44" customFormat="1" ht="23.25" customHeight="1">
      <c r="A129" s="46">
        <v>3</v>
      </c>
      <c r="B129" s="163" t="s">
        <v>99</v>
      </c>
      <c r="C129" s="102" t="str">
        <f t="shared" si="38"/>
        <v>Nguyễn Thị Rong</v>
      </c>
      <c r="D129" s="135" t="str">
        <f t="shared" si="39"/>
        <v>Công nhân</v>
      </c>
      <c r="E129" s="103">
        <f t="shared" si="40"/>
        <v>2568000</v>
      </c>
      <c r="F129" s="108">
        <f>VLOOKUP(B129,'CC - 09'!$B$97:$AS$174,36,0)</f>
        <v>25</v>
      </c>
      <c r="G129" s="243">
        <f t="shared" si="41"/>
        <v>2568000</v>
      </c>
      <c r="H129" s="108">
        <f>(VLOOKUP(B129,'CC - 09'!$B$97:$AS$174,37,0)+VLOOKUP(B129,'CC - 09'!$B$97:$AS$174,38,0))</f>
        <v>2.125</v>
      </c>
      <c r="I129" s="243">
        <f t="shared" si="42"/>
        <v>218280</v>
      </c>
      <c r="J129" s="109">
        <f t="shared" si="47"/>
        <v>27.125</v>
      </c>
      <c r="K129" s="47">
        <f t="shared" si="47"/>
        <v>2786280</v>
      </c>
      <c r="L129" s="103">
        <f t="shared" si="43"/>
        <v>375000</v>
      </c>
      <c r="M129" s="49">
        <f t="shared" si="44"/>
        <v>3161280</v>
      </c>
      <c r="N129" s="48">
        <f>IF(VLOOKUP(B129,DS,17,0)="x",E129*$N$5,0)</f>
        <v>205440</v>
      </c>
      <c r="O129" s="48">
        <f>IF(VLOOKUP(B129,DS,17,0)="x",E129*$O$5,0)</f>
        <v>38520</v>
      </c>
      <c r="P129" s="48">
        <f>IF(VLOOKUP(B129,DS,17,0)="x",E129*$P$5,0)</f>
        <v>25680</v>
      </c>
      <c r="Q129" s="47">
        <f t="shared" si="45"/>
        <v>2891640</v>
      </c>
      <c r="R129" s="47">
        <f t="shared" si="46"/>
        <v>0</v>
      </c>
      <c r="S129" s="55">
        <f t="shared" si="48"/>
        <v>2891640</v>
      </c>
      <c r="T129" s="47"/>
      <c r="U129" s="123"/>
      <c r="V129" s="45"/>
      <c r="W129" s="34"/>
      <c r="X129" s="5"/>
      <c r="Y129" s="5"/>
      <c r="Z129" s="5"/>
      <c r="AA129" s="4"/>
      <c r="AB129" s="4"/>
      <c r="AC129" s="4"/>
      <c r="AD129" s="4"/>
      <c r="AE129" s="4"/>
    </row>
    <row r="130" spans="1:31" s="44" customFormat="1" ht="23.25" customHeight="1">
      <c r="A130" s="46">
        <v>4</v>
      </c>
      <c r="B130" s="163" t="s">
        <v>100</v>
      </c>
      <c r="C130" s="102" t="str">
        <f t="shared" si="38"/>
        <v>Sơn Thị Nil</v>
      </c>
      <c r="D130" s="135" t="str">
        <f t="shared" si="39"/>
        <v>Công nhân</v>
      </c>
      <c r="E130" s="103">
        <f t="shared" si="40"/>
        <v>2568000</v>
      </c>
      <c r="F130" s="108">
        <f>VLOOKUP(B130,'CC - 09'!$B$97:$AS$174,36,0)</f>
        <v>25</v>
      </c>
      <c r="G130" s="243">
        <f t="shared" si="41"/>
        <v>2568000</v>
      </c>
      <c r="H130" s="108">
        <f>(VLOOKUP(B130,'CC - 09'!$B$97:$AS$174,37,0)+VLOOKUP(B130,'CC - 09'!$B$97:$AS$174,38,0))</f>
        <v>2.125</v>
      </c>
      <c r="I130" s="243">
        <f t="shared" si="42"/>
        <v>218280</v>
      </c>
      <c r="J130" s="109">
        <f t="shared" si="47"/>
        <v>27.125</v>
      </c>
      <c r="K130" s="47">
        <f t="shared" si="47"/>
        <v>2786280</v>
      </c>
      <c r="L130" s="103">
        <f t="shared" si="43"/>
        <v>375000</v>
      </c>
      <c r="M130" s="49">
        <f t="shared" si="44"/>
        <v>3161280</v>
      </c>
      <c r="N130" s="48">
        <f>IF(VLOOKUP(B130,DS,17,0)="x",E130*$N$5,0)</f>
        <v>205440</v>
      </c>
      <c r="O130" s="48">
        <f>IF(VLOOKUP(B130,DS,17,0)="x",E130*$O$5,0)</f>
        <v>38520</v>
      </c>
      <c r="P130" s="48">
        <f>IF(VLOOKUP(B130,DS,17,0)="x",E130*$P$5,0)</f>
        <v>25680</v>
      </c>
      <c r="Q130" s="47">
        <f t="shared" si="45"/>
        <v>2891640</v>
      </c>
      <c r="R130" s="47">
        <f t="shared" si="46"/>
        <v>0</v>
      </c>
      <c r="S130" s="55">
        <f t="shared" si="48"/>
        <v>2891640</v>
      </c>
      <c r="T130" s="47"/>
      <c r="U130" s="123"/>
      <c r="V130" s="45"/>
      <c r="W130" s="34"/>
      <c r="X130" s="5"/>
      <c r="Y130" s="5"/>
      <c r="Z130" s="5"/>
      <c r="AA130" s="4"/>
      <c r="AB130" s="4"/>
      <c r="AC130" s="4"/>
      <c r="AD130" s="4"/>
      <c r="AE130" s="4"/>
    </row>
    <row r="131" spans="1:31" s="44" customFormat="1" ht="23.25" customHeight="1">
      <c r="A131" s="46">
        <v>5</v>
      </c>
      <c r="B131" s="163" t="s">
        <v>101</v>
      </c>
      <c r="C131" s="102" t="str">
        <f t="shared" si="38"/>
        <v>Huỳnh Thị Bé Tha</v>
      </c>
      <c r="D131" s="135" t="str">
        <f t="shared" si="39"/>
        <v>Công nhân</v>
      </c>
      <c r="E131" s="103">
        <f t="shared" si="40"/>
        <v>2568000</v>
      </c>
      <c r="F131" s="108">
        <f>VLOOKUP(B131,'CC - 09'!$B$97:$AS$174,36,0)</f>
        <v>25</v>
      </c>
      <c r="G131" s="243">
        <f t="shared" si="41"/>
        <v>2568000</v>
      </c>
      <c r="H131" s="108">
        <f>(VLOOKUP(B131,'CC - 09'!$B$97:$AS$174,37,0)+VLOOKUP(B131,'CC - 09'!$B$97:$AS$174,38,0))</f>
        <v>2.125</v>
      </c>
      <c r="I131" s="243">
        <f t="shared" si="42"/>
        <v>218280</v>
      </c>
      <c r="J131" s="109">
        <f t="shared" si="47"/>
        <v>27.125</v>
      </c>
      <c r="K131" s="47">
        <f t="shared" si="47"/>
        <v>2786280</v>
      </c>
      <c r="L131" s="103">
        <f t="shared" si="43"/>
        <v>375000</v>
      </c>
      <c r="M131" s="49">
        <f t="shared" si="44"/>
        <v>3161280</v>
      </c>
      <c r="N131" s="48">
        <f>IF(VLOOKUP(B131,DS,17,0)="x",E131*$N$5,0)</f>
        <v>205440</v>
      </c>
      <c r="O131" s="48">
        <f>IF(VLOOKUP(B131,DS,17,0)="x",E131*$O$5,0)</f>
        <v>38520</v>
      </c>
      <c r="P131" s="48">
        <f>IF(VLOOKUP(B131,DS,17,0)="x",E131*$P$5,0)</f>
        <v>25680</v>
      </c>
      <c r="Q131" s="47">
        <f t="shared" si="45"/>
        <v>2891640</v>
      </c>
      <c r="R131" s="47">
        <f t="shared" si="46"/>
        <v>0</v>
      </c>
      <c r="S131" s="55">
        <f t="shared" si="48"/>
        <v>2891640</v>
      </c>
      <c r="T131" s="47"/>
      <c r="U131" s="123"/>
      <c r="V131" s="45"/>
      <c r="W131" s="34"/>
      <c r="X131" s="5"/>
      <c r="Y131" s="5"/>
      <c r="Z131" s="5"/>
      <c r="AA131" s="4"/>
      <c r="AB131" s="4"/>
      <c r="AC131" s="4"/>
      <c r="AD131" s="4"/>
      <c r="AE131" s="4"/>
    </row>
    <row r="132" spans="1:31" s="44" customFormat="1" ht="23.25" customHeight="1">
      <c r="A132" s="46">
        <v>6</v>
      </c>
      <c r="B132" s="163" t="s">
        <v>102</v>
      </c>
      <c r="C132" s="102" t="str">
        <f t="shared" si="38"/>
        <v>Huỳnh Thị Bé Thi</v>
      </c>
      <c r="D132" s="135" t="str">
        <f t="shared" si="39"/>
        <v>Công nhân</v>
      </c>
      <c r="E132" s="103">
        <f t="shared" si="40"/>
        <v>2568000</v>
      </c>
      <c r="F132" s="108">
        <f>VLOOKUP(B132,'CC - 09'!$B$97:$AS$174,36,0)</f>
        <v>25</v>
      </c>
      <c r="G132" s="243">
        <f t="shared" si="41"/>
        <v>2568000</v>
      </c>
      <c r="H132" s="108">
        <f>(VLOOKUP(B132,'CC - 09'!$B$97:$AS$174,37,0)+VLOOKUP(B132,'CC - 09'!$B$97:$AS$174,38,0))</f>
        <v>2.125</v>
      </c>
      <c r="I132" s="243">
        <f t="shared" si="42"/>
        <v>218280</v>
      </c>
      <c r="J132" s="109">
        <f t="shared" si="47"/>
        <v>27.125</v>
      </c>
      <c r="K132" s="47">
        <f t="shared" si="47"/>
        <v>2786280</v>
      </c>
      <c r="L132" s="103">
        <f t="shared" si="43"/>
        <v>375000</v>
      </c>
      <c r="M132" s="49">
        <f t="shared" si="44"/>
        <v>3161280</v>
      </c>
      <c r="N132" s="48">
        <f>IF(VLOOKUP(B132,DS,17,0)="x",E132*$N$5,0)</f>
        <v>205440</v>
      </c>
      <c r="O132" s="48">
        <f>IF(VLOOKUP(B132,DS,17,0)="x",E132*$O$5,0)</f>
        <v>38520</v>
      </c>
      <c r="P132" s="48">
        <f>IF(VLOOKUP(B132,DS,17,0)="x",E132*$P$5,0)</f>
        <v>25680</v>
      </c>
      <c r="Q132" s="47">
        <f t="shared" si="45"/>
        <v>2891640</v>
      </c>
      <c r="R132" s="47">
        <f t="shared" si="46"/>
        <v>0</v>
      </c>
      <c r="S132" s="55">
        <f t="shared" si="48"/>
        <v>2891640</v>
      </c>
      <c r="T132" s="47"/>
      <c r="U132" s="123"/>
      <c r="V132" s="45"/>
      <c r="W132" s="34"/>
      <c r="X132" s="5"/>
      <c r="Y132" s="5"/>
      <c r="Z132" s="5"/>
      <c r="AA132" s="4"/>
      <c r="AB132" s="4"/>
      <c r="AC132" s="4"/>
      <c r="AD132" s="4"/>
      <c r="AE132" s="4"/>
    </row>
    <row r="133" spans="1:31" s="44" customFormat="1" ht="23.25" customHeight="1">
      <c r="A133" s="46">
        <v>7</v>
      </c>
      <c r="B133" s="163" t="s">
        <v>103</v>
      </c>
      <c r="C133" s="102" t="str">
        <f t="shared" si="38"/>
        <v>Nguyễn Thị Kim Hồng</v>
      </c>
      <c r="D133" s="135" t="str">
        <f t="shared" si="39"/>
        <v>Công nhân</v>
      </c>
      <c r="E133" s="103">
        <f t="shared" si="40"/>
        <v>2568000</v>
      </c>
      <c r="F133" s="108">
        <f>VLOOKUP(B133,'CC - 09'!$B$97:$AS$174,36,0)</f>
        <v>25</v>
      </c>
      <c r="G133" s="243">
        <f t="shared" si="41"/>
        <v>2568000</v>
      </c>
      <c r="H133" s="108">
        <f>(VLOOKUP(B133,'CC - 09'!$B$97:$AS$174,37,0)+VLOOKUP(B133,'CC - 09'!$B$97:$AS$174,38,0))</f>
        <v>2.125</v>
      </c>
      <c r="I133" s="243">
        <f t="shared" si="42"/>
        <v>218280</v>
      </c>
      <c r="J133" s="109">
        <f t="shared" si="47"/>
        <v>27.125</v>
      </c>
      <c r="K133" s="47">
        <f t="shared" si="47"/>
        <v>2786280</v>
      </c>
      <c r="L133" s="103">
        <f t="shared" si="43"/>
        <v>375000</v>
      </c>
      <c r="M133" s="49">
        <f t="shared" si="44"/>
        <v>3161280</v>
      </c>
      <c r="N133" s="48">
        <f>IF(VLOOKUP(B133,DS,17,0)="x",E133*$N$5,0)</f>
        <v>205440</v>
      </c>
      <c r="O133" s="48">
        <f>IF(VLOOKUP(B133,DS,17,0)="x",E133*$O$5,0)</f>
        <v>38520</v>
      </c>
      <c r="P133" s="48">
        <f>IF(VLOOKUP(B133,DS,17,0)="x",E133*$P$5,0)</f>
        <v>25680</v>
      </c>
      <c r="Q133" s="47">
        <f t="shared" si="45"/>
        <v>2891640</v>
      </c>
      <c r="R133" s="47">
        <f t="shared" si="46"/>
        <v>0</v>
      </c>
      <c r="S133" s="55">
        <f t="shared" si="48"/>
        <v>2891640</v>
      </c>
      <c r="T133" s="47"/>
      <c r="U133" s="123"/>
      <c r="V133" s="45"/>
      <c r="W133" s="34"/>
      <c r="X133" s="5"/>
      <c r="Y133" s="5"/>
      <c r="Z133" s="5"/>
      <c r="AA133" s="4"/>
      <c r="AB133" s="4"/>
      <c r="AC133" s="4"/>
      <c r="AD133" s="4"/>
      <c r="AE133" s="4"/>
    </row>
    <row r="134" spans="1:31" s="44" customFormat="1" ht="23.25" customHeight="1">
      <c r="A134" s="46">
        <v>8</v>
      </c>
      <c r="B134" s="163" t="s">
        <v>104</v>
      </c>
      <c r="C134" s="102" t="str">
        <f t="shared" si="38"/>
        <v>Nguyễn Thị Lựu</v>
      </c>
      <c r="D134" s="135" t="str">
        <f t="shared" si="39"/>
        <v>Công nhân</v>
      </c>
      <c r="E134" s="103">
        <f t="shared" si="40"/>
        <v>2568000</v>
      </c>
      <c r="F134" s="108">
        <f>VLOOKUP(B134,'CC - 09'!$B$97:$AS$174,36,0)</f>
        <v>25</v>
      </c>
      <c r="G134" s="243">
        <f t="shared" si="41"/>
        <v>2568000</v>
      </c>
      <c r="H134" s="108">
        <f>(VLOOKUP(B134,'CC - 09'!$B$97:$AS$174,37,0)+VLOOKUP(B134,'CC - 09'!$B$97:$AS$174,38,0))</f>
        <v>2.125</v>
      </c>
      <c r="I134" s="243">
        <f t="shared" si="42"/>
        <v>218280</v>
      </c>
      <c r="J134" s="109">
        <f t="shared" si="47"/>
        <v>27.125</v>
      </c>
      <c r="K134" s="47">
        <f t="shared" si="47"/>
        <v>2786280</v>
      </c>
      <c r="L134" s="103">
        <f t="shared" si="43"/>
        <v>375000</v>
      </c>
      <c r="M134" s="49">
        <f t="shared" si="44"/>
        <v>3161280</v>
      </c>
      <c r="N134" s="48">
        <f>IF(VLOOKUP(B134,DS,17,0)="x",E134*$N$5,0)</f>
        <v>205440</v>
      </c>
      <c r="O134" s="48">
        <f>IF(VLOOKUP(B134,DS,17,0)="x",E134*$O$5,0)</f>
        <v>38520</v>
      </c>
      <c r="P134" s="48">
        <f>IF(VLOOKUP(B134,DS,17,0)="x",E134*$P$5,0)</f>
        <v>25680</v>
      </c>
      <c r="Q134" s="47">
        <f t="shared" si="45"/>
        <v>2891640</v>
      </c>
      <c r="R134" s="47">
        <f t="shared" si="46"/>
        <v>0</v>
      </c>
      <c r="S134" s="55">
        <f t="shared" si="48"/>
        <v>2891640</v>
      </c>
      <c r="T134" s="47"/>
      <c r="U134" s="123"/>
      <c r="V134" s="45"/>
      <c r="W134" s="34"/>
      <c r="X134" s="5"/>
      <c r="Y134" s="5"/>
      <c r="Z134" s="5"/>
      <c r="AA134" s="4"/>
      <c r="AB134" s="4"/>
      <c r="AC134" s="4"/>
      <c r="AD134" s="4"/>
      <c r="AE134" s="4"/>
    </row>
    <row r="135" spans="1:31" s="44" customFormat="1" ht="23.25" customHeight="1">
      <c r="A135" s="46">
        <v>9</v>
      </c>
      <c r="B135" s="163" t="s">
        <v>105</v>
      </c>
      <c r="C135" s="102" t="str">
        <f t="shared" si="38"/>
        <v>Lý Thị Được</v>
      </c>
      <c r="D135" s="135" t="str">
        <f t="shared" si="39"/>
        <v>Công nhân</v>
      </c>
      <c r="E135" s="103">
        <f t="shared" si="40"/>
        <v>2568000</v>
      </c>
      <c r="F135" s="108">
        <f>VLOOKUP(B135,'CC - 09'!$B$97:$AS$174,36,0)</f>
        <v>25</v>
      </c>
      <c r="G135" s="243">
        <f t="shared" si="41"/>
        <v>2568000</v>
      </c>
      <c r="H135" s="108">
        <f>(VLOOKUP(B135,'CC - 09'!$B$97:$AS$174,37,0)+VLOOKUP(B135,'CC - 09'!$B$97:$AS$174,38,0))</f>
        <v>2.125</v>
      </c>
      <c r="I135" s="243">
        <f t="shared" si="42"/>
        <v>218280</v>
      </c>
      <c r="J135" s="109">
        <f t="shared" si="47"/>
        <v>27.125</v>
      </c>
      <c r="K135" s="47">
        <f t="shared" si="47"/>
        <v>2786280</v>
      </c>
      <c r="L135" s="103">
        <f t="shared" si="43"/>
        <v>375000</v>
      </c>
      <c r="M135" s="49">
        <f t="shared" si="44"/>
        <v>3161280</v>
      </c>
      <c r="N135" s="48">
        <f>IF(VLOOKUP(B135,DS,17,0)="x",E135*$N$5,0)</f>
        <v>205440</v>
      </c>
      <c r="O135" s="48">
        <f>IF(VLOOKUP(B135,DS,17,0)="x",E135*$O$5,0)</f>
        <v>38520</v>
      </c>
      <c r="P135" s="48">
        <f>IF(VLOOKUP(B135,DS,17,0)="x",E135*$P$5,0)</f>
        <v>25680</v>
      </c>
      <c r="Q135" s="47">
        <f t="shared" si="45"/>
        <v>2891640</v>
      </c>
      <c r="R135" s="47">
        <f t="shared" si="46"/>
        <v>0</v>
      </c>
      <c r="S135" s="55">
        <f t="shared" si="48"/>
        <v>2891640</v>
      </c>
      <c r="T135" s="47"/>
      <c r="U135" s="123"/>
      <c r="V135" s="45"/>
      <c r="W135" s="34"/>
      <c r="X135" s="5"/>
      <c r="Y135" s="5"/>
      <c r="Z135" s="5"/>
      <c r="AA135" s="4"/>
      <c r="AB135" s="4"/>
      <c r="AC135" s="4"/>
      <c r="AD135" s="4"/>
      <c r="AE135" s="4"/>
    </row>
    <row r="136" spans="1:31" s="44" customFormat="1" ht="23.25" customHeight="1">
      <c r="A136" s="46">
        <v>10</v>
      </c>
      <c r="B136" s="163" t="s">
        <v>106</v>
      </c>
      <c r="C136" s="102" t="str">
        <f t="shared" si="38"/>
        <v>Lý La Quan</v>
      </c>
      <c r="D136" s="135" t="str">
        <f t="shared" si="39"/>
        <v>Công nhân</v>
      </c>
      <c r="E136" s="103">
        <f t="shared" si="40"/>
        <v>2568000</v>
      </c>
      <c r="F136" s="108">
        <f>VLOOKUP(B136,'CC - 09'!$B$97:$AS$174,36,0)</f>
        <v>25</v>
      </c>
      <c r="G136" s="243">
        <f t="shared" si="41"/>
        <v>2568000</v>
      </c>
      <c r="H136" s="108">
        <f>(VLOOKUP(B136,'CC - 09'!$B$97:$AS$174,37,0)+VLOOKUP(B136,'CC - 09'!$B$97:$AS$174,38,0))</f>
        <v>2.125</v>
      </c>
      <c r="I136" s="243">
        <f t="shared" si="42"/>
        <v>218280</v>
      </c>
      <c r="J136" s="109">
        <f t="shared" si="47"/>
        <v>27.125</v>
      </c>
      <c r="K136" s="47">
        <f t="shared" si="47"/>
        <v>2786280</v>
      </c>
      <c r="L136" s="103">
        <f t="shared" si="43"/>
        <v>375000</v>
      </c>
      <c r="M136" s="49">
        <f t="shared" si="44"/>
        <v>3161280</v>
      </c>
      <c r="N136" s="48">
        <f>IF(VLOOKUP(B136,DS,17,0)="x",E136*$N$5,0)</f>
        <v>205440</v>
      </c>
      <c r="O136" s="48">
        <f>IF(VLOOKUP(B136,DS,17,0)="x",E136*$O$5,0)</f>
        <v>38520</v>
      </c>
      <c r="P136" s="48">
        <f>IF(VLOOKUP(B136,DS,17,0)="x",E136*$P$5,0)</f>
        <v>25680</v>
      </c>
      <c r="Q136" s="47">
        <f t="shared" si="45"/>
        <v>2891640</v>
      </c>
      <c r="R136" s="47">
        <f t="shared" si="46"/>
        <v>0</v>
      </c>
      <c r="S136" s="55">
        <f t="shared" si="48"/>
        <v>2891640</v>
      </c>
      <c r="T136" s="47"/>
      <c r="U136" s="123"/>
      <c r="V136" s="45"/>
      <c r="W136" s="34"/>
      <c r="X136" s="5"/>
      <c r="Y136" s="5"/>
      <c r="Z136" s="5"/>
      <c r="AA136" s="4"/>
      <c r="AB136" s="4"/>
      <c r="AC136" s="4"/>
      <c r="AD136" s="4"/>
      <c r="AE136" s="4"/>
    </row>
    <row r="137" spans="1:31" s="44" customFormat="1" ht="23.25" customHeight="1">
      <c r="A137" s="46">
        <v>11</v>
      </c>
      <c r="B137" s="163" t="s">
        <v>107</v>
      </c>
      <c r="C137" s="102" t="str">
        <f t="shared" si="38"/>
        <v>Trà Thị Soi</v>
      </c>
      <c r="D137" s="135" t="str">
        <f t="shared" si="39"/>
        <v>Công nhân</v>
      </c>
      <c r="E137" s="103">
        <f t="shared" si="40"/>
        <v>2568000</v>
      </c>
      <c r="F137" s="108">
        <f>VLOOKUP(B137,'CC - 09'!$B$97:$AS$174,36,0)</f>
        <v>25</v>
      </c>
      <c r="G137" s="243">
        <f t="shared" si="41"/>
        <v>2568000</v>
      </c>
      <c r="H137" s="108">
        <f>(VLOOKUP(B137,'CC - 09'!$B$97:$AS$174,37,0)+VLOOKUP(B137,'CC - 09'!$B$97:$AS$174,38,0))</f>
        <v>2.125</v>
      </c>
      <c r="I137" s="243">
        <f t="shared" si="42"/>
        <v>218280</v>
      </c>
      <c r="J137" s="109">
        <f t="shared" si="47"/>
        <v>27.125</v>
      </c>
      <c r="K137" s="47">
        <f t="shared" si="47"/>
        <v>2786280</v>
      </c>
      <c r="L137" s="103">
        <f t="shared" si="43"/>
        <v>375000</v>
      </c>
      <c r="M137" s="49">
        <f t="shared" si="44"/>
        <v>3161280</v>
      </c>
      <c r="N137" s="48">
        <f>IF(VLOOKUP(B137,DS,17,0)="x",E137*$N$5,0)</f>
        <v>205440</v>
      </c>
      <c r="O137" s="48">
        <f>IF(VLOOKUP(B137,DS,17,0)="x",E137*$O$5,0)</f>
        <v>38520</v>
      </c>
      <c r="P137" s="48">
        <f>IF(VLOOKUP(B137,DS,17,0)="x",E137*$P$5,0)</f>
        <v>25680</v>
      </c>
      <c r="Q137" s="47">
        <f t="shared" si="45"/>
        <v>2891640</v>
      </c>
      <c r="R137" s="47">
        <f t="shared" si="46"/>
        <v>0</v>
      </c>
      <c r="S137" s="55">
        <f t="shared" si="48"/>
        <v>2891640</v>
      </c>
      <c r="T137" s="47"/>
      <c r="U137" s="123"/>
      <c r="V137" s="45"/>
      <c r="W137" s="34"/>
      <c r="X137" s="5"/>
      <c r="Y137" s="5"/>
      <c r="Z137" s="5"/>
      <c r="AA137" s="4"/>
      <c r="AB137" s="4"/>
      <c r="AC137" s="4"/>
      <c r="AD137" s="4"/>
      <c r="AE137" s="4"/>
    </row>
    <row r="138" spans="1:31" s="44" customFormat="1" ht="23.25" customHeight="1">
      <c r="A138" s="46">
        <v>12</v>
      </c>
      <c r="B138" s="163" t="s">
        <v>108</v>
      </c>
      <c r="C138" s="102" t="str">
        <f t="shared" si="38"/>
        <v>Nguyễn Thị Diễm Hương</v>
      </c>
      <c r="D138" s="135" t="str">
        <f t="shared" si="39"/>
        <v>Công nhân</v>
      </c>
      <c r="E138" s="103">
        <f t="shared" si="40"/>
        <v>2568000</v>
      </c>
      <c r="F138" s="108">
        <f>VLOOKUP(B138,'CC - 09'!$B$97:$AS$174,36,0)</f>
        <v>25</v>
      </c>
      <c r="G138" s="243">
        <f t="shared" si="41"/>
        <v>2568000</v>
      </c>
      <c r="H138" s="108">
        <f>(VLOOKUP(B138,'CC - 09'!$B$97:$AS$174,37,0)+VLOOKUP(B138,'CC - 09'!$B$97:$AS$174,38,0))</f>
        <v>2.125</v>
      </c>
      <c r="I138" s="243">
        <f t="shared" si="42"/>
        <v>218280</v>
      </c>
      <c r="J138" s="109">
        <f t="shared" si="47"/>
        <v>27.125</v>
      </c>
      <c r="K138" s="47">
        <f t="shared" si="47"/>
        <v>2786280</v>
      </c>
      <c r="L138" s="103">
        <f t="shared" si="43"/>
        <v>375000</v>
      </c>
      <c r="M138" s="49">
        <f t="shared" si="44"/>
        <v>3161280</v>
      </c>
      <c r="N138" s="48">
        <f>IF(VLOOKUP(B138,DS,17,0)="x",E138*$N$5,0)</f>
        <v>205440</v>
      </c>
      <c r="O138" s="48">
        <f>IF(VLOOKUP(B138,DS,17,0)="x",E138*$O$5,0)</f>
        <v>38520</v>
      </c>
      <c r="P138" s="48">
        <f>IF(VLOOKUP(B138,DS,17,0)="x",E138*$P$5,0)</f>
        <v>25680</v>
      </c>
      <c r="Q138" s="47">
        <f t="shared" si="45"/>
        <v>2891640</v>
      </c>
      <c r="R138" s="47">
        <f t="shared" si="46"/>
        <v>0</v>
      </c>
      <c r="S138" s="55">
        <f t="shared" si="48"/>
        <v>2891640</v>
      </c>
      <c r="T138" s="47"/>
      <c r="U138" s="123"/>
      <c r="V138" s="45"/>
      <c r="W138" s="34"/>
      <c r="X138" s="5"/>
      <c r="Y138" s="5"/>
      <c r="Z138" s="5"/>
      <c r="AA138" s="4"/>
      <c r="AB138" s="4"/>
      <c r="AC138" s="4"/>
      <c r="AD138" s="4"/>
      <c r="AE138" s="4"/>
    </row>
    <row r="139" spans="1:31" s="44" customFormat="1" ht="23.25" customHeight="1">
      <c r="A139" s="46">
        <v>13</v>
      </c>
      <c r="B139" s="163" t="s">
        <v>109</v>
      </c>
      <c r="C139" s="102" t="str">
        <f t="shared" si="38"/>
        <v>Sơn Thị Muỗi Tron</v>
      </c>
      <c r="D139" s="135" t="str">
        <f t="shared" si="39"/>
        <v>Công nhân</v>
      </c>
      <c r="E139" s="103">
        <f t="shared" si="40"/>
        <v>2568000</v>
      </c>
      <c r="F139" s="108">
        <f>VLOOKUP(B139,'CC - 09'!$B$97:$AS$174,36,0)</f>
        <v>25</v>
      </c>
      <c r="G139" s="243">
        <f t="shared" si="41"/>
        <v>2568000</v>
      </c>
      <c r="H139" s="108">
        <f>(VLOOKUP(B139,'CC - 09'!$B$97:$AS$174,37,0)+VLOOKUP(B139,'CC - 09'!$B$97:$AS$174,38,0))</f>
        <v>2.125</v>
      </c>
      <c r="I139" s="243">
        <f t="shared" si="42"/>
        <v>218280</v>
      </c>
      <c r="J139" s="109">
        <f t="shared" si="47"/>
        <v>27.125</v>
      </c>
      <c r="K139" s="47">
        <f t="shared" si="47"/>
        <v>2786280</v>
      </c>
      <c r="L139" s="103">
        <f t="shared" si="43"/>
        <v>375000</v>
      </c>
      <c r="M139" s="49">
        <f t="shared" si="44"/>
        <v>3161280</v>
      </c>
      <c r="N139" s="48">
        <f>IF(VLOOKUP(B139,DS,17,0)="x",E139*$N$5,0)</f>
        <v>205440</v>
      </c>
      <c r="O139" s="48">
        <f>IF(VLOOKUP(B139,DS,17,0)="x",E139*$O$5,0)</f>
        <v>38520</v>
      </c>
      <c r="P139" s="48">
        <f>IF(VLOOKUP(B139,DS,17,0)="x",E139*$P$5,0)</f>
        <v>25680</v>
      </c>
      <c r="Q139" s="47">
        <f t="shared" si="45"/>
        <v>2891640</v>
      </c>
      <c r="R139" s="47">
        <f t="shared" si="46"/>
        <v>0</v>
      </c>
      <c r="S139" s="55">
        <f t="shared" si="48"/>
        <v>2891640</v>
      </c>
      <c r="T139" s="47"/>
      <c r="U139" s="123"/>
      <c r="V139" s="45"/>
      <c r="W139" s="34"/>
      <c r="X139" s="5"/>
      <c r="Y139" s="5"/>
      <c r="Z139" s="5"/>
      <c r="AA139" s="4"/>
      <c r="AB139" s="4"/>
      <c r="AC139" s="4"/>
      <c r="AD139" s="4"/>
      <c r="AE139" s="4"/>
    </row>
    <row r="140" spans="1:31" s="44" customFormat="1" ht="23.25" customHeight="1">
      <c r="A140" s="46">
        <v>14</v>
      </c>
      <c r="B140" s="163" t="s">
        <v>110</v>
      </c>
      <c r="C140" s="102" t="str">
        <f t="shared" si="38"/>
        <v>Sơn Thị Thương</v>
      </c>
      <c r="D140" s="135" t="str">
        <f t="shared" si="39"/>
        <v>Công nhân</v>
      </c>
      <c r="E140" s="103">
        <f t="shared" si="40"/>
        <v>2568000</v>
      </c>
      <c r="F140" s="108">
        <f>VLOOKUP(B140,'CC - 09'!$B$97:$AS$174,36,0)</f>
        <v>25</v>
      </c>
      <c r="G140" s="243">
        <f t="shared" si="41"/>
        <v>2568000</v>
      </c>
      <c r="H140" s="108">
        <f>(VLOOKUP(B140,'CC - 09'!$B$97:$AS$174,37,0)+VLOOKUP(B140,'CC - 09'!$B$97:$AS$174,38,0))</f>
        <v>2.125</v>
      </c>
      <c r="I140" s="243">
        <f t="shared" si="42"/>
        <v>218280</v>
      </c>
      <c r="J140" s="109">
        <f t="shared" si="47"/>
        <v>27.125</v>
      </c>
      <c r="K140" s="47">
        <f t="shared" si="47"/>
        <v>2786280</v>
      </c>
      <c r="L140" s="103">
        <f t="shared" si="43"/>
        <v>375000</v>
      </c>
      <c r="M140" s="49">
        <f t="shared" si="44"/>
        <v>3161280</v>
      </c>
      <c r="N140" s="48">
        <f>IF(VLOOKUP(B140,DS,17,0)="x",E140*$N$5,0)</f>
        <v>205440</v>
      </c>
      <c r="O140" s="48">
        <f>IF(VLOOKUP(B140,DS,17,0)="x",E140*$O$5,0)</f>
        <v>38520</v>
      </c>
      <c r="P140" s="48">
        <f>IF(VLOOKUP(B140,DS,17,0)="x",E140*$P$5,0)</f>
        <v>25680</v>
      </c>
      <c r="Q140" s="47">
        <f t="shared" si="45"/>
        <v>2891640</v>
      </c>
      <c r="R140" s="47">
        <f t="shared" si="46"/>
        <v>0</v>
      </c>
      <c r="S140" s="55">
        <f t="shared" si="48"/>
        <v>2891640</v>
      </c>
      <c r="T140" s="47"/>
      <c r="U140" s="123"/>
      <c r="V140" s="45"/>
      <c r="W140" s="34"/>
      <c r="X140" s="5"/>
      <c r="Y140" s="5"/>
      <c r="Z140" s="5"/>
      <c r="AA140" s="4"/>
      <c r="AB140" s="4"/>
      <c r="AC140" s="4"/>
      <c r="AD140" s="4"/>
      <c r="AE140" s="4"/>
    </row>
    <row r="141" spans="1:31" s="44" customFormat="1" ht="23.25" customHeight="1">
      <c r="A141" s="46">
        <v>15</v>
      </c>
      <c r="B141" s="163" t="s">
        <v>111</v>
      </c>
      <c r="C141" s="102" t="str">
        <f t="shared" si="38"/>
        <v>Thạch Thị Som Ươne</v>
      </c>
      <c r="D141" s="135" t="str">
        <f t="shared" si="39"/>
        <v>Công nhân</v>
      </c>
      <c r="E141" s="103">
        <f t="shared" si="40"/>
        <v>2568000</v>
      </c>
      <c r="F141" s="108">
        <f>VLOOKUP(B141,'CC - 09'!$B$97:$AS$174,36,0)</f>
        <v>25</v>
      </c>
      <c r="G141" s="243">
        <f t="shared" si="41"/>
        <v>2568000</v>
      </c>
      <c r="H141" s="108">
        <f>(VLOOKUP(B141,'CC - 09'!$B$97:$AS$174,37,0)+VLOOKUP(B141,'CC - 09'!$B$97:$AS$174,38,0))</f>
        <v>2.125</v>
      </c>
      <c r="I141" s="243">
        <f t="shared" si="42"/>
        <v>218280</v>
      </c>
      <c r="J141" s="109">
        <f t="shared" si="47"/>
        <v>27.125</v>
      </c>
      <c r="K141" s="47">
        <f t="shared" si="47"/>
        <v>2786280</v>
      </c>
      <c r="L141" s="103">
        <f t="shared" si="43"/>
        <v>375000</v>
      </c>
      <c r="M141" s="49">
        <f t="shared" si="44"/>
        <v>3161280</v>
      </c>
      <c r="N141" s="48">
        <f>IF(VLOOKUP(B141,DS,17,0)="x",E141*$N$5,0)</f>
        <v>205440</v>
      </c>
      <c r="O141" s="48">
        <f>IF(VLOOKUP(B141,DS,17,0)="x",E141*$O$5,0)</f>
        <v>38520</v>
      </c>
      <c r="P141" s="48">
        <f>IF(VLOOKUP(B141,DS,17,0)="x",E141*$P$5,0)</f>
        <v>25680</v>
      </c>
      <c r="Q141" s="47">
        <f t="shared" si="45"/>
        <v>2891640</v>
      </c>
      <c r="R141" s="47">
        <f t="shared" si="46"/>
        <v>0</v>
      </c>
      <c r="S141" s="55">
        <f t="shared" si="48"/>
        <v>2891640</v>
      </c>
      <c r="T141" s="47"/>
      <c r="U141" s="123"/>
      <c r="V141" s="45"/>
      <c r="W141" s="34"/>
      <c r="X141" s="5"/>
      <c r="Y141" s="5"/>
      <c r="Z141" s="5"/>
      <c r="AA141" s="4"/>
      <c r="AB141" s="4"/>
      <c r="AC141" s="4"/>
      <c r="AD141" s="4"/>
      <c r="AE141" s="4"/>
    </row>
    <row r="142" spans="1:31" s="44" customFormat="1" ht="23.25" customHeight="1">
      <c r="A142" s="46">
        <v>16</v>
      </c>
      <c r="B142" s="163" t="s">
        <v>112</v>
      </c>
      <c r="C142" s="102" t="str">
        <f t="shared" si="38"/>
        <v>Huỳnh Thị Như</v>
      </c>
      <c r="D142" s="135" t="str">
        <f t="shared" si="39"/>
        <v>Công nhân</v>
      </c>
      <c r="E142" s="103">
        <f t="shared" si="40"/>
        <v>2568000</v>
      </c>
      <c r="F142" s="108">
        <f>VLOOKUP(B142,'CC - 09'!$B$97:$AS$174,36,0)</f>
        <v>25</v>
      </c>
      <c r="G142" s="243">
        <f t="shared" si="41"/>
        <v>2568000</v>
      </c>
      <c r="H142" s="108">
        <f>(VLOOKUP(B142,'CC - 09'!$B$97:$AS$174,37,0)+VLOOKUP(B142,'CC - 09'!$B$97:$AS$174,38,0))</f>
        <v>2.125</v>
      </c>
      <c r="I142" s="243">
        <f t="shared" si="42"/>
        <v>218280</v>
      </c>
      <c r="J142" s="109">
        <f t="shared" si="47"/>
        <v>27.125</v>
      </c>
      <c r="K142" s="47">
        <f t="shared" si="47"/>
        <v>2786280</v>
      </c>
      <c r="L142" s="103">
        <f t="shared" si="43"/>
        <v>375000</v>
      </c>
      <c r="M142" s="49">
        <f t="shared" si="44"/>
        <v>3161280</v>
      </c>
      <c r="N142" s="48">
        <f>IF(VLOOKUP(B142,DS,17,0)="x",E142*$N$5,0)</f>
        <v>205440</v>
      </c>
      <c r="O142" s="48">
        <f>IF(VLOOKUP(B142,DS,17,0)="x",E142*$O$5,0)</f>
        <v>38520</v>
      </c>
      <c r="P142" s="48">
        <f>IF(VLOOKUP(B142,DS,17,0)="x",E142*$P$5,0)</f>
        <v>25680</v>
      </c>
      <c r="Q142" s="47">
        <f t="shared" si="45"/>
        <v>2891640</v>
      </c>
      <c r="R142" s="47">
        <f t="shared" si="46"/>
        <v>0</v>
      </c>
      <c r="S142" s="55">
        <f t="shared" si="48"/>
        <v>2891640</v>
      </c>
      <c r="T142" s="47"/>
      <c r="U142" s="123"/>
      <c r="V142" s="45"/>
      <c r="W142" s="34"/>
      <c r="X142" s="5"/>
      <c r="Y142" s="5"/>
      <c r="Z142" s="5"/>
      <c r="AA142" s="4"/>
      <c r="AB142" s="4"/>
      <c r="AC142" s="4"/>
      <c r="AD142" s="4"/>
      <c r="AE142" s="4"/>
    </row>
    <row r="143" spans="1:31" s="44" customFormat="1" ht="23.25" customHeight="1">
      <c r="A143" s="46">
        <v>17</v>
      </c>
      <c r="B143" s="163" t="s">
        <v>113</v>
      </c>
      <c r="C143" s="102" t="str">
        <f t="shared" si="38"/>
        <v>Sơn Thị Chành Ny</v>
      </c>
      <c r="D143" s="135" t="str">
        <f t="shared" si="39"/>
        <v>Công nhân</v>
      </c>
      <c r="E143" s="103">
        <f t="shared" si="40"/>
        <v>2568000</v>
      </c>
      <c r="F143" s="108">
        <f>VLOOKUP(B143,'CC - 09'!$B$97:$AS$174,36,0)</f>
        <v>25</v>
      </c>
      <c r="G143" s="243">
        <f t="shared" si="41"/>
        <v>2568000</v>
      </c>
      <c r="H143" s="108">
        <f>(VLOOKUP(B143,'CC - 09'!$B$97:$AS$174,37,0)+VLOOKUP(B143,'CC - 09'!$B$97:$AS$174,38,0))</f>
        <v>2.03125</v>
      </c>
      <c r="I143" s="243">
        <f t="shared" si="42"/>
        <v>208650</v>
      </c>
      <c r="J143" s="109">
        <f t="shared" si="47"/>
        <v>27.03125</v>
      </c>
      <c r="K143" s="47">
        <f>G143+I143-2770</f>
        <v>2773880</v>
      </c>
      <c r="L143" s="103">
        <f t="shared" si="43"/>
        <v>375000</v>
      </c>
      <c r="M143" s="49">
        <f t="shared" si="44"/>
        <v>3148880</v>
      </c>
      <c r="N143" s="48">
        <f>IF(VLOOKUP(B143,DS,17,0)="x",E143*$N$5,0)</f>
        <v>205440</v>
      </c>
      <c r="O143" s="48">
        <f>IF(VLOOKUP(B143,DS,17,0)="x",E143*$O$5,0)</f>
        <v>38520</v>
      </c>
      <c r="P143" s="48">
        <f>IF(VLOOKUP(B143,DS,17,0)="x",E143*$P$5,0)</f>
        <v>25680</v>
      </c>
      <c r="Q143" s="47">
        <f t="shared" si="45"/>
        <v>2879240</v>
      </c>
      <c r="R143" s="47">
        <f t="shared" si="46"/>
        <v>0</v>
      </c>
      <c r="S143" s="55">
        <f t="shared" si="48"/>
        <v>2879240</v>
      </c>
      <c r="T143" s="47"/>
      <c r="U143" s="123"/>
      <c r="V143" s="45"/>
      <c r="W143" s="34"/>
      <c r="X143" s="5"/>
      <c r="Y143" s="5"/>
      <c r="Z143" s="5"/>
      <c r="AA143" s="4"/>
      <c r="AB143" s="4"/>
      <c r="AC143" s="4"/>
      <c r="AD143" s="4"/>
      <c r="AE143" s="4"/>
    </row>
    <row r="144" spans="1:31" s="44" customFormat="1" ht="23.25" customHeight="1">
      <c r="A144" s="46">
        <v>18</v>
      </c>
      <c r="B144" s="163" t="s">
        <v>114</v>
      </c>
      <c r="C144" s="102" t="str">
        <f t="shared" si="38"/>
        <v>Sơn Thị Chành Đa</v>
      </c>
      <c r="D144" s="135" t="str">
        <f t="shared" si="39"/>
        <v>Công nhân</v>
      </c>
      <c r="E144" s="103">
        <f t="shared" si="40"/>
        <v>2568000</v>
      </c>
      <c r="F144" s="108">
        <f>VLOOKUP(B144,'CC - 09'!$B$97:$AS$174,36,0)</f>
        <v>25</v>
      </c>
      <c r="G144" s="243">
        <f t="shared" si="41"/>
        <v>2568000</v>
      </c>
      <c r="H144" s="108">
        <f>(VLOOKUP(B144,'CC - 09'!$B$97:$AS$174,37,0)+VLOOKUP(B144,'CC - 09'!$B$97:$AS$174,38,0))</f>
        <v>2.125</v>
      </c>
      <c r="I144" s="243">
        <f t="shared" si="42"/>
        <v>218280</v>
      </c>
      <c r="J144" s="109">
        <f t="shared" si="47"/>
        <v>27.125</v>
      </c>
      <c r="K144" s="47">
        <f t="shared" si="47"/>
        <v>2786280</v>
      </c>
      <c r="L144" s="103">
        <f t="shared" si="43"/>
        <v>375000</v>
      </c>
      <c r="M144" s="49">
        <f t="shared" si="44"/>
        <v>3161280</v>
      </c>
      <c r="N144" s="48">
        <f>IF(VLOOKUP(B144,DS,17,0)="x",E144*$N$5,0)</f>
        <v>205440</v>
      </c>
      <c r="O144" s="48">
        <f>IF(VLOOKUP(B144,DS,17,0)="x",E144*$O$5,0)</f>
        <v>38520</v>
      </c>
      <c r="P144" s="48">
        <f>IF(VLOOKUP(B144,DS,17,0)="x",E144*$P$5,0)</f>
        <v>25680</v>
      </c>
      <c r="Q144" s="47">
        <f t="shared" si="45"/>
        <v>2891640</v>
      </c>
      <c r="R144" s="47">
        <f t="shared" si="46"/>
        <v>0</v>
      </c>
      <c r="S144" s="55">
        <f t="shared" si="48"/>
        <v>2891640</v>
      </c>
      <c r="T144" s="47"/>
      <c r="U144" s="123"/>
      <c r="V144" s="45"/>
      <c r="W144" s="34"/>
      <c r="X144" s="5"/>
      <c r="Y144" s="5"/>
      <c r="Z144" s="5"/>
      <c r="AA144" s="4"/>
      <c r="AB144" s="4"/>
      <c r="AC144" s="4"/>
      <c r="AD144" s="4"/>
      <c r="AE144" s="4"/>
    </row>
    <row r="145" spans="1:31" s="44" customFormat="1" ht="23.25" customHeight="1">
      <c r="A145" s="46">
        <v>19</v>
      </c>
      <c r="B145" s="163" t="s">
        <v>115</v>
      </c>
      <c r="C145" s="102" t="str">
        <f t="shared" si="38"/>
        <v>Trần Thị Bích Phượng</v>
      </c>
      <c r="D145" s="135" t="str">
        <f t="shared" si="39"/>
        <v>Công nhân</v>
      </c>
      <c r="E145" s="103">
        <f t="shared" si="40"/>
        <v>2568000</v>
      </c>
      <c r="F145" s="108">
        <f>VLOOKUP(B145,'CC - 09'!$B$97:$AS$174,36,0)</f>
        <v>25</v>
      </c>
      <c r="G145" s="243">
        <f t="shared" si="41"/>
        <v>2568000</v>
      </c>
      <c r="H145" s="108">
        <f>(VLOOKUP(B145,'CC - 09'!$B$97:$AS$174,37,0)+VLOOKUP(B145,'CC - 09'!$B$97:$AS$174,38,0))</f>
        <v>1.75</v>
      </c>
      <c r="I145" s="243">
        <f t="shared" si="42"/>
        <v>179760</v>
      </c>
      <c r="J145" s="109">
        <f t="shared" si="47"/>
        <v>26.75</v>
      </c>
      <c r="K145" s="47">
        <f t="shared" si="47"/>
        <v>2747760</v>
      </c>
      <c r="L145" s="103">
        <f t="shared" si="43"/>
        <v>375000</v>
      </c>
      <c r="M145" s="49">
        <f t="shared" si="44"/>
        <v>3122760</v>
      </c>
      <c r="N145" s="48">
        <f>IF(VLOOKUP(B145,DS,17,0)="x",E145*$N$5,0)</f>
        <v>205440</v>
      </c>
      <c r="O145" s="48">
        <f>IF(VLOOKUP(B145,DS,17,0)="x",E145*$O$5,0)</f>
        <v>38520</v>
      </c>
      <c r="P145" s="48">
        <f>IF(VLOOKUP(B145,DS,17,0)="x",E145*$P$5,0)</f>
        <v>25680</v>
      </c>
      <c r="Q145" s="47">
        <f t="shared" si="45"/>
        <v>2853120</v>
      </c>
      <c r="R145" s="47">
        <f t="shared" si="46"/>
        <v>0</v>
      </c>
      <c r="S145" s="55">
        <f t="shared" si="48"/>
        <v>2853120</v>
      </c>
      <c r="T145" s="47"/>
      <c r="U145" s="123"/>
      <c r="V145" s="45"/>
      <c r="W145" s="34"/>
      <c r="X145" s="5"/>
      <c r="Y145" s="5"/>
      <c r="Z145" s="5"/>
      <c r="AA145" s="4"/>
      <c r="AB145" s="4"/>
      <c r="AC145" s="4"/>
      <c r="AD145" s="4"/>
      <c r="AE145" s="4"/>
    </row>
    <row r="146" spans="1:31" s="44" customFormat="1" ht="23.25" customHeight="1">
      <c r="A146" s="46">
        <v>20</v>
      </c>
      <c r="B146" s="163" t="s">
        <v>116</v>
      </c>
      <c r="C146" s="102" t="str">
        <f t="shared" si="38"/>
        <v>Sơn Thị Trường Sa</v>
      </c>
      <c r="D146" s="135" t="str">
        <f t="shared" si="39"/>
        <v>Công nhân</v>
      </c>
      <c r="E146" s="103">
        <f t="shared" si="40"/>
        <v>2568000</v>
      </c>
      <c r="F146" s="108">
        <f>VLOOKUP(B146,'CC - 09'!$B$97:$AS$174,36,0)</f>
        <v>25</v>
      </c>
      <c r="G146" s="243">
        <f t="shared" si="41"/>
        <v>2568000</v>
      </c>
      <c r="H146" s="108">
        <f>(VLOOKUP(B146,'CC - 09'!$B$97:$AS$174,37,0)+VLOOKUP(B146,'CC - 09'!$B$97:$AS$174,38,0))</f>
        <v>2.125</v>
      </c>
      <c r="I146" s="243">
        <f t="shared" si="42"/>
        <v>218280</v>
      </c>
      <c r="J146" s="109">
        <f t="shared" si="47"/>
        <v>27.125</v>
      </c>
      <c r="K146" s="47">
        <f t="shared" si="47"/>
        <v>2786280</v>
      </c>
      <c r="L146" s="103">
        <f t="shared" si="43"/>
        <v>375000</v>
      </c>
      <c r="M146" s="49">
        <f t="shared" si="44"/>
        <v>3161280</v>
      </c>
      <c r="N146" s="48">
        <f>IF(VLOOKUP(B146,DS,17,0)="x",E146*$N$5,0)</f>
        <v>205440</v>
      </c>
      <c r="O146" s="48">
        <f>IF(VLOOKUP(B146,DS,17,0)="x",E146*$O$5,0)</f>
        <v>38520</v>
      </c>
      <c r="P146" s="48">
        <f>IF(VLOOKUP(B146,DS,17,0)="x",E146*$P$5,0)</f>
        <v>25680</v>
      </c>
      <c r="Q146" s="47">
        <f t="shared" si="45"/>
        <v>2891640</v>
      </c>
      <c r="R146" s="47">
        <f t="shared" si="46"/>
        <v>0</v>
      </c>
      <c r="S146" s="55">
        <f t="shared" si="48"/>
        <v>2891640</v>
      </c>
      <c r="T146" s="47"/>
      <c r="U146" s="123"/>
      <c r="V146" s="45"/>
      <c r="W146" s="34"/>
      <c r="X146" s="5"/>
      <c r="Y146" s="5"/>
      <c r="Z146" s="5"/>
      <c r="AA146" s="4"/>
      <c r="AB146" s="4"/>
      <c r="AC146" s="4"/>
      <c r="AD146" s="4"/>
      <c r="AE146" s="4"/>
    </row>
    <row r="147" spans="1:31" s="44" customFormat="1" ht="23.25" customHeight="1">
      <c r="A147" s="46">
        <v>21</v>
      </c>
      <c r="B147" s="163" t="s">
        <v>117</v>
      </c>
      <c r="C147" s="102" t="str">
        <f t="shared" si="38"/>
        <v>Lâm Thị Sà Mít</v>
      </c>
      <c r="D147" s="135" t="str">
        <f t="shared" si="39"/>
        <v>Công nhân</v>
      </c>
      <c r="E147" s="103">
        <f t="shared" si="40"/>
        <v>2568000</v>
      </c>
      <c r="F147" s="108">
        <f>VLOOKUP(B147,'CC - 09'!$B$97:$AS$174,36,0)</f>
        <v>25</v>
      </c>
      <c r="G147" s="243">
        <f t="shared" si="41"/>
        <v>2568000</v>
      </c>
      <c r="H147" s="108">
        <f>(VLOOKUP(B147,'CC - 09'!$B$97:$AS$174,37,0)+VLOOKUP(B147,'CC - 09'!$B$97:$AS$174,38,0))</f>
        <v>1.75</v>
      </c>
      <c r="I147" s="243">
        <f t="shared" si="42"/>
        <v>179760</v>
      </c>
      <c r="J147" s="109">
        <f t="shared" si="47"/>
        <v>26.75</v>
      </c>
      <c r="K147" s="47">
        <f t="shared" si="47"/>
        <v>2747760</v>
      </c>
      <c r="L147" s="103">
        <f t="shared" si="43"/>
        <v>375000</v>
      </c>
      <c r="M147" s="49">
        <f t="shared" si="44"/>
        <v>3122760</v>
      </c>
      <c r="N147" s="48">
        <f>IF(VLOOKUP(B147,DS,17,0)="x",E147*$N$5,0)</f>
        <v>205440</v>
      </c>
      <c r="O147" s="48">
        <f>IF(VLOOKUP(B147,DS,17,0)="x",E147*$O$5,0)</f>
        <v>38520</v>
      </c>
      <c r="P147" s="48">
        <f>IF(VLOOKUP(B147,DS,17,0)="x",E147*$P$5,0)</f>
        <v>25680</v>
      </c>
      <c r="Q147" s="47">
        <f t="shared" si="45"/>
        <v>2853120</v>
      </c>
      <c r="R147" s="47">
        <f t="shared" si="46"/>
        <v>0</v>
      </c>
      <c r="S147" s="55">
        <f t="shared" si="48"/>
        <v>2853120</v>
      </c>
      <c r="T147" s="47"/>
      <c r="U147" s="123"/>
      <c r="V147" s="45"/>
      <c r="W147" s="34"/>
      <c r="X147" s="5"/>
      <c r="Y147" s="5"/>
      <c r="Z147" s="5"/>
      <c r="AA147" s="4"/>
      <c r="AB147" s="4"/>
      <c r="AC147" s="4"/>
      <c r="AD147" s="4"/>
      <c r="AE147" s="4"/>
    </row>
    <row r="148" spans="1:31" s="44" customFormat="1" ht="23.25" customHeight="1">
      <c r="A148" s="46">
        <v>22</v>
      </c>
      <c r="B148" s="163" t="s">
        <v>118</v>
      </c>
      <c r="C148" s="102" t="str">
        <f t="shared" si="38"/>
        <v>Nguyễn Văn Phi</v>
      </c>
      <c r="D148" s="135" t="str">
        <f t="shared" si="39"/>
        <v>Công nhân</v>
      </c>
      <c r="E148" s="103">
        <f t="shared" si="40"/>
        <v>2568000</v>
      </c>
      <c r="F148" s="108">
        <f>VLOOKUP(B148,'CC - 09'!$B$97:$AS$174,36,0)</f>
        <v>25</v>
      </c>
      <c r="G148" s="243">
        <f t="shared" si="41"/>
        <v>2568000</v>
      </c>
      <c r="H148" s="108">
        <f>(VLOOKUP(B148,'CC - 09'!$B$97:$AS$174,37,0)+VLOOKUP(B148,'CC - 09'!$B$97:$AS$174,38,0))</f>
        <v>1.75</v>
      </c>
      <c r="I148" s="243">
        <f t="shared" si="42"/>
        <v>179760</v>
      </c>
      <c r="J148" s="109">
        <f t="shared" si="47"/>
        <v>26.75</v>
      </c>
      <c r="K148" s="47">
        <f t="shared" si="47"/>
        <v>2747760</v>
      </c>
      <c r="L148" s="103">
        <f t="shared" si="43"/>
        <v>375000</v>
      </c>
      <c r="M148" s="49">
        <f t="shared" si="44"/>
        <v>3122760</v>
      </c>
      <c r="N148" s="48">
        <f>IF(VLOOKUP(B148,DS,17,0)="x",E148*$N$5,0)</f>
        <v>205440</v>
      </c>
      <c r="O148" s="48">
        <f>IF(VLOOKUP(B148,DS,17,0)="x",E148*$O$5,0)</f>
        <v>38520</v>
      </c>
      <c r="P148" s="48">
        <f>IF(VLOOKUP(B148,DS,17,0)="x",E148*$P$5,0)</f>
        <v>25680</v>
      </c>
      <c r="Q148" s="47">
        <f t="shared" si="45"/>
        <v>2853120</v>
      </c>
      <c r="R148" s="47">
        <f t="shared" si="46"/>
        <v>0</v>
      </c>
      <c r="S148" s="55">
        <f t="shared" si="48"/>
        <v>2853120</v>
      </c>
      <c r="T148" s="47"/>
      <c r="U148" s="123"/>
      <c r="V148" s="45"/>
      <c r="W148" s="34"/>
      <c r="X148" s="5"/>
      <c r="Y148" s="5"/>
      <c r="Z148" s="5"/>
      <c r="AA148" s="4"/>
      <c r="AB148" s="4"/>
      <c r="AC148" s="4"/>
      <c r="AD148" s="4"/>
      <c r="AE148" s="4"/>
    </row>
    <row r="149" spans="1:31" s="44" customFormat="1" ht="23.25" customHeight="1">
      <c r="A149" s="46">
        <v>23</v>
      </c>
      <c r="B149" s="163" t="s">
        <v>119</v>
      </c>
      <c r="C149" s="102" t="str">
        <f t="shared" si="38"/>
        <v>Trần Thị Toan</v>
      </c>
      <c r="D149" s="135" t="str">
        <f t="shared" si="39"/>
        <v>Công nhân</v>
      </c>
      <c r="E149" s="103">
        <f t="shared" si="40"/>
        <v>2568000</v>
      </c>
      <c r="F149" s="108">
        <f>VLOOKUP(B149,'CC - 09'!$B$97:$AS$174,36,0)</f>
        <v>25</v>
      </c>
      <c r="G149" s="243">
        <f t="shared" si="41"/>
        <v>2568000</v>
      </c>
      <c r="H149" s="108">
        <f>(VLOOKUP(B149,'CC - 09'!$B$97:$AS$174,37,0)+VLOOKUP(B149,'CC - 09'!$B$97:$AS$174,38,0))</f>
        <v>1.75</v>
      </c>
      <c r="I149" s="243">
        <f t="shared" si="42"/>
        <v>179760</v>
      </c>
      <c r="J149" s="109">
        <f t="shared" si="47"/>
        <v>26.75</v>
      </c>
      <c r="K149" s="47">
        <f t="shared" si="47"/>
        <v>2747760</v>
      </c>
      <c r="L149" s="103">
        <f t="shared" si="43"/>
        <v>375000</v>
      </c>
      <c r="M149" s="49">
        <f t="shared" si="44"/>
        <v>3122760</v>
      </c>
      <c r="N149" s="48">
        <f>IF(VLOOKUP(B149,DS,17,0)="x",E149*$N$5,0)</f>
        <v>205440</v>
      </c>
      <c r="O149" s="48">
        <f>IF(VLOOKUP(B149,DS,17,0)="x",E149*$O$5,0)</f>
        <v>38520</v>
      </c>
      <c r="P149" s="48">
        <f>IF(VLOOKUP(B149,DS,17,0)="x",E149*$P$5,0)</f>
        <v>25680</v>
      </c>
      <c r="Q149" s="47">
        <f t="shared" si="45"/>
        <v>2853120</v>
      </c>
      <c r="R149" s="47">
        <f t="shared" si="46"/>
        <v>0</v>
      </c>
      <c r="S149" s="55">
        <f t="shared" si="48"/>
        <v>2853120</v>
      </c>
      <c r="T149" s="47"/>
      <c r="U149" s="123"/>
      <c r="V149" s="45"/>
      <c r="W149" s="34"/>
      <c r="X149" s="5"/>
      <c r="Y149" s="5"/>
      <c r="Z149" s="5"/>
      <c r="AA149" s="4"/>
      <c r="AB149" s="4"/>
      <c r="AC149" s="4"/>
      <c r="AD149" s="4"/>
      <c r="AE149" s="4"/>
    </row>
    <row r="150" spans="1:31" s="44" customFormat="1" ht="23.25" customHeight="1">
      <c r="A150" s="46">
        <v>24</v>
      </c>
      <c r="B150" s="163" t="s">
        <v>120</v>
      </c>
      <c r="C150" s="102" t="str">
        <f t="shared" si="38"/>
        <v>Nguyễn Hữu Nhơn</v>
      </c>
      <c r="D150" s="135" t="str">
        <f t="shared" si="39"/>
        <v>Công nhân</v>
      </c>
      <c r="E150" s="103">
        <f t="shared" si="40"/>
        <v>2568000</v>
      </c>
      <c r="F150" s="108">
        <f>VLOOKUP(B150,'CC - 09'!$B$97:$AS$174,36,0)</f>
        <v>25</v>
      </c>
      <c r="G150" s="243">
        <f t="shared" si="41"/>
        <v>2568000</v>
      </c>
      <c r="H150" s="108">
        <f>(VLOOKUP(B150,'CC - 09'!$B$97:$AS$174,37,0)+VLOOKUP(B150,'CC - 09'!$B$97:$AS$174,38,0))</f>
        <v>1.75</v>
      </c>
      <c r="I150" s="243">
        <f t="shared" si="42"/>
        <v>179760</v>
      </c>
      <c r="J150" s="109">
        <f t="shared" si="47"/>
        <v>26.75</v>
      </c>
      <c r="K150" s="47">
        <f t="shared" si="47"/>
        <v>2747760</v>
      </c>
      <c r="L150" s="103">
        <f t="shared" si="43"/>
        <v>375000</v>
      </c>
      <c r="M150" s="49">
        <f t="shared" si="44"/>
        <v>3122760</v>
      </c>
      <c r="N150" s="48">
        <f>IF(VLOOKUP(B150,DS,17,0)="x",E150*$N$5,0)</f>
        <v>205440</v>
      </c>
      <c r="O150" s="48">
        <f>IF(VLOOKUP(B150,DS,17,0)="x",E150*$O$5,0)</f>
        <v>38520</v>
      </c>
      <c r="P150" s="48">
        <f>IF(VLOOKUP(B150,DS,17,0)="x",E150*$P$5,0)</f>
        <v>25680</v>
      </c>
      <c r="Q150" s="47">
        <f t="shared" si="45"/>
        <v>2853120</v>
      </c>
      <c r="R150" s="47">
        <f t="shared" si="46"/>
        <v>0</v>
      </c>
      <c r="S150" s="55">
        <f t="shared" si="48"/>
        <v>2853120</v>
      </c>
      <c r="T150" s="47"/>
      <c r="U150" s="123"/>
      <c r="V150" s="45"/>
      <c r="W150" s="34"/>
      <c r="X150" s="5"/>
      <c r="Y150" s="5"/>
      <c r="Z150" s="5"/>
      <c r="AA150" s="4"/>
      <c r="AB150" s="4"/>
      <c r="AC150" s="4"/>
      <c r="AD150" s="4"/>
      <c r="AE150" s="4"/>
    </row>
    <row r="151" spans="1:31" s="44" customFormat="1" ht="23.25" customHeight="1">
      <c r="A151" s="46">
        <v>25</v>
      </c>
      <c r="B151" s="163" t="s">
        <v>121</v>
      </c>
      <c r="C151" s="102" t="str">
        <f t="shared" si="38"/>
        <v>Huỳnh Minh Hiếu</v>
      </c>
      <c r="D151" s="135" t="str">
        <f t="shared" si="39"/>
        <v>Công nhân</v>
      </c>
      <c r="E151" s="103">
        <f t="shared" si="40"/>
        <v>2568000</v>
      </c>
      <c r="F151" s="108">
        <f>VLOOKUP(B151,'CC - 09'!$B$97:$AS$174,36,0)</f>
        <v>25</v>
      </c>
      <c r="G151" s="243">
        <f t="shared" si="41"/>
        <v>2568000</v>
      </c>
      <c r="H151" s="108">
        <f>(VLOOKUP(B151,'CC - 09'!$B$97:$AS$174,37,0)+VLOOKUP(B151,'CC - 09'!$B$97:$AS$174,38,0))</f>
        <v>1.75</v>
      </c>
      <c r="I151" s="243">
        <f t="shared" si="42"/>
        <v>179760</v>
      </c>
      <c r="J151" s="109">
        <f t="shared" si="47"/>
        <v>26.75</v>
      </c>
      <c r="K151" s="47">
        <f t="shared" si="47"/>
        <v>2747760</v>
      </c>
      <c r="L151" s="103">
        <f t="shared" si="43"/>
        <v>375000</v>
      </c>
      <c r="M151" s="49">
        <f t="shared" si="44"/>
        <v>3122760</v>
      </c>
      <c r="N151" s="48">
        <f>IF(VLOOKUP(B151,DS,17,0)="x",E151*$N$5,0)</f>
        <v>205440</v>
      </c>
      <c r="O151" s="48">
        <f>IF(VLOOKUP(B151,DS,17,0)="x",E151*$O$5,0)</f>
        <v>38520</v>
      </c>
      <c r="P151" s="48">
        <f>IF(VLOOKUP(B151,DS,17,0)="x",E151*$P$5,0)</f>
        <v>25680</v>
      </c>
      <c r="Q151" s="47">
        <f t="shared" si="45"/>
        <v>2853120</v>
      </c>
      <c r="R151" s="47">
        <f t="shared" si="46"/>
        <v>0</v>
      </c>
      <c r="S151" s="55">
        <f t="shared" si="48"/>
        <v>2853120</v>
      </c>
      <c r="T151" s="47"/>
      <c r="U151" s="123"/>
      <c r="V151" s="45"/>
      <c r="W151" s="34"/>
      <c r="X151" s="5"/>
      <c r="Y151" s="5"/>
      <c r="Z151" s="5"/>
      <c r="AA151" s="4"/>
      <c r="AB151" s="4"/>
      <c r="AC151" s="4"/>
      <c r="AD151" s="4"/>
      <c r="AE151" s="4"/>
    </row>
    <row r="152" spans="1:31" s="44" customFormat="1" ht="23.25" customHeight="1">
      <c r="A152" s="46">
        <v>26</v>
      </c>
      <c r="B152" s="163" t="s">
        <v>122</v>
      </c>
      <c r="C152" s="102" t="str">
        <f t="shared" si="38"/>
        <v>Lý Thị Sà Kha</v>
      </c>
      <c r="D152" s="135" t="str">
        <f t="shared" si="39"/>
        <v>Công nhân</v>
      </c>
      <c r="E152" s="103">
        <f t="shared" si="40"/>
        <v>2568000</v>
      </c>
      <c r="F152" s="108">
        <f>VLOOKUP(B152,'CC - 09'!$B$97:$AS$174,36,0)</f>
        <v>25</v>
      </c>
      <c r="G152" s="243">
        <f t="shared" si="41"/>
        <v>2568000</v>
      </c>
      <c r="H152" s="108">
        <f>(VLOOKUP(B152,'CC - 09'!$B$97:$AS$174,37,0)+VLOOKUP(B152,'CC - 09'!$B$97:$AS$174,38,0))</f>
        <v>1.75</v>
      </c>
      <c r="I152" s="243">
        <f t="shared" si="42"/>
        <v>179760</v>
      </c>
      <c r="J152" s="109">
        <f t="shared" si="47"/>
        <v>26.75</v>
      </c>
      <c r="K152" s="47">
        <f t="shared" si="47"/>
        <v>2747760</v>
      </c>
      <c r="L152" s="103">
        <f t="shared" si="43"/>
        <v>375000</v>
      </c>
      <c r="M152" s="49">
        <f t="shared" si="44"/>
        <v>3122760</v>
      </c>
      <c r="N152" s="48">
        <f>IF(VLOOKUP(B152,DS,17,0)="x",E152*$N$5,0)</f>
        <v>205440</v>
      </c>
      <c r="O152" s="48">
        <f>IF(VLOOKUP(B152,DS,17,0)="x",E152*$O$5,0)</f>
        <v>38520</v>
      </c>
      <c r="P152" s="48">
        <f>IF(VLOOKUP(B152,DS,17,0)="x",E152*$P$5,0)</f>
        <v>25680</v>
      </c>
      <c r="Q152" s="47">
        <f t="shared" si="45"/>
        <v>2853120</v>
      </c>
      <c r="R152" s="47">
        <f t="shared" si="46"/>
        <v>0</v>
      </c>
      <c r="S152" s="55">
        <f t="shared" si="48"/>
        <v>2853120</v>
      </c>
      <c r="T152" s="47"/>
      <c r="U152" s="123"/>
      <c r="V152" s="45"/>
      <c r="W152" s="34"/>
      <c r="X152" s="5"/>
      <c r="Y152" s="5"/>
      <c r="Z152" s="5"/>
      <c r="AA152" s="4"/>
      <c r="AB152" s="4"/>
      <c r="AC152" s="4"/>
      <c r="AD152" s="4"/>
      <c r="AE152" s="4"/>
    </row>
    <row r="153" spans="1:31" s="44" customFormat="1" ht="23.25" customHeight="1">
      <c r="A153" s="46">
        <v>27</v>
      </c>
      <c r="B153" s="163" t="s">
        <v>124</v>
      </c>
      <c r="C153" s="102" t="str">
        <f t="shared" si="38"/>
        <v>Phạm Thành Đô</v>
      </c>
      <c r="D153" s="135" t="str">
        <f t="shared" si="39"/>
        <v>Công nhân</v>
      </c>
      <c r="E153" s="103">
        <f t="shared" si="40"/>
        <v>2568000</v>
      </c>
      <c r="F153" s="108">
        <f>VLOOKUP(B153,'CC - 09'!$B$97:$AS$174,36,0)</f>
        <v>25</v>
      </c>
      <c r="G153" s="243">
        <f t="shared" si="41"/>
        <v>2568000</v>
      </c>
      <c r="H153" s="108">
        <f>(VLOOKUP(B153,'CC - 09'!$B$97:$AS$174,37,0)+VLOOKUP(B153,'CC - 09'!$B$97:$AS$174,38,0))</f>
        <v>1.75</v>
      </c>
      <c r="I153" s="243">
        <f t="shared" si="42"/>
        <v>179760</v>
      </c>
      <c r="J153" s="109">
        <f t="shared" si="47"/>
        <v>26.75</v>
      </c>
      <c r="K153" s="47">
        <f t="shared" si="47"/>
        <v>2747760</v>
      </c>
      <c r="L153" s="103">
        <f t="shared" si="43"/>
        <v>375000</v>
      </c>
      <c r="M153" s="49">
        <f t="shared" si="44"/>
        <v>3122760</v>
      </c>
      <c r="N153" s="48">
        <f>IF(VLOOKUP(B153,DS,17,0)="x",E153*$N$5,0)</f>
        <v>205440</v>
      </c>
      <c r="O153" s="48">
        <f>IF(VLOOKUP(B153,DS,17,0)="x",E153*$O$5,0)</f>
        <v>38520</v>
      </c>
      <c r="P153" s="48">
        <f>IF(VLOOKUP(B153,DS,17,0)="x",E153*$P$5,0)</f>
        <v>25680</v>
      </c>
      <c r="Q153" s="47">
        <f t="shared" si="45"/>
        <v>2853120</v>
      </c>
      <c r="R153" s="47">
        <f t="shared" si="46"/>
        <v>0</v>
      </c>
      <c r="S153" s="55">
        <f t="shared" si="48"/>
        <v>2853120</v>
      </c>
      <c r="T153" s="47"/>
      <c r="U153" s="123"/>
      <c r="V153" s="45"/>
      <c r="W153" s="34"/>
      <c r="X153" s="5"/>
      <c r="Y153" s="5"/>
      <c r="Z153" s="5"/>
      <c r="AA153" s="4"/>
      <c r="AB153" s="4"/>
      <c r="AC153" s="4"/>
      <c r="AD153" s="4"/>
      <c r="AE153" s="4"/>
    </row>
    <row r="154" spans="1:31" s="44" customFormat="1" ht="23.25" customHeight="1">
      <c r="A154" s="46">
        <v>28</v>
      </c>
      <c r="B154" s="163" t="s">
        <v>127</v>
      </c>
      <c r="C154" s="102" t="str">
        <f t="shared" si="38"/>
        <v>Nguyễn Văn Bé Hai</v>
      </c>
      <c r="D154" s="135" t="str">
        <f t="shared" si="39"/>
        <v>Công nhân</v>
      </c>
      <c r="E154" s="103">
        <f t="shared" si="40"/>
        <v>2825000</v>
      </c>
      <c r="F154" s="108">
        <f>VLOOKUP(B154,'CC - 09'!$B$97:$AS$174,36,0)</f>
        <v>25</v>
      </c>
      <c r="G154" s="243">
        <f t="shared" si="41"/>
        <v>2825000</v>
      </c>
      <c r="H154" s="108">
        <f>(VLOOKUP(B154,'CC - 09'!$B$97:$AS$174,37,0)+VLOOKUP(B154,'CC - 09'!$B$97:$AS$174,38,0))</f>
        <v>1.75</v>
      </c>
      <c r="I154" s="243">
        <f t="shared" si="42"/>
        <v>197750</v>
      </c>
      <c r="J154" s="109">
        <f t="shared" si="47"/>
        <v>26.75</v>
      </c>
      <c r="K154" s="47">
        <f t="shared" si="47"/>
        <v>3022750</v>
      </c>
      <c r="L154" s="103">
        <f t="shared" si="43"/>
        <v>375000</v>
      </c>
      <c r="M154" s="49">
        <f t="shared" si="44"/>
        <v>3397750</v>
      </c>
      <c r="N154" s="48">
        <f>IF(VLOOKUP(B154,DS,17,0)="x",E154*$N$5,0)</f>
        <v>226000</v>
      </c>
      <c r="O154" s="48">
        <f>IF(VLOOKUP(B154,DS,17,0)="x",E154*$O$5,0)</f>
        <v>42375</v>
      </c>
      <c r="P154" s="48">
        <f>IF(VLOOKUP(B154,DS,17,0)="x",E154*$P$5,0)</f>
        <v>28250</v>
      </c>
      <c r="Q154" s="47">
        <f t="shared" si="45"/>
        <v>3101125</v>
      </c>
      <c r="R154" s="47">
        <f t="shared" si="46"/>
        <v>0</v>
      </c>
      <c r="S154" s="55">
        <f t="shared" si="48"/>
        <v>3101125</v>
      </c>
      <c r="T154" s="47"/>
      <c r="U154" s="123"/>
      <c r="V154" s="45"/>
      <c r="W154" s="34"/>
      <c r="X154" s="5"/>
      <c r="Y154" s="5"/>
      <c r="Z154" s="5"/>
      <c r="AA154" s="4"/>
      <c r="AB154" s="4"/>
      <c r="AC154" s="4"/>
      <c r="AD154" s="4"/>
      <c r="AE154" s="4"/>
    </row>
    <row r="155" spans="1:31" s="44" customFormat="1" ht="23.25" customHeight="1">
      <c r="A155" s="46">
        <v>29</v>
      </c>
      <c r="B155" s="163" t="s">
        <v>128</v>
      </c>
      <c r="C155" s="102" t="str">
        <f t="shared" ref="C155:C165" si="49">VLOOKUP(B155,DS,2,0)</f>
        <v>Thạch Tiền</v>
      </c>
      <c r="D155" s="135" t="str">
        <f t="shared" ref="D155:D165" si="50">VLOOKUP(B155,DS,3,0)</f>
        <v>Công nhân</v>
      </c>
      <c r="E155" s="103">
        <f t="shared" ref="E155:E165" si="51">VLOOKUP(B155,DS,4,0)</f>
        <v>2568000</v>
      </c>
      <c r="F155" s="108">
        <f>VLOOKUP(B155,'CC - 09'!$B$97:$AS$174,36,0)</f>
        <v>24</v>
      </c>
      <c r="G155" s="243">
        <f t="shared" ref="G155:G165" si="52">ROUND(E155/$U$2*F155,0)</f>
        <v>2465280</v>
      </c>
      <c r="H155" s="108">
        <f>(VLOOKUP(B155,'CC - 09'!$B$97:$AS$174,37,0)+VLOOKUP(B155,'CC - 09'!$B$97:$AS$174,38,0))</f>
        <v>1.75</v>
      </c>
      <c r="I155" s="243">
        <f t="shared" ref="I155:I165" si="53">ROUND(E155/$U$2*H155,0)</f>
        <v>179760</v>
      </c>
      <c r="J155" s="109">
        <f t="shared" ref="J155:J165" si="54">F155+H155</f>
        <v>25.75</v>
      </c>
      <c r="K155" s="47">
        <f t="shared" ref="K155:K165" si="55">G155+I155</f>
        <v>2645040</v>
      </c>
      <c r="L155" s="103">
        <f t="shared" ref="L155:L165" si="56">+F155*15000</f>
        <v>360000</v>
      </c>
      <c r="M155" s="49">
        <f t="shared" ref="M155:M165" si="57">K155+L155</f>
        <v>3005040</v>
      </c>
      <c r="N155" s="48">
        <f>IF(VLOOKUP(B155,DS,17,0)="x",E155*$N$5,0)</f>
        <v>205440</v>
      </c>
      <c r="O155" s="48">
        <f>IF(VLOOKUP(B155,DS,17,0)="x",E155*$O$5,0)</f>
        <v>38520</v>
      </c>
      <c r="P155" s="48">
        <f>IF(VLOOKUP(B155,DS,17,0)="x",E155*$P$5,0)</f>
        <v>25680</v>
      </c>
      <c r="Q155" s="47">
        <f t="shared" ref="Q155:Q165" si="58">M155-SUM(N155:P155)</f>
        <v>2735400</v>
      </c>
      <c r="R155" s="47">
        <f t="shared" ref="R155:R165" si="59">VLOOKUP(B155,DS,23,0)</f>
        <v>0</v>
      </c>
      <c r="S155" s="55">
        <f t="shared" ref="S155:S165" si="60">Q155-R155</f>
        <v>2735400</v>
      </c>
      <c r="T155" s="47"/>
      <c r="U155" s="123"/>
      <c r="V155" s="45"/>
      <c r="W155" s="34"/>
      <c r="X155" s="5"/>
      <c r="Y155" s="5"/>
      <c r="Z155" s="5"/>
      <c r="AA155" s="4"/>
      <c r="AB155" s="4"/>
      <c r="AC155" s="4"/>
      <c r="AD155" s="4"/>
      <c r="AE155" s="4"/>
    </row>
    <row r="156" spans="1:31" s="44" customFormat="1" ht="23.25" customHeight="1">
      <c r="A156" s="46">
        <v>30</v>
      </c>
      <c r="B156" s="163" t="s">
        <v>129</v>
      </c>
      <c r="C156" s="102" t="str">
        <f t="shared" si="49"/>
        <v>Hứa Hậu</v>
      </c>
      <c r="D156" s="135" t="str">
        <f t="shared" si="50"/>
        <v>Công nhân</v>
      </c>
      <c r="E156" s="103">
        <f t="shared" si="51"/>
        <v>2568000</v>
      </c>
      <c r="F156" s="108">
        <f>VLOOKUP(B156,'CC - 09'!$B$97:$AS$174,36,0)</f>
        <v>25</v>
      </c>
      <c r="G156" s="243">
        <f t="shared" si="52"/>
        <v>2568000</v>
      </c>
      <c r="H156" s="108">
        <f>(VLOOKUP(B156,'CC - 09'!$B$97:$AS$174,37,0)+VLOOKUP(B156,'CC - 09'!$B$97:$AS$174,38,0))</f>
        <v>1.75</v>
      </c>
      <c r="I156" s="243">
        <f t="shared" si="53"/>
        <v>179760</v>
      </c>
      <c r="J156" s="109">
        <f t="shared" si="54"/>
        <v>26.75</v>
      </c>
      <c r="K156" s="47">
        <f t="shared" si="55"/>
        <v>2747760</v>
      </c>
      <c r="L156" s="103">
        <f t="shared" si="56"/>
        <v>375000</v>
      </c>
      <c r="M156" s="49">
        <f t="shared" si="57"/>
        <v>3122760</v>
      </c>
      <c r="N156" s="48">
        <f>IF(VLOOKUP(B156,DS,17,0)="x",E156*$N$5,0)</f>
        <v>205440</v>
      </c>
      <c r="O156" s="48">
        <f>IF(VLOOKUP(B156,DS,17,0)="x",E156*$O$5,0)</f>
        <v>38520</v>
      </c>
      <c r="P156" s="48">
        <f>IF(VLOOKUP(B156,DS,17,0)="x",E156*$P$5,0)</f>
        <v>25680</v>
      </c>
      <c r="Q156" s="47">
        <f t="shared" si="58"/>
        <v>2853120</v>
      </c>
      <c r="R156" s="47">
        <f t="shared" si="59"/>
        <v>0</v>
      </c>
      <c r="S156" s="55">
        <f t="shared" si="60"/>
        <v>2853120</v>
      </c>
      <c r="T156" s="47"/>
      <c r="U156" s="123"/>
      <c r="V156" s="45"/>
      <c r="W156" s="34"/>
      <c r="X156" s="5"/>
      <c r="Y156" s="5"/>
      <c r="Z156" s="5"/>
      <c r="AA156" s="4"/>
      <c r="AB156" s="4"/>
      <c r="AC156" s="4"/>
      <c r="AD156" s="4"/>
      <c r="AE156" s="4"/>
    </row>
    <row r="157" spans="1:31" s="44" customFormat="1" ht="23.25" customHeight="1">
      <c r="A157" s="46">
        <v>31</v>
      </c>
      <c r="B157" s="163" t="s">
        <v>130</v>
      </c>
      <c r="C157" s="102" t="str">
        <f t="shared" si="49"/>
        <v>Sơn Phép</v>
      </c>
      <c r="D157" s="135" t="str">
        <f t="shared" si="50"/>
        <v>Công nhân</v>
      </c>
      <c r="E157" s="103">
        <f t="shared" si="51"/>
        <v>2568000</v>
      </c>
      <c r="F157" s="108">
        <f>VLOOKUP(B157,'CC - 09'!$B$97:$AS$174,36,0)</f>
        <v>25</v>
      </c>
      <c r="G157" s="243">
        <f t="shared" si="52"/>
        <v>2568000</v>
      </c>
      <c r="H157" s="108">
        <f>(VLOOKUP(B157,'CC - 09'!$B$97:$AS$174,37,0)+VLOOKUP(B157,'CC - 09'!$B$97:$AS$174,38,0))</f>
        <v>1.75</v>
      </c>
      <c r="I157" s="243">
        <f t="shared" si="53"/>
        <v>179760</v>
      </c>
      <c r="J157" s="109">
        <f t="shared" si="54"/>
        <v>26.75</v>
      </c>
      <c r="K157" s="47">
        <f t="shared" si="55"/>
        <v>2747760</v>
      </c>
      <c r="L157" s="103">
        <f t="shared" si="56"/>
        <v>375000</v>
      </c>
      <c r="M157" s="49">
        <f t="shared" si="57"/>
        <v>3122760</v>
      </c>
      <c r="N157" s="48">
        <f>IF(VLOOKUP(B157,DS,17,0)="x",E157*$N$5,0)</f>
        <v>205440</v>
      </c>
      <c r="O157" s="48">
        <f>IF(VLOOKUP(B157,DS,17,0)="x",E157*$O$5,0)</f>
        <v>38520</v>
      </c>
      <c r="P157" s="48">
        <f>IF(VLOOKUP(B157,DS,17,0)="x",E157*$P$5,0)</f>
        <v>25680</v>
      </c>
      <c r="Q157" s="47">
        <f t="shared" si="58"/>
        <v>2853120</v>
      </c>
      <c r="R157" s="47">
        <f t="shared" si="59"/>
        <v>0</v>
      </c>
      <c r="S157" s="55">
        <f t="shared" si="60"/>
        <v>2853120</v>
      </c>
      <c r="T157" s="47"/>
      <c r="U157" s="123"/>
      <c r="V157" s="45"/>
      <c r="W157" s="34"/>
      <c r="X157" s="5"/>
      <c r="Y157" s="5"/>
      <c r="Z157" s="5"/>
      <c r="AA157" s="4"/>
      <c r="AB157" s="4"/>
      <c r="AC157" s="4"/>
      <c r="AD157" s="4"/>
      <c r="AE157" s="4"/>
    </row>
    <row r="158" spans="1:31" s="44" customFormat="1" ht="23.25" customHeight="1">
      <c r="A158" s="46">
        <v>32</v>
      </c>
      <c r="B158" s="163" t="s">
        <v>131</v>
      </c>
      <c r="C158" s="102" t="str">
        <f t="shared" si="49"/>
        <v>Lý La Qui</v>
      </c>
      <c r="D158" s="135" t="str">
        <f t="shared" si="50"/>
        <v>Công nhân</v>
      </c>
      <c r="E158" s="103">
        <f t="shared" si="51"/>
        <v>2568000</v>
      </c>
      <c r="F158" s="108">
        <f>VLOOKUP(B158,'CC - 09'!$B$97:$AS$174,36,0)</f>
        <v>25</v>
      </c>
      <c r="G158" s="243">
        <f t="shared" si="52"/>
        <v>2568000</v>
      </c>
      <c r="H158" s="108">
        <f>(VLOOKUP(B158,'CC - 09'!$B$97:$AS$174,37,0)+VLOOKUP(B158,'CC - 09'!$B$97:$AS$174,38,0))</f>
        <v>1.75</v>
      </c>
      <c r="I158" s="243">
        <f t="shared" si="53"/>
        <v>179760</v>
      </c>
      <c r="J158" s="109">
        <f t="shared" si="54"/>
        <v>26.75</v>
      </c>
      <c r="K158" s="47">
        <f t="shared" si="55"/>
        <v>2747760</v>
      </c>
      <c r="L158" s="103">
        <f t="shared" si="56"/>
        <v>375000</v>
      </c>
      <c r="M158" s="49">
        <f t="shared" si="57"/>
        <v>3122760</v>
      </c>
      <c r="N158" s="48">
        <f>IF(VLOOKUP(B158,DS,17,0)="x",E158*$N$5,0)</f>
        <v>205440</v>
      </c>
      <c r="O158" s="48">
        <f>IF(VLOOKUP(B158,DS,17,0)="x",E158*$O$5,0)</f>
        <v>38520</v>
      </c>
      <c r="P158" s="48">
        <f>IF(VLOOKUP(B158,DS,17,0)="x",E158*$P$5,0)</f>
        <v>25680</v>
      </c>
      <c r="Q158" s="47">
        <f t="shared" si="58"/>
        <v>2853120</v>
      </c>
      <c r="R158" s="47">
        <f t="shared" si="59"/>
        <v>0</v>
      </c>
      <c r="S158" s="55">
        <f t="shared" si="60"/>
        <v>2853120</v>
      </c>
      <c r="T158" s="47"/>
      <c r="U158" s="123"/>
      <c r="V158" s="45"/>
      <c r="W158" s="34"/>
      <c r="X158" s="5"/>
      <c r="Y158" s="5"/>
      <c r="Z158" s="5"/>
      <c r="AA158" s="4"/>
      <c r="AB158" s="4"/>
      <c r="AC158" s="4"/>
      <c r="AD158" s="4"/>
      <c r="AE158" s="4"/>
    </row>
    <row r="159" spans="1:31" s="44" customFormat="1" ht="23.25" customHeight="1">
      <c r="A159" s="46">
        <v>33</v>
      </c>
      <c r="B159" s="163" t="s">
        <v>132</v>
      </c>
      <c r="C159" s="102" t="str">
        <f t="shared" si="49"/>
        <v>Nguyễn Văn Tâm</v>
      </c>
      <c r="D159" s="135" t="str">
        <f t="shared" si="50"/>
        <v>Công nhân</v>
      </c>
      <c r="E159" s="103">
        <f t="shared" si="51"/>
        <v>2568000</v>
      </c>
      <c r="F159" s="108">
        <f>VLOOKUP(B159,'CC - 09'!$B$97:$AS$174,36,0)</f>
        <v>24</v>
      </c>
      <c r="G159" s="243">
        <f t="shared" si="52"/>
        <v>2465280</v>
      </c>
      <c r="H159" s="108">
        <f>(VLOOKUP(B159,'CC - 09'!$B$97:$AS$174,37,0)+VLOOKUP(B159,'CC - 09'!$B$97:$AS$174,38,0))</f>
        <v>1.75</v>
      </c>
      <c r="I159" s="243">
        <f t="shared" si="53"/>
        <v>179760</v>
      </c>
      <c r="J159" s="109">
        <f t="shared" si="54"/>
        <v>25.75</v>
      </c>
      <c r="K159" s="47">
        <f t="shared" si="55"/>
        <v>2645040</v>
      </c>
      <c r="L159" s="103">
        <f t="shared" si="56"/>
        <v>360000</v>
      </c>
      <c r="M159" s="49">
        <f t="shared" si="57"/>
        <v>3005040</v>
      </c>
      <c r="N159" s="48">
        <f>IF(VLOOKUP(B159,DS,17,0)="x",E159*$N$5,0)</f>
        <v>205440</v>
      </c>
      <c r="O159" s="48">
        <f>IF(VLOOKUP(B159,DS,17,0)="x",E159*$O$5,0)</f>
        <v>38520</v>
      </c>
      <c r="P159" s="48">
        <f>IF(VLOOKUP(B159,DS,17,0)="x",E159*$P$5,0)</f>
        <v>25680</v>
      </c>
      <c r="Q159" s="47">
        <f t="shared" si="58"/>
        <v>2735400</v>
      </c>
      <c r="R159" s="47">
        <f t="shared" si="59"/>
        <v>0</v>
      </c>
      <c r="S159" s="55">
        <f t="shared" si="60"/>
        <v>2735400</v>
      </c>
      <c r="T159" s="47"/>
      <c r="U159" s="123"/>
      <c r="V159" s="45"/>
      <c r="W159" s="34"/>
      <c r="X159" s="5"/>
      <c r="Y159" s="5"/>
      <c r="Z159" s="5"/>
      <c r="AA159" s="4"/>
      <c r="AB159" s="4"/>
      <c r="AC159" s="4"/>
      <c r="AD159" s="4"/>
      <c r="AE159" s="4"/>
    </row>
    <row r="160" spans="1:31" s="44" customFormat="1" ht="23.25" customHeight="1">
      <c r="A160" s="46">
        <v>34</v>
      </c>
      <c r="B160" s="163" t="s">
        <v>133</v>
      </c>
      <c r="C160" s="102" t="str">
        <f t="shared" si="49"/>
        <v>Sơn Lét</v>
      </c>
      <c r="D160" s="135" t="str">
        <f t="shared" si="50"/>
        <v>Công nhân</v>
      </c>
      <c r="E160" s="103">
        <f t="shared" si="51"/>
        <v>2568000</v>
      </c>
      <c r="F160" s="108">
        <f>VLOOKUP(B160,'CC - 09'!$B$97:$AS$174,36,0)</f>
        <v>25</v>
      </c>
      <c r="G160" s="243">
        <f t="shared" si="52"/>
        <v>2568000</v>
      </c>
      <c r="H160" s="108">
        <f>(VLOOKUP(B160,'CC - 09'!$B$97:$AS$174,37,0)+VLOOKUP(B160,'CC - 09'!$B$97:$AS$174,38,0))</f>
        <v>1.75</v>
      </c>
      <c r="I160" s="243">
        <f t="shared" si="53"/>
        <v>179760</v>
      </c>
      <c r="J160" s="109">
        <f t="shared" si="54"/>
        <v>26.75</v>
      </c>
      <c r="K160" s="47">
        <f t="shared" si="55"/>
        <v>2747760</v>
      </c>
      <c r="L160" s="103">
        <f t="shared" si="56"/>
        <v>375000</v>
      </c>
      <c r="M160" s="49">
        <f t="shared" si="57"/>
        <v>3122760</v>
      </c>
      <c r="N160" s="48">
        <f>IF(VLOOKUP(B160,DS,17,0)="x",E160*$N$5,0)</f>
        <v>205440</v>
      </c>
      <c r="O160" s="48">
        <f>IF(VLOOKUP(B160,DS,17,0)="x",E160*$O$5,0)</f>
        <v>38520</v>
      </c>
      <c r="P160" s="48">
        <f>IF(VLOOKUP(B160,DS,17,0)="x",E160*$P$5,0)</f>
        <v>25680</v>
      </c>
      <c r="Q160" s="47">
        <f t="shared" si="58"/>
        <v>2853120</v>
      </c>
      <c r="R160" s="47">
        <f t="shared" si="59"/>
        <v>0</v>
      </c>
      <c r="S160" s="55">
        <f t="shared" si="60"/>
        <v>2853120</v>
      </c>
      <c r="T160" s="47"/>
      <c r="U160" s="123"/>
      <c r="V160" s="45"/>
      <c r="W160" s="34"/>
      <c r="X160" s="5"/>
      <c r="Y160" s="5"/>
      <c r="Z160" s="5"/>
      <c r="AA160" s="4"/>
      <c r="AB160" s="4"/>
      <c r="AC160" s="4"/>
      <c r="AD160" s="4"/>
      <c r="AE160" s="4"/>
    </row>
    <row r="161" spans="1:31" s="44" customFormat="1" ht="23.25" customHeight="1">
      <c r="A161" s="46">
        <v>35</v>
      </c>
      <c r="B161" s="163" t="s">
        <v>134</v>
      </c>
      <c r="C161" s="102" t="str">
        <f t="shared" si="49"/>
        <v>Trần Nhiên</v>
      </c>
      <c r="D161" s="135" t="str">
        <f t="shared" si="50"/>
        <v>Công nhân</v>
      </c>
      <c r="E161" s="103">
        <f t="shared" si="51"/>
        <v>2568000</v>
      </c>
      <c r="F161" s="108">
        <f>VLOOKUP(B161,'CC - 09'!$B$97:$AS$174,36,0)</f>
        <v>25</v>
      </c>
      <c r="G161" s="243">
        <f t="shared" si="52"/>
        <v>2568000</v>
      </c>
      <c r="H161" s="108">
        <f>(VLOOKUP(B161,'CC - 09'!$B$97:$AS$174,37,0)+VLOOKUP(B161,'CC - 09'!$B$97:$AS$174,38,0))</f>
        <v>1.75</v>
      </c>
      <c r="I161" s="243">
        <f t="shared" si="53"/>
        <v>179760</v>
      </c>
      <c r="J161" s="109">
        <f t="shared" si="54"/>
        <v>26.75</v>
      </c>
      <c r="K161" s="47">
        <f t="shared" si="55"/>
        <v>2747760</v>
      </c>
      <c r="L161" s="103">
        <f t="shared" si="56"/>
        <v>375000</v>
      </c>
      <c r="M161" s="49">
        <f t="shared" si="57"/>
        <v>3122760</v>
      </c>
      <c r="N161" s="48">
        <f>IF(VLOOKUP(B161,DS,17,0)="x",E161*$N$5,0)</f>
        <v>205440</v>
      </c>
      <c r="O161" s="48">
        <f>IF(VLOOKUP(B161,DS,17,0)="x",E161*$O$5,0)</f>
        <v>38520</v>
      </c>
      <c r="P161" s="48">
        <f>IF(VLOOKUP(B161,DS,17,0)="x",E161*$P$5,0)</f>
        <v>25680</v>
      </c>
      <c r="Q161" s="47">
        <f t="shared" si="58"/>
        <v>2853120</v>
      </c>
      <c r="R161" s="47">
        <f t="shared" si="59"/>
        <v>0</v>
      </c>
      <c r="S161" s="55">
        <f t="shared" si="60"/>
        <v>2853120</v>
      </c>
      <c r="T161" s="47"/>
      <c r="U161" s="123"/>
      <c r="V161" s="45"/>
      <c r="W161" s="34"/>
      <c r="X161" s="5"/>
      <c r="Y161" s="5"/>
      <c r="Z161" s="5"/>
      <c r="AA161" s="4"/>
      <c r="AB161" s="4"/>
      <c r="AC161" s="4"/>
      <c r="AD161" s="4"/>
      <c r="AE161" s="4"/>
    </row>
    <row r="162" spans="1:31" s="44" customFormat="1" ht="23.25" customHeight="1">
      <c r="A162" s="46">
        <v>36</v>
      </c>
      <c r="B162" s="163" t="s">
        <v>135</v>
      </c>
      <c r="C162" s="102" t="str">
        <f t="shared" si="49"/>
        <v>Thạch Giang</v>
      </c>
      <c r="D162" s="135" t="str">
        <f t="shared" si="50"/>
        <v>Công nhân</v>
      </c>
      <c r="E162" s="103">
        <f t="shared" si="51"/>
        <v>2568000</v>
      </c>
      <c r="F162" s="108">
        <f>VLOOKUP(B162,'CC - 09'!$B$97:$AS$174,36,0)</f>
        <v>24</v>
      </c>
      <c r="G162" s="243">
        <f t="shared" si="52"/>
        <v>2465280</v>
      </c>
      <c r="H162" s="108">
        <f>(VLOOKUP(B162,'CC - 09'!$B$97:$AS$174,37,0)+VLOOKUP(B162,'CC - 09'!$B$97:$AS$174,38,0))</f>
        <v>1.75</v>
      </c>
      <c r="I162" s="243">
        <f t="shared" si="53"/>
        <v>179760</v>
      </c>
      <c r="J162" s="109">
        <f t="shared" si="54"/>
        <v>25.75</v>
      </c>
      <c r="K162" s="47">
        <f t="shared" si="55"/>
        <v>2645040</v>
      </c>
      <c r="L162" s="103">
        <f t="shared" si="56"/>
        <v>360000</v>
      </c>
      <c r="M162" s="49">
        <f t="shared" si="57"/>
        <v>3005040</v>
      </c>
      <c r="N162" s="48">
        <f>IF(VLOOKUP(B162,DS,17,0)="x",E162*$N$5,0)</f>
        <v>205440</v>
      </c>
      <c r="O162" s="48">
        <f>IF(VLOOKUP(B162,DS,17,0)="x",E162*$O$5,0)</f>
        <v>38520</v>
      </c>
      <c r="P162" s="48">
        <f>IF(VLOOKUP(B162,DS,17,0)="x",E162*$P$5,0)</f>
        <v>25680</v>
      </c>
      <c r="Q162" s="47">
        <f t="shared" si="58"/>
        <v>2735400</v>
      </c>
      <c r="R162" s="47">
        <f t="shared" si="59"/>
        <v>0</v>
      </c>
      <c r="S162" s="55">
        <f t="shared" si="60"/>
        <v>2735400</v>
      </c>
      <c r="T162" s="47"/>
      <c r="U162" s="123"/>
      <c r="V162" s="45"/>
      <c r="W162" s="34"/>
      <c r="X162" s="5"/>
      <c r="Y162" s="5"/>
      <c r="Z162" s="5"/>
      <c r="AA162" s="4"/>
      <c r="AB162" s="4"/>
      <c r="AC162" s="4"/>
      <c r="AD162" s="4"/>
      <c r="AE162" s="4"/>
    </row>
    <row r="163" spans="1:31" s="44" customFormat="1" ht="23.25" customHeight="1">
      <c r="A163" s="46">
        <v>37</v>
      </c>
      <c r="B163" s="163" t="s">
        <v>136</v>
      </c>
      <c r="C163" s="102" t="str">
        <f t="shared" si="49"/>
        <v>Thạch Quyền</v>
      </c>
      <c r="D163" s="135" t="str">
        <f t="shared" si="50"/>
        <v>Công nhân</v>
      </c>
      <c r="E163" s="103">
        <f t="shared" si="51"/>
        <v>2568000</v>
      </c>
      <c r="F163" s="108">
        <f>VLOOKUP(B163,'CC - 09'!$B$97:$AS$174,36,0)</f>
        <v>25</v>
      </c>
      <c r="G163" s="243">
        <f t="shared" si="52"/>
        <v>2568000</v>
      </c>
      <c r="H163" s="108">
        <f>(VLOOKUP(B163,'CC - 09'!$B$97:$AS$174,37,0)+VLOOKUP(B163,'CC - 09'!$B$97:$AS$174,38,0))</f>
        <v>1.75</v>
      </c>
      <c r="I163" s="243">
        <f t="shared" si="53"/>
        <v>179760</v>
      </c>
      <c r="J163" s="109">
        <f t="shared" si="54"/>
        <v>26.75</v>
      </c>
      <c r="K163" s="47">
        <f t="shared" si="55"/>
        <v>2747760</v>
      </c>
      <c r="L163" s="103">
        <f t="shared" si="56"/>
        <v>375000</v>
      </c>
      <c r="M163" s="49">
        <f t="shared" si="57"/>
        <v>3122760</v>
      </c>
      <c r="N163" s="48">
        <f>IF(VLOOKUP(B163,DS,17,0)="x",E163*$N$5,0)</f>
        <v>205440</v>
      </c>
      <c r="O163" s="48">
        <f>IF(VLOOKUP(B163,DS,17,0)="x",E163*$O$5,0)</f>
        <v>38520</v>
      </c>
      <c r="P163" s="48">
        <f>IF(VLOOKUP(B163,DS,17,0)="x",E163*$P$5,0)</f>
        <v>25680</v>
      </c>
      <c r="Q163" s="47">
        <f t="shared" si="58"/>
        <v>2853120</v>
      </c>
      <c r="R163" s="47">
        <f t="shared" si="59"/>
        <v>0</v>
      </c>
      <c r="S163" s="55">
        <f t="shared" si="60"/>
        <v>2853120</v>
      </c>
      <c r="T163" s="47"/>
      <c r="U163" s="123"/>
      <c r="V163" s="45"/>
      <c r="W163" s="34"/>
      <c r="X163" s="5"/>
      <c r="Y163" s="5"/>
      <c r="Z163" s="5"/>
      <c r="AA163" s="4"/>
      <c r="AB163" s="4"/>
      <c r="AC163" s="4"/>
      <c r="AD163" s="4"/>
      <c r="AE163" s="4"/>
    </row>
    <row r="164" spans="1:31" s="44" customFormat="1" ht="23.25" customHeight="1">
      <c r="A164" s="46">
        <v>38</v>
      </c>
      <c r="B164" s="163" t="s">
        <v>137</v>
      </c>
      <c r="C164" s="102" t="str">
        <f t="shared" si="49"/>
        <v>Lâm Lin</v>
      </c>
      <c r="D164" s="135" t="str">
        <f t="shared" si="50"/>
        <v>Công nhân</v>
      </c>
      <c r="E164" s="103">
        <f t="shared" si="51"/>
        <v>2568000</v>
      </c>
      <c r="F164" s="108">
        <f>VLOOKUP(B164,'CC - 09'!$B$97:$AS$174,36,0)</f>
        <v>24.625</v>
      </c>
      <c r="G164" s="243">
        <f t="shared" si="52"/>
        <v>2529480</v>
      </c>
      <c r="H164" s="108">
        <f>(VLOOKUP(B164,'CC - 09'!$B$97:$AS$174,37,0)+VLOOKUP(B164,'CC - 09'!$B$97:$AS$174,38,0))</f>
        <v>1.75</v>
      </c>
      <c r="I164" s="243">
        <f t="shared" si="53"/>
        <v>179760</v>
      </c>
      <c r="J164" s="109">
        <f t="shared" si="54"/>
        <v>26.375</v>
      </c>
      <c r="K164" s="47">
        <f>G164+I164+623</f>
        <v>2709863</v>
      </c>
      <c r="L164" s="103">
        <f t="shared" si="56"/>
        <v>369375</v>
      </c>
      <c r="M164" s="49">
        <f t="shared" si="57"/>
        <v>3079238</v>
      </c>
      <c r="N164" s="48">
        <f>IF(VLOOKUP(B164,DS,17,0)="x",E164*$N$5,0)</f>
        <v>205440</v>
      </c>
      <c r="O164" s="48">
        <f>IF(VLOOKUP(B164,DS,17,0)="x",E164*$O$5,0)</f>
        <v>38520</v>
      </c>
      <c r="P164" s="48">
        <f>IF(VLOOKUP(B164,DS,17,0)="x",E164*$P$5,0)</f>
        <v>25680</v>
      </c>
      <c r="Q164" s="47">
        <f t="shared" si="58"/>
        <v>2809598</v>
      </c>
      <c r="R164" s="47">
        <f t="shared" si="59"/>
        <v>0</v>
      </c>
      <c r="S164" s="55">
        <f t="shared" si="60"/>
        <v>2809598</v>
      </c>
      <c r="T164" s="47"/>
      <c r="U164" s="123"/>
      <c r="V164" s="45"/>
      <c r="W164" s="34"/>
      <c r="X164" s="5"/>
      <c r="Y164" s="5"/>
      <c r="Z164" s="5"/>
      <c r="AA164" s="4"/>
      <c r="AB164" s="4"/>
      <c r="AC164" s="4"/>
      <c r="AD164" s="4"/>
      <c r="AE164" s="4"/>
    </row>
    <row r="165" spans="1:31" s="44" customFormat="1" ht="23.25" customHeight="1">
      <c r="A165" s="46">
        <v>39</v>
      </c>
      <c r="B165" s="163" t="s">
        <v>186</v>
      </c>
      <c r="C165" s="102" t="str">
        <f t="shared" si="49"/>
        <v>Lâm Chanh Đa Ra</v>
      </c>
      <c r="D165" s="135" t="str">
        <f t="shared" si="50"/>
        <v>Công nhân</v>
      </c>
      <c r="E165" s="103">
        <f t="shared" si="51"/>
        <v>2568000</v>
      </c>
      <c r="F165" s="108">
        <f>VLOOKUP(B165,'CC - 09'!$B$97:$AS$174,36,0)</f>
        <v>24</v>
      </c>
      <c r="G165" s="243">
        <f t="shared" si="52"/>
        <v>2465280</v>
      </c>
      <c r="H165" s="108">
        <f>(VLOOKUP(B165,'CC - 09'!$B$97:$AS$174,37,0)+VLOOKUP(B165,'CC - 09'!$B$97:$AS$174,38,0))</f>
        <v>1.75</v>
      </c>
      <c r="I165" s="243">
        <f t="shared" si="53"/>
        <v>179760</v>
      </c>
      <c r="J165" s="109">
        <f t="shared" si="54"/>
        <v>25.75</v>
      </c>
      <c r="K165" s="47">
        <f t="shared" si="55"/>
        <v>2645040</v>
      </c>
      <c r="L165" s="103">
        <f t="shared" si="56"/>
        <v>360000</v>
      </c>
      <c r="M165" s="49">
        <f t="shared" si="57"/>
        <v>3005040</v>
      </c>
      <c r="N165" s="48">
        <f>IF(VLOOKUP(B165,DS,17,0)="x",E165*$N$5,0)</f>
        <v>205440</v>
      </c>
      <c r="O165" s="48">
        <f>IF(VLOOKUP(B165,DS,17,0)="x",E165*$O$5,0)</f>
        <v>38520</v>
      </c>
      <c r="P165" s="48">
        <f>IF(VLOOKUP(B165,DS,17,0)="x",E165*$P$5,0)</f>
        <v>25680</v>
      </c>
      <c r="Q165" s="47">
        <f t="shared" si="58"/>
        <v>2735400</v>
      </c>
      <c r="R165" s="47">
        <f t="shared" si="59"/>
        <v>0</v>
      </c>
      <c r="S165" s="55">
        <f t="shared" si="60"/>
        <v>2735400</v>
      </c>
      <c r="T165" s="47"/>
      <c r="U165" s="123"/>
      <c r="V165" s="45"/>
      <c r="W165" s="34"/>
      <c r="X165" s="5"/>
      <c r="Y165" s="5"/>
      <c r="Z165" s="5"/>
      <c r="AA165" s="4"/>
      <c r="AB165" s="4"/>
      <c r="AC165" s="4"/>
      <c r="AD165" s="4"/>
      <c r="AE165" s="4"/>
    </row>
    <row r="166" spans="1:31" s="44" customFormat="1" ht="21" customHeight="1">
      <c r="A166" s="50"/>
      <c r="B166" s="302"/>
      <c r="C166" s="51"/>
      <c r="D166" s="3"/>
      <c r="E166" s="52"/>
      <c r="F166" s="52"/>
      <c r="G166" s="52"/>
      <c r="H166" s="52"/>
      <c r="I166" s="52"/>
      <c r="J166" s="53"/>
      <c r="K166" s="52"/>
      <c r="L166" s="52"/>
      <c r="M166" s="54"/>
      <c r="N166" s="52"/>
      <c r="O166" s="52"/>
      <c r="P166" s="52"/>
      <c r="Q166" s="47">
        <f t="shared" si="45"/>
        <v>0</v>
      </c>
      <c r="R166" s="47"/>
      <c r="S166" s="55">
        <f>Q166-R166</f>
        <v>0</v>
      </c>
      <c r="T166" s="47"/>
      <c r="U166" s="123"/>
      <c r="V166" s="45"/>
      <c r="W166" s="45"/>
      <c r="X166" s="45"/>
      <c r="Y166" s="45"/>
      <c r="Z166" s="45"/>
    </row>
    <row r="167" spans="1:31" s="40" customFormat="1" ht="21" customHeight="1">
      <c r="A167" s="406" t="s">
        <v>26</v>
      </c>
      <c r="B167" s="407"/>
      <c r="C167" s="407"/>
      <c r="D167" s="407"/>
      <c r="E167" s="32">
        <f t="shared" ref="E167:S167" si="61">SUM(E127:E166)</f>
        <v>100409000</v>
      </c>
      <c r="F167" s="32"/>
      <c r="G167" s="32">
        <f t="shared" si="61"/>
        <v>99959600</v>
      </c>
      <c r="H167" s="32"/>
      <c r="I167" s="32">
        <f t="shared" si="61"/>
        <v>7750880</v>
      </c>
      <c r="J167" s="32"/>
      <c r="K167" s="32">
        <f t="shared" si="61"/>
        <v>107708333</v>
      </c>
      <c r="L167" s="32">
        <f t="shared" si="61"/>
        <v>14559375</v>
      </c>
      <c r="M167" s="32">
        <f t="shared" si="61"/>
        <v>122267708</v>
      </c>
      <c r="N167" s="32">
        <f t="shared" si="61"/>
        <v>8032720</v>
      </c>
      <c r="O167" s="32">
        <f t="shared" si="61"/>
        <v>1506135</v>
      </c>
      <c r="P167" s="32">
        <f t="shared" si="61"/>
        <v>1004090</v>
      </c>
      <c r="Q167" s="32">
        <f t="shared" si="61"/>
        <v>111724763</v>
      </c>
      <c r="R167" s="32">
        <f t="shared" si="61"/>
        <v>0</v>
      </c>
      <c r="S167" s="32">
        <f t="shared" si="61"/>
        <v>111724763</v>
      </c>
      <c r="T167" s="32"/>
      <c r="U167" s="123"/>
      <c r="V167" s="41"/>
      <c r="W167" s="41"/>
      <c r="X167" s="41"/>
      <c r="Y167" s="41"/>
      <c r="Z167" s="41"/>
    </row>
    <row r="168" spans="1:31" ht="11.25" customHeight="1">
      <c r="A168" s="10"/>
      <c r="B168" s="38"/>
      <c r="C168" s="11"/>
      <c r="D168" s="136"/>
      <c r="E168" s="110"/>
      <c r="F168" s="11"/>
      <c r="G168" s="11"/>
      <c r="H168" s="11"/>
      <c r="I168" s="11"/>
      <c r="K168" s="11"/>
      <c r="L168" s="11"/>
      <c r="M168" s="121"/>
      <c r="N168" s="11"/>
      <c r="O168" s="11"/>
      <c r="P168" s="11"/>
      <c r="Q168" s="11"/>
      <c r="R168" s="11"/>
      <c r="S168" s="11"/>
      <c r="T168" s="11"/>
      <c r="U168" s="123"/>
    </row>
    <row r="169" spans="1:31" s="44" customFormat="1" ht="11.25" customHeight="1">
      <c r="A169" s="91"/>
      <c r="B169" s="155"/>
      <c r="C169" s="91"/>
      <c r="D169" s="155"/>
      <c r="E169" s="156"/>
      <c r="F169" s="91"/>
      <c r="G169" s="91"/>
      <c r="H169" s="91"/>
      <c r="I169" s="91"/>
      <c r="J169" s="157"/>
      <c r="K169" s="156"/>
      <c r="L169" s="91"/>
      <c r="M169" s="91"/>
      <c r="N169" s="91"/>
      <c r="O169" s="91"/>
      <c r="P169" s="91"/>
      <c r="Q169" s="91"/>
      <c r="R169" s="91"/>
      <c r="S169" s="127" t="str">
        <f>$S$18</f>
        <v>Long An, ngày  30   tháng   09   năm 2014</v>
      </c>
      <c r="T169" s="91"/>
      <c r="U169" s="158"/>
      <c r="V169" s="45"/>
      <c r="W169" s="45"/>
      <c r="X169" s="45"/>
      <c r="Y169" s="45"/>
      <c r="Z169" s="45"/>
    </row>
    <row r="170" spans="1:31" s="44" customFormat="1" ht="14.25" customHeight="1">
      <c r="A170" s="35"/>
      <c r="B170" s="158"/>
      <c r="C170" s="35" t="s">
        <v>63</v>
      </c>
      <c r="D170" s="159"/>
      <c r="E170" s="92"/>
      <c r="F170" s="158"/>
      <c r="G170" s="92"/>
      <c r="H170" s="92"/>
      <c r="I170" s="92"/>
      <c r="J170" s="160"/>
      <c r="K170" s="45"/>
      <c r="L170" s="303"/>
      <c r="M170" s="288"/>
      <c r="N170" s="26"/>
      <c r="O170" s="26"/>
      <c r="P170" s="26"/>
      <c r="Q170" s="26"/>
      <c r="S170" s="26" t="s">
        <v>23</v>
      </c>
      <c r="T170" s="158"/>
      <c r="U170" s="158"/>
      <c r="V170" s="45"/>
      <c r="W170" s="45"/>
      <c r="X170" s="45"/>
      <c r="Y170" s="45"/>
      <c r="Z170" s="45"/>
    </row>
    <row r="171" spans="1:31" ht="12">
      <c r="A171" s="10"/>
      <c r="B171" s="38"/>
      <c r="C171" s="20"/>
      <c r="E171" s="17"/>
      <c r="F171" s="16"/>
      <c r="G171" s="17"/>
      <c r="H171" s="17"/>
      <c r="I171" s="17"/>
      <c r="K171" s="8"/>
      <c r="L171" s="20"/>
      <c r="M171" s="6"/>
      <c r="N171" s="15"/>
      <c r="O171" s="15"/>
      <c r="P171" s="15"/>
      <c r="Q171" s="15"/>
      <c r="S171" s="15"/>
      <c r="T171" s="16"/>
      <c r="U171" s="123"/>
    </row>
    <row r="172" spans="1:31">
      <c r="M172" s="6"/>
    </row>
    <row r="173" spans="1:31">
      <c r="M173" s="6"/>
    </row>
    <row r="174" spans="1:31">
      <c r="M174" s="6"/>
    </row>
    <row r="175" spans="1:31">
      <c r="M175" s="6"/>
    </row>
    <row r="176" spans="1:31">
      <c r="M176" s="6"/>
    </row>
    <row r="177" spans="13:13">
      <c r="M177" s="6"/>
    </row>
    <row r="178" spans="13:13">
      <c r="M178" s="6"/>
    </row>
    <row r="179" spans="13:13">
      <c r="M179" s="6"/>
    </row>
    <row r="180" spans="13:13">
      <c r="M180" s="6"/>
    </row>
    <row r="181" spans="13:13">
      <c r="M181" s="6"/>
    </row>
    <row r="182" spans="13:13">
      <c r="M182" s="6"/>
    </row>
    <row r="183" spans="13:13">
      <c r="M183" s="6"/>
    </row>
    <row r="184" spans="13:13">
      <c r="M184" s="6"/>
    </row>
    <row r="185" spans="13:13">
      <c r="M185" s="6"/>
    </row>
    <row r="186" spans="13:13">
      <c r="M186" s="6"/>
    </row>
    <row r="187" spans="13:13">
      <c r="M187" s="6"/>
    </row>
    <row r="188" spans="13:13">
      <c r="M188" s="6"/>
    </row>
    <row r="189" spans="13:13">
      <c r="M189" s="6"/>
    </row>
    <row r="190" spans="13:13">
      <c r="M190" s="6"/>
    </row>
    <row r="191" spans="13:13">
      <c r="M191" s="6"/>
    </row>
    <row r="192" spans="13:13">
      <c r="M192" s="6"/>
    </row>
    <row r="193" spans="13:13">
      <c r="M193" s="6"/>
    </row>
    <row r="194" spans="13:13">
      <c r="M194" s="6"/>
    </row>
    <row r="195" spans="13:13">
      <c r="M195" s="6"/>
    </row>
    <row r="196" spans="13:13">
      <c r="M196" s="6"/>
    </row>
    <row r="197" spans="13:13">
      <c r="M197" s="6"/>
    </row>
    <row r="198" spans="13:13">
      <c r="M198" s="6"/>
    </row>
    <row r="199" spans="13:13">
      <c r="M199" s="6"/>
    </row>
    <row r="200" spans="13:13">
      <c r="M200" s="6"/>
    </row>
    <row r="201" spans="13:13">
      <c r="M201" s="6"/>
    </row>
    <row r="202" spans="13:13">
      <c r="M202" s="6"/>
    </row>
    <row r="203" spans="13:13">
      <c r="M203" s="6"/>
    </row>
    <row r="204" spans="13:13">
      <c r="M204" s="6"/>
    </row>
    <row r="205" spans="13:13">
      <c r="M205" s="6"/>
    </row>
    <row r="206" spans="13:13">
      <c r="M206" s="6"/>
    </row>
    <row r="207" spans="13:13">
      <c r="M207" s="6"/>
    </row>
    <row r="208" spans="13:13">
      <c r="M208" s="6"/>
    </row>
    <row r="209" spans="13:13">
      <c r="M209" s="6"/>
    </row>
    <row r="210" spans="13:13">
      <c r="M210" s="6"/>
    </row>
    <row r="211" spans="13:13">
      <c r="M211" s="6"/>
    </row>
    <row r="212" spans="13:13">
      <c r="M212" s="6"/>
    </row>
    <row r="213" spans="13:13">
      <c r="M213" s="6"/>
    </row>
    <row r="214" spans="13:13">
      <c r="M214" s="6"/>
    </row>
    <row r="215" spans="13:13">
      <c r="M215" s="6"/>
    </row>
    <row r="216" spans="13:13">
      <c r="M216" s="6"/>
    </row>
    <row r="217" spans="13:13">
      <c r="M217" s="6"/>
    </row>
    <row r="218" spans="13:13">
      <c r="M218" s="6"/>
    </row>
    <row r="219" spans="13:13">
      <c r="M219" s="6"/>
    </row>
    <row r="220" spans="13:13">
      <c r="M220" s="6"/>
    </row>
    <row r="221" spans="13:13">
      <c r="M221" s="6"/>
    </row>
    <row r="222" spans="13:13">
      <c r="M222" s="6"/>
    </row>
    <row r="223" spans="13:13">
      <c r="M223" s="6"/>
    </row>
    <row r="224" spans="13:13">
      <c r="M224" s="6"/>
    </row>
    <row r="225" spans="13:13">
      <c r="M225" s="6"/>
    </row>
    <row r="226" spans="13:13">
      <c r="M226" s="6"/>
    </row>
    <row r="227" spans="13:13">
      <c r="M227" s="6"/>
    </row>
    <row r="228" spans="13:13">
      <c r="M228" s="6"/>
    </row>
    <row r="229" spans="13:13">
      <c r="M229" s="6"/>
    </row>
    <row r="230" spans="13:13">
      <c r="M230" s="6"/>
    </row>
    <row r="231" spans="13:13">
      <c r="M231" s="6"/>
    </row>
    <row r="232" spans="13:13">
      <c r="M232" s="6"/>
    </row>
    <row r="233" spans="13:13">
      <c r="M233" s="6"/>
    </row>
    <row r="234" spans="13:13">
      <c r="M234" s="6"/>
    </row>
    <row r="235" spans="13:13">
      <c r="M235" s="6"/>
    </row>
    <row r="236" spans="13:13">
      <c r="M236" s="6"/>
    </row>
    <row r="237" spans="13:13">
      <c r="M237" s="6"/>
    </row>
    <row r="238" spans="13:13">
      <c r="M238" s="6"/>
    </row>
    <row r="239" spans="13:13">
      <c r="M239" s="6"/>
    </row>
    <row r="240" spans="13:13">
      <c r="M240" s="6"/>
    </row>
    <row r="241" spans="13:13">
      <c r="M241" s="6"/>
    </row>
    <row r="242" spans="13:13">
      <c r="M242" s="6"/>
    </row>
    <row r="243" spans="13:13">
      <c r="M243" s="6"/>
    </row>
    <row r="244" spans="13:13">
      <c r="M244" s="6"/>
    </row>
    <row r="245" spans="13:13">
      <c r="M245" s="6"/>
    </row>
    <row r="246" spans="13:13">
      <c r="M246" s="6"/>
    </row>
    <row r="247" spans="13:13">
      <c r="M247" s="6"/>
    </row>
    <row r="248" spans="13:13">
      <c r="M248" s="6"/>
    </row>
    <row r="249" spans="13:13">
      <c r="M249" s="6"/>
    </row>
    <row r="250" spans="13:13">
      <c r="M250" s="6"/>
    </row>
    <row r="251" spans="13:13">
      <c r="M251" s="6"/>
    </row>
    <row r="252" spans="13:13">
      <c r="M252" s="6"/>
    </row>
    <row r="253" spans="13:13">
      <c r="M253" s="6"/>
    </row>
    <row r="254" spans="13:13">
      <c r="M254" s="6"/>
    </row>
    <row r="255" spans="13:13">
      <c r="M255" s="6"/>
    </row>
    <row r="256" spans="13:13">
      <c r="M256" s="6"/>
    </row>
    <row r="257" spans="13:13">
      <c r="M257" s="6"/>
    </row>
    <row r="258" spans="13:13">
      <c r="M258" s="6"/>
    </row>
    <row r="259" spans="13:13">
      <c r="M259" s="6"/>
    </row>
    <row r="260" spans="13:13">
      <c r="M260" s="6"/>
    </row>
    <row r="261" spans="13:13">
      <c r="M261" s="6"/>
    </row>
    <row r="262" spans="13:13">
      <c r="M262" s="6"/>
    </row>
    <row r="263" spans="13:13">
      <c r="M263" s="6"/>
    </row>
    <row r="264" spans="13:13">
      <c r="M264" s="6"/>
    </row>
    <row r="265" spans="13:13">
      <c r="M265" s="6"/>
    </row>
    <row r="266" spans="13:13">
      <c r="M266" s="6"/>
    </row>
    <row r="267" spans="13:13">
      <c r="M267" s="6"/>
    </row>
    <row r="268" spans="13:13">
      <c r="M268" s="6"/>
    </row>
    <row r="269" spans="13:13">
      <c r="M269" s="6"/>
    </row>
    <row r="270" spans="13:13">
      <c r="M270" s="6"/>
    </row>
    <row r="271" spans="13:13">
      <c r="M271" s="6"/>
    </row>
    <row r="272" spans="13:13">
      <c r="M272" s="6"/>
    </row>
    <row r="273" spans="13:13">
      <c r="M273" s="6"/>
    </row>
    <row r="274" spans="13:13">
      <c r="M274" s="6"/>
    </row>
    <row r="275" spans="13:13">
      <c r="M275" s="6"/>
    </row>
    <row r="276" spans="13:13">
      <c r="M276" s="6"/>
    </row>
    <row r="277" spans="13:13">
      <c r="M277" s="6"/>
    </row>
    <row r="278" spans="13:13">
      <c r="M278" s="6"/>
    </row>
    <row r="279" spans="13:13">
      <c r="M279" s="6"/>
    </row>
    <row r="280" spans="13:13">
      <c r="M280" s="6"/>
    </row>
    <row r="281" spans="13:13">
      <c r="M281" s="6"/>
    </row>
    <row r="282" spans="13:13">
      <c r="M282" s="6"/>
    </row>
    <row r="283" spans="13:13">
      <c r="M283" s="6"/>
    </row>
    <row r="284" spans="13:13">
      <c r="M284" s="6"/>
    </row>
    <row r="285" spans="13:13">
      <c r="M285" s="6"/>
    </row>
    <row r="286" spans="13:13">
      <c r="M286" s="6"/>
    </row>
    <row r="287" spans="13:13">
      <c r="M287" s="6"/>
    </row>
    <row r="288" spans="13:13">
      <c r="M288" s="6"/>
    </row>
    <row r="289" spans="13:13">
      <c r="M289" s="6"/>
    </row>
    <row r="290" spans="13:13">
      <c r="M290" s="6"/>
    </row>
    <row r="291" spans="13:13">
      <c r="M291" s="6"/>
    </row>
    <row r="292" spans="13:13">
      <c r="M292" s="6"/>
    </row>
    <row r="293" spans="13:13">
      <c r="M293" s="6"/>
    </row>
    <row r="294" spans="13:13">
      <c r="M294" s="6"/>
    </row>
  </sheetData>
  <protectedRanges>
    <protectedRange password="CC78" sqref="V15:IK16 A23 L15 C6:D8 B19:C19 V6:W9 A15:A20 B15:B18 B20 J15:J16 A22:B22 V23:IK23 Q6:T8 V25:IK55 L16:T16 E23:K23 E6:I7 D16:I16 A82:A117 N6:P7 L6 F82:IK111 L66 L19 J7:K8 L8 L64 M23:T23 A25:A58 W56:IK58 V56:V64 F112:T117 W112:IK117 U112:V123 A172:IK65560 C25:T58 C82:E117 W10:W14 Q10:S15 A10:B14 K10:K16 AF6:IK14 B23:B117" name="Range1"/>
    <protectedRange password="CC78" sqref="F8:H8" name="Range1_4"/>
    <protectedRange password="CC78" sqref="V19:IK20 S19:T20 N19:Q20 E19:I20" name="Range1_1_1"/>
    <protectedRange password="CC78" sqref="Q24 C24 N24 V24:IK24 L24 T24 E24:I24" name="Range1_3_1"/>
    <protectedRange password="CC78" sqref="U1 V4:V5 W1:IK5 Q5:T5 N2:S4 T4:U4 B2:M5 B1:C1 X6:AE14 U5:U64" name="Range1_2"/>
    <protectedRange password="CC78" sqref="V10:V14" name="Range1_1"/>
    <protectedRange password="CC78" sqref="S24" name="Range1_3_1_1"/>
    <protectedRange password="CC78" sqref="A1:A4" name="Range1_2_1_1"/>
    <protectedRange password="CC78" sqref="V1:V3" name="Range1_2_1"/>
    <protectedRange password="CC78" sqref="I8" name="Range1_4_1"/>
    <protectedRange password="CC78" sqref="U2:U3" name="Range1_2_2_1"/>
    <protectedRange password="CC78" sqref="V76:IK77 L76 C64:D66 B80:C80 V65:W67 A76:A81 B76:B79 B81 N64:P65 Q64:T66 L77:T77 E64:I65 D77:J77 J76 J65:K66 L80 N76:S76 W64 W68:W75 AF64:IK75 Q68:S75 K68:K77 A68:B75" name="Range1_3"/>
    <protectedRange password="CC78" sqref="F66:G66" name="Range1_4_2"/>
    <protectedRange password="CC78" sqref="V80:IK81 N80:Q81 S80:T81 E80:I81" name="Range1_1_1_1"/>
    <protectedRange password="CC78" sqref="R60:S62 W59:IK63 N63:T63 N59:Q62 T62 B59:M63 X64:AE75 U65:U81" name="Range1_2_2"/>
    <protectedRange password="CC78" sqref="V68:V75" name="Range1_1_2"/>
    <protectedRange password="CC78" sqref="A59:A62 A118:A121" name="Range1_2_1_1_1"/>
    <protectedRange password="CC78" sqref="I66" name="Range1_4_1_1"/>
    <protectedRange password="CC78" sqref="V166:IK167 L166 C123:D125 B170:C170 V124:W126 B166:B169 B171 J166:J167 Q123:T125 N123:P124 E123:I124 W127:W165 D167:I167 J124:K125 L170 L167:T167 N166:P166 W123 AF123:IK165 A127:B127 B128:B153 Q127:S166 A128:A171 K127:K167" name="Range1_5"/>
    <protectedRange password="CC78" sqref="F125:H125 H66" name="Range1_4_3"/>
    <protectedRange password="CC78" sqref="V170:IK171 N170:Q171 S170:T171 E170:I171" name="Range1_1_1_2"/>
    <protectedRange password="CC78" sqref="R119:S121 Q118:Q121 W118:IK122 Q122:T122 T121 B118:P122 X123:AE165 U124:U171" name="Range1_2_3"/>
    <protectedRange password="CC78" sqref="V127:V165" name="Range1_1_3"/>
    <protectedRange password="CC78" sqref="I125" name="Range1_4_1_2"/>
    <protectedRange password="CC78" sqref="L125 L123" name="Range1_3_2"/>
    <protectedRange password="CC78" sqref="B154:B165" name="Range1_5_1"/>
    <protectedRange password="CC78" sqref="D1:Q1" name="Range1_2_4"/>
    <protectedRange password="CC78" sqref="N5:P5" name="Range1_2_5"/>
  </protectedRanges>
  <autoFilter ref="A8:AE10"/>
  <mergeCells count="69">
    <mergeCell ref="D1:Q1"/>
    <mergeCell ref="R1:T1"/>
    <mergeCell ref="A6:A8"/>
    <mergeCell ref="B6:B8"/>
    <mergeCell ref="C6:C8"/>
    <mergeCell ref="D6:D8"/>
    <mergeCell ref="E6:E8"/>
    <mergeCell ref="F6:K6"/>
    <mergeCell ref="L6:L8"/>
    <mergeCell ref="M6:M8"/>
    <mergeCell ref="N6:P6"/>
    <mergeCell ref="Q6:Q8"/>
    <mergeCell ref="R6:R8"/>
    <mergeCell ref="S6:S8"/>
    <mergeCell ref="T6:T8"/>
    <mergeCell ref="N7:N8"/>
    <mergeCell ref="A64:A66"/>
    <mergeCell ref="B64:B66"/>
    <mergeCell ref="C64:C66"/>
    <mergeCell ref="D64:D66"/>
    <mergeCell ref="E64:E66"/>
    <mergeCell ref="O7:O8"/>
    <mergeCell ref="P7:P8"/>
    <mergeCell ref="A16:D16"/>
    <mergeCell ref="D59:Q59"/>
    <mergeCell ref="R59:T59"/>
    <mergeCell ref="F7:G7"/>
    <mergeCell ref="H7:I7"/>
    <mergeCell ref="J7:J8"/>
    <mergeCell ref="K7:K8"/>
    <mergeCell ref="S64:S66"/>
    <mergeCell ref="T64:T66"/>
    <mergeCell ref="F65:G65"/>
    <mergeCell ref="H65:I65"/>
    <mergeCell ref="J65:J66"/>
    <mergeCell ref="K65:K66"/>
    <mergeCell ref="N65:N66"/>
    <mergeCell ref="O65:O66"/>
    <mergeCell ref="P65:P66"/>
    <mergeCell ref="F64:K64"/>
    <mergeCell ref="L64:L66"/>
    <mergeCell ref="M64:M66"/>
    <mergeCell ref="N64:P64"/>
    <mergeCell ref="Q64:Q66"/>
    <mergeCell ref="R64:R66"/>
    <mergeCell ref="R123:R125"/>
    <mergeCell ref="S123:S125"/>
    <mergeCell ref="T123:T125"/>
    <mergeCell ref="P124:P125"/>
    <mergeCell ref="A77:D77"/>
    <mergeCell ref="D118:Q118"/>
    <mergeCell ref="R118:T118"/>
    <mergeCell ref="A123:A125"/>
    <mergeCell ref="B123:B125"/>
    <mergeCell ref="C123:C125"/>
    <mergeCell ref="D123:D125"/>
    <mergeCell ref="E123:E125"/>
    <mergeCell ref="F123:K123"/>
    <mergeCell ref="L123:L125"/>
    <mergeCell ref="N124:N125"/>
    <mergeCell ref="O124:O125"/>
    <mergeCell ref="M123:M125"/>
    <mergeCell ref="N123:P123"/>
    <mergeCell ref="Q123:Q125"/>
    <mergeCell ref="A167:D167"/>
    <mergeCell ref="F124:G124"/>
    <mergeCell ref="H124:I124"/>
    <mergeCell ref="J124:J125"/>
    <mergeCell ref="K124:K125"/>
  </mergeCells>
  <printOptions horizontalCentered="1"/>
  <pageMargins left="0" right="0.24" top="0.2" bottom="0.32" header="0.2" footer="0.2"/>
  <pageSetup paperSize="9" scale="65" fitToHeight="0" orientation="landscape" horizontalDpi="300" verticalDpi="300" r:id="rId1"/>
  <headerFooter alignWithMargins="0">
    <oddFooter>&amp;C&amp;P/&amp;N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C00000"/>
  </sheetPr>
  <dimension ref="A1:CM187"/>
  <sheetViews>
    <sheetView zoomScaleNormal="115" workbookViewId="0">
      <pane xSplit="3" ySplit="6" topLeftCell="D152" activePane="bottomRight" state="frozen"/>
      <selection activeCell="Z16" sqref="Z16"/>
      <selection pane="topRight" activeCell="Z16" sqref="Z16"/>
      <selection pane="bottomLeft" activeCell="Z16" sqref="Z16"/>
      <selection pane="bottomRight" activeCell="B149" sqref="B149:B170"/>
    </sheetView>
  </sheetViews>
  <sheetFormatPr defaultColWidth="3.7109375" defaultRowHeight="15" customHeight="1"/>
  <cols>
    <col min="1" max="1" width="3.7109375" style="2" customWidth="1"/>
    <col min="2" max="2" width="7.7109375" style="2" bestFit="1" customWidth="1"/>
    <col min="3" max="3" width="17.28515625" style="2" customWidth="1"/>
    <col min="4" max="4" width="6.85546875" style="311" customWidth="1"/>
    <col min="5" max="5" width="7.140625" style="2" customWidth="1"/>
    <col min="6" max="33" width="3.42578125" style="143" customWidth="1"/>
    <col min="34" max="36" width="3.42578125" style="144" customWidth="1"/>
    <col min="37" max="38" width="4.42578125" style="2" customWidth="1"/>
    <col min="39" max="39" width="5.5703125" style="119" customWidth="1"/>
    <col min="40" max="40" width="6.140625" style="2" customWidth="1"/>
    <col min="41" max="43" width="5" style="2" hidden="1" customWidth="1"/>
    <col min="44" max="44" width="5" style="2" customWidth="1"/>
    <col min="45" max="45" width="15.7109375" style="2" customWidth="1"/>
    <col min="46" max="46" width="9.85546875" style="2" customWidth="1"/>
    <col min="47" max="47" width="3.7109375" style="2" customWidth="1"/>
    <col min="48" max="48" width="8.5703125" style="2" customWidth="1"/>
    <col min="49" max="16384" width="3.7109375" style="2"/>
  </cols>
  <sheetData>
    <row r="1" spans="1:91" ht="20.25">
      <c r="A1" s="161" t="str">
        <f>TH!A1</f>
        <v>Công ty TNHH Hải sản An Lạc</v>
      </c>
      <c r="B1" s="64"/>
      <c r="C1" s="64"/>
      <c r="D1" s="68"/>
      <c r="E1" s="64"/>
      <c r="F1" s="68"/>
      <c r="G1" s="68"/>
      <c r="H1" s="68"/>
      <c r="I1" s="68"/>
      <c r="J1" s="68"/>
      <c r="K1" s="139"/>
      <c r="L1" s="139"/>
      <c r="M1" s="139"/>
      <c r="N1" s="139"/>
      <c r="O1" s="139"/>
      <c r="P1" s="139"/>
      <c r="Q1" s="139"/>
      <c r="R1" s="139"/>
      <c r="S1" s="66" t="str">
        <f>CONCATENATE("BẢNG CHẤM CÔNG THÁNG ",TEXT($E$4,"mm")," NĂM ",TEXT($E$4,"yyyy"))</f>
        <v>BẢNG CHẤM CÔNG THÁNG 10 NĂM 2014</v>
      </c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65"/>
      <c r="AL1" s="65"/>
      <c r="AM1" s="395" t="s">
        <v>66</v>
      </c>
      <c r="AN1" s="396"/>
      <c r="AO1" s="396"/>
      <c r="AP1" s="396"/>
      <c r="AQ1" s="396"/>
      <c r="AR1" s="396"/>
      <c r="AS1" s="397"/>
      <c r="AT1" s="67"/>
    </row>
    <row r="2" spans="1:91" ht="20.25">
      <c r="A2" s="161" t="str">
        <f>TH!A2</f>
        <v>Địa chỉ: Lô A14, đường 4A, KCN Hải Sơn, Đức Hòa, Long An</v>
      </c>
      <c r="B2" s="68"/>
      <c r="C2" s="68"/>
      <c r="D2" s="68"/>
      <c r="E2" s="68"/>
      <c r="F2" s="68"/>
      <c r="G2" s="68"/>
      <c r="H2" s="68"/>
      <c r="I2" s="68"/>
      <c r="J2" s="68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65"/>
      <c r="AL2" s="65"/>
      <c r="AM2" s="114"/>
      <c r="AN2" s="69"/>
      <c r="AO2" s="69"/>
      <c r="AP2" s="69"/>
      <c r="AQ2" s="69"/>
      <c r="AR2" s="69"/>
      <c r="AS2" s="113"/>
      <c r="AT2" s="113"/>
    </row>
    <row r="3" spans="1:91" ht="21" customHeight="1">
      <c r="A3" s="161" t="str">
        <f>TH!A3</f>
        <v>MST: 1100878093</v>
      </c>
      <c r="B3" s="70"/>
      <c r="C3" s="70"/>
      <c r="D3" s="71"/>
      <c r="E3" s="71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65"/>
      <c r="AL3" s="65"/>
      <c r="AM3" s="114"/>
      <c r="AN3" s="67"/>
      <c r="AO3" s="67"/>
      <c r="AP3" s="67"/>
      <c r="AQ3" s="67"/>
      <c r="AR3" s="67"/>
      <c r="AS3" s="72"/>
      <c r="AT3" s="72"/>
    </row>
    <row r="4" spans="1:91" ht="14.25" customHeight="1">
      <c r="A4" s="73"/>
      <c r="B4" s="73"/>
      <c r="C4" s="326">
        <f>MONTH($E$4)</f>
        <v>10</v>
      </c>
      <c r="D4" s="74"/>
      <c r="E4" s="75">
        <v>41913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7"/>
      <c r="AI4" s="77"/>
      <c r="AJ4" s="77"/>
      <c r="AK4" s="73"/>
      <c r="AL4" s="73"/>
      <c r="AM4" s="115"/>
      <c r="AN4" s="73"/>
      <c r="AO4" s="73"/>
      <c r="AP4" s="73"/>
      <c r="AQ4" s="73"/>
      <c r="AR4" s="73"/>
      <c r="AS4" s="73"/>
      <c r="AT4" s="120"/>
    </row>
    <row r="5" spans="1:91" s="78" customFormat="1" ht="18.75" customHeight="1">
      <c r="A5" s="390" t="s">
        <v>29</v>
      </c>
      <c r="B5" s="390" t="s">
        <v>3</v>
      </c>
      <c r="C5" s="390" t="s">
        <v>1</v>
      </c>
      <c r="D5" s="386" t="s">
        <v>30</v>
      </c>
      <c r="E5" s="390" t="s">
        <v>31</v>
      </c>
      <c r="F5" s="137">
        <f>+E4</f>
        <v>41913</v>
      </c>
      <c r="G5" s="137">
        <f t="shared" ref="G5:AJ5" si="0">F5+1</f>
        <v>41914</v>
      </c>
      <c r="H5" s="137">
        <f t="shared" si="0"/>
        <v>41915</v>
      </c>
      <c r="I5" s="137">
        <f t="shared" si="0"/>
        <v>41916</v>
      </c>
      <c r="J5" s="137">
        <f t="shared" si="0"/>
        <v>41917</v>
      </c>
      <c r="K5" s="137">
        <f t="shared" si="0"/>
        <v>41918</v>
      </c>
      <c r="L5" s="137">
        <f t="shared" si="0"/>
        <v>41919</v>
      </c>
      <c r="M5" s="137">
        <f t="shared" si="0"/>
        <v>41920</v>
      </c>
      <c r="N5" s="137">
        <f t="shared" si="0"/>
        <v>41921</v>
      </c>
      <c r="O5" s="137">
        <f t="shared" si="0"/>
        <v>41922</v>
      </c>
      <c r="P5" s="137">
        <f t="shared" si="0"/>
        <v>41923</v>
      </c>
      <c r="Q5" s="137">
        <f t="shared" si="0"/>
        <v>41924</v>
      </c>
      <c r="R5" s="137">
        <f t="shared" si="0"/>
        <v>41925</v>
      </c>
      <c r="S5" s="137">
        <f t="shared" si="0"/>
        <v>41926</v>
      </c>
      <c r="T5" s="137">
        <f t="shared" si="0"/>
        <v>41927</v>
      </c>
      <c r="U5" s="137">
        <f t="shared" si="0"/>
        <v>41928</v>
      </c>
      <c r="V5" s="137">
        <f t="shared" si="0"/>
        <v>41929</v>
      </c>
      <c r="W5" s="137">
        <f t="shared" si="0"/>
        <v>41930</v>
      </c>
      <c r="X5" s="137">
        <f t="shared" si="0"/>
        <v>41931</v>
      </c>
      <c r="Y5" s="137">
        <f t="shared" si="0"/>
        <v>41932</v>
      </c>
      <c r="Z5" s="137">
        <f t="shared" si="0"/>
        <v>41933</v>
      </c>
      <c r="AA5" s="137">
        <f t="shared" si="0"/>
        <v>41934</v>
      </c>
      <c r="AB5" s="137">
        <f t="shared" si="0"/>
        <v>41935</v>
      </c>
      <c r="AC5" s="137">
        <f t="shared" si="0"/>
        <v>41936</v>
      </c>
      <c r="AD5" s="137">
        <f t="shared" si="0"/>
        <v>41937</v>
      </c>
      <c r="AE5" s="137">
        <f t="shared" si="0"/>
        <v>41938</v>
      </c>
      <c r="AF5" s="137">
        <f t="shared" si="0"/>
        <v>41939</v>
      </c>
      <c r="AG5" s="137">
        <f t="shared" si="0"/>
        <v>41940</v>
      </c>
      <c r="AH5" s="137">
        <f>AG5+1</f>
        <v>41941</v>
      </c>
      <c r="AI5" s="137">
        <f t="shared" si="0"/>
        <v>41942</v>
      </c>
      <c r="AJ5" s="137">
        <f t="shared" si="0"/>
        <v>41943</v>
      </c>
      <c r="AK5" s="392" t="s">
        <v>15</v>
      </c>
      <c r="AL5" s="393"/>
      <c r="AM5" s="394"/>
      <c r="AN5" s="384" t="s">
        <v>47</v>
      </c>
      <c r="AO5" s="384" t="s">
        <v>43</v>
      </c>
      <c r="AP5" s="384" t="s">
        <v>44</v>
      </c>
      <c r="AQ5" s="384" t="s">
        <v>45</v>
      </c>
      <c r="AR5" s="384" t="s">
        <v>46</v>
      </c>
      <c r="AS5" s="386" t="s">
        <v>0</v>
      </c>
      <c r="AT5" s="379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spans="1:91" s="78" customFormat="1" ht="51.75" customHeight="1">
      <c r="A6" s="387"/>
      <c r="B6" s="387"/>
      <c r="C6" s="387"/>
      <c r="D6" s="387"/>
      <c r="E6" s="391"/>
      <c r="F6" s="138" t="str">
        <f>CHOOSE(WEEKDAY(F5),"C.Nhật","T.Hai","T.Ba","T.Tư","T.Năm","T.Sáu","T.Bảy")</f>
        <v>T.Tư</v>
      </c>
      <c r="G6" s="138" t="str">
        <f t="shared" ref="G6:AI6" si="1">CHOOSE(WEEKDAY(G5),"C.Nhật","T.Hai","T.Ba","T.Tư","T.Năm","T.Sáu","T.Bảy")</f>
        <v>T.Năm</v>
      </c>
      <c r="H6" s="138" t="str">
        <f t="shared" si="1"/>
        <v>T.Sáu</v>
      </c>
      <c r="I6" s="138" t="str">
        <f t="shared" si="1"/>
        <v>T.Bảy</v>
      </c>
      <c r="J6" s="138" t="str">
        <f t="shared" si="1"/>
        <v>C.Nhật</v>
      </c>
      <c r="K6" s="138" t="str">
        <f t="shared" si="1"/>
        <v>T.Hai</v>
      </c>
      <c r="L6" s="138" t="str">
        <f t="shared" si="1"/>
        <v>T.Ba</v>
      </c>
      <c r="M6" s="138" t="str">
        <f t="shared" si="1"/>
        <v>T.Tư</v>
      </c>
      <c r="N6" s="138" t="str">
        <f t="shared" si="1"/>
        <v>T.Năm</v>
      </c>
      <c r="O6" s="138" t="str">
        <f t="shared" si="1"/>
        <v>T.Sáu</v>
      </c>
      <c r="P6" s="138" t="str">
        <f t="shared" si="1"/>
        <v>T.Bảy</v>
      </c>
      <c r="Q6" s="138" t="str">
        <f t="shared" si="1"/>
        <v>C.Nhật</v>
      </c>
      <c r="R6" s="138" t="str">
        <f t="shared" si="1"/>
        <v>T.Hai</v>
      </c>
      <c r="S6" s="138" t="str">
        <f t="shared" si="1"/>
        <v>T.Ba</v>
      </c>
      <c r="T6" s="138" t="str">
        <f t="shared" si="1"/>
        <v>T.Tư</v>
      </c>
      <c r="U6" s="138" t="str">
        <f t="shared" si="1"/>
        <v>T.Năm</v>
      </c>
      <c r="V6" s="138" t="str">
        <f t="shared" si="1"/>
        <v>T.Sáu</v>
      </c>
      <c r="W6" s="138" t="str">
        <f t="shared" si="1"/>
        <v>T.Bảy</v>
      </c>
      <c r="X6" s="138" t="str">
        <f t="shared" si="1"/>
        <v>C.Nhật</v>
      </c>
      <c r="Y6" s="138" t="str">
        <f t="shared" si="1"/>
        <v>T.Hai</v>
      </c>
      <c r="Z6" s="138" t="str">
        <f t="shared" si="1"/>
        <v>T.Ba</v>
      </c>
      <c r="AA6" s="138" t="str">
        <f t="shared" si="1"/>
        <v>T.Tư</v>
      </c>
      <c r="AB6" s="138" t="str">
        <f t="shared" si="1"/>
        <v>T.Năm</v>
      </c>
      <c r="AC6" s="138" t="str">
        <f t="shared" si="1"/>
        <v>T.Sáu</v>
      </c>
      <c r="AD6" s="138" t="str">
        <f t="shared" si="1"/>
        <v>T.Bảy</v>
      </c>
      <c r="AE6" s="138" t="str">
        <f t="shared" si="1"/>
        <v>C.Nhật</v>
      </c>
      <c r="AF6" s="138" t="str">
        <f t="shared" si="1"/>
        <v>T.Hai</v>
      </c>
      <c r="AG6" s="138" t="str">
        <f t="shared" si="1"/>
        <v>T.Ba</v>
      </c>
      <c r="AH6" s="138" t="str">
        <f t="shared" si="1"/>
        <v>T.Tư</v>
      </c>
      <c r="AI6" s="138" t="str">
        <f t="shared" si="1"/>
        <v>T.Năm</v>
      </c>
      <c r="AJ6" s="138" t="str">
        <f t="shared" ref="AJ6" si="2">CHOOSE(WEEKDAY(AJ5),"C.Nhật","T.Hai","T.Ba","T.Tư","T.Năm","T.Sáu","T.Bảy")</f>
        <v>T.Sáu</v>
      </c>
      <c r="AK6" s="112" t="s">
        <v>16</v>
      </c>
      <c r="AL6" s="112" t="s">
        <v>32</v>
      </c>
      <c r="AM6" s="116" t="s">
        <v>17</v>
      </c>
      <c r="AN6" s="385"/>
      <c r="AO6" s="385"/>
      <c r="AP6" s="385"/>
      <c r="AQ6" s="385"/>
      <c r="AR6" s="385"/>
      <c r="AS6" s="387"/>
      <c r="AT6" s="379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spans="1:91" s="78" customFormat="1" ht="12.75" customHeight="1">
      <c r="A7" s="151">
        <v>1</v>
      </c>
      <c r="B7" s="151">
        <v>2</v>
      </c>
      <c r="C7" s="151">
        <v>3</v>
      </c>
      <c r="D7" s="151">
        <v>4</v>
      </c>
      <c r="E7" s="151">
        <v>5</v>
      </c>
      <c r="F7" s="151">
        <v>6</v>
      </c>
      <c r="G7" s="151">
        <v>7</v>
      </c>
      <c r="H7" s="151">
        <v>8</v>
      </c>
      <c r="I7" s="151">
        <v>9</v>
      </c>
      <c r="J7" s="151">
        <v>10</v>
      </c>
      <c r="K7" s="151">
        <v>11</v>
      </c>
      <c r="L7" s="151">
        <v>12</v>
      </c>
      <c r="M7" s="151">
        <v>13</v>
      </c>
      <c r="N7" s="151">
        <v>14</v>
      </c>
      <c r="O7" s="151">
        <v>15</v>
      </c>
      <c r="P7" s="151">
        <v>16</v>
      </c>
      <c r="Q7" s="151">
        <v>17</v>
      </c>
      <c r="R7" s="151">
        <v>18</v>
      </c>
      <c r="S7" s="151">
        <v>19</v>
      </c>
      <c r="T7" s="151">
        <v>20</v>
      </c>
      <c r="U7" s="151">
        <v>21</v>
      </c>
      <c r="V7" s="151">
        <v>22</v>
      </c>
      <c r="W7" s="151">
        <v>23</v>
      </c>
      <c r="X7" s="151">
        <v>24</v>
      </c>
      <c r="Y7" s="151">
        <v>25</v>
      </c>
      <c r="Z7" s="151">
        <v>26</v>
      </c>
      <c r="AA7" s="151">
        <v>27</v>
      </c>
      <c r="AB7" s="151">
        <v>28</v>
      </c>
      <c r="AC7" s="151">
        <v>29</v>
      </c>
      <c r="AD7" s="151">
        <v>30</v>
      </c>
      <c r="AE7" s="151">
        <v>31</v>
      </c>
      <c r="AF7" s="151">
        <v>32</v>
      </c>
      <c r="AG7" s="151">
        <v>33</v>
      </c>
      <c r="AH7" s="151">
        <v>34</v>
      </c>
      <c r="AI7" s="151">
        <v>35</v>
      </c>
      <c r="AJ7" s="151">
        <v>36</v>
      </c>
      <c r="AK7" s="151">
        <v>37</v>
      </c>
      <c r="AL7" s="151">
        <v>38</v>
      </c>
      <c r="AM7" s="151">
        <v>39</v>
      </c>
      <c r="AN7" s="151">
        <v>40</v>
      </c>
      <c r="AO7" s="151">
        <v>41</v>
      </c>
      <c r="AP7" s="151">
        <v>42</v>
      </c>
      <c r="AQ7" s="151">
        <v>43</v>
      </c>
      <c r="AR7" s="151">
        <v>44</v>
      </c>
      <c r="AS7" s="151">
        <v>45</v>
      </c>
      <c r="AT7" s="31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spans="1:91" s="78" customFormat="1" ht="18" customHeight="1">
      <c r="A8" s="370">
        <v>1</v>
      </c>
      <c r="B8" s="370" t="s">
        <v>67</v>
      </c>
      <c r="C8" s="358" t="str">
        <f>VLOOKUP(B8,DS,2,0)</f>
        <v>Mai Út Hiền</v>
      </c>
      <c r="D8" s="360" t="str">
        <f>VLOOKUP(B8,DS,3,0)</f>
        <v>Cơ Điện</v>
      </c>
      <c r="E8" s="79" t="s">
        <v>33</v>
      </c>
      <c r="F8" s="80">
        <v>8</v>
      </c>
      <c r="G8" s="80">
        <v>8</v>
      </c>
      <c r="H8" s="80">
        <v>8</v>
      </c>
      <c r="I8" s="80">
        <v>8</v>
      </c>
      <c r="J8" s="80"/>
      <c r="K8" s="80">
        <v>8</v>
      </c>
      <c r="L8" s="80">
        <v>8</v>
      </c>
      <c r="M8" s="80">
        <v>8</v>
      </c>
      <c r="N8" s="80">
        <v>8</v>
      </c>
      <c r="O8" s="80">
        <v>8</v>
      </c>
      <c r="P8" s="80">
        <v>8</v>
      </c>
      <c r="Q8" s="80"/>
      <c r="R8" s="80">
        <v>8</v>
      </c>
      <c r="S8" s="80">
        <v>8</v>
      </c>
      <c r="T8" s="80">
        <v>8</v>
      </c>
      <c r="U8" s="80">
        <v>8</v>
      </c>
      <c r="V8" s="80">
        <v>8</v>
      </c>
      <c r="W8" s="80">
        <v>8</v>
      </c>
      <c r="X8" s="80"/>
      <c r="Y8" s="80">
        <v>8</v>
      </c>
      <c r="Z8" s="80">
        <v>8</v>
      </c>
      <c r="AA8" s="80">
        <v>8</v>
      </c>
      <c r="AB8" s="80">
        <v>8</v>
      </c>
      <c r="AC8" s="80">
        <v>8</v>
      </c>
      <c r="AD8" s="80">
        <v>8</v>
      </c>
      <c r="AE8" s="80"/>
      <c r="AF8" s="80">
        <v>8</v>
      </c>
      <c r="AG8" s="80">
        <v>8</v>
      </c>
      <c r="AH8" s="80">
        <v>8</v>
      </c>
      <c r="AI8" s="80">
        <v>8</v>
      </c>
      <c r="AJ8" s="80">
        <v>8</v>
      </c>
      <c r="AK8" s="362">
        <f t="shared" ref="AK8" si="3">((SUM(F8:AJ8))/8)-(SUMIF($F$6:$AJ$6,"C.Nhật",F8:AJ8)/8)</f>
        <v>27</v>
      </c>
      <c r="AL8" s="362">
        <f t="shared" ref="AL8" si="4">SUM(F9:AJ9)/8*1.5</f>
        <v>0</v>
      </c>
      <c r="AM8" s="364">
        <f t="shared" ref="AM8" si="5">SUMIF($F$6:$AJ$6,"C.Nhật",$F8:$AJ9)/8*2</f>
        <v>0</v>
      </c>
      <c r="AN8" s="366">
        <f t="shared" ref="AN8" si="6">SUM(AK8:AM9)</f>
        <v>27</v>
      </c>
      <c r="AO8" s="368">
        <v>0</v>
      </c>
      <c r="AP8" s="366"/>
      <c r="AQ8" s="366"/>
      <c r="AR8" s="366"/>
      <c r="AS8" s="380"/>
      <c r="AT8" s="314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spans="1:91" s="78" customFormat="1" ht="18" customHeight="1">
      <c r="A9" s="371"/>
      <c r="B9" s="371"/>
      <c r="C9" s="359"/>
      <c r="D9" s="361"/>
      <c r="E9" s="81" t="s">
        <v>32</v>
      </c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363"/>
      <c r="AL9" s="363"/>
      <c r="AM9" s="365"/>
      <c r="AN9" s="367"/>
      <c r="AO9" s="369"/>
      <c r="AP9" s="367"/>
      <c r="AQ9" s="367"/>
      <c r="AR9" s="367"/>
      <c r="AS9" s="381"/>
      <c r="AT9" s="314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spans="1:91" s="78" customFormat="1" ht="18" customHeight="1">
      <c r="A10" s="370">
        <f>A8+1</f>
        <v>2</v>
      </c>
      <c r="B10" s="370" t="s">
        <v>68</v>
      </c>
      <c r="C10" s="358" t="str">
        <f>VLOOKUP(B10,DS,2,0)</f>
        <v>Nguyễn Thị Xuân Thảo</v>
      </c>
      <c r="D10" s="360" t="str">
        <f>VLOOKUP(B10,DS,3,0)</f>
        <v>KCS</v>
      </c>
      <c r="E10" s="79" t="s">
        <v>33</v>
      </c>
      <c r="F10" s="80">
        <v>8</v>
      </c>
      <c r="G10" s="80">
        <v>8</v>
      </c>
      <c r="H10" s="80">
        <v>8</v>
      </c>
      <c r="I10" s="80">
        <v>8</v>
      </c>
      <c r="J10" s="80"/>
      <c r="K10" s="80">
        <v>8</v>
      </c>
      <c r="L10" s="80">
        <v>8</v>
      </c>
      <c r="M10" s="80">
        <v>8</v>
      </c>
      <c r="N10" s="80">
        <v>8</v>
      </c>
      <c r="O10" s="80">
        <v>8</v>
      </c>
      <c r="P10" s="80">
        <v>8</v>
      </c>
      <c r="Q10" s="80"/>
      <c r="R10" s="80">
        <v>8</v>
      </c>
      <c r="S10" s="80">
        <v>8</v>
      </c>
      <c r="T10" s="80">
        <v>8</v>
      </c>
      <c r="U10" s="80">
        <v>8</v>
      </c>
      <c r="V10" s="80">
        <v>8</v>
      </c>
      <c r="W10" s="80">
        <v>8</v>
      </c>
      <c r="X10" s="80"/>
      <c r="Y10" s="80">
        <v>8</v>
      </c>
      <c r="Z10" s="80">
        <v>8</v>
      </c>
      <c r="AA10" s="80">
        <v>8</v>
      </c>
      <c r="AB10" s="80">
        <v>8</v>
      </c>
      <c r="AC10" s="80">
        <v>8</v>
      </c>
      <c r="AD10" s="80">
        <v>8</v>
      </c>
      <c r="AE10" s="80"/>
      <c r="AF10" s="80">
        <v>8</v>
      </c>
      <c r="AG10" s="80">
        <v>8</v>
      </c>
      <c r="AH10" s="80">
        <v>8</v>
      </c>
      <c r="AI10" s="80">
        <v>8</v>
      </c>
      <c r="AJ10" s="80">
        <v>8</v>
      </c>
      <c r="AK10" s="362">
        <f t="shared" ref="AK10" si="7">((SUM(F10:AJ10))/8)-(SUMIF($F$6:$AJ$6,"C.Nhật",F10:AJ10)/8)</f>
        <v>27</v>
      </c>
      <c r="AL10" s="362">
        <f t="shared" ref="AL10" si="8">SUM(F11:AJ11)/8*1.5</f>
        <v>0</v>
      </c>
      <c r="AM10" s="364">
        <f t="shared" ref="AM10" si="9">SUMIF($F$6:$AJ$6,"C.Nhật",$F10:$AJ11)/8*2</f>
        <v>0</v>
      </c>
      <c r="AN10" s="366">
        <f t="shared" ref="AN10" si="10">SUM(AK10:AM11)</f>
        <v>27</v>
      </c>
      <c r="AO10" s="368">
        <v>0</v>
      </c>
      <c r="AP10" s="366"/>
      <c r="AQ10" s="366"/>
      <c r="AR10" s="366"/>
      <c r="AS10" s="380"/>
      <c r="AT10" s="314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spans="1:91" s="78" customFormat="1" ht="18" customHeight="1">
      <c r="A11" s="371"/>
      <c r="B11" s="371"/>
      <c r="C11" s="359"/>
      <c r="D11" s="361"/>
      <c r="E11" s="81" t="s">
        <v>32</v>
      </c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363"/>
      <c r="AL11" s="363"/>
      <c r="AM11" s="365"/>
      <c r="AN11" s="367"/>
      <c r="AO11" s="369"/>
      <c r="AP11" s="367"/>
      <c r="AQ11" s="367"/>
      <c r="AR11" s="367"/>
      <c r="AS11" s="381"/>
      <c r="AT11" s="314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spans="1:91" s="78" customFormat="1" ht="18" customHeight="1">
      <c r="A12" s="370">
        <f t="shared" ref="A12" si="11">A10+1</f>
        <v>3</v>
      </c>
      <c r="B12" s="370" t="s">
        <v>69</v>
      </c>
      <c r="C12" s="358" t="str">
        <f>VLOOKUP(B12,DS,2,0)</f>
        <v>Võ Thị Út</v>
      </c>
      <c r="D12" s="360" t="str">
        <f>VLOOKUP(B12,DS,3,0)</f>
        <v>KCS</v>
      </c>
      <c r="E12" s="79" t="s">
        <v>33</v>
      </c>
      <c r="F12" s="80">
        <v>8</v>
      </c>
      <c r="G12" s="80">
        <v>8</v>
      </c>
      <c r="H12" s="80">
        <v>8</v>
      </c>
      <c r="I12" s="80">
        <v>8</v>
      </c>
      <c r="J12" s="80"/>
      <c r="K12" s="80">
        <v>8</v>
      </c>
      <c r="L12" s="80">
        <v>8</v>
      </c>
      <c r="M12" s="80">
        <v>8</v>
      </c>
      <c r="N12" s="80">
        <v>8</v>
      </c>
      <c r="O12" s="80">
        <v>8</v>
      </c>
      <c r="P12" s="80">
        <v>8</v>
      </c>
      <c r="Q12" s="80"/>
      <c r="R12" s="80"/>
      <c r="S12" s="80">
        <v>8</v>
      </c>
      <c r="T12" s="80">
        <v>8</v>
      </c>
      <c r="U12" s="80">
        <v>8</v>
      </c>
      <c r="V12" s="80">
        <v>8</v>
      </c>
      <c r="W12" s="80">
        <v>8</v>
      </c>
      <c r="X12" s="80"/>
      <c r="Y12" s="80">
        <v>8</v>
      </c>
      <c r="Z12" s="80">
        <v>8</v>
      </c>
      <c r="AA12" s="80">
        <v>8</v>
      </c>
      <c r="AB12" s="80">
        <v>8</v>
      </c>
      <c r="AC12" s="80">
        <v>8</v>
      </c>
      <c r="AD12" s="80">
        <v>8</v>
      </c>
      <c r="AE12" s="80"/>
      <c r="AF12" s="80">
        <v>8</v>
      </c>
      <c r="AG12" s="80">
        <v>8</v>
      </c>
      <c r="AH12" s="80">
        <v>8</v>
      </c>
      <c r="AI12" s="80">
        <v>8</v>
      </c>
      <c r="AJ12" s="80">
        <v>8</v>
      </c>
      <c r="AK12" s="362">
        <f t="shared" ref="AK12" si="12">((SUM(F12:AJ12))/8)-(SUMIF($F$6:$AJ$6,"C.Nhật",F12:AJ12)/8)</f>
        <v>26</v>
      </c>
      <c r="AL12" s="362">
        <f t="shared" ref="AL12" si="13">SUM(F13:AJ13)/8*1.5</f>
        <v>0</v>
      </c>
      <c r="AM12" s="364">
        <f t="shared" ref="AM12" si="14">SUMIF($F$6:$AJ$6,"C.Nhật",$F12:$AJ13)/8*2</f>
        <v>0</v>
      </c>
      <c r="AN12" s="366">
        <f t="shared" ref="AN12" si="15">SUM(AK12:AM13)</f>
        <v>26</v>
      </c>
      <c r="AO12" s="368">
        <v>0</v>
      </c>
      <c r="AP12" s="366"/>
      <c r="AQ12" s="366"/>
      <c r="AR12" s="366"/>
      <c r="AS12" s="380"/>
      <c r="AT12" s="314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spans="1:91" s="78" customFormat="1" ht="18" customHeight="1">
      <c r="A13" s="371"/>
      <c r="B13" s="371"/>
      <c r="C13" s="359"/>
      <c r="D13" s="361"/>
      <c r="E13" s="81" t="s">
        <v>32</v>
      </c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363"/>
      <c r="AL13" s="363"/>
      <c r="AM13" s="365"/>
      <c r="AN13" s="367"/>
      <c r="AO13" s="369"/>
      <c r="AP13" s="367"/>
      <c r="AQ13" s="367"/>
      <c r="AR13" s="367"/>
      <c r="AS13" s="381"/>
      <c r="AT13" s="314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spans="1:91" s="78" customFormat="1" ht="18" customHeight="1">
      <c r="A14" s="370">
        <f t="shared" ref="A14" si="16">A12+1</f>
        <v>4</v>
      </c>
      <c r="B14" s="370" t="s">
        <v>70</v>
      </c>
      <c r="C14" s="358" t="str">
        <f>VLOOKUP(B14,DS,2,0)</f>
        <v>Nguyễn Thị Thiết</v>
      </c>
      <c r="D14" s="360" t="str">
        <f>VLOOKUP(B14,DS,3,0)</f>
        <v>KCS</v>
      </c>
      <c r="E14" s="79" t="s">
        <v>33</v>
      </c>
      <c r="F14" s="80">
        <v>8</v>
      </c>
      <c r="G14" s="80">
        <v>8</v>
      </c>
      <c r="H14" s="80">
        <v>8</v>
      </c>
      <c r="I14" s="80">
        <v>8</v>
      </c>
      <c r="J14" s="80"/>
      <c r="K14" s="80">
        <v>8</v>
      </c>
      <c r="L14" s="80">
        <v>8</v>
      </c>
      <c r="M14" s="80">
        <v>8</v>
      </c>
      <c r="N14" s="80">
        <v>8</v>
      </c>
      <c r="O14" s="80">
        <v>8</v>
      </c>
      <c r="P14" s="80">
        <v>8</v>
      </c>
      <c r="Q14" s="80"/>
      <c r="R14" s="80">
        <v>8</v>
      </c>
      <c r="S14" s="80">
        <v>8</v>
      </c>
      <c r="T14" s="80">
        <v>8</v>
      </c>
      <c r="U14" s="80">
        <v>8</v>
      </c>
      <c r="V14" s="80">
        <v>8</v>
      </c>
      <c r="W14" s="80">
        <v>8</v>
      </c>
      <c r="X14" s="80"/>
      <c r="Y14" s="80">
        <v>8</v>
      </c>
      <c r="Z14" s="80">
        <v>8</v>
      </c>
      <c r="AA14" s="80">
        <v>8</v>
      </c>
      <c r="AB14" s="80">
        <v>8</v>
      </c>
      <c r="AC14" s="80">
        <v>8</v>
      </c>
      <c r="AD14" s="80">
        <v>8</v>
      </c>
      <c r="AE14" s="80"/>
      <c r="AF14" s="80">
        <v>8</v>
      </c>
      <c r="AG14" s="80">
        <v>8</v>
      </c>
      <c r="AH14" s="80">
        <v>8</v>
      </c>
      <c r="AI14" s="80">
        <v>8</v>
      </c>
      <c r="AJ14" s="80">
        <v>8</v>
      </c>
      <c r="AK14" s="362">
        <f t="shared" ref="AK14" si="17">((SUM(F14:AJ14))/8)-(SUMIF($F$6:$AJ$6,"C.Nhật",F14:AJ14)/8)</f>
        <v>27</v>
      </c>
      <c r="AL14" s="362">
        <f t="shared" ref="AL14" si="18">SUM(F15:AJ15)/8*1.5</f>
        <v>0</v>
      </c>
      <c r="AM14" s="364">
        <f t="shared" ref="AM14" si="19">SUMIF($F$6:$AJ$6,"C.Nhật",$F14:$AJ15)/8*2</f>
        <v>0</v>
      </c>
      <c r="AN14" s="366">
        <f t="shared" ref="AN14" si="20">SUM(AK14:AM15)</f>
        <v>27</v>
      </c>
      <c r="AO14" s="368">
        <v>0</v>
      </c>
      <c r="AP14" s="366"/>
      <c r="AQ14" s="366"/>
      <c r="AR14" s="366"/>
      <c r="AS14" s="380"/>
      <c r="AT14" s="314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spans="1:91" s="78" customFormat="1" ht="18" customHeight="1">
      <c r="A15" s="371"/>
      <c r="B15" s="371"/>
      <c r="C15" s="359"/>
      <c r="D15" s="361"/>
      <c r="E15" s="81" t="s">
        <v>32</v>
      </c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363"/>
      <c r="AL15" s="363"/>
      <c r="AM15" s="365"/>
      <c r="AN15" s="367"/>
      <c r="AO15" s="369"/>
      <c r="AP15" s="367"/>
      <c r="AQ15" s="367"/>
      <c r="AR15" s="367"/>
      <c r="AS15" s="381"/>
      <c r="AT15" s="314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spans="1:91" s="78" customFormat="1" ht="18" customHeight="1">
      <c r="A16" s="370">
        <f t="shared" ref="A16" si="21">A14+1</f>
        <v>5</v>
      </c>
      <c r="B16" s="370" t="s">
        <v>71</v>
      </c>
      <c r="C16" s="358" t="str">
        <f>VLOOKUP(B16,DS,2,0)</f>
        <v>Nguyễn Trường Giang</v>
      </c>
      <c r="D16" s="360" t="str">
        <f>VLOOKUP(B16,DS,3,0)</f>
        <v>Cơ Điện</v>
      </c>
      <c r="E16" s="79" t="s">
        <v>33</v>
      </c>
      <c r="F16" s="80">
        <v>8</v>
      </c>
      <c r="G16" s="80">
        <v>8</v>
      </c>
      <c r="H16" s="80">
        <v>8</v>
      </c>
      <c r="I16" s="80">
        <v>8</v>
      </c>
      <c r="J16" s="80"/>
      <c r="K16" s="80">
        <v>8</v>
      </c>
      <c r="L16" s="80">
        <v>8</v>
      </c>
      <c r="M16" s="80">
        <v>8</v>
      </c>
      <c r="N16" s="80">
        <v>8</v>
      </c>
      <c r="O16" s="80">
        <v>8</v>
      </c>
      <c r="P16" s="80">
        <v>8</v>
      </c>
      <c r="Q16" s="80"/>
      <c r="R16" s="80">
        <v>8</v>
      </c>
      <c r="S16" s="80">
        <v>8</v>
      </c>
      <c r="T16" s="80">
        <v>8</v>
      </c>
      <c r="U16" s="80">
        <v>8</v>
      </c>
      <c r="V16" s="80">
        <v>8</v>
      </c>
      <c r="W16" s="80">
        <v>8</v>
      </c>
      <c r="X16" s="80"/>
      <c r="Y16" s="80">
        <v>8</v>
      </c>
      <c r="Z16" s="80">
        <v>8</v>
      </c>
      <c r="AA16" s="80">
        <v>8</v>
      </c>
      <c r="AB16" s="80">
        <v>8</v>
      </c>
      <c r="AC16" s="80">
        <v>8</v>
      </c>
      <c r="AD16" s="80">
        <v>8</v>
      </c>
      <c r="AE16" s="80"/>
      <c r="AF16" s="80"/>
      <c r="AG16" s="80">
        <v>8</v>
      </c>
      <c r="AH16" s="80">
        <v>8</v>
      </c>
      <c r="AI16" s="80">
        <v>8</v>
      </c>
      <c r="AJ16" s="80">
        <v>8</v>
      </c>
      <c r="AK16" s="362">
        <f t="shared" ref="AK16" si="22">((SUM(F16:AJ16))/8)-(SUMIF($F$6:$AJ$6,"C.Nhật",F16:AJ16)/8)</f>
        <v>26</v>
      </c>
      <c r="AL16" s="362">
        <f t="shared" ref="AL16" si="23">SUM(F17:AJ17)/8*1.5</f>
        <v>0</v>
      </c>
      <c r="AM16" s="364">
        <f t="shared" ref="AM16" si="24">SUMIF($F$6:$AJ$6,"C.Nhật",$F16:$AJ17)/8*2</f>
        <v>0</v>
      </c>
      <c r="AN16" s="366">
        <f t="shared" ref="AN16" si="25">SUM(AK16:AM17)</f>
        <v>26</v>
      </c>
      <c r="AO16" s="368">
        <v>0</v>
      </c>
      <c r="AP16" s="366"/>
      <c r="AQ16" s="366"/>
      <c r="AR16" s="366"/>
      <c r="AS16" s="380"/>
      <c r="AT16" s="314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</row>
    <row r="17" spans="1:91" s="78" customFormat="1" ht="18" customHeight="1">
      <c r="A17" s="371"/>
      <c r="B17" s="371"/>
      <c r="C17" s="359"/>
      <c r="D17" s="361"/>
      <c r="E17" s="81" t="s">
        <v>32</v>
      </c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363"/>
      <c r="AL17" s="363"/>
      <c r="AM17" s="365"/>
      <c r="AN17" s="367"/>
      <c r="AO17" s="369"/>
      <c r="AP17" s="367"/>
      <c r="AQ17" s="367"/>
      <c r="AR17" s="367"/>
      <c r="AS17" s="381"/>
      <c r="AT17" s="314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</row>
    <row r="18" spans="1:91" s="83" customFormat="1" ht="12.75">
      <c r="A18" s="19"/>
      <c r="B18" s="84"/>
      <c r="C18" s="4"/>
      <c r="D18" s="132"/>
      <c r="E18" s="4"/>
      <c r="F18" s="88"/>
      <c r="G18" s="88"/>
      <c r="H18" s="85"/>
      <c r="I18" s="85"/>
      <c r="J18" s="140"/>
      <c r="K18" s="88"/>
      <c r="L18" s="85"/>
      <c r="M18" s="88"/>
      <c r="N18" s="88"/>
      <c r="O18" s="88"/>
      <c r="P18" s="88"/>
      <c r="Q18" s="85"/>
      <c r="R18" s="88"/>
      <c r="S18" s="88"/>
      <c r="T18" s="140"/>
      <c r="U18" s="88"/>
      <c r="V18" s="88"/>
      <c r="W18" s="88"/>
      <c r="X18" s="84"/>
      <c r="Y18" s="88"/>
      <c r="Z18" s="88"/>
      <c r="AA18" s="88"/>
      <c r="AB18" s="88"/>
      <c r="AC18" s="88"/>
      <c r="AD18" s="85"/>
      <c r="AE18" s="88"/>
      <c r="AF18" s="88"/>
      <c r="AG18" s="88"/>
      <c r="AH18" s="88"/>
      <c r="AI18" s="88"/>
      <c r="AJ18" s="88"/>
      <c r="AK18" s="4"/>
      <c r="AL18" s="4"/>
      <c r="AM18" s="117"/>
      <c r="AN18" s="87"/>
      <c r="AO18" s="87"/>
      <c r="AP18" s="87"/>
      <c r="AQ18" s="87"/>
      <c r="AR18" s="87"/>
      <c r="AS18" s="4"/>
      <c r="AT18" s="123"/>
    </row>
    <row r="19" spans="1:91" s="83" customFormat="1" ht="12.75">
      <c r="A19" s="19"/>
      <c r="B19" s="84"/>
      <c r="C19" s="19" t="s">
        <v>14</v>
      </c>
      <c r="D19" s="132"/>
      <c r="E19" s="4"/>
      <c r="F19" s="88"/>
      <c r="G19" s="88"/>
      <c r="H19" s="85"/>
      <c r="I19" s="85"/>
      <c r="J19" s="140"/>
      <c r="K19" s="88"/>
      <c r="L19" s="85"/>
      <c r="M19" s="88"/>
      <c r="N19" s="88"/>
      <c r="O19" s="88"/>
      <c r="P19" s="88"/>
      <c r="Q19" s="85"/>
      <c r="R19" s="88"/>
      <c r="S19" s="88"/>
      <c r="T19" s="140"/>
      <c r="U19" s="88"/>
      <c r="V19" s="88"/>
      <c r="W19" s="88"/>
      <c r="X19" s="84"/>
      <c r="Y19" s="88"/>
      <c r="Z19" s="88"/>
      <c r="AA19" s="88"/>
      <c r="AB19" s="88"/>
      <c r="AC19" s="88"/>
      <c r="AD19" s="85"/>
      <c r="AE19" s="88"/>
      <c r="AF19" s="88"/>
      <c r="AG19" s="88"/>
      <c r="AH19" s="88"/>
      <c r="AI19" s="88"/>
      <c r="AJ19" s="88"/>
      <c r="AK19" s="4"/>
      <c r="AL19" s="4"/>
      <c r="AM19" s="117"/>
      <c r="AN19" s="87"/>
      <c r="AO19" s="87"/>
      <c r="AP19" s="87"/>
      <c r="AQ19" s="87"/>
      <c r="AR19" s="87"/>
      <c r="AS19" s="4"/>
      <c r="AT19" s="123"/>
    </row>
    <row r="20" spans="1:91" s="83" customFormat="1" ht="12.75">
      <c r="A20" s="16"/>
      <c r="B20" s="16"/>
      <c r="C20" s="4"/>
      <c r="D20" s="132"/>
      <c r="E20" s="4"/>
      <c r="F20" s="88"/>
      <c r="G20" s="88"/>
      <c r="H20" s="141"/>
      <c r="I20" s="141"/>
      <c r="J20" s="141"/>
      <c r="K20" s="88"/>
      <c r="L20" s="141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141"/>
      <c r="AE20" s="88"/>
      <c r="AF20" s="88"/>
      <c r="AG20" s="88"/>
      <c r="AH20" s="88"/>
      <c r="AI20" s="88"/>
      <c r="AJ20" s="88"/>
      <c r="AK20" s="4"/>
      <c r="AL20" s="4"/>
      <c r="AM20" s="117"/>
      <c r="AN20" s="89"/>
      <c r="AO20" s="89"/>
      <c r="AP20" s="89"/>
      <c r="AQ20" s="89"/>
      <c r="AR20" s="89"/>
      <c r="AS20" s="4"/>
      <c r="AT20" s="123"/>
    </row>
    <row r="21" spans="1:91" s="86" customFormat="1" ht="15" customHeight="1">
      <c r="A21" s="16"/>
      <c r="B21" s="16"/>
      <c r="C21" s="4"/>
      <c r="D21" s="132"/>
      <c r="E21" s="4"/>
      <c r="F21" s="88"/>
      <c r="G21" s="88"/>
      <c r="H21" s="141"/>
      <c r="I21" s="141"/>
      <c r="J21" s="141"/>
      <c r="K21" s="88"/>
      <c r="L21" s="141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141"/>
      <c r="AE21" s="88"/>
      <c r="AF21" s="88"/>
      <c r="AG21" s="88"/>
      <c r="AH21" s="88"/>
      <c r="AI21" s="88"/>
      <c r="AJ21" s="88"/>
      <c r="AK21" s="4"/>
      <c r="AL21" s="4"/>
      <c r="AM21" s="117"/>
      <c r="AN21" s="89"/>
      <c r="AO21" s="89"/>
      <c r="AP21" s="89"/>
      <c r="AQ21" s="89"/>
      <c r="AR21" s="89"/>
      <c r="AS21" s="4"/>
      <c r="AT21" s="4"/>
    </row>
    <row r="22" spans="1:91" s="86" customFormat="1" ht="11.25">
      <c r="A22" s="16"/>
      <c r="B22" s="16"/>
      <c r="C22" s="4"/>
      <c r="D22" s="132"/>
      <c r="E22" s="4"/>
      <c r="F22" s="88"/>
      <c r="G22" s="88"/>
      <c r="H22" s="141"/>
      <c r="I22" s="141"/>
      <c r="J22" s="141"/>
      <c r="K22" s="88"/>
      <c r="L22" s="141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141"/>
      <c r="AE22" s="88"/>
      <c r="AF22" s="88"/>
      <c r="AG22" s="88"/>
      <c r="AH22" s="88"/>
      <c r="AI22" s="88"/>
      <c r="AJ22" s="88"/>
      <c r="AK22" s="4"/>
      <c r="AL22" s="4"/>
      <c r="AM22" s="117"/>
      <c r="AN22" s="89"/>
      <c r="AO22" s="89"/>
      <c r="AP22" s="89"/>
      <c r="AQ22" s="89"/>
      <c r="AR22" s="89"/>
      <c r="AS22" s="4"/>
      <c r="AT22" s="4"/>
    </row>
    <row r="23" spans="1:91" s="86" customFormat="1" ht="11.25">
      <c r="A23" s="16"/>
      <c r="B23" s="16"/>
      <c r="C23" s="4"/>
      <c r="D23" s="132"/>
      <c r="E23" s="4"/>
      <c r="F23" s="88"/>
      <c r="G23" s="88"/>
      <c r="H23" s="141"/>
      <c r="I23" s="141"/>
      <c r="J23" s="141"/>
      <c r="K23" s="88"/>
      <c r="L23" s="141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141"/>
      <c r="AE23" s="88"/>
      <c r="AF23" s="88"/>
      <c r="AG23" s="88"/>
      <c r="AH23" s="88"/>
      <c r="AI23" s="88"/>
      <c r="AJ23" s="88"/>
      <c r="AK23" s="4"/>
      <c r="AL23" s="4"/>
      <c r="AM23" s="117"/>
      <c r="AN23" s="89"/>
      <c r="AO23" s="89"/>
      <c r="AP23" s="89"/>
      <c r="AQ23" s="89"/>
      <c r="AR23" s="89"/>
      <c r="AS23" s="4"/>
      <c r="AT23" s="4"/>
    </row>
    <row r="24" spans="1:91" s="86" customFormat="1" ht="11.25">
      <c r="A24" s="13"/>
      <c r="B24" s="13"/>
      <c r="C24" s="19"/>
      <c r="D24" s="133"/>
      <c r="E24" s="90"/>
      <c r="F24" s="140"/>
      <c r="G24" s="142"/>
      <c r="H24" s="85"/>
      <c r="I24" s="85"/>
      <c r="J24" s="85"/>
      <c r="K24" s="142"/>
      <c r="L24" s="85"/>
      <c r="M24" s="142"/>
      <c r="N24" s="142"/>
      <c r="O24" s="142"/>
      <c r="P24" s="142"/>
      <c r="Q24" s="85"/>
      <c r="R24" s="140"/>
      <c r="S24" s="142"/>
      <c r="T24" s="142"/>
      <c r="U24" s="85"/>
      <c r="V24" s="142"/>
      <c r="W24" s="142"/>
      <c r="X24" s="85"/>
      <c r="Y24" s="142"/>
      <c r="Z24" s="142"/>
      <c r="AA24" s="142"/>
      <c r="AB24" s="142"/>
      <c r="AC24" s="142"/>
      <c r="AD24" s="85"/>
      <c r="AE24" s="142"/>
      <c r="AF24" s="142"/>
      <c r="AG24" s="142"/>
      <c r="AH24" s="142"/>
      <c r="AI24" s="142"/>
      <c r="AJ24" s="142"/>
      <c r="AK24" s="90"/>
      <c r="AM24" s="118"/>
      <c r="AN24" s="13"/>
      <c r="AO24" s="13"/>
      <c r="AP24" s="13"/>
      <c r="AQ24" s="13"/>
      <c r="AR24" s="13"/>
      <c r="AS24" s="19"/>
      <c r="AT24" s="4"/>
    </row>
    <row r="25" spans="1:91" s="86" customFormat="1" ht="12.75">
      <c r="A25" s="2"/>
      <c r="B25" s="2" t="s">
        <v>0</v>
      </c>
      <c r="C25" s="2"/>
      <c r="D25" s="311"/>
      <c r="E25" s="2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  <c r="AD25" s="143"/>
      <c r="AE25" s="143"/>
      <c r="AF25" s="143"/>
      <c r="AG25" s="143"/>
      <c r="AH25" s="144"/>
      <c r="AI25" s="144"/>
      <c r="AJ25" s="144"/>
      <c r="AK25" s="2"/>
      <c r="AL25" s="2"/>
      <c r="AM25" s="119"/>
      <c r="AN25" s="2"/>
      <c r="AO25" s="2"/>
      <c r="AP25" s="2"/>
      <c r="AQ25" s="2"/>
      <c r="AR25" s="2"/>
      <c r="AS25" s="2"/>
      <c r="AT25" s="4"/>
    </row>
    <row r="26" spans="1:91" s="86" customFormat="1" ht="12.75">
      <c r="A26" s="2"/>
      <c r="B26" s="2"/>
      <c r="C26" s="2" t="s">
        <v>48</v>
      </c>
      <c r="D26" s="311"/>
      <c r="E26" s="2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143"/>
      <c r="AG26" s="143"/>
      <c r="AH26" s="144"/>
      <c r="AI26" s="144"/>
      <c r="AJ26" s="144"/>
      <c r="AK26" s="2"/>
      <c r="AL26" s="2"/>
      <c r="AM26" s="119"/>
      <c r="AN26" s="2"/>
      <c r="AO26" s="2"/>
      <c r="AP26" s="2"/>
      <c r="AQ26" s="2"/>
      <c r="AR26" s="2"/>
      <c r="AS26" s="2"/>
      <c r="AT26" s="19"/>
    </row>
    <row r="27" spans="1:91" ht="15" customHeight="1">
      <c r="C27" s="2" t="s">
        <v>49</v>
      </c>
    </row>
    <row r="28" spans="1:91" ht="15" customHeight="1">
      <c r="C28" s="2" t="s">
        <v>50</v>
      </c>
    </row>
    <row r="29" spans="1:91" ht="15" customHeight="1">
      <c r="C29" s="2" t="s">
        <v>51</v>
      </c>
    </row>
    <row r="30" spans="1:91" ht="15" customHeight="1">
      <c r="C30" s="2" t="s">
        <v>52</v>
      </c>
    </row>
    <row r="31" spans="1:91" ht="15" customHeight="1">
      <c r="C31" s="2" t="s">
        <v>53</v>
      </c>
    </row>
    <row r="32" spans="1:91" ht="15" customHeight="1">
      <c r="C32" s="2" t="s">
        <v>54</v>
      </c>
    </row>
    <row r="33" spans="1:46" ht="15" customHeight="1">
      <c r="C33" s="2" t="s">
        <v>55</v>
      </c>
    </row>
    <row r="34" spans="1:46" ht="15" customHeight="1">
      <c r="C34" s="2" t="s">
        <v>56</v>
      </c>
    </row>
    <row r="45" spans="1:46" s="171" customFormat="1" ht="20.25">
      <c r="A45" s="161" t="str">
        <f>$A$1</f>
        <v>Công ty TNHH Hải sản An Lạc</v>
      </c>
      <c r="B45" s="165"/>
      <c r="C45" s="165"/>
      <c r="D45" s="166"/>
      <c r="E45" s="165"/>
      <c r="F45" s="166"/>
      <c r="G45" s="166"/>
      <c r="H45" s="166"/>
      <c r="I45" s="166"/>
      <c r="J45" s="166"/>
      <c r="K45" s="167"/>
      <c r="L45" s="167"/>
      <c r="M45" s="167"/>
      <c r="N45" s="167"/>
      <c r="O45" s="167"/>
      <c r="P45" s="167"/>
      <c r="Q45" s="167"/>
      <c r="R45" s="167"/>
      <c r="S45" s="168" t="str">
        <f>S1</f>
        <v>BẢNG CHẤM CÔNG THÁNG 10 NĂM 2014</v>
      </c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7"/>
      <c r="AI45" s="167"/>
      <c r="AJ45" s="167"/>
      <c r="AK45" s="169"/>
      <c r="AL45" s="169"/>
      <c r="AM45" s="374" t="s">
        <v>126</v>
      </c>
      <c r="AN45" s="375"/>
      <c r="AO45" s="375"/>
      <c r="AP45" s="375"/>
      <c r="AQ45" s="375"/>
      <c r="AR45" s="375"/>
      <c r="AS45" s="376"/>
      <c r="AT45" s="170"/>
    </row>
    <row r="46" spans="1:46" s="171" customFormat="1" ht="20.25">
      <c r="A46" s="161" t="str">
        <f>$A$2</f>
        <v>Địa chỉ: Lô A14, đường 4A, KCN Hải Sơn, Đức Hòa, Long An</v>
      </c>
      <c r="B46" s="166"/>
      <c r="C46" s="166"/>
      <c r="D46" s="166"/>
      <c r="E46" s="166"/>
      <c r="F46" s="166"/>
      <c r="G46" s="166"/>
      <c r="H46" s="166"/>
      <c r="I46" s="166"/>
      <c r="J46" s="166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7"/>
      <c r="AD46" s="167"/>
      <c r="AE46" s="167"/>
      <c r="AF46" s="167"/>
      <c r="AG46" s="167"/>
      <c r="AH46" s="167"/>
      <c r="AI46" s="167"/>
      <c r="AJ46" s="167"/>
      <c r="AK46" s="169"/>
      <c r="AL46" s="169"/>
      <c r="AM46" s="172"/>
      <c r="AN46" s="173"/>
      <c r="AO46" s="173"/>
      <c r="AP46" s="173"/>
      <c r="AQ46" s="173"/>
      <c r="AR46" s="173"/>
      <c r="AS46" s="174"/>
      <c r="AT46" s="174"/>
    </row>
    <row r="47" spans="1:46" s="171" customFormat="1" ht="21" customHeight="1">
      <c r="A47" s="161" t="str">
        <f>$A$3</f>
        <v>MST: 1100878093</v>
      </c>
      <c r="B47" s="175"/>
      <c r="C47" s="175"/>
      <c r="D47" s="176"/>
      <c r="E47" s="176"/>
      <c r="F47" s="167"/>
      <c r="G47" s="167"/>
      <c r="H47" s="167"/>
      <c r="I47" s="167"/>
      <c r="J47" s="167"/>
      <c r="K47" s="167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  <c r="AD47" s="167"/>
      <c r="AE47" s="167"/>
      <c r="AF47" s="167"/>
      <c r="AG47" s="167"/>
      <c r="AH47" s="167"/>
      <c r="AI47" s="167"/>
      <c r="AJ47" s="167"/>
      <c r="AK47" s="169"/>
      <c r="AL47" s="169"/>
      <c r="AM47" s="172"/>
      <c r="AN47" s="170"/>
      <c r="AO47" s="170"/>
      <c r="AP47" s="170"/>
      <c r="AQ47" s="170"/>
      <c r="AR47" s="170"/>
      <c r="AS47" s="177"/>
      <c r="AT47" s="177"/>
    </row>
    <row r="48" spans="1:46" s="171" customFormat="1" ht="14.25" customHeight="1">
      <c r="A48" s="178"/>
      <c r="B48" s="178"/>
      <c r="C48" s="179"/>
      <c r="D48" s="180"/>
      <c r="E48" s="181">
        <f>$E$4</f>
        <v>41913</v>
      </c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3"/>
      <c r="AI48" s="183"/>
      <c r="AJ48" s="183"/>
      <c r="AK48" s="178"/>
      <c r="AL48" s="178"/>
      <c r="AM48" s="184"/>
      <c r="AN48" s="178"/>
      <c r="AO48" s="178"/>
      <c r="AP48" s="178"/>
      <c r="AQ48" s="178"/>
      <c r="AR48" s="178"/>
      <c r="AS48" s="178"/>
      <c r="AT48" s="185"/>
    </row>
    <row r="49" spans="1:91" s="187" customFormat="1" ht="18.75" customHeight="1">
      <c r="A49" s="377" t="s">
        <v>29</v>
      </c>
      <c r="B49" s="377" t="s">
        <v>3</v>
      </c>
      <c r="C49" s="377" t="s">
        <v>1</v>
      </c>
      <c r="D49" s="398" t="s">
        <v>30</v>
      </c>
      <c r="E49" s="377" t="s">
        <v>31</v>
      </c>
      <c r="F49" s="186">
        <f>+E48</f>
        <v>41913</v>
      </c>
      <c r="G49" s="186">
        <f t="shared" ref="G49:AJ49" si="26">F49+1</f>
        <v>41914</v>
      </c>
      <c r="H49" s="186">
        <f t="shared" si="26"/>
        <v>41915</v>
      </c>
      <c r="I49" s="186">
        <f t="shared" si="26"/>
        <v>41916</v>
      </c>
      <c r="J49" s="186">
        <f t="shared" si="26"/>
        <v>41917</v>
      </c>
      <c r="K49" s="186">
        <f t="shared" si="26"/>
        <v>41918</v>
      </c>
      <c r="L49" s="186">
        <f t="shared" si="26"/>
        <v>41919</v>
      </c>
      <c r="M49" s="186">
        <f t="shared" si="26"/>
        <v>41920</v>
      </c>
      <c r="N49" s="186">
        <f t="shared" si="26"/>
        <v>41921</v>
      </c>
      <c r="O49" s="186">
        <f t="shared" si="26"/>
        <v>41922</v>
      </c>
      <c r="P49" s="186">
        <f t="shared" si="26"/>
        <v>41923</v>
      </c>
      <c r="Q49" s="186">
        <f t="shared" si="26"/>
        <v>41924</v>
      </c>
      <c r="R49" s="186">
        <f t="shared" si="26"/>
        <v>41925</v>
      </c>
      <c r="S49" s="186">
        <f t="shared" si="26"/>
        <v>41926</v>
      </c>
      <c r="T49" s="186">
        <f t="shared" si="26"/>
        <v>41927</v>
      </c>
      <c r="U49" s="186">
        <f t="shared" si="26"/>
        <v>41928</v>
      </c>
      <c r="V49" s="186">
        <f t="shared" si="26"/>
        <v>41929</v>
      </c>
      <c r="W49" s="186">
        <f t="shared" si="26"/>
        <v>41930</v>
      </c>
      <c r="X49" s="186">
        <f t="shared" si="26"/>
        <v>41931</v>
      </c>
      <c r="Y49" s="186">
        <f t="shared" si="26"/>
        <v>41932</v>
      </c>
      <c r="Z49" s="186">
        <f t="shared" si="26"/>
        <v>41933</v>
      </c>
      <c r="AA49" s="186">
        <f t="shared" si="26"/>
        <v>41934</v>
      </c>
      <c r="AB49" s="186">
        <f t="shared" si="26"/>
        <v>41935</v>
      </c>
      <c r="AC49" s="186">
        <f t="shared" si="26"/>
        <v>41936</v>
      </c>
      <c r="AD49" s="186">
        <f t="shared" si="26"/>
        <v>41937</v>
      </c>
      <c r="AE49" s="186">
        <f t="shared" si="26"/>
        <v>41938</v>
      </c>
      <c r="AF49" s="186">
        <f t="shared" si="26"/>
        <v>41939</v>
      </c>
      <c r="AG49" s="186">
        <f t="shared" si="26"/>
        <v>41940</v>
      </c>
      <c r="AH49" s="186">
        <f>AG49+1</f>
        <v>41941</v>
      </c>
      <c r="AI49" s="186">
        <f t="shared" si="26"/>
        <v>41942</v>
      </c>
      <c r="AJ49" s="186">
        <f t="shared" si="26"/>
        <v>41943</v>
      </c>
      <c r="AK49" s="400" t="s">
        <v>15</v>
      </c>
      <c r="AL49" s="401"/>
      <c r="AM49" s="402"/>
      <c r="AN49" s="403" t="s">
        <v>47</v>
      </c>
      <c r="AO49" s="403" t="s">
        <v>43</v>
      </c>
      <c r="AP49" s="403" t="s">
        <v>44</v>
      </c>
      <c r="AQ49" s="403" t="s">
        <v>45</v>
      </c>
      <c r="AR49" s="403" t="s">
        <v>46</v>
      </c>
      <c r="AS49" s="398" t="s">
        <v>0</v>
      </c>
      <c r="AT49" s="405"/>
      <c r="AV49" s="171"/>
      <c r="AW49" s="171"/>
      <c r="AX49" s="171"/>
      <c r="AY49" s="171"/>
      <c r="AZ49" s="171"/>
      <c r="BA49" s="171"/>
      <c r="BB49" s="171"/>
      <c r="BC49" s="171"/>
      <c r="BD49" s="171"/>
      <c r="BE49" s="171"/>
      <c r="BF49" s="171"/>
      <c r="BG49" s="171"/>
      <c r="BH49" s="171"/>
      <c r="BI49" s="171"/>
      <c r="BJ49" s="171"/>
      <c r="BK49" s="171"/>
      <c r="BL49" s="171"/>
      <c r="BM49" s="171"/>
      <c r="BN49" s="171"/>
      <c r="BO49" s="171"/>
      <c r="BP49" s="171"/>
      <c r="BQ49" s="171"/>
      <c r="BR49" s="171"/>
      <c r="BS49" s="171"/>
      <c r="BT49" s="171"/>
      <c r="BU49" s="171"/>
      <c r="BV49" s="171"/>
      <c r="BW49" s="171"/>
      <c r="BX49" s="171"/>
      <c r="BY49" s="171"/>
      <c r="BZ49" s="171"/>
      <c r="CA49" s="171"/>
      <c r="CB49" s="171"/>
      <c r="CC49" s="171"/>
      <c r="CD49" s="171"/>
      <c r="CE49" s="171"/>
      <c r="CF49" s="171"/>
      <c r="CG49" s="171"/>
      <c r="CH49" s="171"/>
      <c r="CI49" s="171"/>
      <c r="CJ49" s="171"/>
      <c r="CK49" s="171"/>
      <c r="CL49" s="171"/>
      <c r="CM49" s="171"/>
    </row>
    <row r="50" spans="1:91" s="187" customFormat="1" ht="57.75" customHeight="1">
      <c r="A50" s="378"/>
      <c r="B50" s="378"/>
      <c r="C50" s="378"/>
      <c r="D50" s="378"/>
      <c r="E50" s="399"/>
      <c r="F50" s="188" t="str">
        <f>CHOOSE(WEEKDAY(F49),"C.Nhật","T.Hai","T.Ba","T.Tư","T.Năm","T.Sáu","T.Bảy")</f>
        <v>T.Tư</v>
      </c>
      <c r="G50" s="188" t="str">
        <f t="shared" ref="G50:AI50" si="27">CHOOSE(WEEKDAY(G49),"C.Nhật","T.Hai","T.Ba","T.Tư","T.Năm","T.Sáu","T.Bảy")</f>
        <v>T.Năm</v>
      </c>
      <c r="H50" s="188" t="str">
        <f t="shared" si="27"/>
        <v>T.Sáu</v>
      </c>
      <c r="I50" s="188" t="str">
        <f t="shared" si="27"/>
        <v>T.Bảy</v>
      </c>
      <c r="J50" s="188" t="str">
        <f t="shared" si="27"/>
        <v>C.Nhật</v>
      </c>
      <c r="K50" s="188" t="str">
        <f t="shared" si="27"/>
        <v>T.Hai</v>
      </c>
      <c r="L50" s="188" t="str">
        <f t="shared" si="27"/>
        <v>T.Ba</v>
      </c>
      <c r="M50" s="188" t="str">
        <f t="shared" si="27"/>
        <v>T.Tư</v>
      </c>
      <c r="N50" s="188" t="str">
        <f t="shared" si="27"/>
        <v>T.Năm</v>
      </c>
      <c r="O50" s="188" t="str">
        <f t="shared" si="27"/>
        <v>T.Sáu</v>
      </c>
      <c r="P50" s="188" t="str">
        <f t="shared" si="27"/>
        <v>T.Bảy</v>
      </c>
      <c r="Q50" s="188" t="str">
        <f t="shared" si="27"/>
        <v>C.Nhật</v>
      </c>
      <c r="R50" s="188" t="str">
        <f t="shared" si="27"/>
        <v>T.Hai</v>
      </c>
      <c r="S50" s="188" t="str">
        <f t="shared" si="27"/>
        <v>T.Ba</v>
      </c>
      <c r="T50" s="188" t="str">
        <f t="shared" si="27"/>
        <v>T.Tư</v>
      </c>
      <c r="U50" s="188" t="str">
        <f t="shared" si="27"/>
        <v>T.Năm</v>
      </c>
      <c r="V50" s="188" t="str">
        <f t="shared" si="27"/>
        <v>T.Sáu</v>
      </c>
      <c r="W50" s="188" t="str">
        <f t="shared" si="27"/>
        <v>T.Bảy</v>
      </c>
      <c r="X50" s="188" t="str">
        <f t="shared" si="27"/>
        <v>C.Nhật</v>
      </c>
      <c r="Y50" s="188" t="str">
        <f t="shared" si="27"/>
        <v>T.Hai</v>
      </c>
      <c r="Z50" s="188" t="str">
        <f t="shared" si="27"/>
        <v>T.Ba</v>
      </c>
      <c r="AA50" s="188" t="str">
        <f t="shared" si="27"/>
        <v>T.Tư</v>
      </c>
      <c r="AB50" s="188" t="str">
        <f t="shared" si="27"/>
        <v>T.Năm</v>
      </c>
      <c r="AC50" s="188" t="str">
        <f t="shared" si="27"/>
        <v>T.Sáu</v>
      </c>
      <c r="AD50" s="188" t="str">
        <f t="shared" si="27"/>
        <v>T.Bảy</v>
      </c>
      <c r="AE50" s="188" t="str">
        <f t="shared" si="27"/>
        <v>C.Nhật</v>
      </c>
      <c r="AF50" s="188" t="str">
        <f t="shared" si="27"/>
        <v>T.Hai</v>
      </c>
      <c r="AG50" s="188" t="str">
        <f t="shared" si="27"/>
        <v>T.Ba</v>
      </c>
      <c r="AH50" s="188" t="str">
        <f t="shared" si="27"/>
        <v>T.Tư</v>
      </c>
      <c r="AI50" s="188" t="str">
        <f t="shared" si="27"/>
        <v>T.Năm</v>
      </c>
      <c r="AJ50" s="188" t="str">
        <f t="shared" ref="AJ50" si="28">CHOOSE(WEEKDAY(AJ49),"C.Nhật","T.Hai","T.Ba","T.Tư","T.Năm","T.Sáu","T.Bảy")</f>
        <v>T.Sáu</v>
      </c>
      <c r="AK50" s="189" t="s">
        <v>16</v>
      </c>
      <c r="AL50" s="189" t="s">
        <v>32</v>
      </c>
      <c r="AM50" s="190" t="s">
        <v>17</v>
      </c>
      <c r="AN50" s="404"/>
      <c r="AO50" s="404"/>
      <c r="AP50" s="404"/>
      <c r="AQ50" s="404"/>
      <c r="AR50" s="404"/>
      <c r="AS50" s="378"/>
      <c r="AT50" s="405"/>
      <c r="AV50" s="171"/>
      <c r="AW50" s="171"/>
      <c r="AX50" s="171"/>
      <c r="AY50" s="171"/>
      <c r="AZ50" s="171"/>
      <c r="BA50" s="171"/>
      <c r="BB50" s="171"/>
      <c r="BC50" s="171"/>
      <c r="BD50" s="171"/>
      <c r="BE50" s="171"/>
      <c r="BF50" s="171"/>
      <c r="BG50" s="171"/>
      <c r="BH50" s="171"/>
      <c r="BI50" s="171"/>
      <c r="BJ50" s="171"/>
      <c r="BK50" s="171"/>
      <c r="BL50" s="171"/>
      <c r="BM50" s="171"/>
      <c r="BN50" s="171"/>
      <c r="BO50" s="171"/>
      <c r="BP50" s="171"/>
      <c r="BQ50" s="171"/>
      <c r="BR50" s="171"/>
      <c r="BS50" s="171"/>
      <c r="BT50" s="171"/>
      <c r="BU50" s="171"/>
      <c r="BV50" s="171"/>
      <c r="BW50" s="171"/>
      <c r="BX50" s="171"/>
      <c r="BY50" s="171"/>
      <c r="BZ50" s="171"/>
      <c r="CA50" s="171"/>
      <c r="CB50" s="171"/>
      <c r="CC50" s="171"/>
      <c r="CD50" s="171"/>
      <c r="CE50" s="171"/>
      <c r="CF50" s="171"/>
      <c r="CG50" s="171"/>
      <c r="CH50" s="171"/>
      <c r="CI50" s="171"/>
      <c r="CJ50" s="171"/>
      <c r="CK50" s="171"/>
      <c r="CL50" s="171"/>
      <c r="CM50" s="171"/>
    </row>
    <row r="51" spans="1:91" s="187" customFormat="1" ht="12.75" customHeight="1">
      <c r="A51" s="191">
        <v>1</v>
      </c>
      <c r="B51" s="191">
        <v>2</v>
      </c>
      <c r="C51" s="191">
        <v>3</v>
      </c>
      <c r="D51" s="191">
        <v>4</v>
      </c>
      <c r="E51" s="191">
        <v>5</v>
      </c>
      <c r="F51" s="191">
        <v>6</v>
      </c>
      <c r="G51" s="191">
        <v>7</v>
      </c>
      <c r="H51" s="191">
        <v>8</v>
      </c>
      <c r="I51" s="191">
        <v>9</v>
      </c>
      <c r="J51" s="191">
        <v>10</v>
      </c>
      <c r="K51" s="191">
        <v>11</v>
      </c>
      <c r="L51" s="191">
        <v>12</v>
      </c>
      <c r="M51" s="191">
        <v>13</v>
      </c>
      <c r="N51" s="191">
        <v>14</v>
      </c>
      <c r="O51" s="191">
        <v>15</v>
      </c>
      <c r="P51" s="191">
        <v>16</v>
      </c>
      <c r="Q51" s="191">
        <v>17</v>
      </c>
      <c r="R51" s="191">
        <v>18</v>
      </c>
      <c r="S51" s="191">
        <v>19</v>
      </c>
      <c r="T51" s="191">
        <v>20</v>
      </c>
      <c r="U51" s="191">
        <v>21</v>
      </c>
      <c r="V51" s="191">
        <v>22</v>
      </c>
      <c r="W51" s="191">
        <v>23</v>
      </c>
      <c r="X51" s="191">
        <v>24</v>
      </c>
      <c r="Y51" s="191">
        <v>25</v>
      </c>
      <c r="Z51" s="191">
        <v>26</v>
      </c>
      <c r="AA51" s="191">
        <v>27</v>
      </c>
      <c r="AB51" s="191">
        <v>28</v>
      </c>
      <c r="AC51" s="191">
        <v>29</v>
      </c>
      <c r="AD51" s="191">
        <v>30</v>
      </c>
      <c r="AE51" s="191">
        <v>31</v>
      </c>
      <c r="AF51" s="191">
        <v>32</v>
      </c>
      <c r="AG51" s="191">
        <v>33</v>
      </c>
      <c r="AH51" s="191">
        <v>34</v>
      </c>
      <c r="AI51" s="191">
        <v>35</v>
      </c>
      <c r="AJ51" s="191">
        <v>36</v>
      </c>
      <c r="AK51" s="191">
        <v>37</v>
      </c>
      <c r="AL51" s="191">
        <v>38</v>
      </c>
      <c r="AM51" s="191">
        <v>39</v>
      </c>
      <c r="AN51" s="191">
        <v>40</v>
      </c>
      <c r="AO51" s="191">
        <v>41</v>
      </c>
      <c r="AP51" s="191">
        <v>42</v>
      </c>
      <c r="AQ51" s="191">
        <v>43</v>
      </c>
      <c r="AR51" s="191">
        <v>44</v>
      </c>
      <c r="AS51" s="191">
        <v>45</v>
      </c>
      <c r="AT51" s="315"/>
      <c r="AV51" s="171"/>
      <c r="AW51" s="171"/>
      <c r="AX51" s="171"/>
      <c r="AY51" s="171"/>
      <c r="AZ51" s="171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1"/>
      <c r="BN51" s="171"/>
      <c r="BO51" s="171"/>
      <c r="BP51" s="171"/>
      <c r="BQ51" s="171"/>
      <c r="BR51" s="171"/>
      <c r="BS51" s="171"/>
      <c r="BT51" s="171"/>
      <c r="BU51" s="171"/>
      <c r="BV51" s="171"/>
      <c r="BW51" s="171"/>
      <c r="BX51" s="171"/>
      <c r="BY51" s="171"/>
      <c r="BZ51" s="171"/>
      <c r="CA51" s="171"/>
      <c r="CB51" s="171"/>
      <c r="CC51" s="171"/>
      <c r="CD51" s="171"/>
      <c r="CE51" s="171"/>
      <c r="CF51" s="171"/>
      <c r="CG51" s="171"/>
      <c r="CH51" s="171"/>
      <c r="CI51" s="171"/>
      <c r="CJ51" s="171"/>
      <c r="CK51" s="171"/>
      <c r="CL51" s="171"/>
      <c r="CM51" s="171"/>
    </row>
    <row r="52" spans="1:91" s="187" customFormat="1" ht="18" customHeight="1">
      <c r="A52" s="372">
        <v>1</v>
      </c>
      <c r="B52" s="372" t="s">
        <v>78</v>
      </c>
      <c r="C52" s="358" t="str">
        <f>VLOOKUP(B52,DS,2,0)</f>
        <v>Nguyễn Thiện Duy</v>
      </c>
      <c r="D52" s="360" t="str">
        <f>VLOOKUP(B52,DS,3,0)</f>
        <v>Giám đốc</v>
      </c>
      <c r="E52" s="79" t="s">
        <v>33</v>
      </c>
      <c r="F52" s="80">
        <v>8</v>
      </c>
      <c r="G52" s="80">
        <v>8</v>
      </c>
      <c r="H52" s="80">
        <v>8</v>
      </c>
      <c r="I52" s="80">
        <v>8</v>
      </c>
      <c r="J52" s="80"/>
      <c r="K52" s="80"/>
      <c r="L52" s="80">
        <v>8</v>
      </c>
      <c r="M52" s="80">
        <v>8</v>
      </c>
      <c r="N52" s="80">
        <v>8</v>
      </c>
      <c r="O52" s="80">
        <v>8</v>
      </c>
      <c r="P52" s="80">
        <v>8</v>
      </c>
      <c r="Q52" s="80"/>
      <c r="R52" s="80">
        <v>8</v>
      </c>
      <c r="S52" s="80">
        <v>8</v>
      </c>
      <c r="T52" s="80">
        <v>8</v>
      </c>
      <c r="U52" s="80">
        <v>8</v>
      </c>
      <c r="V52" s="80">
        <v>8</v>
      </c>
      <c r="W52" s="80">
        <v>8</v>
      </c>
      <c r="X52" s="80"/>
      <c r="Y52" s="80">
        <v>8</v>
      </c>
      <c r="Z52" s="80">
        <v>8</v>
      </c>
      <c r="AA52" s="80">
        <v>8</v>
      </c>
      <c r="AB52" s="80">
        <v>8</v>
      </c>
      <c r="AC52" s="80">
        <v>8</v>
      </c>
      <c r="AD52" s="80">
        <v>8</v>
      </c>
      <c r="AE52" s="80"/>
      <c r="AF52" s="80">
        <v>8</v>
      </c>
      <c r="AG52" s="80">
        <v>8</v>
      </c>
      <c r="AH52" s="80">
        <v>8</v>
      </c>
      <c r="AI52" s="80">
        <v>8</v>
      </c>
      <c r="AJ52" s="80">
        <v>8</v>
      </c>
      <c r="AK52" s="362">
        <f t="shared" ref="AK52" si="29">((SUM(F52:AJ52))/8)-(SUMIF($F$6:$AJ$6,"C.Nhật",F52:AJ52)/8)</f>
        <v>26</v>
      </c>
      <c r="AL52" s="362">
        <f t="shared" ref="AL52" si="30">SUM(F53:AJ53)/8*1.5</f>
        <v>0</v>
      </c>
      <c r="AM52" s="364">
        <f t="shared" ref="AM52" si="31">SUMIF($F$6:$AJ$6,"C.Nhật",$F52:$AJ53)/8*2</f>
        <v>0</v>
      </c>
      <c r="AN52" s="366">
        <f t="shared" ref="AN52" si="32">SUM(AK52:AM53)</f>
        <v>26</v>
      </c>
      <c r="AO52" s="388">
        <v>0</v>
      </c>
      <c r="AP52" s="382"/>
      <c r="AQ52" s="382"/>
      <c r="AR52" s="382"/>
      <c r="AS52" s="380"/>
      <c r="AT52" s="315"/>
      <c r="AV52" s="171"/>
      <c r="AW52" s="171"/>
      <c r="AX52" s="171"/>
      <c r="AY52" s="171"/>
      <c r="AZ52" s="171"/>
      <c r="BA52" s="171"/>
      <c r="BB52" s="171"/>
      <c r="BC52" s="171"/>
      <c r="BD52" s="171"/>
      <c r="BE52" s="171"/>
      <c r="BF52" s="171"/>
      <c r="BG52" s="171"/>
      <c r="BH52" s="171"/>
      <c r="BI52" s="171"/>
      <c r="BJ52" s="171"/>
      <c r="BK52" s="171"/>
      <c r="BL52" s="171"/>
      <c r="BM52" s="171"/>
      <c r="BN52" s="171"/>
      <c r="BO52" s="171"/>
      <c r="BP52" s="171"/>
      <c r="BQ52" s="171"/>
      <c r="BR52" s="171"/>
      <c r="BS52" s="171"/>
      <c r="BT52" s="171"/>
      <c r="BU52" s="171"/>
      <c r="BV52" s="171"/>
      <c r="BW52" s="171"/>
      <c r="BX52" s="171"/>
      <c r="BY52" s="171"/>
      <c r="BZ52" s="171"/>
      <c r="CA52" s="171"/>
      <c r="CB52" s="171"/>
      <c r="CC52" s="171"/>
      <c r="CD52" s="171"/>
      <c r="CE52" s="171"/>
      <c r="CF52" s="171"/>
      <c r="CG52" s="171"/>
      <c r="CH52" s="171"/>
      <c r="CI52" s="171"/>
      <c r="CJ52" s="171"/>
      <c r="CK52" s="171"/>
      <c r="CL52" s="171"/>
      <c r="CM52" s="171"/>
    </row>
    <row r="53" spans="1:91" s="187" customFormat="1" ht="18" customHeight="1">
      <c r="A53" s="373"/>
      <c r="B53" s="373"/>
      <c r="C53" s="359"/>
      <c r="D53" s="361"/>
      <c r="E53" s="81" t="s">
        <v>32</v>
      </c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363"/>
      <c r="AL53" s="363"/>
      <c r="AM53" s="365"/>
      <c r="AN53" s="367"/>
      <c r="AO53" s="389"/>
      <c r="AP53" s="383"/>
      <c r="AQ53" s="383"/>
      <c r="AR53" s="383"/>
      <c r="AS53" s="381"/>
      <c r="AT53" s="315"/>
      <c r="AV53" s="171"/>
      <c r="AW53" s="171"/>
      <c r="AX53" s="171"/>
      <c r="AY53" s="171"/>
      <c r="AZ53" s="171"/>
      <c r="BA53" s="171"/>
      <c r="BB53" s="171"/>
      <c r="BC53" s="171"/>
      <c r="BD53" s="171"/>
      <c r="BE53" s="171"/>
      <c r="BF53" s="171"/>
      <c r="BG53" s="171"/>
      <c r="BH53" s="171"/>
      <c r="BI53" s="171"/>
      <c r="BJ53" s="171"/>
      <c r="BK53" s="171"/>
      <c r="BL53" s="171"/>
      <c r="BM53" s="171"/>
      <c r="BN53" s="171"/>
      <c r="BO53" s="171"/>
      <c r="BP53" s="171"/>
      <c r="BQ53" s="171"/>
      <c r="BR53" s="171"/>
      <c r="BS53" s="171"/>
      <c r="BT53" s="171"/>
      <c r="BU53" s="171"/>
      <c r="BV53" s="171"/>
      <c r="BW53" s="171"/>
      <c r="BX53" s="171"/>
      <c r="BY53" s="171"/>
      <c r="BZ53" s="171"/>
      <c r="CA53" s="171"/>
      <c r="CB53" s="171"/>
      <c r="CC53" s="171"/>
      <c r="CD53" s="171"/>
      <c r="CE53" s="171"/>
      <c r="CF53" s="171"/>
      <c r="CG53" s="171"/>
      <c r="CH53" s="171"/>
      <c r="CI53" s="171"/>
      <c r="CJ53" s="171"/>
      <c r="CK53" s="171"/>
      <c r="CL53" s="171"/>
      <c r="CM53" s="171"/>
    </row>
    <row r="54" spans="1:91" s="187" customFormat="1" ht="18" customHeight="1">
      <c r="A54" s="372">
        <f>A52+1</f>
        <v>2</v>
      </c>
      <c r="B54" s="372" t="s">
        <v>80</v>
      </c>
      <c r="C54" s="358" t="str">
        <f>VLOOKUP(B54,DS,2,0)</f>
        <v>Nguyễn Văn Sẽ</v>
      </c>
      <c r="D54" s="360" t="str">
        <f>VLOOKUP(B54,DS,3,0)</f>
        <v>Kỹ Thuật</v>
      </c>
      <c r="E54" s="79" t="s">
        <v>33</v>
      </c>
      <c r="F54" s="80">
        <v>8</v>
      </c>
      <c r="G54" s="80">
        <v>8</v>
      </c>
      <c r="H54" s="80">
        <v>8</v>
      </c>
      <c r="I54" s="80">
        <v>8</v>
      </c>
      <c r="J54" s="80"/>
      <c r="K54" s="80">
        <v>8</v>
      </c>
      <c r="L54" s="80">
        <v>8</v>
      </c>
      <c r="M54" s="80">
        <v>8</v>
      </c>
      <c r="N54" s="80">
        <v>8</v>
      </c>
      <c r="O54" s="80">
        <v>8</v>
      </c>
      <c r="P54" s="80">
        <v>8</v>
      </c>
      <c r="Q54" s="80"/>
      <c r="R54" s="80">
        <v>8</v>
      </c>
      <c r="S54" s="80">
        <v>8</v>
      </c>
      <c r="T54" s="80">
        <v>8</v>
      </c>
      <c r="U54" s="80">
        <v>8</v>
      </c>
      <c r="V54" s="80">
        <v>8</v>
      </c>
      <c r="W54" s="80">
        <v>8</v>
      </c>
      <c r="X54" s="80"/>
      <c r="Y54" s="80">
        <v>8</v>
      </c>
      <c r="Z54" s="80">
        <v>8</v>
      </c>
      <c r="AA54" s="80">
        <v>8</v>
      </c>
      <c r="AB54" s="80">
        <v>8</v>
      </c>
      <c r="AC54" s="80">
        <v>8</v>
      </c>
      <c r="AD54" s="80">
        <v>8</v>
      </c>
      <c r="AE54" s="80"/>
      <c r="AF54" s="80">
        <v>8</v>
      </c>
      <c r="AG54" s="80">
        <v>8</v>
      </c>
      <c r="AH54" s="80">
        <v>8</v>
      </c>
      <c r="AI54" s="80">
        <v>8</v>
      </c>
      <c r="AJ54" s="80">
        <v>8</v>
      </c>
      <c r="AK54" s="362">
        <f t="shared" ref="AK54" si="33">((SUM(F54:AJ54))/8)-(SUMIF($F$6:$AJ$6,"C.Nhật",F54:AJ54)/8)</f>
        <v>27</v>
      </c>
      <c r="AL54" s="362">
        <f t="shared" ref="AL54" si="34">SUM(F55:AJ55)/8*1.5</f>
        <v>0</v>
      </c>
      <c r="AM54" s="364">
        <f t="shared" ref="AM54" si="35">SUMIF($F$6:$AJ$6,"C.Nhật",$F54:$AJ55)/8*2</f>
        <v>0</v>
      </c>
      <c r="AN54" s="366">
        <f t="shared" ref="AN54" si="36">SUM(AK54:AM55)</f>
        <v>27</v>
      </c>
      <c r="AO54" s="388">
        <v>0</v>
      </c>
      <c r="AP54" s="382"/>
      <c r="AQ54" s="382"/>
      <c r="AR54" s="382"/>
      <c r="AS54" s="380"/>
      <c r="AT54" s="315"/>
      <c r="AV54" s="171"/>
      <c r="AW54" s="171"/>
      <c r="AX54" s="171"/>
      <c r="AY54" s="171"/>
      <c r="AZ54" s="171"/>
      <c r="BA54" s="171"/>
      <c r="BB54" s="171"/>
      <c r="BC54" s="171"/>
      <c r="BD54" s="171"/>
      <c r="BE54" s="171"/>
      <c r="BF54" s="171"/>
      <c r="BG54" s="171"/>
      <c r="BH54" s="171"/>
      <c r="BI54" s="171"/>
      <c r="BJ54" s="171"/>
      <c r="BK54" s="171"/>
      <c r="BL54" s="171"/>
      <c r="BM54" s="171"/>
      <c r="BN54" s="171"/>
      <c r="BO54" s="171"/>
      <c r="BP54" s="171"/>
      <c r="BQ54" s="171"/>
      <c r="BR54" s="171"/>
      <c r="BS54" s="171"/>
      <c r="BT54" s="171"/>
      <c r="BU54" s="171"/>
      <c r="BV54" s="171"/>
      <c r="BW54" s="171"/>
      <c r="BX54" s="171"/>
      <c r="BY54" s="171"/>
      <c r="BZ54" s="171"/>
      <c r="CA54" s="171"/>
      <c r="CB54" s="171"/>
      <c r="CC54" s="171"/>
      <c r="CD54" s="171"/>
      <c r="CE54" s="171"/>
      <c r="CF54" s="171"/>
      <c r="CG54" s="171"/>
      <c r="CH54" s="171"/>
      <c r="CI54" s="171"/>
      <c r="CJ54" s="171"/>
      <c r="CK54" s="171"/>
      <c r="CL54" s="171"/>
      <c r="CM54" s="171"/>
    </row>
    <row r="55" spans="1:91" s="187" customFormat="1" ht="18" customHeight="1">
      <c r="A55" s="373"/>
      <c r="B55" s="373"/>
      <c r="C55" s="359"/>
      <c r="D55" s="361"/>
      <c r="E55" s="81" t="s">
        <v>32</v>
      </c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363"/>
      <c r="AL55" s="363"/>
      <c r="AM55" s="365"/>
      <c r="AN55" s="367"/>
      <c r="AO55" s="389"/>
      <c r="AP55" s="383"/>
      <c r="AQ55" s="383"/>
      <c r="AR55" s="383"/>
      <c r="AS55" s="381"/>
      <c r="AT55" s="315"/>
      <c r="AV55" s="171"/>
      <c r="AW55" s="171"/>
      <c r="AX55" s="171"/>
      <c r="AY55" s="171"/>
      <c r="AZ55" s="171"/>
      <c r="BA55" s="171"/>
      <c r="BB55" s="171"/>
      <c r="BC55" s="171"/>
      <c r="BD55" s="171"/>
      <c r="BE55" s="171"/>
      <c r="BF55" s="171"/>
      <c r="BG55" s="171"/>
      <c r="BH55" s="171"/>
      <c r="BI55" s="171"/>
      <c r="BJ55" s="171"/>
      <c r="BK55" s="171"/>
      <c r="BL55" s="171"/>
      <c r="BM55" s="171"/>
      <c r="BN55" s="171"/>
      <c r="BO55" s="171"/>
      <c r="BP55" s="171"/>
      <c r="BQ55" s="171"/>
      <c r="BR55" s="171"/>
      <c r="BS55" s="171"/>
      <c r="BT55" s="171"/>
      <c r="BU55" s="171"/>
      <c r="BV55" s="171"/>
      <c r="BW55" s="171"/>
      <c r="BX55" s="171"/>
      <c r="BY55" s="171"/>
      <c r="BZ55" s="171"/>
      <c r="CA55" s="171"/>
      <c r="CB55" s="171"/>
      <c r="CC55" s="171"/>
      <c r="CD55" s="171"/>
      <c r="CE55" s="171"/>
      <c r="CF55" s="171"/>
      <c r="CG55" s="171"/>
      <c r="CH55" s="171"/>
      <c r="CI55" s="171"/>
      <c r="CJ55" s="171"/>
      <c r="CK55" s="171"/>
      <c r="CL55" s="171"/>
      <c r="CM55" s="171"/>
    </row>
    <row r="56" spans="1:91" s="187" customFormat="1" ht="18" customHeight="1">
      <c r="A56" s="372">
        <f>A54+1</f>
        <v>3</v>
      </c>
      <c r="B56" s="372" t="s">
        <v>82</v>
      </c>
      <c r="C56" s="358" t="str">
        <f>VLOOKUP(B56,DS,2,0)</f>
        <v>Võ Uyên Phương</v>
      </c>
      <c r="D56" s="360" t="str">
        <f>VLOOKUP(B56,DS,3,0)</f>
        <v>LĐ- TL</v>
      </c>
      <c r="E56" s="79" t="s">
        <v>33</v>
      </c>
      <c r="F56" s="80">
        <v>8</v>
      </c>
      <c r="G56" s="80">
        <v>8</v>
      </c>
      <c r="H56" s="80">
        <v>8</v>
      </c>
      <c r="I56" s="80">
        <v>8</v>
      </c>
      <c r="J56" s="80"/>
      <c r="K56" s="80">
        <v>8</v>
      </c>
      <c r="L56" s="80">
        <v>8</v>
      </c>
      <c r="M56" s="80">
        <v>8</v>
      </c>
      <c r="N56" s="80">
        <v>8</v>
      </c>
      <c r="O56" s="80">
        <v>8</v>
      </c>
      <c r="P56" s="80">
        <v>8</v>
      </c>
      <c r="Q56" s="80"/>
      <c r="R56" s="80">
        <v>8</v>
      </c>
      <c r="S56" s="80">
        <v>8</v>
      </c>
      <c r="T56" s="80">
        <v>8</v>
      </c>
      <c r="U56" s="80">
        <v>8</v>
      </c>
      <c r="V56" s="80">
        <v>8</v>
      </c>
      <c r="W56" s="80">
        <v>8</v>
      </c>
      <c r="X56" s="80"/>
      <c r="Y56" s="80">
        <v>8</v>
      </c>
      <c r="Z56" s="80">
        <v>8</v>
      </c>
      <c r="AA56" s="80">
        <v>8</v>
      </c>
      <c r="AB56" s="80">
        <v>8</v>
      </c>
      <c r="AC56" s="80">
        <v>8</v>
      </c>
      <c r="AD56" s="80">
        <v>8</v>
      </c>
      <c r="AE56" s="80"/>
      <c r="AF56" s="80">
        <v>8</v>
      </c>
      <c r="AG56" s="80">
        <v>8</v>
      </c>
      <c r="AH56" s="80">
        <v>8</v>
      </c>
      <c r="AI56" s="80">
        <v>8</v>
      </c>
      <c r="AJ56" s="80">
        <v>8</v>
      </c>
      <c r="AK56" s="362">
        <f t="shared" ref="AK56" si="37">((SUM(F56:AJ56))/8)-(SUMIF($F$6:$AJ$6,"C.Nhật",F56:AJ56)/8)</f>
        <v>27</v>
      </c>
      <c r="AL56" s="362">
        <f t="shared" ref="AL56" si="38">SUM(F57:AJ57)/8*1.5</f>
        <v>0</v>
      </c>
      <c r="AM56" s="364">
        <f t="shared" ref="AM56" si="39">SUMIF($F$6:$AJ$6,"C.Nhật",$F56:$AJ57)/8*2</f>
        <v>0</v>
      </c>
      <c r="AN56" s="366">
        <f t="shared" ref="AN56" si="40">SUM(AK56:AM57)</f>
        <v>27</v>
      </c>
      <c r="AO56" s="388">
        <v>0</v>
      </c>
      <c r="AP56" s="382"/>
      <c r="AQ56" s="382"/>
      <c r="AR56" s="382"/>
      <c r="AS56" s="380"/>
      <c r="AT56" s="315"/>
      <c r="AV56" s="171"/>
      <c r="AW56" s="171"/>
      <c r="AX56" s="171"/>
      <c r="AY56" s="171"/>
      <c r="AZ56" s="171"/>
      <c r="BA56" s="171"/>
      <c r="BB56" s="171"/>
      <c r="BC56" s="171"/>
      <c r="BD56" s="171"/>
      <c r="BE56" s="171"/>
      <c r="BF56" s="171"/>
      <c r="BG56" s="171"/>
      <c r="BH56" s="171"/>
      <c r="BI56" s="171"/>
      <c r="BJ56" s="171"/>
      <c r="BK56" s="171"/>
      <c r="BL56" s="171"/>
      <c r="BM56" s="171"/>
      <c r="BN56" s="171"/>
      <c r="BO56" s="171"/>
      <c r="BP56" s="171"/>
      <c r="BQ56" s="171"/>
      <c r="BR56" s="171"/>
      <c r="BS56" s="171"/>
      <c r="BT56" s="171"/>
      <c r="BU56" s="171"/>
      <c r="BV56" s="171"/>
      <c r="BW56" s="171"/>
      <c r="BX56" s="171"/>
      <c r="BY56" s="171"/>
      <c r="BZ56" s="171"/>
      <c r="CA56" s="171"/>
      <c r="CB56" s="171"/>
      <c r="CC56" s="171"/>
      <c r="CD56" s="171"/>
      <c r="CE56" s="171"/>
      <c r="CF56" s="171"/>
      <c r="CG56" s="171"/>
      <c r="CH56" s="171"/>
      <c r="CI56" s="171"/>
      <c r="CJ56" s="171"/>
      <c r="CK56" s="171"/>
      <c r="CL56" s="171"/>
      <c r="CM56" s="171"/>
    </row>
    <row r="57" spans="1:91" s="187" customFormat="1" ht="18" customHeight="1">
      <c r="A57" s="373"/>
      <c r="B57" s="373"/>
      <c r="C57" s="359"/>
      <c r="D57" s="361"/>
      <c r="E57" s="81" t="s">
        <v>32</v>
      </c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363"/>
      <c r="AL57" s="363"/>
      <c r="AM57" s="365"/>
      <c r="AN57" s="367"/>
      <c r="AO57" s="389"/>
      <c r="AP57" s="383"/>
      <c r="AQ57" s="383"/>
      <c r="AR57" s="383"/>
      <c r="AS57" s="381"/>
      <c r="AT57" s="315"/>
      <c r="AV57" s="171"/>
      <c r="AW57" s="171"/>
      <c r="AX57" s="171"/>
      <c r="AY57" s="171"/>
      <c r="AZ57" s="171"/>
      <c r="BA57" s="171"/>
      <c r="BB57" s="171"/>
      <c r="BC57" s="171"/>
      <c r="BD57" s="171"/>
      <c r="BE57" s="171"/>
      <c r="BF57" s="171"/>
      <c r="BG57" s="171"/>
      <c r="BH57" s="171"/>
      <c r="BI57" s="171"/>
      <c r="BJ57" s="171"/>
      <c r="BK57" s="171"/>
      <c r="BL57" s="171"/>
      <c r="BM57" s="171"/>
      <c r="BN57" s="171"/>
      <c r="BO57" s="171"/>
      <c r="BP57" s="171"/>
      <c r="BQ57" s="171"/>
      <c r="BR57" s="171"/>
      <c r="BS57" s="171"/>
      <c r="BT57" s="171"/>
      <c r="BU57" s="171"/>
      <c r="BV57" s="171"/>
      <c r="BW57" s="171"/>
      <c r="BX57" s="171"/>
      <c r="BY57" s="171"/>
      <c r="BZ57" s="171"/>
      <c r="CA57" s="171"/>
      <c r="CB57" s="171"/>
      <c r="CC57" s="171"/>
      <c r="CD57" s="171"/>
      <c r="CE57" s="171"/>
      <c r="CF57" s="171"/>
      <c r="CG57" s="171"/>
      <c r="CH57" s="171"/>
      <c r="CI57" s="171"/>
      <c r="CJ57" s="171"/>
      <c r="CK57" s="171"/>
      <c r="CL57" s="171"/>
      <c r="CM57" s="171"/>
    </row>
    <row r="58" spans="1:91" s="187" customFormat="1" ht="18" customHeight="1">
      <c r="A58" s="372">
        <f>A56+1</f>
        <v>4</v>
      </c>
      <c r="B58" s="372" t="s">
        <v>85</v>
      </c>
      <c r="C58" s="358" t="str">
        <f>VLOOKUP(B58,DS,2,0)</f>
        <v>Lê Nguyễn Huy Cường</v>
      </c>
      <c r="D58" s="360" t="str">
        <f>VLOOKUP(B58,DS,3,0)</f>
        <v>XNK</v>
      </c>
      <c r="E58" s="79" t="s">
        <v>33</v>
      </c>
      <c r="F58" s="80">
        <v>8</v>
      </c>
      <c r="G58" s="80">
        <v>8</v>
      </c>
      <c r="H58" s="80">
        <v>8</v>
      </c>
      <c r="I58" s="80">
        <v>8</v>
      </c>
      <c r="J58" s="80"/>
      <c r="K58" s="80">
        <v>8</v>
      </c>
      <c r="L58" s="80">
        <v>8</v>
      </c>
      <c r="M58" s="80">
        <v>8</v>
      </c>
      <c r="N58" s="80">
        <v>8</v>
      </c>
      <c r="O58" s="80">
        <v>8</v>
      </c>
      <c r="P58" s="80">
        <v>8</v>
      </c>
      <c r="Q58" s="80"/>
      <c r="R58" s="80">
        <v>8</v>
      </c>
      <c r="S58" s="80">
        <v>8</v>
      </c>
      <c r="T58" s="80">
        <v>8</v>
      </c>
      <c r="U58" s="80">
        <v>8</v>
      </c>
      <c r="V58" s="80">
        <v>8</v>
      </c>
      <c r="W58" s="80">
        <v>8</v>
      </c>
      <c r="X58" s="80"/>
      <c r="Y58" s="80">
        <v>8</v>
      </c>
      <c r="Z58" s="80">
        <v>8</v>
      </c>
      <c r="AA58" s="80">
        <v>8</v>
      </c>
      <c r="AB58" s="80">
        <v>8</v>
      </c>
      <c r="AC58" s="80">
        <v>8</v>
      </c>
      <c r="AD58" s="80">
        <v>8</v>
      </c>
      <c r="AE58" s="80"/>
      <c r="AF58" s="80">
        <v>8</v>
      </c>
      <c r="AG58" s="80">
        <v>8</v>
      </c>
      <c r="AH58" s="80">
        <v>8</v>
      </c>
      <c r="AI58" s="80">
        <v>8</v>
      </c>
      <c r="AJ58" s="80">
        <v>8</v>
      </c>
      <c r="AK58" s="362">
        <f t="shared" ref="AK58" si="41">((SUM(F58:AJ58))/8)-(SUMIF($F$6:$AJ$6,"C.Nhật",F58:AJ58)/8)</f>
        <v>27</v>
      </c>
      <c r="AL58" s="362">
        <f t="shared" ref="AL58" si="42">SUM(F59:AJ59)/8*1.5</f>
        <v>0</v>
      </c>
      <c r="AM58" s="364">
        <f t="shared" ref="AM58" si="43">SUMIF($F$6:$AJ$6,"C.Nhật",$F58:$AJ59)/8*2</f>
        <v>0</v>
      </c>
      <c r="AN58" s="366">
        <f t="shared" ref="AN58" si="44">SUM(AK58:AM59)</f>
        <v>27</v>
      </c>
      <c r="AO58" s="388">
        <v>0</v>
      </c>
      <c r="AP58" s="382"/>
      <c r="AQ58" s="382"/>
      <c r="AR58" s="382"/>
      <c r="AS58" s="380"/>
      <c r="AT58" s="315"/>
      <c r="AV58" s="171"/>
      <c r="AW58" s="171"/>
      <c r="AX58" s="171"/>
      <c r="AY58" s="171"/>
      <c r="AZ58" s="171"/>
      <c r="BA58" s="171"/>
      <c r="BB58" s="171"/>
      <c r="BC58" s="171"/>
      <c r="BD58" s="171"/>
      <c r="BE58" s="171"/>
      <c r="BF58" s="171"/>
      <c r="BG58" s="171"/>
      <c r="BH58" s="171"/>
      <c r="BI58" s="171"/>
      <c r="BJ58" s="171"/>
      <c r="BK58" s="171"/>
      <c r="BL58" s="171"/>
      <c r="BM58" s="171"/>
      <c r="BN58" s="171"/>
      <c r="BO58" s="171"/>
      <c r="BP58" s="171"/>
      <c r="BQ58" s="171"/>
      <c r="BR58" s="171"/>
      <c r="BS58" s="171"/>
      <c r="BT58" s="171"/>
      <c r="BU58" s="171"/>
      <c r="BV58" s="171"/>
      <c r="BW58" s="171"/>
      <c r="BX58" s="171"/>
      <c r="BY58" s="171"/>
      <c r="BZ58" s="171"/>
      <c r="CA58" s="171"/>
      <c r="CB58" s="171"/>
      <c r="CC58" s="171"/>
      <c r="CD58" s="171"/>
      <c r="CE58" s="171"/>
      <c r="CF58" s="171"/>
      <c r="CG58" s="171"/>
      <c r="CH58" s="171"/>
      <c r="CI58" s="171"/>
      <c r="CJ58" s="171"/>
      <c r="CK58" s="171"/>
      <c r="CL58" s="171"/>
      <c r="CM58" s="171"/>
    </row>
    <row r="59" spans="1:91" s="187" customFormat="1" ht="18" customHeight="1">
      <c r="A59" s="373"/>
      <c r="B59" s="373"/>
      <c r="C59" s="359"/>
      <c r="D59" s="361"/>
      <c r="E59" s="81" t="s">
        <v>32</v>
      </c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363"/>
      <c r="AL59" s="363"/>
      <c r="AM59" s="365"/>
      <c r="AN59" s="367"/>
      <c r="AO59" s="389"/>
      <c r="AP59" s="383"/>
      <c r="AQ59" s="383"/>
      <c r="AR59" s="383"/>
      <c r="AS59" s="381"/>
      <c r="AT59" s="315"/>
      <c r="AV59" s="171"/>
      <c r="AW59" s="171"/>
      <c r="AX59" s="171"/>
      <c r="AY59" s="171"/>
      <c r="AZ59" s="171"/>
      <c r="BA59" s="171"/>
      <c r="BB59" s="171"/>
      <c r="BC59" s="171"/>
      <c r="BD59" s="171"/>
      <c r="BE59" s="171"/>
      <c r="BF59" s="171"/>
      <c r="BG59" s="171"/>
      <c r="BH59" s="171"/>
      <c r="BI59" s="171"/>
      <c r="BJ59" s="171"/>
      <c r="BK59" s="171"/>
      <c r="BL59" s="171"/>
      <c r="BM59" s="171"/>
      <c r="BN59" s="171"/>
      <c r="BO59" s="171"/>
      <c r="BP59" s="171"/>
      <c r="BQ59" s="171"/>
      <c r="BR59" s="171"/>
      <c r="BS59" s="171"/>
      <c r="BT59" s="171"/>
      <c r="BU59" s="171"/>
      <c r="BV59" s="171"/>
      <c r="BW59" s="171"/>
      <c r="BX59" s="171"/>
      <c r="BY59" s="171"/>
      <c r="BZ59" s="171"/>
      <c r="CA59" s="171"/>
      <c r="CB59" s="171"/>
      <c r="CC59" s="171"/>
      <c r="CD59" s="171"/>
      <c r="CE59" s="171"/>
      <c r="CF59" s="171"/>
      <c r="CG59" s="171"/>
      <c r="CH59" s="171"/>
      <c r="CI59" s="171"/>
      <c r="CJ59" s="171"/>
      <c r="CK59" s="171"/>
      <c r="CL59" s="171"/>
      <c r="CM59" s="171"/>
    </row>
    <row r="60" spans="1:91" s="187" customFormat="1" ht="18" customHeight="1">
      <c r="A60" s="372">
        <f t="shared" ref="A60" si="45">A58+1</f>
        <v>5</v>
      </c>
      <c r="B60" s="372" t="s">
        <v>88</v>
      </c>
      <c r="C60" s="358" t="str">
        <f>VLOOKUP(B60,DS,2,0)</f>
        <v>Nguyễn Văn Bé Tư</v>
      </c>
      <c r="D60" s="360" t="str">
        <f>VLOOKUP(B60,DS,3,0)</f>
        <v>Tài xế</v>
      </c>
      <c r="E60" s="79" t="s">
        <v>33</v>
      </c>
      <c r="F60" s="80">
        <v>8</v>
      </c>
      <c r="G60" s="80">
        <v>8</v>
      </c>
      <c r="H60" s="80">
        <v>8</v>
      </c>
      <c r="I60" s="80">
        <v>8</v>
      </c>
      <c r="J60" s="80"/>
      <c r="K60" s="80"/>
      <c r="L60" s="80">
        <v>8</v>
      </c>
      <c r="M60" s="80">
        <v>8</v>
      </c>
      <c r="N60" s="80">
        <v>8</v>
      </c>
      <c r="O60" s="80">
        <v>8</v>
      </c>
      <c r="P60" s="80">
        <v>8</v>
      </c>
      <c r="Q60" s="80"/>
      <c r="R60" s="80">
        <v>8</v>
      </c>
      <c r="S60" s="80">
        <v>8</v>
      </c>
      <c r="T60" s="80">
        <v>8</v>
      </c>
      <c r="U60" s="80">
        <v>8</v>
      </c>
      <c r="V60" s="80">
        <v>8</v>
      </c>
      <c r="W60" s="80">
        <v>8</v>
      </c>
      <c r="X60" s="80"/>
      <c r="Y60" s="80">
        <v>8</v>
      </c>
      <c r="Z60" s="80">
        <v>8</v>
      </c>
      <c r="AA60" s="80">
        <v>8</v>
      </c>
      <c r="AB60" s="80">
        <v>8</v>
      </c>
      <c r="AC60" s="80">
        <v>8</v>
      </c>
      <c r="AD60" s="80">
        <v>8</v>
      </c>
      <c r="AE60" s="80"/>
      <c r="AF60" s="80">
        <v>8</v>
      </c>
      <c r="AG60" s="80">
        <v>8</v>
      </c>
      <c r="AH60" s="80">
        <v>8</v>
      </c>
      <c r="AI60" s="80">
        <v>8</v>
      </c>
      <c r="AJ60" s="80">
        <v>8</v>
      </c>
      <c r="AK60" s="362">
        <f t="shared" ref="AK60" si="46">((SUM(F60:AJ60))/8)-(SUMIF($F$6:$AJ$6,"C.Nhật",F60:AJ60)/8)</f>
        <v>26</v>
      </c>
      <c r="AL60" s="362">
        <f t="shared" ref="AL60" si="47">SUM(F61:AJ61)/8*1.5</f>
        <v>0</v>
      </c>
      <c r="AM60" s="364">
        <f t="shared" ref="AM60" si="48">SUMIF($F$6:$AJ$6,"C.Nhật",$F60:$AJ61)/8*2</f>
        <v>0</v>
      </c>
      <c r="AN60" s="366">
        <f t="shared" ref="AN60" si="49">SUM(AK60:AM61)</f>
        <v>26</v>
      </c>
      <c r="AO60" s="388">
        <v>0</v>
      </c>
      <c r="AP60" s="382"/>
      <c r="AQ60" s="382"/>
      <c r="AR60" s="382"/>
      <c r="AS60" s="380"/>
      <c r="AT60" s="315"/>
      <c r="AV60" s="171"/>
      <c r="AW60" s="171"/>
      <c r="AX60" s="171"/>
      <c r="AY60" s="171"/>
      <c r="AZ60" s="171"/>
      <c r="BA60" s="171"/>
      <c r="BB60" s="171"/>
      <c r="BC60" s="171"/>
      <c r="BD60" s="171"/>
      <c r="BE60" s="171"/>
      <c r="BF60" s="171"/>
      <c r="BG60" s="171"/>
      <c r="BH60" s="171"/>
      <c r="BI60" s="171"/>
      <c r="BJ60" s="171"/>
      <c r="BK60" s="171"/>
      <c r="BL60" s="171"/>
      <c r="BM60" s="171"/>
      <c r="BN60" s="171"/>
      <c r="BO60" s="171"/>
      <c r="BP60" s="171"/>
      <c r="BQ60" s="171"/>
      <c r="BR60" s="171"/>
      <c r="BS60" s="171"/>
      <c r="BT60" s="171"/>
      <c r="BU60" s="171"/>
      <c r="BV60" s="171"/>
      <c r="BW60" s="171"/>
      <c r="BX60" s="171"/>
      <c r="BY60" s="171"/>
      <c r="BZ60" s="171"/>
      <c r="CA60" s="171"/>
      <c r="CB60" s="171"/>
      <c r="CC60" s="171"/>
      <c r="CD60" s="171"/>
      <c r="CE60" s="171"/>
      <c r="CF60" s="171"/>
      <c r="CG60" s="171"/>
      <c r="CH60" s="171"/>
      <c r="CI60" s="171"/>
      <c r="CJ60" s="171"/>
      <c r="CK60" s="171"/>
      <c r="CL60" s="171"/>
      <c r="CM60" s="171"/>
    </row>
    <row r="61" spans="1:91" s="187" customFormat="1" ht="18" customHeight="1">
      <c r="A61" s="373"/>
      <c r="B61" s="373"/>
      <c r="C61" s="359"/>
      <c r="D61" s="361"/>
      <c r="E61" s="81" t="s">
        <v>32</v>
      </c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363"/>
      <c r="AL61" s="363"/>
      <c r="AM61" s="365"/>
      <c r="AN61" s="367"/>
      <c r="AO61" s="389"/>
      <c r="AP61" s="383"/>
      <c r="AQ61" s="383"/>
      <c r="AR61" s="383"/>
      <c r="AS61" s="381"/>
      <c r="AT61" s="315"/>
      <c r="AV61" s="171"/>
      <c r="AW61" s="171"/>
      <c r="AX61" s="171"/>
      <c r="AY61" s="171"/>
      <c r="AZ61" s="171"/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1"/>
      <c r="BQ61" s="171"/>
      <c r="BR61" s="171"/>
      <c r="BS61" s="171"/>
      <c r="BT61" s="171"/>
      <c r="BU61" s="171"/>
      <c r="BV61" s="171"/>
      <c r="BW61" s="171"/>
      <c r="BX61" s="171"/>
      <c r="BY61" s="171"/>
      <c r="BZ61" s="171"/>
      <c r="CA61" s="171"/>
      <c r="CB61" s="171"/>
      <c r="CC61" s="171"/>
      <c r="CD61" s="171"/>
      <c r="CE61" s="171"/>
      <c r="CF61" s="171"/>
      <c r="CG61" s="171"/>
      <c r="CH61" s="171"/>
      <c r="CI61" s="171"/>
      <c r="CJ61" s="171"/>
      <c r="CK61" s="171"/>
      <c r="CL61" s="171"/>
      <c r="CM61" s="171"/>
    </row>
    <row r="62" spans="1:91" s="187" customFormat="1" ht="18" customHeight="1">
      <c r="A62" s="372">
        <f t="shared" ref="A62" si="50">A60+1</f>
        <v>6</v>
      </c>
      <c r="B62" s="372" t="s">
        <v>92</v>
      </c>
      <c r="C62" s="358" t="str">
        <f>VLOOKUP(B62,DS,2,0)</f>
        <v>Hoàng Thị Ngọc</v>
      </c>
      <c r="D62" s="360" t="str">
        <f>VLOOKUP(B62,DS,3,0)</f>
        <v>Kế toán</v>
      </c>
      <c r="E62" s="79" t="s">
        <v>33</v>
      </c>
      <c r="F62" s="80">
        <v>8</v>
      </c>
      <c r="G62" s="80">
        <v>8</v>
      </c>
      <c r="H62" s="80">
        <v>8</v>
      </c>
      <c r="I62" s="80">
        <v>8</v>
      </c>
      <c r="J62" s="80"/>
      <c r="K62" s="80">
        <v>8</v>
      </c>
      <c r="L62" s="80">
        <v>8</v>
      </c>
      <c r="M62" s="80">
        <v>8</v>
      </c>
      <c r="N62" s="80">
        <v>8</v>
      </c>
      <c r="O62" s="80">
        <v>8</v>
      </c>
      <c r="P62" s="80">
        <v>8</v>
      </c>
      <c r="Q62" s="80"/>
      <c r="R62" s="80">
        <v>8</v>
      </c>
      <c r="S62" s="80">
        <v>8</v>
      </c>
      <c r="T62" s="80">
        <v>8</v>
      </c>
      <c r="U62" s="80">
        <v>8</v>
      </c>
      <c r="V62" s="80">
        <v>8</v>
      </c>
      <c r="W62" s="80">
        <v>8</v>
      </c>
      <c r="X62" s="80"/>
      <c r="Y62" s="80">
        <v>8</v>
      </c>
      <c r="Z62" s="80">
        <v>8</v>
      </c>
      <c r="AA62" s="80">
        <v>8</v>
      </c>
      <c r="AB62" s="80">
        <v>8</v>
      </c>
      <c r="AC62" s="80">
        <v>8</v>
      </c>
      <c r="AD62" s="80">
        <v>8</v>
      </c>
      <c r="AE62" s="80"/>
      <c r="AF62" s="80">
        <v>8</v>
      </c>
      <c r="AG62" s="80">
        <v>8</v>
      </c>
      <c r="AH62" s="80">
        <v>8</v>
      </c>
      <c r="AI62" s="80">
        <v>8</v>
      </c>
      <c r="AJ62" s="80">
        <v>8</v>
      </c>
      <c r="AK62" s="362">
        <f t="shared" ref="AK62" si="51">((SUM(F62:AJ62))/8)-(SUMIF($F$6:$AJ$6,"C.Nhật",F62:AJ62)/8)</f>
        <v>27</v>
      </c>
      <c r="AL62" s="362">
        <f t="shared" ref="AL62" si="52">SUM(F63:AJ63)/8*1.5</f>
        <v>0</v>
      </c>
      <c r="AM62" s="364">
        <f t="shared" ref="AM62" si="53">SUMIF($F$6:$AJ$6,"C.Nhật",$F62:$AJ63)/8*2</f>
        <v>0</v>
      </c>
      <c r="AN62" s="366">
        <f t="shared" ref="AN62" si="54">SUM(AK62:AM63)</f>
        <v>27</v>
      </c>
      <c r="AO62" s="388">
        <v>0</v>
      </c>
      <c r="AP62" s="382"/>
      <c r="AQ62" s="382"/>
      <c r="AR62" s="382"/>
      <c r="AS62" s="380"/>
      <c r="AT62" s="315"/>
      <c r="AV62" s="171"/>
      <c r="AW62" s="171"/>
      <c r="AX62" s="171"/>
      <c r="AY62" s="171"/>
      <c r="AZ62" s="171"/>
      <c r="BA62" s="171"/>
      <c r="BB62" s="171"/>
      <c r="BC62" s="171"/>
      <c r="BD62" s="171"/>
      <c r="BE62" s="171"/>
      <c r="BF62" s="171"/>
      <c r="BG62" s="171"/>
      <c r="BH62" s="171"/>
      <c r="BI62" s="171"/>
      <c r="BJ62" s="171"/>
      <c r="BK62" s="171"/>
      <c r="BL62" s="171"/>
      <c r="BM62" s="171"/>
      <c r="BN62" s="171"/>
      <c r="BO62" s="171"/>
      <c r="BP62" s="171"/>
      <c r="BQ62" s="171"/>
      <c r="BR62" s="171"/>
      <c r="BS62" s="171"/>
      <c r="BT62" s="171"/>
      <c r="BU62" s="171"/>
      <c r="BV62" s="171"/>
      <c r="BW62" s="171"/>
      <c r="BX62" s="171"/>
      <c r="BY62" s="171"/>
      <c r="BZ62" s="171"/>
      <c r="CA62" s="171"/>
      <c r="CB62" s="171"/>
      <c r="CC62" s="171"/>
      <c r="CD62" s="171"/>
      <c r="CE62" s="171"/>
      <c r="CF62" s="171"/>
      <c r="CG62" s="171"/>
      <c r="CH62" s="171"/>
      <c r="CI62" s="171"/>
      <c r="CJ62" s="171"/>
      <c r="CK62" s="171"/>
      <c r="CL62" s="171"/>
      <c r="CM62" s="171"/>
    </row>
    <row r="63" spans="1:91" s="187" customFormat="1" ht="18" customHeight="1">
      <c r="A63" s="373"/>
      <c r="B63" s="373"/>
      <c r="C63" s="359"/>
      <c r="D63" s="361"/>
      <c r="E63" s="81" t="s">
        <v>32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363"/>
      <c r="AL63" s="363"/>
      <c r="AM63" s="365"/>
      <c r="AN63" s="367"/>
      <c r="AO63" s="389"/>
      <c r="AP63" s="383"/>
      <c r="AQ63" s="383"/>
      <c r="AR63" s="383"/>
      <c r="AS63" s="381"/>
      <c r="AT63" s="315"/>
      <c r="AV63" s="171"/>
      <c r="AW63" s="171"/>
      <c r="AX63" s="171"/>
      <c r="AY63" s="171"/>
      <c r="AZ63" s="171"/>
      <c r="BA63" s="171"/>
      <c r="BB63" s="171"/>
      <c r="BC63" s="171"/>
      <c r="BD63" s="171"/>
      <c r="BE63" s="171"/>
      <c r="BF63" s="171"/>
      <c r="BG63" s="171"/>
      <c r="BH63" s="171"/>
      <c r="BI63" s="171"/>
      <c r="BJ63" s="171"/>
      <c r="BK63" s="171"/>
      <c r="BL63" s="171"/>
      <c r="BM63" s="171"/>
      <c r="BN63" s="171"/>
      <c r="BO63" s="171"/>
      <c r="BP63" s="171"/>
      <c r="BQ63" s="171"/>
      <c r="BR63" s="171"/>
      <c r="BS63" s="171"/>
      <c r="BT63" s="171"/>
      <c r="BU63" s="171"/>
      <c r="BV63" s="171"/>
      <c r="BW63" s="171"/>
      <c r="BX63" s="171"/>
      <c r="BY63" s="171"/>
      <c r="BZ63" s="171"/>
      <c r="CA63" s="171"/>
      <c r="CB63" s="171"/>
      <c r="CC63" s="171"/>
      <c r="CD63" s="171"/>
      <c r="CE63" s="171"/>
      <c r="CF63" s="171"/>
      <c r="CG63" s="171"/>
      <c r="CH63" s="171"/>
      <c r="CI63" s="171"/>
      <c r="CJ63" s="171"/>
      <c r="CK63" s="171"/>
      <c r="CL63" s="171"/>
      <c r="CM63" s="171"/>
    </row>
    <row r="64" spans="1:91" s="187" customFormat="1" ht="18" customHeight="1">
      <c r="A64" s="372">
        <f t="shared" ref="A64" si="55">A62+1</f>
        <v>7</v>
      </c>
      <c r="B64" s="372" t="s">
        <v>206</v>
      </c>
      <c r="C64" s="358" t="str">
        <f>VLOOKUP(B64,DS,2,0)</f>
        <v>Dương Thanh Tuấn</v>
      </c>
      <c r="D64" s="360" t="str">
        <f>VLOOKUP(B64,DS,3,0)</f>
        <v>Nhân sự</v>
      </c>
      <c r="E64" s="79" t="s">
        <v>33</v>
      </c>
      <c r="F64" s="80">
        <v>8</v>
      </c>
      <c r="G64" s="80">
        <v>8</v>
      </c>
      <c r="H64" s="80">
        <v>8</v>
      </c>
      <c r="I64" s="80">
        <v>8</v>
      </c>
      <c r="J64" s="80"/>
      <c r="K64" s="80">
        <v>8</v>
      </c>
      <c r="L64" s="80">
        <v>8</v>
      </c>
      <c r="M64" s="80">
        <v>8</v>
      </c>
      <c r="N64" s="80">
        <v>8</v>
      </c>
      <c r="O64" s="80">
        <v>8</v>
      </c>
      <c r="P64" s="80">
        <v>8</v>
      </c>
      <c r="Q64" s="80"/>
      <c r="R64" s="80">
        <v>8</v>
      </c>
      <c r="S64" s="80">
        <v>8</v>
      </c>
      <c r="T64" s="80">
        <v>8</v>
      </c>
      <c r="U64" s="80">
        <v>8</v>
      </c>
      <c r="V64" s="80">
        <v>8</v>
      </c>
      <c r="W64" s="80">
        <v>8</v>
      </c>
      <c r="X64" s="80"/>
      <c r="Y64" s="80"/>
      <c r="Z64" s="80">
        <v>8</v>
      </c>
      <c r="AA64" s="80">
        <v>8</v>
      </c>
      <c r="AB64" s="80">
        <v>8</v>
      </c>
      <c r="AC64" s="80">
        <v>8</v>
      </c>
      <c r="AD64" s="80">
        <v>8</v>
      </c>
      <c r="AE64" s="80"/>
      <c r="AF64" s="80">
        <v>8</v>
      </c>
      <c r="AG64" s="80">
        <v>8</v>
      </c>
      <c r="AH64" s="80">
        <v>8</v>
      </c>
      <c r="AI64" s="80">
        <v>8</v>
      </c>
      <c r="AJ64" s="80">
        <v>8</v>
      </c>
      <c r="AK64" s="362">
        <f t="shared" ref="AK64" si="56">((SUM(F64:AJ64))/8)-(SUMIF($F$6:$AJ$6,"C.Nhật",F64:AJ64)/8)</f>
        <v>26</v>
      </c>
      <c r="AL64" s="362">
        <f t="shared" ref="AL64" si="57">SUM(F65:AJ65)/8*1.5</f>
        <v>0</v>
      </c>
      <c r="AM64" s="364">
        <f t="shared" ref="AM64:AM66" si="58">SUMIF($F$6:$AJ$6,"C.Nhật",$F64:$AJ65)/8*2</f>
        <v>0</v>
      </c>
      <c r="AN64" s="366">
        <f t="shared" ref="AN64" si="59">SUM(AK64:AM65)</f>
        <v>26</v>
      </c>
      <c r="AO64" s="388">
        <v>0</v>
      </c>
      <c r="AP64" s="382"/>
      <c r="AQ64" s="382"/>
      <c r="AR64" s="382"/>
      <c r="AS64" s="380"/>
      <c r="AT64" s="353"/>
      <c r="AV64" s="171"/>
      <c r="AW64" s="171"/>
      <c r="AX64" s="171"/>
      <c r="AY64" s="171"/>
      <c r="AZ64" s="171"/>
      <c r="BA64" s="171"/>
      <c r="BB64" s="171"/>
      <c r="BC64" s="171"/>
      <c r="BD64" s="171"/>
      <c r="BE64" s="171"/>
      <c r="BF64" s="171"/>
      <c r="BG64" s="171"/>
      <c r="BH64" s="171"/>
      <c r="BI64" s="171"/>
      <c r="BJ64" s="171"/>
      <c r="BK64" s="171"/>
      <c r="BL64" s="171"/>
      <c r="BM64" s="171"/>
      <c r="BN64" s="171"/>
      <c r="BO64" s="171"/>
      <c r="BP64" s="171"/>
      <c r="BQ64" s="171"/>
      <c r="BR64" s="171"/>
      <c r="BS64" s="171"/>
      <c r="BT64" s="171"/>
      <c r="BU64" s="171"/>
      <c r="BV64" s="171"/>
      <c r="BW64" s="171"/>
      <c r="BX64" s="171"/>
      <c r="BY64" s="171"/>
      <c r="BZ64" s="171"/>
      <c r="CA64" s="171"/>
      <c r="CB64" s="171"/>
      <c r="CC64" s="171"/>
      <c r="CD64" s="171"/>
      <c r="CE64" s="171"/>
      <c r="CF64" s="171"/>
      <c r="CG64" s="171"/>
      <c r="CH64" s="171"/>
      <c r="CI64" s="171"/>
      <c r="CJ64" s="171"/>
      <c r="CK64" s="171"/>
      <c r="CL64" s="171"/>
      <c r="CM64" s="171"/>
    </row>
    <row r="65" spans="1:91" s="187" customFormat="1" ht="18" customHeight="1">
      <c r="A65" s="373"/>
      <c r="B65" s="373"/>
      <c r="C65" s="359"/>
      <c r="D65" s="361"/>
      <c r="E65" s="81" t="s">
        <v>32</v>
      </c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  <c r="AA65" s="82"/>
      <c r="AB65" s="82"/>
      <c r="AC65" s="82"/>
      <c r="AD65" s="82"/>
      <c r="AE65" s="82"/>
      <c r="AF65" s="82"/>
      <c r="AG65" s="82"/>
      <c r="AH65" s="82"/>
      <c r="AI65" s="82"/>
      <c r="AJ65" s="82"/>
      <c r="AK65" s="363"/>
      <c r="AL65" s="363"/>
      <c r="AM65" s="365"/>
      <c r="AN65" s="367"/>
      <c r="AO65" s="389"/>
      <c r="AP65" s="383"/>
      <c r="AQ65" s="383"/>
      <c r="AR65" s="383"/>
      <c r="AS65" s="381"/>
      <c r="AT65" s="353"/>
      <c r="AV65" s="171"/>
      <c r="AW65" s="171"/>
      <c r="AX65" s="171"/>
      <c r="AY65" s="171"/>
      <c r="AZ65" s="171"/>
      <c r="BA65" s="171"/>
      <c r="BB65" s="171"/>
      <c r="BC65" s="171"/>
      <c r="BD65" s="171"/>
      <c r="BE65" s="171"/>
      <c r="BF65" s="171"/>
      <c r="BG65" s="171"/>
      <c r="BH65" s="171"/>
      <c r="BI65" s="171"/>
      <c r="BJ65" s="171"/>
      <c r="BK65" s="171"/>
      <c r="BL65" s="171"/>
      <c r="BM65" s="171"/>
      <c r="BN65" s="171"/>
      <c r="BO65" s="171"/>
      <c r="BP65" s="171"/>
      <c r="BQ65" s="171"/>
      <c r="BR65" s="171"/>
      <c r="BS65" s="171"/>
      <c r="BT65" s="171"/>
      <c r="BU65" s="171"/>
      <c r="BV65" s="171"/>
      <c r="BW65" s="171"/>
      <c r="BX65" s="171"/>
      <c r="BY65" s="171"/>
      <c r="BZ65" s="171"/>
      <c r="CA65" s="171"/>
      <c r="CB65" s="171"/>
      <c r="CC65" s="171"/>
      <c r="CD65" s="171"/>
      <c r="CE65" s="171"/>
      <c r="CF65" s="171"/>
      <c r="CG65" s="171"/>
      <c r="CH65" s="171"/>
      <c r="CI65" s="171"/>
      <c r="CJ65" s="171"/>
      <c r="CK65" s="171"/>
      <c r="CL65" s="171"/>
      <c r="CM65" s="171"/>
    </row>
    <row r="66" spans="1:91" s="187" customFormat="1" ht="18" customHeight="1">
      <c r="A66" s="372">
        <f t="shared" ref="A66" si="60">A64+1</f>
        <v>8</v>
      </c>
      <c r="B66" s="372" t="s">
        <v>204</v>
      </c>
      <c r="C66" s="358" t="str">
        <f>VLOOKUP(B66,DS,2,0)</f>
        <v>Trần Văn Đoạn</v>
      </c>
      <c r="D66" s="360" t="str">
        <f>VLOOKUP(B66,DS,3,0)</f>
        <v>Tài xế</v>
      </c>
      <c r="E66" s="79" t="s">
        <v>33</v>
      </c>
      <c r="F66" s="80">
        <v>8</v>
      </c>
      <c r="G66" s="80">
        <v>8</v>
      </c>
      <c r="H66" s="80">
        <v>8</v>
      </c>
      <c r="I66" s="80">
        <v>8</v>
      </c>
      <c r="J66" s="80"/>
      <c r="K66" s="80">
        <v>8</v>
      </c>
      <c r="L66" s="80">
        <v>8</v>
      </c>
      <c r="M66" s="80">
        <v>8</v>
      </c>
      <c r="N66" s="80">
        <v>8</v>
      </c>
      <c r="O66" s="80">
        <v>8</v>
      </c>
      <c r="P66" s="80">
        <v>8</v>
      </c>
      <c r="Q66" s="80"/>
      <c r="R66" s="80">
        <v>8</v>
      </c>
      <c r="S66" s="80">
        <v>8</v>
      </c>
      <c r="T66" s="80">
        <v>8</v>
      </c>
      <c r="U66" s="80">
        <v>8</v>
      </c>
      <c r="V66" s="80">
        <v>8</v>
      </c>
      <c r="W66" s="80">
        <v>8</v>
      </c>
      <c r="X66" s="80"/>
      <c r="Y66" s="80">
        <v>8</v>
      </c>
      <c r="Z66" s="80">
        <v>8</v>
      </c>
      <c r="AA66" s="80">
        <v>8</v>
      </c>
      <c r="AB66" s="80">
        <v>8</v>
      </c>
      <c r="AC66" s="80">
        <v>8</v>
      </c>
      <c r="AD66" s="80">
        <v>8</v>
      </c>
      <c r="AE66" s="80"/>
      <c r="AF66" s="80">
        <v>8</v>
      </c>
      <c r="AG66" s="80">
        <v>8</v>
      </c>
      <c r="AH66" s="80">
        <v>8</v>
      </c>
      <c r="AI66" s="80">
        <v>8</v>
      </c>
      <c r="AJ66" s="80">
        <v>8</v>
      </c>
      <c r="AK66" s="362">
        <f t="shared" ref="AK66" si="61">((SUM(F66:AJ66))/8)-(SUMIF($F$6:$AJ$6,"C.Nhật",F66:AJ66)/8)</f>
        <v>27</v>
      </c>
      <c r="AL66" s="362">
        <f t="shared" ref="AL66" si="62">SUM(F67:AJ67)/8*1.5</f>
        <v>0</v>
      </c>
      <c r="AM66" s="364">
        <f t="shared" si="58"/>
        <v>0</v>
      </c>
      <c r="AN66" s="366">
        <f t="shared" ref="AN66" si="63">SUM(AK66:AM67)</f>
        <v>27</v>
      </c>
      <c r="AO66" s="388">
        <v>0</v>
      </c>
      <c r="AP66" s="382"/>
      <c r="AQ66" s="382"/>
      <c r="AR66" s="382"/>
      <c r="AS66" s="380"/>
      <c r="AT66" s="315"/>
      <c r="AV66" s="171"/>
      <c r="AW66" s="171"/>
      <c r="AX66" s="171"/>
      <c r="AY66" s="171"/>
      <c r="AZ66" s="171"/>
      <c r="BA66" s="171"/>
      <c r="BB66" s="171"/>
      <c r="BC66" s="171"/>
      <c r="BD66" s="171"/>
      <c r="BE66" s="171"/>
      <c r="BF66" s="171"/>
      <c r="BG66" s="171"/>
      <c r="BH66" s="171"/>
      <c r="BI66" s="171"/>
      <c r="BJ66" s="171"/>
      <c r="BK66" s="171"/>
      <c r="BL66" s="171"/>
      <c r="BM66" s="171"/>
      <c r="BN66" s="171"/>
      <c r="BO66" s="171"/>
      <c r="BP66" s="171"/>
      <c r="BQ66" s="171"/>
      <c r="BR66" s="171"/>
      <c r="BS66" s="171"/>
      <c r="BT66" s="171"/>
      <c r="BU66" s="171"/>
      <c r="BV66" s="171"/>
      <c r="BW66" s="171"/>
      <c r="BX66" s="171"/>
      <c r="BY66" s="171"/>
      <c r="BZ66" s="171"/>
      <c r="CA66" s="171"/>
      <c r="CB66" s="171"/>
      <c r="CC66" s="171"/>
      <c r="CD66" s="171"/>
      <c r="CE66" s="171"/>
      <c r="CF66" s="171"/>
      <c r="CG66" s="171"/>
      <c r="CH66" s="171"/>
      <c r="CI66" s="171"/>
      <c r="CJ66" s="171"/>
      <c r="CK66" s="171"/>
      <c r="CL66" s="171"/>
      <c r="CM66" s="171"/>
    </row>
    <row r="67" spans="1:91" s="187" customFormat="1" ht="18" customHeight="1">
      <c r="A67" s="373"/>
      <c r="B67" s="373"/>
      <c r="C67" s="359"/>
      <c r="D67" s="361"/>
      <c r="E67" s="81" t="s">
        <v>32</v>
      </c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  <c r="AA67" s="82"/>
      <c r="AB67" s="82"/>
      <c r="AC67" s="82"/>
      <c r="AD67" s="82"/>
      <c r="AE67" s="82"/>
      <c r="AF67" s="82"/>
      <c r="AG67" s="82"/>
      <c r="AH67" s="82"/>
      <c r="AI67" s="82"/>
      <c r="AJ67" s="82"/>
      <c r="AK67" s="363"/>
      <c r="AL67" s="363"/>
      <c r="AM67" s="365"/>
      <c r="AN67" s="367"/>
      <c r="AO67" s="389"/>
      <c r="AP67" s="383"/>
      <c r="AQ67" s="383"/>
      <c r="AR67" s="383"/>
      <c r="AS67" s="381"/>
      <c r="AT67" s="315"/>
      <c r="AV67" s="171"/>
      <c r="AW67" s="171"/>
      <c r="AX67" s="171"/>
      <c r="AY67" s="171"/>
      <c r="AZ67" s="171"/>
      <c r="BA67" s="171"/>
      <c r="BB67" s="171"/>
      <c r="BC67" s="171"/>
      <c r="BD67" s="171"/>
      <c r="BE67" s="171"/>
      <c r="BF67" s="171"/>
      <c r="BG67" s="171"/>
      <c r="BH67" s="171"/>
      <c r="BI67" s="171"/>
      <c r="BJ67" s="171"/>
      <c r="BK67" s="171"/>
      <c r="BL67" s="171"/>
      <c r="BM67" s="171"/>
      <c r="BN67" s="171"/>
      <c r="BO67" s="171"/>
      <c r="BP67" s="171"/>
      <c r="BQ67" s="171"/>
      <c r="BR67" s="171"/>
      <c r="BS67" s="171"/>
      <c r="BT67" s="171"/>
      <c r="BU67" s="171"/>
      <c r="BV67" s="171"/>
      <c r="BW67" s="171"/>
      <c r="BX67" s="171"/>
      <c r="BY67" s="171"/>
      <c r="BZ67" s="171"/>
      <c r="CA67" s="171"/>
      <c r="CB67" s="171"/>
      <c r="CC67" s="171"/>
      <c r="CD67" s="171"/>
      <c r="CE67" s="171"/>
      <c r="CF67" s="171"/>
      <c r="CG67" s="171"/>
      <c r="CH67" s="171"/>
      <c r="CI67" s="171"/>
      <c r="CJ67" s="171"/>
      <c r="CK67" s="171"/>
      <c r="CL67" s="171"/>
      <c r="CM67" s="171"/>
    </row>
    <row r="68" spans="1:91" s="205" customFormat="1" ht="12.75">
      <c r="A68" s="195"/>
      <c r="B68" s="196"/>
      <c r="C68" s="197"/>
      <c r="D68" s="198"/>
      <c r="E68" s="197"/>
      <c r="F68" s="199"/>
      <c r="G68" s="199"/>
      <c r="H68" s="200"/>
      <c r="I68" s="200"/>
      <c r="J68" s="201"/>
      <c r="K68" s="199"/>
      <c r="L68" s="200"/>
      <c r="M68" s="199"/>
      <c r="N68" s="199"/>
      <c r="O68" s="199"/>
      <c r="P68" s="199"/>
      <c r="Q68" s="200"/>
      <c r="R68" s="199"/>
      <c r="S68" s="199"/>
      <c r="T68" s="201"/>
      <c r="U68" s="199"/>
      <c r="V68" s="199"/>
      <c r="W68" s="199"/>
      <c r="X68" s="196"/>
      <c r="Y68" s="199"/>
      <c r="Z68" s="199"/>
      <c r="AA68" s="199"/>
      <c r="AB68" s="199"/>
      <c r="AC68" s="199"/>
      <c r="AD68" s="200"/>
      <c r="AE68" s="199"/>
      <c r="AF68" s="199"/>
      <c r="AG68" s="199"/>
      <c r="AH68" s="199"/>
      <c r="AI68" s="199"/>
      <c r="AJ68" s="199"/>
      <c r="AK68" s="197"/>
      <c r="AL68" s="197"/>
      <c r="AM68" s="202"/>
      <c r="AN68" s="203"/>
      <c r="AO68" s="203"/>
      <c r="AP68" s="203"/>
      <c r="AQ68" s="203"/>
      <c r="AR68" s="203"/>
      <c r="AS68" s="197"/>
      <c r="AT68" s="204"/>
    </row>
    <row r="69" spans="1:91" s="205" customFormat="1" ht="12.75">
      <c r="A69" s="195"/>
      <c r="B69" s="196"/>
      <c r="C69" s="206" t="s">
        <v>14</v>
      </c>
      <c r="D69" s="198"/>
      <c r="E69" s="197"/>
      <c r="F69" s="199"/>
      <c r="G69" s="199"/>
      <c r="H69" s="200"/>
      <c r="I69" s="200"/>
      <c r="J69" s="201"/>
      <c r="K69" s="199"/>
      <c r="L69" s="200"/>
      <c r="M69" s="199"/>
      <c r="N69" s="199"/>
      <c r="O69" s="199"/>
      <c r="P69" s="199"/>
      <c r="Q69" s="200"/>
      <c r="R69" s="199"/>
      <c r="S69" s="199"/>
      <c r="T69" s="201"/>
      <c r="U69" s="199"/>
      <c r="V69" s="199"/>
      <c r="W69" s="199"/>
      <c r="X69" s="196"/>
      <c r="Y69" s="199"/>
      <c r="Z69" s="199"/>
      <c r="AA69" s="199"/>
      <c r="AB69" s="199"/>
      <c r="AC69" s="199"/>
      <c r="AD69" s="200"/>
      <c r="AE69" s="199"/>
      <c r="AF69" s="199"/>
      <c r="AG69" s="199"/>
      <c r="AH69" s="199"/>
      <c r="AI69" s="199"/>
      <c r="AJ69" s="199"/>
      <c r="AK69" s="197"/>
      <c r="AL69" s="197"/>
      <c r="AM69" s="202"/>
      <c r="AN69" s="203"/>
      <c r="AO69" s="203"/>
      <c r="AP69" s="203"/>
      <c r="AQ69" s="203"/>
      <c r="AR69" s="203"/>
      <c r="AS69" s="197"/>
      <c r="AT69" s="204"/>
    </row>
    <row r="70" spans="1:91" s="205" customFormat="1" ht="12.75">
      <c r="A70" s="207"/>
      <c r="B70" s="207"/>
      <c r="C70" s="197"/>
      <c r="D70" s="198"/>
      <c r="E70" s="197"/>
      <c r="F70" s="199"/>
      <c r="G70" s="199"/>
      <c r="H70" s="208"/>
      <c r="I70" s="208"/>
      <c r="J70" s="208"/>
      <c r="K70" s="199"/>
      <c r="L70" s="208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208"/>
      <c r="AE70" s="199"/>
      <c r="AF70" s="199"/>
      <c r="AG70" s="199"/>
      <c r="AH70" s="199"/>
      <c r="AI70" s="199"/>
      <c r="AJ70" s="199"/>
      <c r="AK70" s="197"/>
      <c r="AL70" s="197"/>
      <c r="AM70" s="202"/>
      <c r="AN70" s="209"/>
      <c r="AO70" s="209"/>
      <c r="AP70" s="209"/>
      <c r="AQ70" s="209"/>
      <c r="AR70" s="209"/>
      <c r="AS70" s="197"/>
      <c r="AT70" s="204"/>
    </row>
    <row r="71" spans="1:91" s="210" customFormat="1" ht="15" customHeight="1">
      <c r="A71" s="207"/>
      <c r="B71" s="207"/>
      <c r="C71" s="197"/>
      <c r="D71" s="198"/>
      <c r="E71" s="197"/>
      <c r="F71" s="199"/>
      <c r="G71" s="199"/>
      <c r="H71" s="208"/>
      <c r="I71" s="208"/>
      <c r="J71" s="208"/>
      <c r="K71" s="199"/>
      <c r="L71" s="208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208"/>
      <c r="AE71" s="199"/>
      <c r="AF71" s="199"/>
      <c r="AG71" s="199"/>
      <c r="AH71" s="199"/>
      <c r="AI71" s="199"/>
      <c r="AJ71" s="199"/>
      <c r="AK71" s="197"/>
      <c r="AL71" s="197"/>
      <c r="AM71" s="202"/>
      <c r="AN71" s="209"/>
      <c r="AO71" s="209"/>
      <c r="AP71" s="209"/>
      <c r="AQ71" s="209"/>
      <c r="AR71" s="209"/>
      <c r="AS71" s="197"/>
      <c r="AT71" s="197"/>
    </row>
    <row r="72" spans="1:91" s="210" customFormat="1" ht="11.25">
      <c r="A72" s="207"/>
      <c r="B72" s="207"/>
      <c r="C72" s="197"/>
      <c r="D72" s="198"/>
      <c r="E72" s="197"/>
      <c r="F72" s="199"/>
      <c r="G72" s="199"/>
      <c r="H72" s="208"/>
      <c r="I72" s="208"/>
      <c r="J72" s="208"/>
      <c r="K72" s="199"/>
      <c r="L72" s="208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208"/>
      <c r="AE72" s="199"/>
      <c r="AF72" s="199"/>
      <c r="AG72" s="199"/>
      <c r="AH72" s="199"/>
      <c r="AI72" s="199"/>
      <c r="AJ72" s="199"/>
      <c r="AK72" s="197"/>
      <c r="AL72" s="197"/>
      <c r="AM72" s="202"/>
      <c r="AN72" s="209"/>
      <c r="AO72" s="209"/>
      <c r="AP72" s="209"/>
      <c r="AQ72" s="209"/>
      <c r="AR72" s="209"/>
      <c r="AS72" s="197"/>
      <c r="AT72" s="197"/>
    </row>
    <row r="73" spans="1:91" s="210" customFormat="1" ht="11.25">
      <c r="A73" s="207"/>
      <c r="B73" s="207"/>
      <c r="C73" s="197"/>
      <c r="D73" s="198"/>
      <c r="E73" s="197"/>
      <c r="F73" s="199"/>
      <c r="G73" s="199"/>
      <c r="H73" s="208"/>
      <c r="I73" s="208"/>
      <c r="J73" s="208"/>
      <c r="K73" s="199"/>
      <c r="L73" s="208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208"/>
      <c r="AE73" s="199"/>
      <c r="AF73" s="199"/>
      <c r="AG73" s="199"/>
      <c r="AH73" s="199"/>
      <c r="AI73" s="199"/>
      <c r="AJ73" s="199"/>
      <c r="AK73" s="197"/>
      <c r="AL73" s="197"/>
      <c r="AM73" s="202"/>
      <c r="AN73" s="209"/>
      <c r="AO73" s="209"/>
      <c r="AP73" s="209"/>
      <c r="AQ73" s="209"/>
      <c r="AR73" s="209"/>
      <c r="AS73" s="197"/>
      <c r="AT73" s="197"/>
    </row>
    <row r="74" spans="1:91" s="210" customFormat="1" ht="11.25">
      <c r="A74" s="206"/>
      <c r="B74" s="206"/>
      <c r="C74" s="195"/>
      <c r="D74" s="211"/>
      <c r="E74" s="212"/>
      <c r="F74" s="201"/>
      <c r="G74" s="213"/>
      <c r="H74" s="200"/>
      <c r="I74" s="200"/>
      <c r="J74" s="200"/>
      <c r="K74" s="213"/>
      <c r="L74" s="200"/>
      <c r="M74" s="213"/>
      <c r="N74" s="213"/>
      <c r="O74" s="213"/>
      <c r="P74" s="213"/>
      <c r="Q74" s="200"/>
      <c r="R74" s="201"/>
      <c r="S74" s="213"/>
      <c r="T74" s="213"/>
      <c r="U74" s="200"/>
      <c r="V74" s="213"/>
      <c r="W74" s="213"/>
      <c r="X74" s="200"/>
      <c r="Y74" s="213"/>
      <c r="Z74" s="213"/>
      <c r="AA74" s="213"/>
      <c r="AB74" s="213"/>
      <c r="AC74" s="213"/>
      <c r="AD74" s="200"/>
      <c r="AE74" s="213"/>
      <c r="AF74" s="213"/>
      <c r="AG74" s="213"/>
      <c r="AH74" s="213"/>
      <c r="AI74" s="213"/>
      <c r="AJ74" s="213"/>
      <c r="AK74" s="212"/>
      <c r="AM74" s="214"/>
      <c r="AN74" s="206"/>
      <c r="AO74" s="206"/>
      <c r="AP74" s="206"/>
      <c r="AQ74" s="206"/>
      <c r="AR74" s="206"/>
      <c r="AS74" s="195"/>
      <c r="AT74" s="197"/>
    </row>
    <row r="75" spans="1:91" s="210" customFormat="1" ht="12.75">
      <c r="A75" s="171"/>
      <c r="B75" s="171" t="s">
        <v>0</v>
      </c>
      <c r="C75" s="171"/>
      <c r="D75" s="215"/>
      <c r="E75" s="171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7"/>
      <c r="AI75" s="217"/>
      <c r="AJ75" s="217"/>
      <c r="AK75" s="171"/>
      <c r="AL75" s="171"/>
      <c r="AM75" s="218"/>
      <c r="AN75" s="171"/>
      <c r="AO75" s="171"/>
      <c r="AP75" s="171"/>
      <c r="AQ75" s="171"/>
      <c r="AR75" s="171"/>
      <c r="AS75" s="171"/>
      <c r="AT75" s="197"/>
    </row>
    <row r="76" spans="1:91" s="210" customFormat="1" ht="12.75">
      <c r="A76" s="171"/>
      <c r="B76" s="171"/>
      <c r="C76" s="171" t="s">
        <v>48</v>
      </c>
      <c r="D76" s="215"/>
      <c r="E76" s="171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  <c r="AG76" s="216"/>
      <c r="AH76" s="217"/>
      <c r="AI76" s="217"/>
      <c r="AJ76" s="217"/>
      <c r="AK76" s="171"/>
      <c r="AL76" s="171"/>
      <c r="AM76" s="218"/>
      <c r="AN76" s="171"/>
      <c r="AO76" s="171"/>
      <c r="AP76" s="171"/>
      <c r="AQ76" s="171"/>
      <c r="AR76" s="171"/>
      <c r="AS76" s="171"/>
      <c r="AT76" s="195"/>
    </row>
    <row r="77" spans="1:91" s="171" customFormat="1" ht="15" customHeight="1">
      <c r="C77" s="171" t="s">
        <v>49</v>
      </c>
      <c r="D77" s="215"/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216"/>
      <c r="Q77" s="216"/>
      <c r="R77" s="216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  <c r="AG77" s="216"/>
      <c r="AH77" s="217"/>
      <c r="AI77" s="217"/>
      <c r="AJ77" s="217"/>
      <c r="AM77" s="218"/>
    </row>
    <row r="78" spans="1:91" s="171" customFormat="1" ht="15" customHeight="1">
      <c r="C78" s="171" t="s">
        <v>50</v>
      </c>
      <c r="D78" s="215"/>
      <c r="F78" s="216"/>
      <c r="G78" s="216"/>
      <c r="H78" s="216"/>
      <c r="I78" s="216"/>
      <c r="J78" s="216"/>
      <c r="K78" s="216"/>
      <c r="L78" s="216"/>
      <c r="M78" s="216"/>
      <c r="N78" s="216"/>
      <c r="O78" s="216"/>
      <c r="P78" s="216"/>
      <c r="Q78" s="216"/>
      <c r="R78" s="216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  <c r="AG78" s="216"/>
      <c r="AH78" s="217"/>
      <c r="AI78" s="217"/>
      <c r="AJ78" s="217"/>
      <c r="AM78" s="218"/>
    </row>
    <row r="79" spans="1:91" s="171" customFormat="1" ht="15" customHeight="1">
      <c r="C79" s="171" t="s">
        <v>51</v>
      </c>
      <c r="D79" s="215"/>
      <c r="F79" s="216"/>
      <c r="G79" s="216"/>
      <c r="H79" s="216"/>
      <c r="I79" s="216"/>
      <c r="J79" s="216"/>
      <c r="K79" s="216"/>
      <c r="L79" s="216"/>
      <c r="M79" s="216"/>
      <c r="N79" s="216"/>
      <c r="O79" s="216"/>
      <c r="P79" s="216"/>
      <c r="Q79" s="216"/>
      <c r="R79" s="216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  <c r="AG79" s="216"/>
      <c r="AH79" s="217"/>
      <c r="AI79" s="217"/>
      <c r="AJ79" s="217"/>
      <c r="AM79" s="218"/>
    </row>
    <row r="80" spans="1:91" s="171" customFormat="1" ht="15" customHeight="1">
      <c r="C80" s="171" t="s">
        <v>52</v>
      </c>
      <c r="D80" s="215"/>
      <c r="F80" s="216"/>
      <c r="G80" s="216"/>
      <c r="H80" s="216"/>
      <c r="I80" s="216"/>
      <c r="J80" s="216"/>
      <c r="K80" s="216"/>
      <c r="L80" s="216"/>
      <c r="M80" s="216"/>
      <c r="N80" s="216"/>
      <c r="O80" s="216"/>
      <c r="P80" s="216"/>
      <c r="Q80" s="216"/>
      <c r="R80" s="216"/>
      <c r="S80" s="216"/>
      <c r="T80" s="216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217"/>
      <c r="AI80" s="217"/>
      <c r="AJ80" s="217"/>
      <c r="AM80" s="218"/>
    </row>
    <row r="81" spans="1:90" s="171" customFormat="1" ht="15" customHeight="1">
      <c r="C81" s="171" t="s">
        <v>53</v>
      </c>
      <c r="D81" s="215"/>
      <c r="F81" s="216"/>
      <c r="G81" s="216"/>
      <c r="H81" s="216"/>
      <c r="I81" s="216"/>
      <c r="J81" s="216"/>
      <c r="K81" s="216"/>
      <c r="L81" s="216"/>
      <c r="M81" s="216"/>
      <c r="N81" s="216"/>
      <c r="O81" s="216"/>
      <c r="P81" s="216"/>
      <c r="Q81" s="216"/>
      <c r="R81" s="216"/>
      <c r="S81" s="216"/>
      <c r="T81" s="216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217"/>
      <c r="AI81" s="217"/>
      <c r="AJ81" s="217"/>
      <c r="AM81" s="218"/>
    </row>
    <row r="82" spans="1:90" s="171" customFormat="1" ht="15" customHeight="1">
      <c r="C82" s="171" t="s">
        <v>54</v>
      </c>
      <c r="D82" s="215"/>
      <c r="F82" s="216"/>
      <c r="G82" s="216"/>
      <c r="H82" s="216"/>
      <c r="I82" s="216"/>
      <c r="J82" s="216"/>
      <c r="K82" s="216"/>
      <c r="L82" s="216"/>
      <c r="M82" s="216"/>
      <c r="N82" s="216"/>
      <c r="O82" s="216"/>
      <c r="P82" s="216"/>
      <c r="Q82" s="216"/>
      <c r="R82" s="216"/>
      <c r="S82" s="216"/>
      <c r="T82" s="216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217"/>
      <c r="AI82" s="217"/>
      <c r="AJ82" s="217"/>
      <c r="AM82" s="218"/>
    </row>
    <row r="83" spans="1:90" s="171" customFormat="1" ht="15" customHeight="1">
      <c r="C83" s="171" t="s">
        <v>55</v>
      </c>
      <c r="D83" s="215"/>
      <c r="F83" s="216"/>
      <c r="G83" s="216"/>
      <c r="H83" s="216"/>
      <c r="I83" s="216"/>
      <c r="J83" s="216"/>
      <c r="K83" s="216"/>
      <c r="L83" s="216"/>
      <c r="M83" s="216"/>
      <c r="N83" s="216"/>
      <c r="O83" s="216"/>
      <c r="P83" s="216"/>
      <c r="Q83" s="216"/>
      <c r="R83" s="216"/>
      <c r="S83" s="216"/>
      <c r="T83" s="216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217"/>
      <c r="AI83" s="217"/>
      <c r="AJ83" s="217"/>
      <c r="AM83" s="218"/>
    </row>
    <row r="84" spans="1:90" s="171" customFormat="1" ht="15" customHeight="1">
      <c r="C84" s="171" t="s">
        <v>56</v>
      </c>
      <c r="D84" s="215"/>
      <c r="F84" s="216"/>
      <c r="G84" s="216"/>
      <c r="H84" s="216"/>
      <c r="I84" s="216"/>
      <c r="J84" s="216"/>
      <c r="K84" s="216"/>
      <c r="L84" s="216"/>
      <c r="M84" s="216"/>
      <c r="N84" s="216"/>
      <c r="O84" s="216"/>
      <c r="P84" s="216"/>
      <c r="Q84" s="216"/>
      <c r="R84" s="216"/>
      <c r="S84" s="216"/>
      <c r="T84" s="216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217"/>
      <c r="AI84" s="217"/>
      <c r="AJ84" s="217"/>
      <c r="AM84" s="218"/>
    </row>
    <row r="90" spans="1:90" ht="20.25">
      <c r="A90" s="161" t="str">
        <f>$A$1</f>
        <v>Công ty TNHH Hải sản An Lạc</v>
      </c>
      <c r="B90" s="64"/>
      <c r="C90" s="64"/>
      <c r="D90" s="68"/>
      <c r="E90" s="64"/>
      <c r="F90" s="68"/>
      <c r="G90" s="68"/>
      <c r="H90" s="68"/>
      <c r="I90" s="68"/>
      <c r="J90" s="68"/>
      <c r="K90" s="139"/>
      <c r="L90" s="139"/>
      <c r="M90" s="139"/>
      <c r="N90" s="139"/>
      <c r="O90" s="139"/>
      <c r="P90" s="139"/>
      <c r="Q90" s="139"/>
      <c r="R90" s="139"/>
      <c r="S90" s="66" t="str">
        <f>S1</f>
        <v>BẢNG CHẤM CÔNG THÁNG 10 NĂM 2014</v>
      </c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65"/>
      <c r="AL90" s="65"/>
      <c r="AM90" s="395" t="s">
        <v>157</v>
      </c>
      <c r="AN90" s="396"/>
      <c r="AO90" s="396"/>
      <c r="AP90" s="396"/>
      <c r="AQ90" s="396"/>
      <c r="AR90" s="396"/>
      <c r="AS90" s="397"/>
      <c r="AT90" s="67"/>
    </row>
    <row r="91" spans="1:90" ht="20.25">
      <c r="A91" s="161" t="str">
        <f>$A$2</f>
        <v>Địa chỉ: Lô A14, đường 4A, KCN Hải Sơn, Đức Hòa, Long An</v>
      </c>
      <c r="B91" s="68"/>
      <c r="C91" s="68"/>
      <c r="D91" s="68"/>
      <c r="E91" s="68"/>
      <c r="F91" s="68"/>
      <c r="G91" s="68"/>
      <c r="H91" s="68"/>
      <c r="I91" s="68"/>
      <c r="J91" s="68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65"/>
      <c r="AL91" s="65"/>
      <c r="AM91" s="114"/>
      <c r="AN91" s="69"/>
      <c r="AO91" s="69"/>
      <c r="AP91" s="69"/>
      <c r="AQ91" s="69"/>
      <c r="AR91" s="69"/>
      <c r="AS91" s="113"/>
      <c r="AT91" s="113"/>
    </row>
    <row r="92" spans="1:90" ht="21" customHeight="1">
      <c r="A92" s="161" t="str">
        <f>$A$3</f>
        <v>MST: 1100878093</v>
      </c>
      <c r="B92" s="70"/>
      <c r="C92" s="70"/>
      <c r="D92" s="71"/>
      <c r="E92" s="71"/>
      <c r="F92" s="139"/>
      <c r="G92" s="139"/>
      <c r="H92" s="139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65"/>
      <c r="AL92" s="65"/>
      <c r="AM92" s="114"/>
      <c r="AN92" s="67"/>
      <c r="AO92" s="67"/>
      <c r="AP92" s="67"/>
      <c r="AQ92" s="67"/>
      <c r="AR92" s="67"/>
      <c r="AS92" s="72"/>
      <c r="AT92" s="72"/>
    </row>
    <row r="93" spans="1:90" ht="14.25" customHeight="1">
      <c r="A93" s="73"/>
      <c r="B93" s="73"/>
      <c r="C93" s="149"/>
      <c r="D93" s="74"/>
      <c r="E93" s="75">
        <f>$E$4</f>
        <v>41913</v>
      </c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7"/>
      <c r="AI93" s="77"/>
      <c r="AJ93" s="77"/>
      <c r="AK93" s="73"/>
      <c r="AL93" s="73"/>
      <c r="AM93" s="115"/>
      <c r="AN93" s="73"/>
      <c r="AO93" s="73"/>
      <c r="AP93" s="73"/>
      <c r="AQ93" s="73"/>
      <c r="AR93" s="73"/>
      <c r="AS93" s="73"/>
      <c r="AT93" s="120"/>
    </row>
    <row r="94" spans="1:90" s="78" customFormat="1" ht="18.75" customHeight="1">
      <c r="A94" s="390" t="s">
        <v>29</v>
      </c>
      <c r="B94" s="390" t="s">
        <v>3</v>
      </c>
      <c r="C94" s="390" t="s">
        <v>1</v>
      </c>
      <c r="D94" s="386" t="s">
        <v>30</v>
      </c>
      <c r="E94" s="390" t="s">
        <v>31</v>
      </c>
      <c r="F94" s="137">
        <f>+E93</f>
        <v>41913</v>
      </c>
      <c r="G94" s="137">
        <f t="shared" ref="G94:AJ94" si="64">F94+1</f>
        <v>41914</v>
      </c>
      <c r="H94" s="137">
        <f t="shared" si="64"/>
        <v>41915</v>
      </c>
      <c r="I94" s="137">
        <f t="shared" si="64"/>
        <v>41916</v>
      </c>
      <c r="J94" s="137">
        <f t="shared" si="64"/>
        <v>41917</v>
      </c>
      <c r="K94" s="137">
        <f t="shared" si="64"/>
        <v>41918</v>
      </c>
      <c r="L94" s="137">
        <f t="shared" si="64"/>
        <v>41919</v>
      </c>
      <c r="M94" s="137">
        <f t="shared" si="64"/>
        <v>41920</v>
      </c>
      <c r="N94" s="137">
        <f t="shared" si="64"/>
        <v>41921</v>
      </c>
      <c r="O94" s="137">
        <f t="shared" si="64"/>
        <v>41922</v>
      </c>
      <c r="P94" s="137">
        <f t="shared" si="64"/>
        <v>41923</v>
      </c>
      <c r="Q94" s="137">
        <f t="shared" si="64"/>
        <v>41924</v>
      </c>
      <c r="R94" s="137">
        <f t="shared" si="64"/>
        <v>41925</v>
      </c>
      <c r="S94" s="137">
        <f t="shared" si="64"/>
        <v>41926</v>
      </c>
      <c r="T94" s="137">
        <f t="shared" si="64"/>
        <v>41927</v>
      </c>
      <c r="U94" s="137">
        <f t="shared" si="64"/>
        <v>41928</v>
      </c>
      <c r="V94" s="137">
        <f t="shared" si="64"/>
        <v>41929</v>
      </c>
      <c r="W94" s="137">
        <f t="shared" si="64"/>
        <v>41930</v>
      </c>
      <c r="X94" s="137">
        <f t="shared" si="64"/>
        <v>41931</v>
      </c>
      <c r="Y94" s="137">
        <f t="shared" si="64"/>
        <v>41932</v>
      </c>
      <c r="Z94" s="137">
        <f t="shared" si="64"/>
        <v>41933</v>
      </c>
      <c r="AA94" s="137">
        <f t="shared" si="64"/>
        <v>41934</v>
      </c>
      <c r="AB94" s="137">
        <f t="shared" si="64"/>
        <v>41935</v>
      </c>
      <c r="AC94" s="137">
        <f t="shared" si="64"/>
        <v>41936</v>
      </c>
      <c r="AD94" s="137">
        <f t="shared" si="64"/>
        <v>41937</v>
      </c>
      <c r="AE94" s="137">
        <f t="shared" si="64"/>
        <v>41938</v>
      </c>
      <c r="AF94" s="137">
        <f t="shared" si="64"/>
        <v>41939</v>
      </c>
      <c r="AG94" s="137">
        <f t="shared" si="64"/>
        <v>41940</v>
      </c>
      <c r="AH94" s="137">
        <f>AG94+1</f>
        <v>41941</v>
      </c>
      <c r="AI94" s="137">
        <f t="shared" si="64"/>
        <v>41942</v>
      </c>
      <c r="AJ94" s="137">
        <f t="shared" si="64"/>
        <v>41943</v>
      </c>
      <c r="AK94" s="392" t="s">
        <v>15</v>
      </c>
      <c r="AL94" s="393"/>
      <c r="AM94" s="394"/>
      <c r="AN94" s="384" t="s">
        <v>47</v>
      </c>
      <c r="AO94" s="384" t="s">
        <v>43</v>
      </c>
      <c r="AP94" s="384" t="s">
        <v>44</v>
      </c>
      <c r="AQ94" s="384" t="s">
        <v>45</v>
      </c>
      <c r="AR94" s="384" t="s">
        <v>46</v>
      </c>
      <c r="AS94" s="386" t="s">
        <v>11</v>
      </c>
      <c r="AT94" s="379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</row>
    <row r="95" spans="1:90" s="78" customFormat="1" ht="47.25" customHeight="1">
      <c r="A95" s="387"/>
      <c r="B95" s="387"/>
      <c r="C95" s="387"/>
      <c r="D95" s="387"/>
      <c r="E95" s="391"/>
      <c r="F95" s="138" t="str">
        <f>CHOOSE(WEEKDAY(F94),"C.Nhật","T.Hai","T.Ba","T.Tư","T.Năm","T.Sáu","T.Bảy")</f>
        <v>T.Tư</v>
      </c>
      <c r="G95" s="138" t="str">
        <f t="shared" ref="G95:AI95" si="65">CHOOSE(WEEKDAY(G94),"C.Nhật","T.Hai","T.Ba","T.Tư","T.Năm","T.Sáu","T.Bảy")</f>
        <v>T.Năm</v>
      </c>
      <c r="H95" s="138" t="str">
        <f t="shared" si="65"/>
        <v>T.Sáu</v>
      </c>
      <c r="I95" s="138" t="str">
        <f t="shared" si="65"/>
        <v>T.Bảy</v>
      </c>
      <c r="J95" s="138" t="str">
        <f t="shared" si="65"/>
        <v>C.Nhật</v>
      </c>
      <c r="K95" s="138" t="str">
        <f t="shared" si="65"/>
        <v>T.Hai</v>
      </c>
      <c r="L95" s="138" t="str">
        <f t="shared" si="65"/>
        <v>T.Ba</v>
      </c>
      <c r="M95" s="138" t="str">
        <f t="shared" si="65"/>
        <v>T.Tư</v>
      </c>
      <c r="N95" s="138" t="str">
        <f t="shared" si="65"/>
        <v>T.Năm</v>
      </c>
      <c r="O95" s="138" t="str">
        <f t="shared" si="65"/>
        <v>T.Sáu</v>
      </c>
      <c r="P95" s="138" t="str">
        <f t="shared" si="65"/>
        <v>T.Bảy</v>
      </c>
      <c r="Q95" s="138" t="str">
        <f t="shared" si="65"/>
        <v>C.Nhật</v>
      </c>
      <c r="R95" s="138" t="str">
        <f t="shared" si="65"/>
        <v>T.Hai</v>
      </c>
      <c r="S95" s="138" t="str">
        <f t="shared" si="65"/>
        <v>T.Ba</v>
      </c>
      <c r="T95" s="138" t="str">
        <f t="shared" si="65"/>
        <v>T.Tư</v>
      </c>
      <c r="U95" s="138" t="str">
        <f t="shared" si="65"/>
        <v>T.Năm</v>
      </c>
      <c r="V95" s="138" t="str">
        <f t="shared" si="65"/>
        <v>T.Sáu</v>
      </c>
      <c r="W95" s="138" t="str">
        <f t="shared" si="65"/>
        <v>T.Bảy</v>
      </c>
      <c r="X95" s="138" t="str">
        <f t="shared" si="65"/>
        <v>C.Nhật</v>
      </c>
      <c r="Y95" s="138" t="str">
        <f t="shared" si="65"/>
        <v>T.Hai</v>
      </c>
      <c r="Z95" s="138" t="str">
        <f t="shared" si="65"/>
        <v>T.Ba</v>
      </c>
      <c r="AA95" s="138" t="str">
        <f t="shared" si="65"/>
        <v>T.Tư</v>
      </c>
      <c r="AB95" s="138" t="str">
        <f t="shared" si="65"/>
        <v>T.Năm</v>
      </c>
      <c r="AC95" s="138" t="str">
        <f t="shared" si="65"/>
        <v>T.Sáu</v>
      </c>
      <c r="AD95" s="138" t="str">
        <f t="shared" si="65"/>
        <v>T.Bảy</v>
      </c>
      <c r="AE95" s="138" t="str">
        <f t="shared" si="65"/>
        <v>C.Nhật</v>
      </c>
      <c r="AF95" s="138" t="str">
        <f t="shared" si="65"/>
        <v>T.Hai</v>
      </c>
      <c r="AG95" s="138" t="str">
        <f t="shared" si="65"/>
        <v>T.Ba</v>
      </c>
      <c r="AH95" s="138" t="str">
        <f t="shared" si="65"/>
        <v>T.Tư</v>
      </c>
      <c r="AI95" s="138" t="str">
        <f t="shared" si="65"/>
        <v>T.Năm</v>
      </c>
      <c r="AJ95" s="138" t="str">
        <f t="shared" ref="AJ95" si="66">CHOOSE(WEEKDAY(AJ94),"C.Nhật","T.Hai","T.Ba","T.Tư","T.Năm","T.Sáu","T.Bảy")</f>
        <v>T.Sáu</v>
      </c>
      <c r="AK95" s="112" t="s">
        <v>16</v>
      </c>
      <c r="AL95" s="112" t="s">
        <v>32</v>
      </c>
      <c r="AM95" s="116" t="s">
        <v>17</v>
      </c>
      <c r="AN95" s="385"/>
      <c r="AO95" s="385"/>
      <c r="AP95" s="385"/>
      <c r="AQ95" s="385"/>
      <c r="AR95" s="385"/>
      <c r="AS95" s="387"/>
      <c r="AT95" s="379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</row>
    <row r="96" spans="1:90" s="78" customFormat="1" ht="12.75" customHeight="1">
      <c r="A96" s="151">
        <v>1</v>
      </c>
      <c r="B96" s="151">
        <v>2</v>
      </c>
      <c r="C96" s="151">
        <v>3</v>
      </c>
      <c r="D96" s="151">
        <v>4</v>
      </c>
      <c r="E96" s="151">
        <v>5</v>
      </c>
      <c r="F96" s="151">
        <v>6</v>
      </c>
      <c r="G96" s="151">
        <v>7</v>
      </c>
      <c r="H96" s="151">
        <v>8</v>
      </c>
      <c r="I96" s="151">
        <v>9</v>
      </c>
      <c r="J96" s="151">
        <v>10</v>
      </c>
      <c r="K96" s="151">
        <v>11</v>
      </c>
      <c r="L96" s="151">
        <v>12</v>
      </c>
      <c r="M96" s="151">
        <v>13</v>
      </c>
      <c r="N96" s="151">
        <v>14</v>
      </c>
      <c r="O96" s="151">
        <v>15</v>
      </c>
      <c r="P96" s="151">
        <v>16</v>
      </c>
      <c r="Q96" s="151">
        <v>17</v>
      </c>
      <c r="R96" s="151">
        <v>18</v>
      </c>
      <c r="S96" s="151">
        <v>19</v>
      </c>
      <c r="T96" s="151">
        <v>20</v>
      </c>
      <c r="U96" s="151">
        <v>21</v>
      </c>
      <c r="V96" s="151">
        <v>22</v>
      </c>
      <c r="W96" s="151">
        <v>23</v>
      </c>
      <c r="X96" s="151">
        <v>24</v>
      </c>
      <c r="Y96" s="151">
        <v>25</v>
      </c>
      <c r="Z96" s="151">
        <v>26</v>
      </c>
      <c r="AA96" s="151">
        <v>27</v>
      </c>
      <c r="AB96" s="151">
        <v>28</v>
      </c>
      <c r="AC96" s="151">
        <v>29</v>
      </c>
      <c r="AD96" s="151">
        <v>30</v>
      </c>
      <c r="AE96" s="151">
        <v>31</v>
      </c>
      <c r="AF96" s="151">
        <v>32</v>
      </c>
      <c r="AG96" s="151">
        <v>33</v>
      </c>
      <c r="AH96" s="151">
        <v>34</v>
      </c>
      <c r="AI96" s="151">
        <v>35</v>
      </c>
      <c r="AJ96" s="151">
        <v>36</v>
      </c>
      <c r="AK96" s="151">
        <v>37</v>
      </c>
      <c r="AL96" s="151">
        <v>38</v>
      </c>
      <c r="AM96" s="151">
        <v>39</v>
      </c>
      <c r="AN96" s="151">
        <v>40</v>
      </c>
      <c r="AO96" s="151">
        <v>41</v>
      </c>
      <c r="AP96" s="151">
        <v>42</v>
      </c>
      <c r="AQ96" s="151">
        <v>43</v>
      </c>
      <c r="AR96" s="151">
        <v>44</v>
      </c>
      <c r="AS96" s="151">
        <v>45</v>
      </c>
      <c r="AT96" s="314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</row>
    <row r="97" spans="1:90" s="78" customFormat="1" ht="18" customHeight="1">
      <c r="A97" s="370">
        <v>1</v>
      </c>
      <c r="B97" s="370" t="s">
        <v>97</v>
      </c>
      <c r="C97" s="358" t="str">
        <f>VLOOKUP(B97,DS,2,0)</f>
        <v xml:space="preserve"> Lâm Thị Mộng Kiều </v>
      </c>
      <c r="D97" s="360" t="str">
        <f>VLOOKUP(B97,DS,3,0)</f>
        <v>Công nhân</v>
      </c>
      <c r="E97" s="79" t="s">
        <v>33</v>
      </c>
      <c r="F97" s="80">
        <v>8</v>
      </c>
      <c r="G97" s="80">
        <v>8</v>
      </c>
      <c r="H97" s="80">
        <v>8</v>
      </c>
      <c r="I97" s="80">
        <v>8</v>
      </c>
      <c r="J97" s="80"/>
      <c r="K97" s="80"/>
      <c r="L97" s="80">
        <v>8</v>
      </c>
      <c r="M97" s="80">
        <v>8</v>
      </c>
      <c r="N97" s="80">
        <v>8</v>
      </c>
      <c r="O97" s="80">
        <v>8</v>
      </c>
      <c r="P97" s="80">
        <v>8</v>
      </c>
      <c r="Q97" s="80"/>
      <c r="R97" s="80">
        <v>8</v>
      </c>
      <c r="S97" s="80">
        <v>8</v>
      </c>
      <c r="T97" s="80">
        <v>8</v>
      </c>
      <c r="U97" s="80">
        <v>8</v>
      </c>
      <c r="V97" s="80">
        <v>8</v>
      </c>
      <c r="W97" s="80">
        <v>8</v>
      </c>
      <c r="X97" s="80"/>
      <c r="Y97" s="80">
        <v>8</v>
      </c>
      <c r="Z97" s="80">
        <v>8</v>
      </c>
      <c r="AA97" s="80">
        <v>8</v>
      </c>
      <c r="AB97" s="80">
        <v>8</v>
      </c>
      <c r="AC97" s="80">
        <v>8</v>
      </c>
      <c r="AD97" s="80">
        <v>8</v>
      </c>
      <c r="AE97" s="80"/>
      <c r="AF97" s="80">
        <v>8</v>
      </c>
      <c r="AG97" s="80">
        <v>8</v>
      </c>
      <c r="AH97" s="80">
        <v>8</v>
      </c>
      <c r="AI97" s="80">
        <v>8</v>
      </c>
      <c r="AJ97" s="80">
        <v>8</v>
      </c>
      <c r="AK97" s="362">
        <f t="shared" ref="AK97" si="67">((SUM(F97:AJ97))/8)-(SUMIF($F$6:$AJ$6,"C.Nhật",F97:AJ97)/8)</f>
        <v>26</v>
      </c>
      <c r="AL97" s="362">
        <f t="shared" ref="AL97" si="68">SUM(F98:AJ98)/8*1.5</f>
        <v>0</v>
      </c>
      <c r="AM97" s="364">
        <f t="shared" ref="AM97" si="69">SUMIF($F$6:$AJ$6,"C.Nhật",$F97:$AJ98)/8*2</f>
        <v>0</v>
      </c>
      <c r="AN97" s="366">
        <f t="shared" ref="AN97" si="70">SUM(AK97:AM98)</f>
        <v>26</v>
      </c>
      <c r="AO97" s="368">
        <v>0</v>
      </c>
      <c r="AP97" s="366"/>
      <c r="AQ97" s="366"/>
      <c r="AR97" s="366"/>
      <c r="AS97" s="356"/>
      <c r="AT97" s="314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</row>
    <row r="98" spans="1:90" s="78" customFormat="1" ht="18" customHeight="1">
      <c r="A98" s="371"/>
      <c r="B98" s="371"/>
      <c r="C98" s="359"/>
      <c r="D98" s="361"/>
      <c r="E98" s="81" t="s">
        <v>32</v>
      </c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2"/>
      <c r="AJ98" s="82"/>
      <c r="AK98" s="363"/>
      <c r="AL98" s="363"/>
      <c r="AM98" s="365"/>
      <c r="AN98" s="367"/>
      <c r="AO98" s="369"/>
      <c r="AP98" s="367"/>
      <c r="AQ98" s="367"/>
      <c r="AR98" s="367"/>
      <c r="AS98" s="357"/>
      <c r="AT98" s="314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</row>
    <row r="99" spans="1:90" s="78" customFormat="1" ht="18" customHeight="1">
      <c r="A99" s="370">
        <f>A97+1</f>
        <v>2</v>
      </c>
      <c r="B99" s="370" t="s">
        <v>98</v>
      </c>
      <c r="C99" s="358" t="str">
        <f>VLOOKUP(B99,DS,2,0)</f>
        <v>Huỳnh Thị Hường</v>
      </c>
      <c r="D99" s="360" t="str">
        <f>VLOOKUP(B99,DS,3,0)</f>
        <v>Công nhân</v>
      </c>
      <c r="E99" s="79" t="s">
        <v>33</v>
      </c>
      <c r="F99" s="80">
        <v>8</v>
      </c>
      <c r="G99" s="80">
        <v>8</v>
      </c>
      <c r="H99" s="80">
        <v>8</v>
      </c>
      <c r="I99" s="80">
        <v>8</v>
      </c>
      <c r="J99" s="80"/>
      <c r="K99" s="80">
        <v>8</v>
      </c>
      <c r="L99" s="80">
        <v>8</v>
      </c>
      <c r="M99" s="80">
        <v>8</v>
      </c>
      <c r="N99" s="80">
        <v>8</v>
      </c>
      <c r="O99" s="80">
        <v>8</v>
      </c>
      <c r="P99" s="80">
        <v>8</v>
      </c>
      <c r="Q99" s="80"/>
      <c r="R99" s="80"/>
      <c r="S99" s="80">
        <v>8</v>
      </c>
      <c r="T99" s="80">
        <v>8</v>
      </c>
      <c r="U99" s="80">
        <v>8</v>
      </c>
      <c r="V99" s="80">
        <v>8</v>
      </c>
      <c r="W99" s="80">
        <v>8</v>
      </c>
      <c r="X99" s="80"/>
      <c r="Y99" s="80">
        <v>8</v>
      </c>
      <c r="Z99" s="80">
        <v>8</v>
      </c>
      <c r="AA99" s="80">
        <v>8</v>
      </c>
      <c r="AB99" s="80">
        <v>8</v>
      </c>
      <c r="AC99" s="80">
        <v>8</v>
      </c>
      <c r="AD99" s="80">
        <v>8</v>
      </c>
      <c r="AE99" s="80"/>
      <c r="AF99" s="80">
        <v>8</v>
      </c>
      <c r="AG99" s="80">
        <v>8</v>
      </c>
      <c r="AH99" s="80">
        <v>8</v>
      </c>
      <c r="AI99" s="80">
        <v>8</v>
      </c>
      <c r="AJ99" s="80">
        <v>8</v>
      </c>
      <c r="AK99" s="362">
        <f t="shared" ref="AK99" si="71">((SUM(F99:AJ99))/8)-(SUMIF($F$6:$AJ$6,"C.Nhật",F99:AJ99)/8)</f>
        <v>26</v>
      </c>
      <c r="AL99" s="362">
        <f t="shared" ref="AL99" si="72">SUM(F100:AJ100)/8*1.5</f>
        <v>0</v>
      </c>
      <c r="AM99" s="364">
        <f t="shared" ref="AM99" si="73">SUMIF($F$6:$AJ$6,"C.Nhật",$F99:$AJ100)/8*2</f>
        <v>0</v>
      </c>
      <c r="AN99" s="366">
        <f t="shared" ref="AN99" si="74">SUM(AK99:AM100)</f>
        <v>26</v>
      </c>
      <c r="AO99" s="368">
        <v>0</v>
      </c>
      <c r="AP99" s="366"/>
      <c r="AQ99" s="366"/>
      <c r="AR99" s="366"/>
      <c r="AS99" s="356"/>
      <c r="AT99" s="314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</row>
    <row r="100" spans="1:90" s="78" customFormat="1" ht="18" customHeight="1">
      <c r="A100" s="371"/>
      <c r="B100" s="371"/>
      <c r="C100" s="359"/>
      <c r="D100" s="361"/>
      <c r="E100" s="81" t="s">
        <v>32</v>
      </c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363"/>
      <c r="AL100" s="363"/>
      <c r="AM100" s="365"/>
      <c r="AN100" s="367"/>
      <c r="AO100" s="369"/>
      <c r="AP100" s="367"/>
      <c r="AQ100" s="367"/>
      <c r="AR100" s="367"/>
      <c r="AS100" s="357"/>
      <c r="AT100" s="314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</row>
    <row r="101" spans="1:90" s="78" customFormat="1" ht="18" customHeight="1">
      <c r="A101" s="370">
        <f>A99+1</f>
        <v>3</v>
      </c>
      <c r="B101" s="370" t="s">
        <v>99</v>
      </c>
      <c r="C101" s="358" t="str">
        <f>VLOOKUP(B101,DS,2,0)</f>
        <v>Nguyễn Thị Rong</v>
      </c>
      <c r="D101" s="360" t="str">
        <f>VLOOKUP(B101,DS,3,0)</f>
        <v>Công nhân</v>
      </c>
      <c r="E101" s="79" t="s">
        <v>33</v>
      </c>
      <c r="F101" s="80">
        <v>8</v>
      </c>
      <c r="G101" s="80">
        <v>8</v>
      </c>
      <c r="H101" s="80">
        <v>8</v>
      </c>
      <c r="I101" s="80">
        <v>8</v>
      </c>
      <c r="J101" s="80"/>
      <c r="K101" s="80">
        <v>8</v>
      </c>
      <c r="L101" s="80">
        <v>8</v>
      </c>
      <c r="M101" s="80"/>
      <c r="N101" s="80">
        <v>8</v>
      </c>
      <c r="O101" s="80">
        <v>8</v>
      </c>
      <c r="P101" s="80">
        <v>8</v>
      </c>
      <c r="Q101" s="80"/>
      <c r="R101" s="80">
        <v>8</v>
      </c>
      <c r="S101" s="80">
        <v>8</v>
      </c>
      <c r="T101" s="80">
        <v>8</v>
      </c>
      <c r="U101" s="80">
        <v>8</v>
      </c>
      <c r="V101" s="80">
        <v>8</v>
      </c>
      <c r="W101" s="80">
        <v>8</v>
      </c>
      <c r="X101" s="80"/>
      <c r="Y101" s="80">
        <v>8</v>
      </c>
      <c r="Z101" s="80">
        <v>8</v>
      </c>
      <c r="AA101" s="80">
        <v>8</v>
      </c>
      <c r="AB101" s="80">
        <v>8</v>
      </c>
      <c r="AC101" s="80">
        <v>8</v>
      </c>
      <c r="AD101" s="80">
        <v>8</v>
      </c>
      <c r="AE101" s="80"/>
      <c r="AF101" s="80">
        <v>8</v>
      </c>
      <c r="AG101" s="80">
        <v>8</v>
      </c>
      <c r="AH101" s="80">
        <v>8</v>
      </c>
      <c r="AI101" s="80">
        <v>8</v>
      </c>
      <c r="AJ101" s="80">
        <v>8</v>
      </c>
      <c r="AK101" s="362">
        <f t="shared" ref="AK101" si="75">((SUM(F101:AJ101))/8)-(SUMIF($F$6:$AJ$6,"C.Nhật",F101:AJ101)/8)</f>
        <v>26</v>
      </c>
      <c r="AL101" s="362">
        <f t="shared" ref="AL101" si="76">SUM(F102:AJ102)/8*1.5</f>
        <v>0</v>
      </c>
      <c r="AM101" s="364">
        <f t="shared" ref="AM101" si="77">SUMIF($F$6:$AJ$6,"C.Nhật",$F101:$AJ102)/8*2</f>
        <v>0</v>
      </c>
      <c r="AN101" s="366">
        <f t="shared" ref="AN101" si="78">SUM(AK101:AM102)</f>
        <v>26</v>
      </c>
      <c r="AO101" s="368">
        <v>0</v>
      </c>
      <c r="AP101" s="366"/>
      <c r="AQ101" s="366"/>
      <c r="AR101" s="366"/>
      <c r="AS101" s="356"/>
      <c r="AT101" s="314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</row>
    <row r="102" spans="1:90" s="78" customFormat="1" ht="18" customHeight="1">
      <c r="A102" s="371"/>
      <c r="B102" s="371"/>
      <c r="C102" s="359"/>
      <c r="D102" s="361"/>
      <c r="E102" s="81" t="s">
        <v>32</v>
      </c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82"/>
      <c r="AK102" s="363"/>
      <c r="AL102" s="363"/>
      <c r="AM102" s="365"/>
      <c r="AN102" s="367"/>
      <c r="AO102" s="369"/>
      <c r="AP102" s="367"/>
      <c r="AQ102" s="367"/>
      <c r="AR102" s="367"/>
      <c r="AS102" s="357"/>
      <c r="AT102" s="314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</row>
    <row r="103" spans="1:90" s="78" customFormat="1" ht="18" customHeight="1">
      <c r="A103" s="370">
        <f t="shared" ref="A103" si="79">A101+1</f>
        <v>4</v>
      </c>
      <c r="B103" s="370" t="s">
        <v>100</v>
      </c>
      <c r="C103" s="358" t="str">
        <f>VLOOKUP(B103,DS,2,0)</f>
        <v>Sơn Thị Nil</v>
      </c>
      <c r="D103" s="360" t="str">
        <f>VLOOKUP(B103,DS,3,0)</f>
        <v>Công nhân</v>
      </c>
      <c r="E103" s="79" t="s">
        <v>33</v>
      </c>
      <c r="F103" s="80">
        <v>8</v>
      </c>
      <c r="G103" s="80">
        <v>8</v>
      </c>
      <c r="H103" s="80">
        <v>8</v>
      </c>
      <c r="I103" s="80">
        <v>8</v>
      </c>
      <c r="J103" s="80"/>
      <c r="K103" s="80">
        <v>8</v>
      </c>
      <c r="L103" s="80">
        <v>8</v>
      </c>
      <c r="M103" s="80">
        <v>8</v>
      </c>
      <c r="N103" s="80">
        <v>8</v>
      </c>
      <c r="O103" s="80">
        <v>8</v>
      </c>
      <c r="P103" s="80">
        <v>8</v>
      </c>
      <c r="Q103" s="80"/>
      <c r="R103" s="80">
        <v>8</v>
      </c>
      <c r="S103" s="80">
        <v>8</v>
      </c>
      <c r="T103" s="80">
        <v>8</v>
      </c>
      <c r="U103" s="80">
        <v>8</v>
      </c>
      <c r="V103" s="80">
        <v>8</v>
      </c>
      <c r="W103" s="80">
        <v>8</v>
      </c>
      <c r="X103" s="80"/>
      <c r="Y103" s="80"/>
      <c r="Z103" s="80">
        <v>8</v>
      </c>
      <c r="AA103" s="80">
        <v>8</v>
      </c>
      <c r="AB103" s="80">
        <v>8</v>
      </c>
      <c r="AC103" s="80">
        <v>8</v>
      </c>
      <c r="AD103" s="80">
        <v>8</v>
      </c>
      <c r="AE103" s="80"/>
      <c r="AF103" s="80">
        <v>8</v>
      </c>
      <c r="AG103" s="80">
        <v>8</v>
      </c>
      <c r="AH103" s="80">
        <v>8</v>
      </c>
      <c r="AI103" s="80">
        <v>8</v>
      </c>
      <c r="AJ103" s="80">
        <v>8</v>
      </c>
      <c r="AK103" s="362">
        <f t="shared" ref="AK103" si="80">((SUM(F103:AJ103))/8)-(SUMIF($F$6:$AJ$6,"C.Nhật",F103:AJ103)/8)</f>
        <v>26</v>
      </c>
      <c r="AL103" s="362">
        <f t="shared" ref="AL103" si="81">SUM(F104:AJ104)/8*1.5</f>
        <v>0</v>
      </c>
      <c r="AM103" s="364">
        <f t="shared" ref="AM103" si="82">SUMIF($F$6:$AJ$6,"C.Nhật",$F103:$AJ104)/8*2</f>
        <v>0</v>
      </c>
      <c r="AN103" s="366">
        <f t="shared" ref="AN103" si="83">SUM(AK103:AM104)</f>
        <v>26</v>
      </c>
      <c r="AO103" s="368">
        <v>0</v>
      </c>
      <c r="AP103" s="366"/>
      <c r="AQ103" s="366"/>
      <c r="AR103" s="366"/>
      <c r="AS103" s="356"/>
      <c r="AT103" s="314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</row>
    <row r="104" spans="1:90" s="78" customFormat="1" ht="18" customHeight="1">
      <c r="A104" s="371"/>
      <c r="B104" s="371"/>
      <c r="C104" s="359"/>
      <c r="D104" s="361"/>
      <c r="E104" s="81" t="s">
        <v>32</v>
      </c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363"/>
      <c r="AL104" s="363"/>
      <c r="AM104" s="365"/>
      <c r="AN104" s="367"/>
      <c r="AO104" s="369"/>
      <c r="AP104" s="367"/>
      <c r="AQ104" s="367"/>
      <c r="AR104" s="367"/>
      <c r="AS104" s="357"/>
      <c r="AT104" s="314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</row>
    <row r="105" spans="1:90" s="78" customFormat="1" ht="18" customHeight="1">
      <c r="A105" s="370">
        <f t="shared" ref="A105" si="84">A103+1</f>
        <v>5</v>
      </c>
      <c r="B105" s="370" t="s">
        <v>101</v>
      </c>
      <c r="C105" s="358" t="str">
        <f>VLOOKUP(B105,DS,2,0)</f>
        <v>Huỳnh Thị Bé Tha</v>
      </c>
      <c r="D105" s="360" t="str">
        <f>VLOOKUP(B105,DS,3,0)</f>
        <v>Công nhân</v>
      </c>
      <c r="E105" s="79" t="s">
        <v>33</v>
      </c>
      <c r="F105" s="80">
        <v>8</v>
      </c>
      <c r="G105" s="80">
        <v>8</v>
      </c>
      <c r="H105" s="80">
        <v>8</v>
      </c>
      <c r="I105" s="80">
        <v>8</v>
      </c>
      <c r="J105" s="80"/>
      <c r="K105" s="80">
        <v>8</v>
      </c>
      <c r="L105" s="80">
        <v>8</v>
      </c>
      <c r="M105" s="80">
        <v>8</v>
      </c>
      <c r="N105" s="80">
        <v>8</v>
      </c>
      <c r="O105" s="80"/>
      <c r="P105" s="80">
        <v>8</v>
      </c>
      <c r="Q105" s="80"/>
      <c r="R105" s="80">
        <v>8</v>
      </c>
      <c r="S105" s="80">
        <v>8</v>
      </c>
      <c r="T105" s="80">
        <v>8</v>
      </c>
      <c r="U105" s="80">
        <v>8</v>
      </c>
      <c r="V105" s="80">
        <v>8</v>
      </c>
      <c r="W105" s="80">
        <v>8</v>
      </c>
      <c r="X105" s="80"/>
      <c r="Y105" s="80">
        <v>8</v>
      </c>
      <c r="Z105" s="80">
        <v>8</v>
      </c>
      <c r="AA105" s="80">
        <v>8</v>
      </c>
      <c r="AB105" s="80">
        <v>8</v>
      </c>
      <c r="AC105" s="80">
        <v>8</v>
      </c>
      <c r="AD105" s="80">
        <v>8</v>
      </c>
      <c r="AE105" s="80"/>
      <c r="AF105" s="80">
        <v>8</v>
      </c>
      <c r="AG105" s="80">
        <v>8</v>
      </c>
      <c r="AH105" s="80">
        <v>8</v>
      </c>
      <c r="AI105" s="80">
        <v>8</v>
      </c>
      <c r="AJ105" s="80">
        <v>8</v>
      </c>
      <c r="AK105" s="362">
        <f t="shared" ref="AK105" si="85">((SUM(F105:AJ105))/8)-(SUMIF($F$6:$AJ$6,"C.Nhật",F105:AJ105)/8)</f>
        <v>26</v>
      </c>
      <c r="AL105" s="362">
        <f t="shared" ref="AL105" si="86">SUM(F106:AJ106)/8*1.5</f>
        <v>0</v>
      </c>
      <c r="AM105" s="364">
        <f t="shared" ref="AM105" si="87">SUMIF($F$6:$AJ$6,"C.Nhật",$F105:$AJ106)/8*2</f>
        <v>0</v>
      </c>
      <c r="AN105" s="366">
        <f t="shared" ref="AN105" si="88">SUM(AK105:AM106)</f>
        <v>26</v>
      </c>
      <c r="AO105" s="368">
        <v>0</v>
      </c>
      <c r="AP105" s="366"/>
      <c r="AQ105" s="366"/>
      <c r="AR105" s="366"/>
      <c r="AS105" s="356"/>
      <c r="AT105" s="314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</row>
    <row r="106" spans="1:90" s="78" customFormat="1" ht="18" customHeight="1">
      <c r="A106" s="371"/>
      <c r="B106" s="371"/>
      <c r="C106" s="359"/>
      <c r="D106" s="361"/>
      <c r="E106" s="81" t="s">
        <v>32</v>
      </c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363"/>
      <c r="AL106" s="363"/>
      <c r="AM106" s="365"/>
      <c r="AN106" s="367"/>
      <c r="AO106" s="369"/>
      <c r="AP106" s="367"/>
      <c r="AQ106" s="367"/>
      <c r="AR106" s="367"/>
      <c r="AS106" s="357"/>
      <c r="AT106" s="314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</row>
    <row r="107" spans="1:90" s="78" customFormat="1" ht="18" customHeight="1">
      <c r="A107" s="370">
        <f t="shared" ref="A107" si="89">A105+1</f>
        <v>6</v>
      </c>
      <c r="B107" s="370" t="s">
        <v>102</v>
      </c>
      <c r="C107" s="358" t="str">
        <f>VLOOKUP(B107,DS,2,0)</f>
        <v>Huỳnh Thị Bé Thi</v>
      </c>
      <c r="D107" s="360" t="str">
        <f>VLOOKUP(B107,DS,3,0)</f>
        <v>Công nhân</v>
      </c>
      <c r="E107" s="79" t="s">
        <v>33</v>
      </c>
      <c r="F107" s="80">
        <v>8</v>
      </c>
      <c r="G107" s="80">
        <v>8</v>
      </c>
      <c r="H107" s="80">
        <v>8</v>
      </c>
      <c r="I107" s="80">
        <v>8</v>
      </c>
      <c r="J107" s="80"/>
      <c r="K107" s="80">
        <v>8</v>
      </c>
      <c r="L107" s="80">
        <v>8</v>
      </c>
      <c r="M107" s="80">
        <v>8</v>
      </c>
      <c r="N107" s="80">
        <v>8</v>
      </c>
      <c r="O107" s="80">
        <v>8</v>
      </c>
      <c r="P107" s="80">
        <v>8</v>
      </c>
      <c r="Q107" s="80"/>
      <c r="R107" s="80"/>
      <c r="S107" s="80">
        <v>8</v>
      </c>
      <c r="T107" s="80">
        <v>8</v>
      </c>
      <c r="U107" s="80">
        <v>8</v>
      </c>
      <c r="V107" s="80">
        <v>8</v>
      </c>
      <c r="W107" s="80">
        <v>8</v>
      </c>
      <c r="X107" s="80"/>
      <c r="Y107" s="80">
        <v>8</v>
      </c>
      <c r="Z107" s="80">
        <v>8</v>
      </c>
      <c r="AA107" s="80">
        <v>8</v>
      </c>
      <c r="AB107" s="80">
        <v>8</v>
      </c>
      <c r="AC107" s="80">
        <v>8</v>
      </c>
      <c r="AD107" s="80">
        <v>8</v>
      </c>
      <c r="AE107" s="80"/>
      <c r="AF107" s="80">
        <v>8</v>
      </c>
      <c r="AG107" s="80">
        <v>8</v>
      </c>
      <c r="AH107" s="80">
        <v>8</v>
      </c>
      <c r="AI107" s="80">
        <v>8</v>
      </c>
      <c r="AJ107" s="80">
        <v>8</v>
      </c>
      <c r="AK107" s="362">
        <f t="shared" ref="AK107" si="90">((SUM(F107:AJ107))/8)-(SUMIF($F$6:$AJ$6,"C.Nhật",F107:AJ107)/8)</f>
        <v>26</v>
      </c>
      <c r="AL107" s="362">
        <f t="shared" ref="AL107" si="91">SUM(F108:AJ108)/8*1.5</f>
        <v>0</v>
      </c>
      <c r="AM107" s="364">
        <f t="shared" ref="AM107" si="92">SUMIF($F$6:$AJ$6,"C.Nhật",$F107:$AJ108)/8*2</f>
        <v>0</v>
      </c>
      <c r="AN107" s="366">
        <f t="shared" ref="AN107" si="93">SUM(AK107:AM108)</f>
        <v>26</v>
      </c>
      <c r="AO107" s="368">
        <v>0</v>
      </c>
      <c r="AP107" s="366"/>
      <c r="AQ107" s="366"/>
      <c r="AR107" s="366"/>
      <c r="AS107" s="356"/>
      <c r="AT107" s="314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</row>
    <row r="108" spans="1:90" s="78" customFormat="1" ht="18" customHeight="1">
      <c r="A108" s="371"/>
      <c r="B108" s="371"/>
      <c r="C108" s="359"/>
      <c r="D108" s="361"/>
      <c r="E108" s="81" t="s">
        <v>32</v>
      </c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363"/>
      <c r="AL108" s="363"/>
      <c r="AM108" s="365"/>
      <c r="AN108" s="367"/>
      <c r="AO108" s="369"/>
      <c r="AP108" s="367"/>
      <c r="AQ108" s="367"/>
      <c r="AR108" s="367"/>
      <c r="AS108" s="357"/>
      <c r="AT108" s="314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</row>
    <row r="109" spans="1:90" s="78" customFormat="1" ht="18" customHeight="1">
      <c r="A109" s="370">
        <f t="shared" ref="A109" si="94">A107+1</f>
        <v>7</v>
      </c>
      <c r="B109" s="370" t="s">
        <v>103</v>
      </c>
      <c r="C109" s="358" t="str">
        <f>VLOOKUP(B109,DS,2,0)</f>
        <v>Nguyễn Thị Kim Hồng</v>
      </c>
      <c r="D109" s="360" t="str">
        <f>VLOOKUP(B109,DS,3,0)</f>
        <v>Công nhân</v>
      </c>
      <c r="E109" s="79" t="s">
        <v>33</v>
      </c>
      <c r="F109" s="80"/>
      <c r="G109" s="80">
        <v>8</v>
      </c>
      <c r="H109" s="80">
        <v>8</v>
      </c>
      <c r="I109" s="80">
        <v>8</v>
      </c>
      <c r="J109" s="80"/>
      <c r="K109" s="80">
        <v>8</v>
      </c>
      <c r="L109" s="80">
        <v>8</v>
      </c>
      <c r="M109" s="80">
        <v>8</v>
      </c>
      <c r="N109" s="80">
        <v>8</v>
      </c>
      <c r="O109" s="80">
        <v>8</v>
      </c>
      <c r="P109" s="80">
        <v>8</v>
      </c>
      <c r="Q109" s="80"/>
      <c r="R109" s="80">
        <v>8</v>
      </c>
      <c r="S109" s="80">
        <v>8</v>
      </c>
      <c r="T109" s="80">
        <v>8</v>
      </c>
      <c r="U109" s="80">
        <v>8</v>
      </c>
      <c r="V109" s="80">
        <v>8</v>
      </c>
      <c r="W109" s="80">
        <v>8</v>
      </c>
      <c r="X109" s="80"/>
      <c r="Y109" s="80">
        <v>8</v>
      </c>
      <c r="Z109" s="80">
        <v>8</v>
      </c>
      <c r="AA109" s="80">
        <v>8</v>
      </c>
      <c r="AB109" s="80">
        <v>8</v>
      </c>
      <c r="AC109" s="80">
        <v>8</v>
      </c>
      <c r="AD109" s="80">
        <v>8</v>
      </c>
      <c r="AE109" s="80"/>
      <c r="AF109" s="80">
        <v>8</v>
      </c>
      <c r="AG109" s="80">
        <v>8</v>
      </c>
      <c r="AH109" s="80">
        <v>8</v>
      </c>
      <c r="AI109" s="80">
        <v>8</v>
      </c>
      <c r="AJ109" s="80">
        <v>8</v>
      </c>
      <c r="AK109" s="362">
        <f t="shared" ref="AK109" si="95">((SUM(F109:AJ109))/8)-(SUMIF($F$6:$AJ$6,"C.Nhật",F109:AJ109)/8)</f>
        <v>26</v>
      </c>
      <c r="AL109" s="362">
        <f t="shared" ref="AL109" si="96">SUM(F110:AJ110)/8*1.5</f>
        <v>0</v>
      </c>
      <c r="AM109" s="364">
        <f t="shared" ref="AM109" si="97">SUMIF($F$6:$AJ$6,"C.Nhật",$F109:$AJ110)/8*2</f>
        <v>0</v>
      </c>
      <c r="AN109" s="366">
        <f t="shared" ref="AN109" si="98">SUM(AK109:AM110)</f>
        <v>26</v>
      </c>
      <c r="AO109" s="368">
        <v>0</v>
      </c>
      <c r="AP109" s="366"/>
      <c r="AQ109" s="366"/>
      <c r="AR109" s="366"/>
      <c r="AS109" s="356"/>
      <c r="AT109" s="314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</row>
    <row r="110" spans="1:90" s="78" customFormat="1" ht="18" customHeight="1">
      <c r="A110" s="371"/>
      <c r="B110" s="371"/>
      <c r="C110" s="359"/>
      <c r="D110" s="361"/>
      <c r="E110" s="81" t="s">
        <v>32</v>
      </c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363"/>
      <c r="AL110" s="363"/>
      <c r="AM110" s="365"/>
      <c r="AN110" s="367"/>
      <c r="AO110" s="369"/>
      <c r="AP110" s="367"/>
      <c r="AQ110" s="367"/>
      <c r="AR110" s="367"/>
      <c r="AS110" s="357"/>
      <c r="AT110" s="314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</row>
    <row r="111" spans="1:90" s="78" customFormat="1" ht="18" customHeight="1">
      <c r="A111" s="370">
        <f t="shared" ref="A111" si="99">A109+1</f>
        <v>8</v>
      </c>
      <c r="B111" s="370" t="s">
        <v>104</v>
      </c>
      <c r="C111" s="358" t="str">
        <f>VLOOKUP(B111,DS,2,0)</f>
        <v>Nguyễn Thị Lựu</v>
      </c>
      <c r="D111" s="360" t="str">
        <f>VLOOKUP(B111,DS,3,0)</f>
        <v>Công nhân</v>
      </c>
      <c r="E111" s="79" t="s">
        <v>33</v>
      </c>
      <c r="F111" s="80">
        <v>8</v>
      </c>
      <c r="G111" s="80">
        <v>8</v>
      </c>
      <c r="H111" s="80">
        <v>8</v>
      </c>
      <c r="I111" s="80">
        <v>8</v>
      </c>
      <c r="J111" s="80"/>
      <c r="K111" s="80">
        <v>8</v>
      </c>
      <c r="L111" s="80">
        <v>8</v>
      </c>
      <c r="M111" s="80">
        <v>8</v>
      </c>
      <c r="N111" s="80">
        <v>8</v>
      </c>
      <c r="O111" s="80">
        <v>8</v>
      </c>
      <c r="P111" s="80">
        <v>8</v>
      </c>
      <c r="Q111" s="80"/>
      <c r="R111" s="80">
        <v>8</v>
      </c>
      <c r="S111" s="80">
        <v>8</v>
      </c>
      <c r="T111" s="80">
        <v>8</v>
      </c>
      <c r="U111" s="80">
        <v>8</v>
      </c>
      <c r="V111" s="80">
        <v>8</v>
      </c>
      <c r="W111" s="80">
        <v>8</v>
      </c>
      <c r="X111" s="80"/>
      <c r="Y111" s="80">
        <v>8</v>
      </c>
      <c r="Z111" s="80">
        <v>8</v>
      </c>
      <c r="AA111" s="80">
        <v>8</v>
      </c>
      <c r="AB111" s="80">
        <v>8</v>
      </c>
      <c r="AC111" s="80">
        <v>8</v>
      </c>
      <c r="AD111" s="80">
        <v>8</v>
      </c>
      <c r="AE111" s="80"/>
      <c r="AF111" s="80">
        <v>8</v>
      </c>
      <c r="AG111" s="80">
        <v>8</v>
      </c>
      <c r="AH111" s="80">
        <v>8</v>
      </c>
      <c r="AI111" s="80">
        <v>8</v>
      </c>
      <c r="AJ111" s="80">
        <v>8</v>
      </c>
      <c r="AK111" s="362">
        <f t="shared" ref="AK111" si="100">((SUM(F111:AJ111))/8)-(SUMIF($F$6:$AJ$6,"C.Nhật",F111:AJ111)/8)</f>
        <v>27</v>
      </c>
      <c r="AL111" s="362">
        <f t="shared" ref="AL111" si="101">SUM(F112:AJ112)/8*1.5</f>
        <v>0</v>
      </c>
      <c r="AM111" s="364">
        <f t="shared" ref="AM111" si="102">SUMIF($F$6:$AJ$6,"C.Nhật",$F111:$AJ112)/8*2</f>
        <v>0</v>
      </c>
      <c r="AN111" s="366">
        <f t="shared" ref="AN111" si="103">SUM(AK111:AM112)</f>
        <v>27</v>
      </c>
      <c r="AO111" s="368">
        <v>0</v>
      </c>
      <c r="AP111" s="366"/>
      <c r="AQ111" s="366"/>
      <c r="AR111" s="366"/>
      <c r="AS111" s="356"/>
      <c r="AT111" s="314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</row>
    <row r="112" spans="1:90" s="78" customFormat="1" ht="18" customHeight="1">
      <c r="A112" s="371"/>
      <c r="B112" s="371"/>
      <c r="C112" s="359"/>
      <c r="D112" s="361"/>
      <c r="E112" s="81" t="s">
        <v>32</v>
      </c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363"/>
      <c r="AL112" s="363"/>
      <c r="AM112" s="365"/>
      <c r="AN112" s="367"/>
      <c r="AO112" s="369"/>
      <c r="AP112" s="367"/>
      <c r="AQ112" s="367"/>
      <c r="AR112" s="367"/>
      <c r="AS112" s="357"/>
      <c r="AT112" s="314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</row>
    <row r="113" spans="1:90" s="78" customFormat="1" ht="18" customHeight="1">
      <c r="A113" s="370">
        <f t="shared" ref="A113" si="104">A111+1</f>
        <v>9</v>
      </c>
      <c r="B113" s="370" t="s">
        <v>105</v>
      </c>
      <c r="C113" s="358" t="str">
        <f>VLOOKUP(B113,DS,2,0)</f>
        <v>Lý Thị Được</v>
      </c>
      <c r="D113" s="360" t="str">
        <f>VLOOKUP(B113,DS,3,0)</f>
        <v>Công nhân</v>
      </c>
      <c r="E113" s="79" t="s">
        <v>33</v>
      </c>
      <c r="F113" s="80">
        <v>8</v>
      </c>
      <c r="G113" s="80">
        <v>8</v>
      </c>
      <c r="H113" s="80">
        <v>8</v>
      </c>
      <c r="I113" s="80">
        <v>8</v>
      </c>
      <c r="J113" s="80"/>
      <c r="K113" s="80">
        <v>8</v>
      </c>
      <c r="L113" s="80">
        <v>8</v>
      </c>
      <c r="M113" s="80">
        <v>8</v>
      </c>
      <c r="N113" s="80">
        <v>8</v>
      </c>
      <c r="O113" s="80">
        <v>8</v>
      </c>
      <c r="P113" s="80"/>
      <c r="Q113" s="80"/>
      <c r="R113" s="80">
        <v>8</v>
      </c>
      <c r="S113" s="80">
        <v>8</v>
      </c>
      <c r="T113" s="80">
        <v>8</v>
      </c>
      <c r="U113" s="80">
        <v>8</v>
      </c>
      <c r="V113" s="80">
        <v>8</v>
      </c>
      <c r="W113" s="80">
        <v>8</v>
      </c>
      <c r="X113" s="80"/>
      <c r="Y113" s="80">
        <v>8</v>
      </c>
      <c r="Z113" s="80">
        <v>8</v>
      </c>
      <c r="AA113" s="80">
        <v>8</v>
      </c>
      <c r="AB113" s="80">
        <v>8</v>
      </c>
      <c r="AC113" s="80">
        <v>8</v>
      </c>
      <c r="AD113" s="80">
        <v>8</v>
      </c>
      <c r="AE113" s="80"/>
      <c r="AF113" s="80">
        <v>8</v>
      </c>
      <c r="AG113" s="80">
        <v>8</v>
      </c>
      <c r="AH113" s="80">
        <v>8</v>
      </c>
      <c r="AI113" s="80">
        <v>8</v>
      </c>
      <c r="AJ113" s="80">
        <v>8</v>
      </c>
      <c r="AK113" s="362">
        <f t="shared" ref="AK113" si="105">((SUM(F113:AJ113))/8)-(SUMIF($F$6:$AJ$6,"C.Nhật",F113:AJ113)/8)</f>
        <v>26</v>
      </c>
      <c r="AL113" s="362">
        <f t="shared" ref="AL113" si="106">SUM(F114:AJ114)/8*1.5</f>
        <v>0</v>
      </c>
      <c r="AM113" s="364">
        <f t="shared" ref="AM113" si="107">SUMIF($F$6:$AJ$6,"C.Nhật",$F113:$AJ114)/8*2</f>
        <v>0</v>
      </c>
      <c r="AN113" s="366">
        <f t="shared" ref="AN113" si="108">SUM(AK113:AM114)</f>
        <v>26</v>
      </c>
      <c r="AO113" s="368">
        <v>0</v>
      </c>
      <c r="AP113" s="366"/>
      <c r="AQ113" s="366"/>
      <c r="AR113" s="366"/>
      <c r="AS113" s="356"/>
      <c r="AT113" s="314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</row>
    <row r="114" spans="1:90" s="78" customFormat="1" ht="18" customHeight="1">
      <c r="A114" s="371"/>
      <c r="B114" s="371"/>
      <c r="C114" s="359"/>
      <c r="D114" s="361"/>
      <c r="E114" s="81" t="s">
        <v>32</v>
      </c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363"/>
      <c r="AL114" s="363"/>
      <c r="AM114" s="365"/>
      <c r="AN114" s="367"/>
      <c r="AO114" s="369"/>
      <c r="AP114" s="367"/>
      <c r="AQ114" s="367"/>
      <c r="AR114" s="367"/>
      <c r="AS114" s="357"/>
      <c r="AT114" s="314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</row>
    <row r="115" spans="1:90" s="78" customFormat="1" ht="18" customHeight="1">
      <c r="A115" s="370">
        <f t="shared" ref="A115" si="109">A113+1</f>
        <v>10</v>
      </c>
      <c r="B115" s="370" t="s">
        <v>106</v>
      </c>
      <c r="C115" s="358" t="str">
        <f>VLOOKUP(B115,DS,2,0)</f>
        <v>Lý La Quan</v>
      </c>
      <c r="D115" s="360" t="str">
        <f>VLOOKUP(B115,DS,3,0)</f>
        <v>Công nhân</v>
      </c>
      <c r="E115" s="79" t="s">
        <v>33</v>
      </c>
      <c r="F115" s="80">
        <v>8</v>
      </c>
      <c r="G115" s="80">
        <v>8</v>
      </c>
      <c r="H115" s="80">
        <v>8</v>
      </c>
      <c r="I115" s="80">
        <v>8</v>
      </c>
      <c r="J115" s="80"/>
      <c r="K115" s="80">
        <v>8</v>
      </c>
      <c r="L115" s="80">
        <v>8</v>
      </c>
      <c r="M115" s="80">
        <v>8</v>
      </c>
      <c r="N115" s="80">
        <v>8</v>
      </c>
      <c r="O115" s="80">
        <v>8</v>
      </c>
      <c r="P115" s="80">
        <v>8</v>
      </c>
      <c r="Q115" s="80"/>
      <c r="R115" s="80">
        <v>8</v>
      </c>
      <c r="S115" s="80">
        <v>8</v>
      </c>
      <c r="T115" s="80">
        <v>8</v>
      </c>
      <c r="U115" s="80">
        <v>8</v>
      </c>
      <c r="V115" s="80">
        <v>8</v>
      </c>
      <c r="W115" s="80">
        <v>8</v>
      </c>
      <c r="X115" s="80"/>
      <c r="Y115" s="80">
        <v>8</v>
      </c>
      <c r="Z115" s="80">
        <v>8</v>
      </c>
      <c r="AA115" s="80">
        <v>8</v>
      </c>
      <c r="AB115" s="80">
        <v>8</v>
      </c>
      <c r="AC115" s="80">
        <v>8</v>
      </c>
      <c r="AD115" s="80">
        <v>8</v>
      </c>
      <c r="AE115" s="80"/>
      <c r="AF115" s="80">
        <v>8</v>
      </c>
      <c r="AG115" s="80">
        <v>8</v>
      </c>
      <c r="AH115" s="80">
        <v>8</v>
      </c>
      <c r="AI115" s="80">
        <v>8</v>
      </c>
      <c r="AJ115" s="80">
        <v>8</v>
      </c>
      <c r="AK115" s="362">
        <f t="shared" ref="AK115" si="110">((SUM(F115:AJ115))/8)-(SUMIF($F$6:$AJ$6,"C.Nhật",F115:AJ115)/8)</f>
        <v>27</v>
      </c>
      <c r="AL115" s="362">
        <f t="shared" ref="AL115" si="111">SUM(F116:AJ116)/8*1.5</f>
        <v>0</v>
      </c>
      <c r="AM115" s="364">
        <f t="shared" ref="AM115" si="112">SUMIF($F$6:$AJ$6,"C.Nhật",$F115:$AJ116)/8*2</f>
        <v>0</v>
      </c>
      <c r="AN115" s="366">
        <f t="shared" ref="AN115" si="113">SUM(AK115:AM116)</f>
        <v>27</v>
      </c>
      <c r="AO115" s="368">
        <v>0</v>
      </c>
      <c r="AP115" s="366"/>
      <c r="AQ115" s="366"/>
      <c r="AR115" s="366"/>
      <c r="AS115" s="356"/>
      <c r="AT115" s="314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</row>
    <row r="116" spans="1:90" s="78" customFormat="1" ht="18" customHeight="1">
      <c r="A116" s="371"/>
      <c r="B116" s="371"/>
      <c r="C116" s="359"/>
      <c r="D116" s="361"/>
      <c r="E116" s="81" t="s">
        <v>32</v>
      </c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363"/>
      <c r="AL116" s="363"/>
      <c r="AM116" s="365"/>
      <c r="AN116" s="367"/>
      <c r="AO116" s="369"/>
      <c r="AP116" s="367"/>
      <c r="AQ116" s="367"/>
      <c r="AR116" s="367"/>
      <c r="AS116" s="357"/>
      <c r="AT116" s="314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</row>
    <row r="117" spans="1:90" s="78" customFormat="1" ht="18" customHeight="1">
      <c r="A117" s="370">
        <f t="shared" ref="A117" si="114">A115+1</f>
        <v>11</v>
      </c>
      <c r="B117" s="370" t="s">
        <v>107</v>
      </c>
      <c r="C117" s="358" t="str">
        <f>VLOOKUP(B117,DS,2,0)</f>
        <v>Trà Thị Soi</v>
      </c>
      <c r="D117" s="360" t="str">
        <f>VLOOKUP(B117,DS,3,0)</f>
        <v>Công nhân</v>
      </c>
      <c r="E117" s="79" t="s">
        <v>33</v>
      </c>
      <c r="F117" s="80">
        <v>8</v>
      </c>
      <c r="G117" s="80">
        <v>8</v>
      </c>
      <c r="H117" s="80">
        <v>8</v>
      </c>
      <c r="I117" s="80">
        <v>8</v>
      </c>
      <c r="J117" s="80"/>
      <c r="K117" s="80">
        <v>8</v>
      </c>
      <c r="L117" s="80">
        <v>8</v>
      </c>
      <c r="M117" s="80">
        <v>8</v>
      </c>
      <c r="N117" s="80">
        <v>8</v>
      </c>
      <c r="O117" s="80">
        <v>8</v>
      </c>
      <c r="P117" s="80">
        <v>8</v>
      </c>
      <c r="Q117" s="80"/>
      <c r="R117" s="80">
        <v>8</v>
      </c>
      <c r="S117" s="80">
        <v>8</v>
      </c>
      <c r="T117" s="80">
        <v>8</v>
      </c>
      <c r="U117" s="80">
        <v>8</v>
      </c>
      <c r="V117" s="80">
        <v>8</v>
      </c>
      <c r="W117" s="80">
        <v>8</v>
      </c>
      <c r="X117" s="80"/>
      <c r="Y117" s="80">
        <v>8</v>
      </c>
      <c r="Z117" s="80">
        <v>8</v>
      </c>
      <c r="AA117" s="80">
        <v>8</v>
      </c>
      <c r="AB117" s="80">
        <v>8</v>
      </c>
      <c r="AC117" s="80">
        <v>8</v>
      </c>
      <c r="AD117" s="80">
        <v>8</v>
      </c>
      <c r="AE117" s="80"/>
      <c r="AF117" s="80">
        <v>8</v>
      </c>
      <c r="AG117" s="80">
        <v>8</v>
      </c>
      <c r="AH117" s="80">
        <v>8</v>
      </c>
      <c r="AI117" s="80">
        <v>8</v>
      </c>
      <c r="AJ117" s="80">
        <v>8</v>
      </c>
      <c r="AK117" s="362">
        <f t="shared" ref="AK117" si="115">((SUM(F117:AJ117))/8)-(SUMIF($F$6:$AJ$6,"C.Nhật",F117:AJ117)/8)</f>
        <v>27</v>
      </c>
      <c r="AL117" s="362">
        <f t="shared" ref="AL117" si="116">SUM(F118:AJ118)/8*1.5</f>
        <v>0</v>
      </c>
      <c r="AM117" s="364">
        <f t="shared" ref="AM117" si="117">SUMIF($F$6:$AJ$6,"C.Nhật",$F117:$AJ118)/8*2</f>
        <v>0</v>
      </c>
      <c r="AN117" s="366">
        <f t="shared" ref="AN117" si="118">SUM(AK117:AM118)</f>
        <v>27</v>
      </c>
      <c r="AO117" s="368">
        <v>0</v>
      </c>
      <c r="AP117" s="366"/>
      <c r="AQ117" s="366"/>
      <c r="AR117" s="366"/>
      <c r="AS117" s="356"/>
      <c r="AT117" s="314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</row>
    <row r="118" spans="1:90" s="78" customFormat="1" ht="18" customHeight="1">
      <c r="A118" s="371"/>
      <c r="B118" s="371"/>
      <c r="C118" s="359"/>
      <c r="D118" s="361"/>
      <c r="E118" s="81" t="s">
        <v>32</v>
      </c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363"/>
      <c r="AL118" s="363"/>
      <c r="AM118" s="365"/>
      <c r="AN118" s="367"/>
      <c r="AO118" s="369"/>
      <c r="AP118" s="367"/>
      <c r="AQ118" s="367"/>
      <c r="AR118" s="367"/>
      <c r="AS118" s="357"/>
      <c r="AT118" s="314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</row>
    <row r="119" spans="1:90" s="78" customFormat="1" ht="18" customHeight="1">
      <c r="A119" s="370">
        <f t="shared" ref="A119" si="119">A117+1</f>
        <v>12</v>
      </c>
      <c r="B119" s="370" t="s">
        <v>108</v>
      </c>
      <c r="C119" s="358" t="str">
        <f>VLOOKUP(B119,DS,2,0)</f>
        <v>Nguyễn Thị Diễm Hương</v>
      </c>
      <c r="D119" s="360" t="str">
        <f>VLOOKUP(B119,DS,3,0)</f>
        <v>Công nhân</v>
      </c>
      <c r="E119" s="79" t="s">
        <v>33</v>
      </c>
      <c r="F119" s="80">
        <v>8</v>
      </c>
      <c r="G119" s="80">
        <v>8</v>
      </c>
      <c r="H119" s="80">
        <v>8</v>
      </c>
      <c r="I119" s="80">
        <v>8</v>
      </c>
      <c r="J119" s="80"/>
      <c r="K119" s="80">
        <v>8</v>
      </c>
      <c r="L119" s="80">
        <v>8</v>
      </c>
      <c r="M119" s="80">
        <v>8</v>
      </c>
      <c r="N119" s="80">
        <v>8</v>
      </c>
      <c r="O119" s="80">
        <v>8</v>
      </c>
      <c r="P119" s="80">
        <v>8</v>
      </c>
      <c r="Q119" s="80"/>
      <c r="R119" s="80">
        <v>8</v>
      </c>
      <c r="S119" s="80">
        <v>8</v>
      </c>
      <c r="T119" s="80">
        <v>8</v>
      </c>
      <c r="U119" s="80">
        <v>8</v>
      </c>
      <c r="V119" s="80">
        <v>8</v>
      </c>
      <c r="W119" s="80">
        <v>8</v>
      </c>
      <c r="X119" s="80"/>
      <c r="Y119" s="80">
        <v>8</v>
      </c>
      <c r="Z119" s="80">
        <v>8</v>
      </c>
      <c r="AA119" s="80">
        <v>8</v>
      </c>
      <c r="AB119" s="80">
        <v>8</v>
      </c>
      <c r="AC119" s="80">
        <v>8</v>
      </c>
      <c r="AD119" s="80">
        <v>8</v>
      </c>
      <c r="AE119" s="80"/>
      <c r="AF119" s="80">
        <v>8</v>
      </c>
      <c r="AG119" s="80">
        <v>8</v>
      </c>
      <c r="AH119" s="80">
        <v>8</v>
      </c>
      <c r="AI119" s="80">
        <v>8</v>
      </c>
      <c r="AJ119" s="80">
        <v>8</v>
      </c>
      <c r="AK119" s="362">
        <f t="shared" ref="AK119" si="120">((SUM(F119:AJ119))/8)-(SUMIF($F$6:$AJ$6,"C.Nhật",F119:AJ119)/8)</f>
        <v>27</v>
      </c>
      <c r="AL119" s="362">
        <f t="shared" ref="AL119" si="121">SUM(F120:AJ120)/8*1.5</f>
        <v>0</v>
      </c>
      <c r="AM119" s="364">
        <f t="shared" ref="AM119" si="122">SUMIF($F$6:$AJ$6,"C.Nhật",$F119:$AJ120)/8*2</f>
        <v>0</v>
      </c>
      <c r="AN119" s="366">
        <f t="shared" ref="AN119" si="123">SUM(AK119:AM120)</f>
        <v>27</v>
      </c>
      <c r="AO119" s="368">
        <v>0</v>
      </c>
      <c r="AP119" s="366"/>
      <c r="AQ119" s="366"/>
      <c r="AR119" s="366"/>
      <c r="AS119" s="356"/>
      <c r="AT119" s="314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</row>
    <row r="120" spans="1:90" s="78" customFormat="1" ht="18" customHeight="1">
      <c r="A120" s="371"/>
      <c r="B120" s="371"/>
      <c r="C120" s="359"/>
      <c r="D120" s="361"/>
      <c r="E120" s="81" t="s">
        <v>32</v>
      </c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363"/>
      <c r="AL120" s="363"/>
      <c r="AM120" s="365"/>
      <c r="AN120" s="367"/>
      <c r="AO120" s="369"/>
      <c r="AP120" s="367"/>
      <c r="AQ120" s="367"/>
      <c r="AR120" s="367"/>
      <c r="AS120" s="357"/>
      <c r="AT120" s="314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</row>
    <row r="121" spans="1:90" s="78" customFormat="1" ht="18" customHeight="1">
      <c r="A121" s="370">
        <f t="shared" ref="A121" si="124">A119+1</f>
        <v>13</v>
      </c>
      <c r="B121" s="370" t="s">
        <v>109</v>
      </c>
      <c r="C121" s="358" t="str">
        <f>VLOOKUP(B121,DS,2,0)</f>
        <v>Sơn Thị Muỗi Tron</v>
      </c>
      <c r="D121" s="360" t="str">
        <f>VLOOKUP(B121,DS,3,0)</f>
        <v>Công nhân</v>
      </c>
      <c r="E121" s="79" t="s">
        <v>33</v>
      </c>
      <c r="F121" s="80">
        <v>8</v>
      </c>
      <c r="G121" s="80">
        <v>8</v>
      </c>
      <c r="H121" s="80">
        <v>8</v>
      </c>
      <c r="I121" s="80">
        <v>8</v>
      </c>
      <c r="J121" s="80"/>
      <c r="K121" s="80">
        <v>8</v>
      </c>
      <c r="L121" s="80">
        <v>8</v>
      </c>
      <c r="M121" s="80">
        <v>8</v>
      </c>
      <c r="N121" s="80">
        <v>8</v>
      </c>
      <c r="O121" s="80">
        <v>8</v>
      </c>
      <c r="P121" s="80">
        <v>8</v>
      </c>
      <c r="Q121" s="80"/>
      <c r="R121" s="80">
        <v>8</v>
      </c>
      <c r="S121" s="80">
        <v>8</v>
      </c>
      <c r="T121" s="80">
        <v>8</v>
      </c>
      <c r="U121" s="80">
        <v>8</v>
      </c>
      <c r="V121" s="80">
        <v>8</v>
      </c>
      <c r="W121" s="80">
        <v>8</v>
      </c>
      <c r="X121" s="80"/>
      <c r="Y121" s="80">
        <v>8</v>
      </c>
      <c r="Z121" s="80">
        <v>8</v>
      </c>
      <c r="AA121" s="80">
        <v>8</v>
      </c>
      <c r="AB121" s="80">
        <v>8</v>
      </c>
      <c r="AC121" s="80">
        <v>8</v>
      </c>
      <c r="AD121" s="80">
        <v>8</v>
      </c>
      <c r="AE121" s="80"/>
      <c r="AF121" s="80">
        <v>8</v>
      </c>
      <c r="AG121" s="80">
        <v>8</v>
      </c>
      <c r="AH121" s="80">
        <v>8</v>
      </c>
      <c r="AI121" s="80">
        <v>8</v>
      </c>
      <c r="AJ121" s="80"/>
      <c r="AK121" s="362">
        <f t="shared" ref="AK121" si="125">((SUM(F121:AJ121))/8)-(SUMIF($F$6:$AJ$6,"C.Nhật",F121:AJ121)/8)</f>
        <v>26</v>
      </c>
      <c r="AL121" s="362">
        <f t="shared" ref="AL121" si="126">SUM(F122:AJ122)/8*1.5</f>
        <v>0</v>
      </c>
      <c r="AM121" s="364">
        <f t="shared" ref="AM121" si="127">SUMIF($F$6:$AJ$6,"C.Nhật",$F121:$AJ122)/8*2</f>
        <v>0</v>
      </c>
      <c r="AN121" s="366">
        <f t="shared" ref="AN121" si="128">SUM(AK121:AM122)</f>
        <v>26</v>
      </c>
      <c r="AO121" s="368">
        <v>0</v>
      </c>
      <c r="AP121" s="366"/>
      <c r="AQ121" s="366"/>
      <c r="AR121" s="366"/>
      <c r="AS121" s="356"/>
      <c r="AT121" s="314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</row>
    <row r="122" spans="1:90" s="78" customFormat="1" ht="18" customHeight="1">
      <c r="A122" s="371"/>
      <c r="B122" s="371"/>
      <c r="C122" s="359"/>
      <c r="D122" s="361"/>
      <c r="E122" s="81" t="s">
        <v>32</v>
      </c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  <c r="AA122" s="82"/>
      <c r="AB122" s="82"/>
      <c r="AC122" s="82"/>
      <c r="AD122" s="82"/>
      <c r="AE122" s="82"/>
      <c r="AF122" s="82"/>
      <c r="AG122" s="82"/>
      <c r="AH122" s="82"/>
      <c r="AI122" s="82"/>
      <c r="AJ122" s="82"/>
      <c r="AK122" s="363"/>
      <c r="AL122" s="363"/>
      <c r="AM122" s="365"/>
      <c r="AN122" s="367"/>
      <c r="AO122" s="369"/>
      <c r="AP122" s="367"/>
      <c r="AQ122" s="367"/>
      <c r="AR122" s="367"/>
      <c r="AS122" s="357"/>
      <c r="AT122" s="314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</row>
    <row r="123" spans="1:90" s="78" customFormat="1" ht="18" customHeight="1">
      <c r="A123" s="370">
        <f t="shared" ref="A123" si="129">A121+1</f>
        <v>14</v>
      </c>
      <c r="B123" s="370" t="s">
        <v>110</v>
      </c>
      <c r="C123" s="358" t="str">
        <f>VLOOKUP(B123,DS,2,0)</f>
        <v>Sơn Thị Thương</v>
      </c>
      <c r="D123" s="360" t="str">
        <f>VLOOKUP(B123,DS,3,0)</f>
        <v>Công nhân</v>
      </c>
      <c r="E123" s="79" t="s">
        <v>33</v>
      </c>
      <c r="F123" s="80">
        <v>8</v>
      </c>
      <c r="G123" s="80">
        <v>8</v>
      </c>
      <c r="H123" s="80">
        <v>8</v>
      </c>
      <c r="I123" s="80">
        <v>8</v>
      </c>
      <c r="J123" s="80"/>
      <c r="K123" s="80">
        <v>8</v>
      </c>
      <c r="L123" s="80">
        <v>8</v>
      </c>
      <c r="M123" s="80">
        <v>8</v>
      </c>
      <c r="N123" s="80">
        <v>8</v>
      </c>
      <c r="O123" s="80">
        <v>8</v>
      </c>
      <c r="P123" s="80">
        <v>8</v>
      </c>
      <c r="Q123" s="80"/>
      <c r="R123" s="80">
        <v>8</v>
      </c>
      <c r="S123" s="80">
        <v>8</v>
      </c>
      <c r="T123" s="80">
        <v>8</v>
      </c>
      <c r="U123" s="80">
        <v>8</v>
      </c>
      <c r="V123" s="80">
        <v>8</v>
      </c>
      <c r="W123" s="80">
        <v>8</v>
      </c>
      <c r="X123" s="80"/>
      <c r="Y123" s="80">
        <v>8</v>
      </c>
      <c r="Z123" s="80">
        <v>8</v>
      </c>
      <c r="AA123" s="80">
        <v>8</v>
      </c>
      <c r="AB123" s="80">
        <v>8</v>
      </c>
      <c r="AC123" s="80">
        <v>8</v>
      </c>
      <c r="AD123" s="80">
        <v>8</v>
      </c>
      <c r="AE123" s="80"/>
      <c r="AF123" s="80">
        <v>8</v>
      </c>
      <c r="AG123" s="80">
        <v>8</v>
      </c>
      <c r="AH123" s="80">
        <v>8</v>
      </c>
      <c r="AI123" s="80">
        <v>8</v>
      </c>
      <c r="AJ123" s="80">
        <v>8</v>
      </c>
      <c r="AK123" s="362">
        <f t="shared" ref="AK123" si="130">((SUM(F123:AJ123))/8)-(SUMIF($F$6:$AJ$6,"C.Nhật",F123:AJ123)/8)</f>
        <v>27</v>
      </c>
      <c r="AL123" s="362">
        <f t="shared" ref="AL123" si="131">SUM(F124:AJ124)/8*1.5</f>
        <v>0</v>
      </c>
      <c r="AM123" s="364">
        <f t="shared" ref="AM123" si="132">SUMIF($F$6:$AJ$6,"C.Nhật",$F123:$AJ124)/8*2</f>
        <v>0</v>
      </c>
      <c r="AN123" s="366">
        <f t="shared" ref="AN123" si="133">SUM(AK123:AM124)</f>
        <v>27</v>
      </c>
      <c r="AO123" s="368">
        <v>0</v>
      </c>
      <c r="AP123" s="366"/>
      <c r="AQ123" s="366"/>
      <c r="AR123" s="366"/>
      <c r="AS123" s="356"/>
      <c r="AT123" s="314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</row>
    <row r="124" spans="1:90" s="78" customFormat="1" ht="18" customHeight="1">
      <c r="A124" s="371"/>
      <c r="B124" s="371"/>
      <c r="C124" s="359"/>
      <c r="D124" s="361"/>
      <c r="E124" s="81" t="s">
        <v>32</v>
      </c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  <c r="AC124" s="82"/>
      <c r="AD124" s="82"/>
      <c r="AE124" s="82"/>
      <c r="AF124" s="82"/>
      <c r="AG124" s="82"/>
      <c r="AH124" s="82"/>
      <c r="AI124" s="82"/>
      <c r="AJ124" s="82"/>
      <c r="AK124" s="363"/>
      <c r="AL124" s="363"/>
      <c r="AM124" s="365"/>
      <c r="AN124" s="367"/>
      <c r="AO124" s="369"/>
      <c r="AP124" s="367"/>
      <c r="AQ124" s="367"/>
      <c r="AR124" s="367"/>
      <c r="AS124" s="357"/>
      <c r="AT124" s="314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</row>
    <row r="125" spans="1:90" s="78" customFormat="1" ht="18" customHeight="1">
      <c r="A125" s="370">
        <f t="shared" ref="A125" si="134">A123+1</f>
        <v>15</v>
      </c>
      <c r="B125" s="370" t="s">
        <v>111</v>
      </c>
      <c r="C125" s="358" t="str">
        <f>VLOOKUP(B125,DS,2,0)</f>
        <v>Thạch Thị Som Ươne</v>
      </c>
      <c r="D125" s="360" t="str">
        <f>VLOOKUP(B125,DS,3,0)</f>
        <v>Công nhân</v>
      </c>
      <c r="E125" s="79" t="s">
        <v>33</v>
      </c>
      <c r="F125" s="80">
        <v>8</v>
      </c>
      <c r="G125" s="80">
        <v>8</v>
      </c>
      <c r="H125" s="80">
        <v>8</v>
      </c>
      <c r="I125" s="80">
        <v>8</v>
      </c>
      <c r="J125" s="80"/>
      <c r="K125" s="80">
        <v>8</v>
      </c>
      <c r="L125" s="80">
        <v>8</v>
      </c>
      <c r="M125" s="80">
        <v>8</v>
      </c>
      <c r="N125" s="80">
        <v>8</v>
      </c>
      <c r="O125" s="80">
        <v>8</v>
      </c>
      <c r="P125" s="80">
        <v>8</v>
      </c>
      <c r="Q125" s="80"/>
      <c r="R125" s="80">
        <v>8</v>
      </c>
      <c r="S125" s="80">
        <v>8</v>
      </c>
      <c r="T125" s="80">
        <v>8</v>
      </c>
      <c r="U125" s="80">
        <v>8</v>
      </c>
      <c r="V125" s="80">
        <v>8</v>
      </c>
      <c r="W125" s="80">
        <v>8</v>
      </c>
      <c r="X125" s="80"/>
      <c r="Y125" s="80">
        <v>8</v>
      </c>
      <c r="Z125" s="80">
        <v>8</v>
      </c>
      <c r="AA125" s="80">
        <v>8</v>
      </c>
      <c r="AB125" s="80">
        <v>8</v>
      </c>
      <c r="AC125" s="80">
        <v>8</v>
      </c>
      <c r="AD125" s="80">
        <v>8</v>
      </c>
      <c r="AE125" s="80"/>
      <c r="AF125" s="80">
        <v>8</v>
      </c>
      <c r="AG125" s="80">
        <v>8</v>
      </c>
      <c r="AH125" s="80">
        <v>8</v>
      </c>
      <c r="AI125" s="80">
        <v>8</v>
      </c>
      <c r="AJ125" s="80">
        <v>8</v>
      </c>
      <c r="AK125" s="362">
        <f t="shared" ref="AK125" si="135">((SUM(F125:AJ125))/8)-(SUMIF($F$6:$AJ$6,"C.Nhật",F125:AJ125)/8)</f>
        <v>27</v>
      </c>
      <c r="AL125" s="362">
        <f t="shared" ref="AL125" si="136">SUM(F126:AJ126)/8*1.5</f>
        <v>0</v>
      </c>
      <c r="AM125" s="364">
        <f t="shared" ref="AM125" si="137">SUMIF($F$6:$AJ$6,"C.Nhật",$F125:$AJ126)/8*2</f>
        <v>0</v>
      </c>
      <c r="AN125" s="366">
        <f t="shared" ref="AN125" si="138">SUM(AK125:AM126)</f>
        <v>27</v>
      </c>
      <c r="AO125" s="368">
        <v>0</v>
      </c>
      <c r="AP125" s="366"/>
      <c r="AQ125" s="366"/>
      <c r="AR125" s="366"/>
      <c r="AS125" s="356"/>
      <c r="AT125" s="314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</row>
    <row r="126" spans="1:90" s="78" customFormat="1" ht="18" customHeight="1">
      <c r="A126" s="371"/>
      <c r="B126" s="371"/>
      <c r="C126" s="359"/>
      <c r="D126" s="361"/>
      <c r="E126" s="81" t="s">
        <v>32</v>
      </c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  <c r="AA126" s="82"/>
      <c r="AB126" s="82"/>
      <c r="AC126" s="82"/>
      <c r="AD126" s="82"/>
      <c r="AE126" s="82"/>
      <c r="AF126" s="82"/>
      <c r="AG126" s="82"/>
      <c r="AH126" s="82"/>
      <c r="AI126" s="82"/>
      <c r="AJ126" s="82"/>
      <c r="AK126" s="363"/>
      <c r="AL126" s="363"/>
      <c r="AM126" s="365"/>
      <c r="AN126" s="367"/>
      <c r="AO126" s="369"/>
      <c r="AP126" s="367"/>
      <c r="AQ126" s="367"/>
      <c r="AR126" s="367"/>
      <c r="AS126" s="357"/>
      <c r="AT126" s="314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</row>
    <row r="127" spans="1:90" s="78" customFormat="1" ht="18" customHeight="1">
      <c r="A127" s="370">
        <f t="shared" ref="A127" si="139">A125+1</f>
        <v>16</v>
      </c>
      <c r="B127" s="370" t="s">
        <v>112</v>
      </c>
      <c r="C127" s="358" t="str">
        <f>VLOOKUP(B127,DS,2,0)</f>
        <v>Huỳnh Thị Như</v>
      </c>
      <c r="D127" s="360" t="str">
        <f>VLOOKUP(B127,DS,3,0)</f>
        <v>Công nhân</v>
      </c>
      <c r="E127" s="79" t="s">
        <v>33</v>
      </c>
      <c r="F127" s="80">
        <v>8</v>
      </c>
      <c r="G127" s="80">
        <v>8</v>
      </c>
      <c r="H127" s="80">
        <v>8</v>
      </c>
      <c r="I127" s="80">
        <v>8</v>
      </c>
      <c r="J127" s="80"/>
      <c r="K127" s="80">
        <v>8</v>
      </c>
      <c r="L127" s="80">
        <v>8</v>
      </c>
      <c r="M127" s="80">
        <v>8</v>
      </c>
      <c r="N127" s="80"/>
      <c r="O127" s="80">
        <v>8</v>
      </c>
      <c r="P127" s="80">
        <v>8</v>
      </c>
      <c r="Q127" s="80"/>
      <c r="R127" s="80">
        <v>8</v>
      </c>
      <c r="S127" s="80">
        <v>8</v>
      </c>
      <c r="T127" s="80">
        <v>8</v>
      </c>
      <c r="U127" s="80">
        <v>8</v>
      </c>
      <c r="V127" s="80">
        <v>8</v>
      </c>
      <c r="W127" s="80">
        <v>8</v>
      </c>
      <c r="X127" s="80"/>
      <c r="Y127" s="80">
        <v>8</v>
      </c>
      <c r="Z127" s="80">
        <v>8</v>
      </c>
      <c r="AA127" s="80">
        <v>8</v>
      </c>
      <c r="AB127" s="80">
        <v>8</v>
      </c>
      <c r="AC127" s="80">
        <v>8</v>
      </c>
      <c r="AD127" s="80">
        <v>8</v>
      </c>
      <c r="AE127" s="80"/>
      <c r="AF127" s="80">
        <v>8</v>
      </c>
      <c r="AG127" s="80">
        <v>8</v>
      </c>
      <c r="AH127" s="80">
        <v>8</v>
      </c>
      <c r="AI127" s="80">
        <v>8</v>
      </c>
      <c r="AJ127" s="80">
        <v>8</v>
      </c>
      <c r="AK127" s="362">
        <f t="shared" ref="AK127" si="140">((SUM(F127:AJ127))/8)-(SUMIF($F$6:$AJ$6,"C.Nhật",F127:AJ127)/8)</f>
        <v>26</v>
      </c>
      <c r="AL127" s="362">
        <f t="shared" ref="AL127" si="141">SUM(F128:AJ128)/8*1.5</f>
        <v>0</v>
      </c>
      <c r="AM127" s="364">
        <f t="shared" ref="AM127" si="142">SUMIF($F$6:$AJ$6,"C.Nhật",$F127:$AJ128)/8*2</f>
        <v>0</v>
      </c>
      <c r="AN127" s="366">
        <f t="shared" ref="AN127" si="143">SUM(AK127:AM128)</f>
        <v>26</v>
      </c>
      <c r="AO127" s="368">
        <v>0</v>
      </c>
      <c r="AP127" s="366"/>
      <c r="AQ127" s="366"/>
      <c r="AR127" s="366"/>
      <c r="AS127" s="356"/>
      <c r="AT127" s="314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</row>
    <row r="128" spans="1:90" s="78" customFormat="1" ht="18" customHeight="1">
      <c r="A128" s="371"/>
      <c r="B128" s="371"/>
      <c r="C128" s="359"/>
      <c r="D128" s="361"/>
      <c r="E128" s="81" t="s">
        <v>32</v>
      </c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  <c r="AA128" s="82"/>
      <c r="AB128" s="82"/>
      <c r="AC128" s="82"/>
      <c r="AD128" s="82"/>
      <c r="AE128" s="82"/>
      <c r="AF128" s="82"/>
      <c r="AG128" s="82"/>
      <c r="AH128" s="82"/>
      <c r="AI128" s="82"/>
      <c r="AJ128" s="82"/>
      <c r="AK128" s="363"/>
      <c r="AL128" s="363"/>
      <c r="AM128" s="365"/>
      <c r="AN128" s="367"/>
      <c r="AO128" s="369"/>
      <c r="AP128" s="367"/>
      <c r="AQ128" s="367"/>
      <c r="AR128" s="367"/>
      <c r="AS128" s="357"/>
      <c r="AT128" s="314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</row>
    <row r="129" spans="1:90" s="78" customFormat="1" ht="18" customHeight="1">
      <c r="A129" s="370">
        <f t="shared" ref="A129" si="144">A127+1</f>
        <v>17</v>
      </c>
      <c r="B129" s="370" t="s">
        <v>113</v>
      </c>
      <c r="C129" s="358" t="str">
        <f>VLOOKUP(B129,DS,2,0)</f>
        <v>Sơn Thị Chành Ny</v>
      </c>
      <c r="D129" s="360" t="str">
        <f>VLOOKUP(B129,DS,3,0)</f>
        <v>Công nhân</v>
      </c>
      <c r="E129" s="79" t="s">
        <v>33</v>
      </c>
      <c r="F129" s="80">
        <v>8</v>
      </c>
      <c r="G129" s="80">
        <v>8</v>
      </c>
      <c r="H129" s="80">
        <v>8</v>
      </c>
      <c r="I129" s="80">
        <v>8</v>
      </c>
      <c r="J129" s="80"/>
      <c r="K129" s="80">
        <v>8</v>
      </c>
      <c r="L129" s="80">
        <v>8</v>
      </c>
      <c r="M129" s="80">
        <v>8</v>
      </c>
      <c r="N129" s="80">
        <v>8</v>
      </c>
      <c r="O129" s="80">
        <v>8</v>
      </c>
      <c r="P129" s="80">
        <v>8</v>
      </c>
      <c r="Q129" s="80"/>
      <c r="R129" s="80">
        <v>8</v>
      </c>
      <c r="S129" s="80">
        <v>8</v>
      </c>
      <c r="T129" s="80">
        <v>8</v>
      </c>
      <c r="U129" s="80">
        <v>8</v>
      </c>
      <c r="V129" s="80">
        <v>8</v>
      </c>
      <c r="W129" s="80">
        <v>8</v>
      </c>
      <c r="X129" s="80"/>
      <c r="Y129" s="80">
        <v>8</v>
      </c>
      <c r="Z129" s="80">
        <v>8</v>
      </c>
      <c r="AA129" s="80">
        <v>8</v>
      </c>
      <c r="AB129" s="80">
        <v>8</v>
      </c>
      <c r="AC129" s="80">
        <v>8</v>
      </c>
      <c r="AD129" s="80">
        <v>8</v>
      </c>
      <c r="AE129" s="80"/>
      <c r="AF129" s="80">
        <v>8</v>
      </c>
      <c r="AG129" s="80">
        <v>8</v>
      </c>
      <c r="AH129" s="80">
        <v>8</v>
      </c>
      <c r="AI129" s="80">
        <v>8</v>
      </c>
      <c r="AJ129" s="80">
        <v>8</v>
      </c>
      <c r="AK129" s="362">
        <f t="shared" ref="AK129" si="145">((SUM(F129:AJ129))/8)-(SUMIF($F$6:$AJ$6,"C.Nhật",F129:AJ129)/8)</f>
        <v>27</v>
      </c>
      <c r="AL129" s="362">
        <f t="shared" ref="AL129" si="146">SUM(F130:AJ130)/8*1.5</f>
        <v>0</v>
      </c>
      <c r="AM129" s="364">
        <f t="shared" ref="AM129" si="147">SUMIF($F$6:$AJ$6,"C.Nhật",$F129:$AJ130)/8*2</f>
        <v>0</v>
      </c>
      <c r="AN129" s="366">
        <f t="shared" ref="AN129" si="148">SUM(AK129:AM130)</f>
        <v>27</v>
      </c>
      <c r="AO129" s="368">
        <v>0</v>
      </c>
      <c r="AP129" s="366"/>
      <c r="AQ129" s="366"/>
      <c r="AR129" s="366"/>
      <c r="AS129" s="356"/>
      <c r="AT129" s="314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</row>
    <row r="130" spans="1:90" s="78" customFormat="1" ht="18" customHeight="1">
      <c r="A130" s="371"/>
      <c r="B130" s="371"/>
      <c r="C130" s="359"/>
      <c r="D130" s="361"/>
      <c r="E130" s="81" t="s">
        <v>32</v>
      </c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  <c r="AG130" s="82"/>
      <c r="AH130" s="82"/>
      <c r="AI130" s="82"/>
      <c r="AJ130" s="82"/>
      <c r="AK130" s="363"/>
      <c r="AL130" s="363"/>
      <c r="AM130" s="365"/>
      <c r="AN130" s="367"/>
      <c r="AO130" s="369"/>
      <c r="AP130" s="367"/>
      <c r="AQ130" s="367"/>
      <c r="AR130" s="367"/>
      <c r="AS130" s="357"/>
      <c r="AT130" s="314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</row>
    <row r="131" spans="1:90" s="78" customFormat="1" ht="18" customHeight="1">
      <c r="A131" s="370">
        <f t="shared" ref="A131" si="149">A129+1</f>
        <v>18</v>
      </c>
      <c r="B131" s="370" t="s">
        <v>114</v>
      </c>
      <c r="C131" s="358" t="str">
        <f>VLOOKUP(B131,DS,2,0)</f>
        <v>Sơn Thị Chành Đa</v>
      </c>
      <c r="D131" s="360" t="str">
        <f>VLOOKUP(B131,DS,3,0)</f>
        <v>Công nhân</v>
      </c>
      <c r="E131" s="79" t="s">
        <v>33</v>
      </c>
      <c r="F131" s="80">
        <v>8</v>
      </c>
      <c r="G131" s="80">
        <v>8</v>
      </c>
      <c r="H131" s="80">
        <v>8</v>
      </c>
      <c r="I131" s="80">
        <v>8</v>
      </c>
      <c r="J131" s="80"/>
      <c r="K131" s="80">
        <v>8</v>
      </c>
      <c r="L131" s="80">
        <v>8</v>
      </c>
      <c r="M131" s="80">
        <v>8</v>
      </c>
      <c r="N131" s="80">
        <v>8</v>
      </c>
      <c r="O131" s="80">
        <v>8</v>
      </c>
      <c r="P131" s="80">
        <v>8</v>
      </c>
      <c r="Q131" s="80"/>
      <c r="R131" s="80">
        <v>8</v>
      </c>
      <c r="S131" s="80">
        <v>8</v>
      </c>
      <c r="T131" s="80">
        <v>8</v>
      </c>
      <c r="U131" s="80">
        <v>8</v>
      </c>
      <c r="V131" s="80">
        <v>8</v>
      </c>
      <c r="W131" s="80">
        <v>8</v>
      </c>
      <c r="X131" s="80"/>
      <c r="Y131" s="80">
        <v>8</v>
      </c>
      <c r="Z131" s="80">
        <v>8</v>
      </c>
      <c r="AA131" s="80">
        <v>8</v>
      </c>
      <c r="AB131" s="80">
        <v>8</v>
      </c>
      <c r="AC131" s="80">
        <v>8</v>
      </c>
      <c r="AD131" s="80">
        <v>8</v>
      </c>
      <c r="AE131" s="80"/>
      <c r="AF131" s="80">
        <v>8</v>
      </c>
      <c r="AG131" s="80">
        <v>8</v>
      </c>
      <c r="AH131" s="80">
        <v>8</v>
      </c>
      <c r="AI131" s="80">
        <v>8</v>
      </c>
      <c r="AJ131" s="80">
        <v>8</v>
      </c>
      <c r="AK131" s="362">
        <f t="shared" ref="AK131" si="150">((SUM(F131:AJ131))/8)-(SUMIF($F$6:$AJ$6,"C.Nhật",F131:AJ131)/8)</f>
        <v>27</v>
      </c>
      <c r="AL131" s="362">
        <f t="shared" ref="AL131" si="151">SUM(F132:AJ132)/8*1.5</f>
        <v>0</v>
      </c>
      <c r="AM131" s="364">
        <f t="shared" ref="AM131" si="152">SUMIF($F$6:$AJ$6,"C.Nhật",$F131:$AJ132)/8*2</f>
        <v>0</v>
      </c>
      <c r="AN131" s="366">
        <f t="shared" ref="AN131" si="153">SUM(AK131:AM132)</f>
        <v>27</v>
      </c>
      <c r="AO131" s="368">
        <v>0</v>
      </c>
      <c r="AP131" s="366"/>
      <c r="AQ131" s="366"/>
      <c r="AR131" s="366"/>
      <c r="AS131" s="356"/>
      <c r="AT131" s="314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</row>
    <row r="132" spans="1:90" s="78" customFormat="1" ht="18" customHeight="1">
      <c r="A132" s="371"/>
      <c r="B132" s="371"/>
      <c r="C132" s="359"/>
      <c r="D132" s="361"/>
      <c r="E132" s="81" t="s">
        <v>32</v>
      </c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  <c r="AA132" s="82"/>
      <c r="AB132" s="82"/>
      <c r="AC132" s="82"/>
      <c r="AD132" s="82"/>
      <c r="AE132" s="82"/>
      <c r="AF132" s="82"/>
      <c r="AG132" s="82"/>
      <c r="AH132" s="82"/>
      <c r="AI132" s="82"/>
      <c r="AJ132" s="82"/>
      <c r="AK132" s="363"/>
      <c r="AL132" s="363"/>
      <c r="AM132" s="365"/>
      <c r="AN132" s="367"/>
      <c r="AO132" s="369"/>
      <c r="AP132" s="367"/>
      <c r="AQ132" s="367"/>
      <c r="AR132" s="367"/>
      <c r="AS132" s="357"/>
      <c r="AT132" s="314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</row>
    <row r="133" spans="1:90" s="78" customFormat="1" ht="18" customHeight="1">
      <c r="A133" s="370">
        <f t="shared" ref="A133" si="154">A131+1</f>
        <v>19</v>
      </c>
      <c r="B133" s="370" t="s">
        <v>115</v>
      </c>
      <c r="C133" s="358" t="str">
        <f>VLOOKUP(B133,DS,2,0)</f>
        <v>Trần Thị Bích Phượng</v>
      </c>
      <c r="D133" s="360" t="str">
        <f>VLOOKUP(B133,DS,3,0)</f>
        <v>Công nhân</v>
      </c>
      <c r="E133" s="79" t="s">
        <v>33</v>
      </c>
      <c r="F133" s="80">
        <v>8</v>
      </c>
      <c r="G133" s="80">
        <v>8</v>
      </c>
      <c r="H133" s="80">
        <v>8</v>
      </c>
      <c r="I133" s="80">
        <v>8</v>
      </c>
      <c r="J133" s="80"/>
      <c r="K133" s="80">
        <v>8</v>
      </c>
      <c r="L133" s="80">
        <v>8</v>
      </c>
      <c r="M133" s="80">
        <v>8</v>
      </c>
      <c r="N133" s="80">
        <v>8</v>
      </c>
      <c r="O133" s="80">
        <v>8</v>
      </c>
      <c r="P133" s="80">
        <v>8</v>
      </c>
      <c r="Q133" s="80"/>
      <c r="R133" s="80">
        <v>8</v>
      </c>
      <c r="S133" s="80">
        <v>8</v>
      </c>
      <c r="T133" s="80">
        <v>8</v>
      </c>
      <c r="U133" s="80">
        <v>8</v>
      </c>
      <c r="V133" s="80">
        <v>8</v>
      </c>
      <c r="W133" s="80">
        <v>8</v>
      </c>
      <c r="X133" s="80"/>
      <c r="Y133" s="80">
        <v>8</v>
      </c>
      <c r="Z133" s="80">
        <v>8</v>
      </c>
      <c r="AA133" s="80"/>
      <c r="AB133" s="80">
        <v>8</v>
      </c>
      <c r="AC133" s="80">
        <v>8</v>
      </c>
      <c r="AD133" s="80">
        <v>8</v>
      </c>
      <c r="AE133" s="80"/>
      <c r="AF133" s="80">
        <v>8</v>
      </c>
      <c r="AG133" s="80">
        <v>8</v>
      </c>
      <c r="AH133" s="80">
        <v>8</v>
      </c>
      <c r="AI133" s="80">
        <v>8</v>
      </c>
      <c r="AJ133" s="80">
        <v>8</v>
      </c>
      <c r="AK133" s="362">
        <f t="shared" ref="AK133" si="155">((SUM(F133:AJ133))/8)-(SUMIF($F$6:$AJ$6,"C.Nhật",F133:AJ133)/8)</f>
        <v>26</v>
      </c>
      <c r="AL133" s="362">
        <f t="shared" ref="AL133" si="156">SUM(F134:AJ134)/8*1.5</f>
        <v>0</v>
      </c>
      <c r="AM133" s="364">
        <f t="shared" ref="AM133" si="157">SUMIF($F$6:$AJ$6,"C.Nhật",$F133:$AJ134)/8*2</f>
        <v>0</v>
      </c>
      <c r="AN133" s="366">
        <f t="shared" ref="AN133" si="158">SUM(AK133:AM134)</f>
        <v>26</v>
      </c>
      <c r="AO133" s="368">
        <v>0</v>
      </c>
      <c r="AP133" s="366"/>
      <c r="AQ133" s="366"/>
      <c r="AR133" s="366"/>
      <c r="AS133" s="356"/>
      <c r="AT133" s="314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</row>
    <row r="134" spans="1:90" s="78" customFormat="1" ht="18" customHeight="1">
      <c r="A134" s="371"/>
      <c r="B134" s="371"/>
      <c r="C134" s="359"/>
      <c r="D134" s="361"/>
      <c r="E134" s="81" t="s">
        <v>32</v>
      </c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  <c r="AA134" s="82"/>
      <c r="AB134" s="82"/>
      <c r="AC134" s="82"/>
      <c r="AD134" s="82"/>
      <c r="AE134" s="82"/>
      <c r="AF134" s="82"/>
      <c r="AG134" s="82"/>
      <c r="AH134" s="82"/>
      <c r="AI134" s="82"/>
      <c r="AJ134" s="82"/>
      <c r="AK134" s="363"/>
      <c r="AL134" s="363"/>
      <c r="AM134" s="365"/>
      <c r="AN134" s="367"/>
      <c r="AO134" s="369"/>
      <c r="AP134" s="367"/>
      <c r="AQ134" s="367"/>
      <c r="AR134" s="367"/>
      <c r="AS134" s="357"/>
      <c r="AT134" s="314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</row>
    <row r="135" spans="1:90" s="78" customFormat="1" ht="18" customHeight="1">
      <c r="A135" s="370">
        <f t="shared" ref="A135" si="159">A133+1</f>
        <v>20</v>
      </c>
      <c r="B135" s="370" t="s">
        <v>117</v>
      </c>
      <c r="C135" s="358" t="str">
        <f>VLOOKUP(B135,DS,2,0)</f>
        <v>Lâm Thị Sà Mít</v>
      </c>
      <c r="D135" s="360" t="str">
        <f>VLOOKUP(B135,DS,3,0)</f>
        <v>Công nhân</v>
      </c>
      <c r="E135" s="79" t="s">
        <v>33</v>
      </c>
      <c r="F135" s="80">
        <v>8</v>
      </c>
      <c r="G135" s="80">
        <v>8</v>
      </c>
      <c r="H135" s="80">
        <v>8</v>
      </c>
      <c r="I135" s="80">
        <v>8</v>
      </c>
      <c r="J135" s="80"/>
      <c r="K135" s="80">
        <v>8</v>
      </c>
      <c r="L135" s="80">
        <v>8</v>
      </c>
      <c r="M135" s="80">
        <v>8</v>
      </c>
      <c r="N135" s="80">
        <v>8</v>
      </c>
      <c r="O135" s="80">
        <v>8</v>
      </c>
      <c r="P135" s="80">
        <v>8</v>
      </c>
      <c r="Q135" s="80"/>
      <c r="R135" s="80">
        <v>8</v>
      </c>
      <c r="S135" s="80">
        <v>8</v>
      </c>
      <c r="T135" s="80">
        <v>8</v>
      </c>
      <c r="U135" s="80">
        <v>8</v>
      </c>
      <c r="V135" s="80">
        <v>8</v>
      </c>
      <c r="W135" s="80"/>
      <c r="X135" s="80"/>
      <c r="Y135" s="80">
        <v>8</v>
      </c>
      <c r="Z135" s="80">
        <v>8</v>
      </c>
      <c r="AA135" s="80">
        <v>8</v>
      </c>
      <c r="AB135" s="80">
        <v>8</v>
      </c>
      <c r="AC135" s="80">
        <v>8</v>
      </c>
      <c r="AD135" s="80">
        <v>8</v>
      </c>
      <c r="AE135" s="80"/>
      <c r="AF135" s="80">
        <v>8</v>
      </c>
      <c r="AG135" s="80">
        <v>8</v>
      </c>
      <c r="AH135" s="80">
        <v>8</v>
      </c>
      <c r="AI135" s="80">
        <v>8</v>
      </c>
      <c r="AJ135" s="80">
        <v>8</v>
      </c>
      <c r="AK135" s="362">
        <f t="shared" ref="AK135" si="160">((SUM(F135:AJ135))/8)-(SUMIF($F$6:$AJ$6,"C.Nhật",F135:AJ135)/8)</f>
        <v>26</v>
      </c>
      <c r="AL135" s="362">
        <f t="shared" ref="AL135" si="161">SUM(F136:AJ136)/8*1.5</f>
        <v>0</v>
      </c>
      <c r="AM135" s="364">
        <f t="shared" ref="AM135" si="162">SUMIF($F$6:$AJ$6,"C.Nhật",$F135:$AJ136)/8*2</f>
        <v>0</v>
      </c>
      <c r="AN135" s="366">
        <f t="shared" ref="AN135" si="163">SUM(AK135:AM136)</f>
        <v>26</v>
      </c>
      <c r="AO135" s="368">
        <v>0</v>
      </c>
      <c r="AP135" s="366"/>
      <c r="AQ135" s="366"/>
      <c r="AR135" s="366"/>
      <c r="AS135" s="356"/>
      <c r="AT135" s="314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</row>
    <row r="136" spans="1:90" s="78" customFormat="1" ht="18" customHeight="1">
      <c r="A136" s="371"/>
      <c r="B136" s="371"/>
      <c r="C136" s="359"/>
      <c r="D136" s="361"/>
      <c r="E136" s="81" t="s">
        <v>32</v>
      </c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  <c r="AA136" s="82"/>
      <c r="AB136" s="82"/>
      <c r="AC136" s="82"/>
      <c r="AD136" s="82"/>
      <c r="AE136" s="82"/>
      <c r="AF136" s="82"/>
      <c r="AG136" s="82"/>
      <c r="AH136" s="82"/>
      <c r="AI136" s="82"/>
      <c r="AJ136" s="82"/>
      <c r="AK136" s="363"/>
      <c r="AL136" s="363"/>
      <c r="AM136" s="365"/>
      <c r="AN136" s="367"/>
      <c r="AO136" s="369"/>
      <c r="AP136" s="367"/>
      <c r="AQ136" s="367"/>
      <c r="AR136" s="367"/>
      <c r="AS136" s="357"/>
      <c r="AT136" s="314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</row>
    <row r="137" spans="1:90" s="78" customFormat="1" ht="18" customHeight="1">
      <c r="A137" s="370">
        <f t="shared" ref="A137" si="164">A135+1</f>
        <v>21</v>
      </c>
      <c r="B137" s="370" t="s">
        <v>118</v>
      </c>
      <c r="C137" s="358" t="str">
        <f>VLOOKUP(B137,DS,2,0)</f>
        <v>Nguyễn Văn Phi</v>
      </c>
      <c r="D137" s="360" t="str">
        <f>VLOOKUP(B137,DS,3,0)</f>
        <v>Công nhân</v>
      </c>
      <c r="E137" s="79" t="s">
        <v>33</v>
      </c>
      <c r="F137" s="80">
        <v>8</v>
      </c>
      <c r="G137" s="80">
        <v>8</v>
      </c>
      <c r="H137" s="80">
        <v>8</v>
      </c>
      <c r="I137" s="80">
        <v>8</v>
      </c>
      <c r="J137" s="80"/>
      <c r="K137" s="80">
        <v>8</v>
      </c>
      <c r="L137" s="80">
        <v>8</v>
      </c>
      <c r="M137" s="80">
        <v>8</v>
      </c>
      <c r="N137" s="80">
        <v>8</v>
      </c>
      <c r="O137" s="80">
        <v>8</v>
      </c>
      <c r="P137" s="80">
        <v>8</v>
      </c>
      <c r="Q137" s="80"/>
      <c r="R137" s="80">
        <v>8</v>
      </c>
      <c r="S137" s="80">
        <v>8</v>
      </c>
      <c r="T137" s="80">
        <v>8</v>
      </c>
      <c r="U137" s="80">
        <v>8</v>
      </c>
      <c r="V137" s="80">
        <v>8</v>
      </c>
      <c r="W137" s="80">
        <v>8</v>
      </c>
      <c r="X137" s="80"/>
      <c r="Y137" s="80">
        <v>8</v>
      </c>
      <c r="Z137" s="80">
        <v>8</v>
      </c>
      <c r="AA137" s="80">
        <v>8</v>
      </c>
      <c r="AB137" s="80">
        <v>8</v>
      </c>
      <c r="AC137" s="80">
        <v>8</v>
      </c>
      <c r="AD137" s="80">
        <v>8</v>
      </c>
      <c r="AE137" s="80"/>
      <c r="AF137" s="80">
        <v>8</v>
      </c>
      <c r="AG137" s="80">
        <v>8</v>
      </c>
      <c r="AH137" s="80">
        <v>8</v>
      </c>
      <c r="AI137" s="80">
        <v>8</v>
      </c>
      <c r="AJ137" s="80">
        <v>8</v>
      </c>
      <c r="AK137" s="362">
        <f t="shared" ref="AK137" si="165">((SUM(F137:AJ137))/8)-(SUMIF($F$6:$AJ$6,"C.Nhật",F137:AJ137)/8)</f>
        <v>27</v>
      </c>
      <c r="AL137" s="362">
        <f t="shared" ref="AL137" si="166">SUM(F138:AJ138)/8*1.5</f>
        <v>0</v>
      </c>
      <c r="AM137" s="364">
        <f t="shared" ref="AM137" si="167">SUMIF($F$6:$AJ$6,"C.Nhật",$F137:$AJ138)/8*2</f>
        <v>0</v>
      </c>
      <c r="AN137" s="366">
        <f t="shared" ref="AN137" si="168">SUM(AK137:AM138)</f>
        <v>27</v>
      </c>
      <c r="AO137" s="368">
        <v>0</v>
      </c>
      <c r="AP137" s="366"/>
      <c r="AQ137" s="366"/>
      <c r="AR137" s="366"/>
      <c r="AS137" s="356"/>
      <c r="AT137" s="314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</row>
    <row r="138" spans="1:90" s="78" customFormat="1" ht="18" customHeight="1">
      <c r="A138" s="371"/>
      <c r="B138" s="371"/>
      <c r="C138" s="359"/>
      <c r="D138" s="361"/>
      <c r="E138" s="81" t="s">
        <v>32</v>
      </c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  <c r="AA138" s="82"/>
      <c r="AB138" s="82"/>
      <c r="AC138" s="82"/>
      <c r="AD138" s="82"/>
      <c r="AE138" s="82"/>
      <c r="AF138" s="82"/>
      <c r="AG138" s="82"/>
      <c r="AH138" s="82"/>
      <c r="AI138" s="82"/>
      <c r="AJ138" s="82"/>
      <c r="AK138" s="363"/>
      <c r="AL138" s="363"/>
      <c r="AM138" s="365"/>
      <c r="AN138" s="367"/>
      <c r="AO138" s="369"/>
      <c r="AP138" s="367"/>
      <c r="AQ138" s="367"/>
      <c r="AR138" s="367"/>
      <c r="AS138" s="357"/>
      <c r="AT138" s="314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</row>
    <row r="139" spans="1:90" s="78" customFormat="1" ht="18" customHeight="1">
      <c r="A139" s="370">
        <f t="shared" ref="A139" si="169">A137+1</f>
        <v>22</v>
      </c>
      <c r="B139" s="370" t="s">
        <v>119</v>
      </c>
      <c r="C139" s="358" t="str">
        <f>VLOOKUP(B139,DS,2,0)</f>
        <v>Trần Thị Toan</v>
      </c>
      <c r="D139" s="360" t="str">
        <f>VLOOKUP(B139,DS,3,0)</f>
        <v>Công nhân</v>
      </c>
      <c r="E139" s="79" t="s">
        <v>33</v>
      </c>
      <c r="F139" s="80">
        <v>8</v>
      </c>
      <c r="G139" s="80">
        <v>8</v>
      </c>
      <c r="H139" s="80">
        <v>8</v>
      </c>
      <c r="I139" s="80">
        <v>8</v>
      </c>
      <c r="J139" s="80"/>
      <c r="K139" s="80">
        <v>8</v>
      </c>
      <c r="L139" s="80">
        <v>8</v>
      </c>
      <c r="M139" s="80">
        <v>8</v>
      </c>
      <c r="N139" s="80">
        <v>8</v>
      </c>
      <c r="O139" s="80">
        <v>8</v>
      </c>
      <c r="P139" s="80">
        <v>8</v>
      </c>
      <c r="Q139" s="80"/>
      <c r="R139" s="80">
        <v>8</v>
      </c>
      <c r="S139" s="80">
        <v>8</v>
      </c>
      <c r="T139" s="80">
        <v>8</v>
      </c>
      <c r="U139" s="80">
        <v>8</v>
      </c>
      <c r="V139" s="80">
        <v>8</v>
      </c>
      <c r="W139" s="80">
        <v>8</v>
      </c>
      <c r="X139" s="80"/>
      <c r="Y139" s="80">
        <v>8</v>
      </c>
      <c r="Z139" s="80">
        <v>8</v>
      </c>
      <c r="AA139" s="80">
        <v>8</v>
      </c>
      <c r="AB139" s="80">
        <v>8</v>
      </c>
      <c r="AC139" s="80">
        <v>8</v>
      </c>
      <c r="AD139" s="80">
        <v>8</v>
      </c>
      <c r="AE139" s="80"/>
      <c r="AF139" s="80">
        <v>8</v>
      </c>
      <c r="AG139" s="80">
        <v>8</v>
      </c>
      <c r="AH139" s="80">
        <v>8</v>
      </c>
      <c r="AI139" s="80">
        <v>8</v>
      </c>
      <c r="AJ139" s="80">
        <v>8</v>
      </c>
      <c r="AK139" s="362">
        <f t="shared" ref="AK139" si="170">((SUM(F139:AJ139))/8)-(SUMIF($F$6:$AJ$6,"C.Nhật",F139:AJ139)/8)</f>
        <v>27</v>
      </c>
      <c r="AL139" s="362">
        <f t="shared" ref="AL139" si="171">SUM(F140:AJ140)/8*1.5</f>
        <v>0</v>
      </c>
      <c r="AM139" s="364">
        <f t="shared" ref="AM139" si="172">SUMIF($F$6:$AJ$6,"C.Nhật",$F139:$AJ140)/8*2</f>
        <v>0</v>
      </c>
      <c r="AN139" s="366">
        <f t="shared" ref="AN139" si="173">SUM(AK139:AM140)</f>
        <v>27</v>
      </c>
      <c r="AO139" s="368">
        <v>0</v>
      </c>
      <c r="AP139" s="366"/>
      <c r="AQ139" s="366"/>
      <c r="AR139" s="366"/>
      <c r="AS139" s="356"/>
      <c r="AT139" s="314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</row>
    <row r="140" spans="1:90" s="78" customFormat="1" ht="18" customHeight="1">
      <c r="A140" s="371"/>
      <c r="B140" s="371"/>
      <c r="C140" s="359"/>
      <c r="D140" s="361"/>
      <c r="E140" s="81" t="s">
        <v>32</v>
      </c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  <c r="AA140" s="82"/>
      <c r="AB140" s="82"/>
      <c r="AC140" s="82"/>
      <c r="AD140" s="82"/>
      <c r="AE140" s="82"/>
      <c r="AF140" s="82"/>
      <c r="AG140" s="82"/>
      <c r="AH140" s="82"/>
      <c r="AI140" s="82"/>
      <c r="AJ140" s="82"/>
      <c r="AK140" s="363"/>
      <c r="AL140" s="363"/>
      <c r="AM140" s="365"/>
      <c r="AN140" s="367"/>
      <c r="AO140" s="369"/>
      <c r="AP140" s="367"/>
      <c r="AQ140" s="367"/>
      <c r="AR140" s="367"/>
      <c r="AS140" s="357"/>
      <c r="AT140" s="314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</row>
    <row r="141" spans="1:90" s="78" customFormat="1" ht="18" customHeight="1">
      <c r="A141" s="370">
        <f t="shared" ref="A141" si="174">A139+1</f>
        <v>23</v>
      </c>
      <c r="B141" s="370" t="s">
        <v>120</v>
      </c>
      <c r="C141" s="358" t="str">
        <f>VLOOKUP(B141,DS,2,0)</f>
        <v>Nguyễn Hữu Nhơn</v>
      </c>
      <c r="D141" s="360" t="str">
        <f>VLOOKUP(B141,DS,3,0)</f>
        <v>Công nhân</v>
      </c>
      <c r="E141" s="79" t="s">
        <v>33</v>
      </c>
      <c r="F141" s="80">
        <v>8</v>
      </c>
      <c r="G141" s="80">
        <v>8</v>
      </c>
      <c r="H141" s="80">
        <v>8</v>
      </c>
      <c r="I141" s="80">
        <v>8</v>
      </c>
      <c r="J141" s="80"/>
      <c r="K141" s="80">
        <v>8</v>
      </c>
      <c r="L141" s="80">
        <v>8</v>
      </c>
      <c r="M141" s="80">
        <v>8</v>
      </c>
      <c r="N141" s="80">
        <v>8</v>
      </c>
      <c r="O141" s="80">
        <v>8</v>
      </c>
      <c r="P141" s="80">
        <v>8</v>
      </c>
      <c r="Q141" s="80"/>
      <c r="R141" s="80">
        <v>8</v>
      </c>
      <c r="S141" s="80">
        <v>8</v>
      </c>
      <c r="T141" s="80">
        <v>8</v>
      </c>
      <c r="U141" s="80">
        <v>8</v>
      </c>
      <c r="V141" s="80">
        <v>8</v>
      </c>
      <c r="W141" s="80">
        <v>8</v>
      </c>
      <c r="X141" s="80"/>
      <c r="Y141" s="80">
        <v>8</v>
      </c>
      <c r="Z141" s="80">
        <v>8</v>
      </c>
      <c r="AA141" s="80">
        <v>8</v>
      </c>
      <c r="AB141" s="80">
        <v>8</v>
      </c>
      <c r="AC141" s="80">
        <v>8</v>
      </c>
      <c r="AD141" s="80">
        <v>8</v>
      </c>
      <c r="AE141" s="80"/>
      <c r="AF141" s="80">
        <v>8</v>
      </c>
      <c r="AG141" s="80">
        <v>8</v>
      </c>
      <c r="AH141" s="80">
        <v>8</v>
      </c>
      <c r="AI141" s="80">
        <v>8</v>
      </c>
      <c r="AJ141" s="80">
        <v>8</v>
      </c>
      <c r="AK141" s="362">
        <f t="shared" ref="AK141" si="175">((SUM(F141:AJ141))/8)-(SUMIF($F$6:$AJ$6,"C.Nhật",F141:AJ141)/8)</f>
        <v>27</v>
      </c>
      <c r="AL141" s="362">
        <f t="shared" ref="AL141" si="176">SUM(F142:AJ142)/8*1.5</f>
        <v>0</v>
      </c>
      <c r="AM141" s="364">
        <f t="shared" ref="AM141" si="177">SUMIF($F$6:$AJ$6,"C.Nhật",$F141:$AJ142)/8*2</f>
        <v>0</v>
      </c>
      <c r="AN141" s="366">
        <f t="shared" ref="AN141" si="178">SUM(AK141:AM142)</f>
        <v>27</v>
      </c>
      <c r="AO141" s="368">
        <v>0</v>
      </c>
      <c r="AP141" s="366"/>
      <c r="AQ141" s="366"/>
      <c r="AR141" s="366"/>
      <c r="AS141" s="356"/>
      <c r="AT141" s="314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</row>
    <row r="142" spans="1:90" s="78" customFormat="1" ht="18" customHeight="1">
      <c r="A142" s="371"/>
      <c r="B142" s="371"/>
      <c r="C142" s="359"/>
      <c r="D142" s="361"/>
      <c r="E142" s="81" t="s">
        <v>32</v>
      </c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  <c r="AE142" s="82"/>
      <c r="AF142" s="82"/>
      <c r="AG142" s="82"/>
      <c r="AH142" s="82"/>
      <c r="AI142" s="82"/>
      <c r="AJ142" s="82"/>
      <c r="AK142" s="363"/>
      <c r="AL142" s="363"/>
      <c r="AM142" s="365"/>
      <c r="AN142" s="367"/>
      <c r="AO142" s="369"/>
      <c r="AP142" s="367"/>
      <c r="AQ142" s="367"/>
      <c r="AR142" s="367"/>
      <c r="AS142" s="357"/>
      <c r="AT142" s="314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</row>
    <row r="143" spans="1:90" s="78" customFormat="1" ht="18" customHeight="1">
      <c r="A143" s="370">
        <f t="shared" ref="A143" si="179">A141+1</f>
        <v>24</v>
      </c>
      <c r="B143" s="370" t="s">
        <v>121</v>
      </c>
      <c r="C143" s="358" t="str">
        <f>VLOOKUP(B143,DS,2,0)</f>
        <v>Huỳnh Minh Hiếu</v>
      </c>
      <c r="D143" s="360" t="str">
        <f>VLOOKUP(B143,DS,3,0)</f>
        <v>Công nhân</v>
      </c>
      <c r="E143" s="79" t="s">
        <v>33</v>
      </c>
      <c r="F143" s="80">
        <v>8</v>
      </c>
      <c r="G143" s="80">
        <v>8</v>
      </c>
      <c r="H143" s="80">
        <v>8</v>
      </c>
      <c r="I143" s="80">
        <v>8</v>
      </c>
      <c r="J143" s="80"/>
      <c r="K143" s="80">
        <v>8</v>
      </c>
      <c r="L143" s="80">
        <v>8</v>
      </c>
      <c r="M143" s="80">
        <v>8</v>
      </c>
      <c r="N143" s="80">
        <v>8</v>
      </c>
      <c r="O143" s="80">
        <v>8</v>
      </c>
      <c r="P143" s="80">
        <v>8</v>
      </c>
      <c r="Q143" s="80"/>
      <c r="R143" s="80">
        <v>8</v>
      </c>
      <c r="S143" s="80">
        <v>8</v>
      </c>
      <c r="T143" s="80">
        <v>8</v>
      </c>
      <c r="U143" s="80">
        <v>8</v>
      </c>
      <c r="V143" s="80">
        <v>8</v>
      </c>
      <c r="W143" s="80">
        <v>8</v>
      </c>
      <c r="X143" s="80"/>
      <c r="Y143" s="80">
        <v>8</v>
      </c>
      <c r="Z143" s="80">
        <v>8</v>
      </c>
      <c r="AA143" s="80">
        <v>8</v>
      </c>
      <c r="AB143" s="80">
        <v>8</v>
      </c>
      <c r="AC143" s="80">
        <v>8</v>
      </c>
      <c r="AD143" s="80">
        <v>8</v>
      </c>
      <c r="AE143" s="80"/>
      <c r="AF143" s="80">
        <v>8</v>
      </c>
      <c r="AG143" s="80">
        <v>8</v>
      </c>
      <c r="AH143" s="80">
        <v>8</v>
      </c>
      <c r="AI143" s="80">
        <v>8</v>
      </c>
      <c r="AJ143" s="80">
        <v>8</v>
      </c>
      <c r="AK143" s="362">
        <f t="shared" ref="AK143" si="180">((SUM(F143:AJ143))/8)-(SUMIF($F$6:$AJ$6,"C.Nhật",F143:AJ143)/8)</f>
        <v>27</v>
      </c>
      <c r="AL143" s="362">
        <f t="shared" ref="AL143" si="181">SUM(F144:AJ144)/8*1.5</f>
        <v>0</v>
      </c>
      <c r="AM143" s="364">
        <f t="shared" ref="AM143" si="182">SUMIF($F$6:$AJ$6,"C.Nhật",$F143:$AJ144)/8*2</f>
        <v>0</v>
      </c>
      <c r="AN143" s="366">
        <f t="shared" ref="AN143" si="183">SUM(AK143:AM144)</f>
        <v>27</v>
      </c>
      <c r="AO143" s="368">
        <v>0</v>
      </c>
      <c r="AP143" s="366"/>
      <c r="AQ143" s="366"/>
      <c r="AR143" s="366"/>
      <c r="AS143" s="356"/>
      <c r="AT143" s="314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</row>
    <row r="144" spans="1:90" s="78" customFormat="1" ht="18" customHeight="1">
      <c r="A144" s="371"/>
      <c r="B144" s="371"/>
      <c r="C144" s="359"/>
      <c r="D144" s="361"/>
      <c r="E144" s="81" t="s">
        <v>32</v>
      </c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  <c r="AB144" s="82"/>
      <c r="AC144" s="82"/>
      <c r="AD144" s="82"/>
      <c r="AE144" s="82"/>
      <c r="AF144" s="82"/>
      <c r="AG144" s="82"/>
      <c r="AH144" s="82"/>
      <c r="AI144" s="82"/>
      <c r="AJ144" s="82"/>
      <c r="AK144" s="363"/>
      <c r="AL144" s="363"/>
      <c r="AM144" s="365"/>
      <c r="AN144" s="367"/>
      <c r="AO144" s="369"/>
      <c r="AP144" s="367"/>
      <c r="AQ144" s="367"/>
      <c r="AR144" s="367"/>
      <c r="AS144" s="357"/>
      <c r="AT144" s="314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</row>
    <row r="145" spans="1:90" s="78" customFormat="1" ht="18" customHeight="1">
      <c r="A145" s="370">
        <f t="shared" ref="A145" si="184">A143+1</f>
        <v>25</v>
      </c>
      <c r="B145" s="370" t="s">
        <v>122</v>
      </c>
      <c r="C145" s="358" t="str">
        <f>VLOOKUP(B145,DS,2,0)</f>
        <v>Lý Thị Sà Kha</v>
      </c>
      <c r="D145" s="360" t="str">
        <f>VLOOKUP(B145,DS,3,0)</f>
        <v>Công nhân</v>
      </c>
      <c r="E145" s="79" t="s">
        <v>33</v>
      </c>
      <c r="F145" s="80">
        <v>8</v>
      </c>
      <c r="G145" s="80">
        <v>8</v>
      </c>
      <c r="H145" s="80">
        <v>8</v>
      </c>
      <c r="I145" s="80">
        <v>8</v>
      </c>
      <c r="J145" s="80"/>
      <c r="K145" s="80">
        <v>8</v>
      </c>
      <c r="L145" s="80">
        <v>8</v>
      </c>
      <c r="M145" s="80">
        <v>8</v>
      </c>
      <c r="N145" s="80">
        <v>8</v>
      </c>
      <c r="O145" s="80">
        <v>8</v>
      </c>
      <c r="P145" s="80">
        <v>8</v>
      </c>
      <c r="Q145" s="80"/>
      <c r="R145" s="80">
        <v>8</v>
      </c>
      <c r="S145" s="80">
        <v>8</v>
      </c>
      <c r="T145" s="80">
        <v>8</v>
      </c>
      <c r="U145" s="80">
        <v>8</v>
      </c>
      <c r="V145" s="80">
        <v>8</v>
      </c>
      <c r="W145" s="80">
        <v>8</v>
      </c>
      <c r="X145" s="80"/>
      <c r="Y145" s="80">
        <v>8</v>
      </c>
      <c r="Z145" s="80">
        <v>8</v>
      </c>
      <c r="AA145" s="80">
        <v>8</v>
      </c>
      <c r="AB145" s="80">
        <v>8</v>
      </c>
      <c r="AC145" s="80">
        <v>8</v>
      </c>
      <c r="AD145" s="80">
        <v>8</v>
      </c>
      <c r="AE145" s="80"/>
      <c r="AF145" s="80"/>
      <c r="AG145" s="80">
        <v>8</v>
      </c>
      <c r="AH145" s="80">
        <v>8</v>
      </c>
      <c r="AI145" s="80">
        <v>8</v>
      </c>
      <c r="AJ145" s="80">
        <v>8</v>
      </c>
      <c r="AK145" s="362">
        <f t="shared" ref="AK145" si="185">((SUM(F145:AJ145))/8)-(SUMIF($F$6:$AJ$6,"C.Nhật",F145:AJ145)/8)</f>
        <v>26</v>
      </c>
      <c r="AL145" s="362">
        <f t="shared" ref="AL145" si="186">SUM(F146:AJ146)/8*1.5</f>
        <v>0</v>
      </c>
      <c r="AM145" s="364">
        <f t="shared" ref="AM145" si="187">SUMIF($F$6:$AJ$6,"C.Nhật",$F145:$AJ146)/8*2</f>
        <v>0</v>
      </c>
      <c r="AN145" s="366">
        <f t="shared" ref="AN145" si="188">SUM(AK145:AM146)</f>
        <v>26</v>
      </c>
      <c r="AO145" s="368">
        <v>0</v>
      </c>
      <c r="AP145" s="366"/>
      <c r="AQ145" s="366"/>
      <c r="AR145" s="366"/>
      <c r="AS145" s="356"/>
      <c r="AT145" s="314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</row>
    <row r="146" spans="1:90" s="78" customFormat="1" ht="18" customHeight="1">
      <c r="A146" s="371"/>
      <c r="B146" s="371"/>
      <c r="C146" s="359"/>
      <c r="D146" s="361"/>
      <c r="E146" s="81" t="s">
        <v>32</v>
      </c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  <c r="AE146" s="82"/>
      <c r="AF146" s="82"/>
      <c r="AG146" s="82"/>
      <c r="AH146" s="82"/>
      <c r="AI146" s="82"/>
      <c r="AJ146" s="82"/>
      <c r="AK146" s="363"/>
      <c r="AL146" s="363"/>
      <c r="AM146" s="365"/>
      <c r="AN146" s="367"/>
      <c r="AO146" s="369"/>
      <c r="AP146" s="367"/>
      <c r="AQ146" s="367"/>
      <c r="AR146" s="367"/>
      <c r="AS146" s="357"/>
      <c r="AT146" s="314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</row>
    <row r="147" spans="1:90" s="78" customFormat="1" ht="18" customHeight="1">
      <c r="A147" s="370">
        <f t="shared" ref="A147" si="189">A145+1</f>
        <v>26</v>
      </c>
      <c r="B147" s="370" t="s">
        <v>124</v>
      </c>
      <c r="C147" s="358" t="str">
        <f>VLOOKUP(B147,DS,2,0)</f>
        <v>Phạm Thành Đô</v>
      </c>
      <c r="D147" s="360" t="str">
        <f>VLOOKUP(B147,DS,3,0)</f>
        <v>Công nhân</v>
      </c>
      <c r="E147" s="79" t="s">
        <v>33</v>
      </c>
      <c r="F147" s="80">
        <v>8</v>
      </c>
      <c r="G147" s="80">
        <v>8</v>
      </c>
      <c r="H147" s="80">
        <v>8</v>
      </c>
      <c r="I147" s="80">
        <v>8</v>
      </c>
      <c r="J147" s="80"/>
      <c r="K147" s="80">
        <v>8</v>
      </c>
      <c r="L147" s="80">
        <v>8</v>
      </c>
      <c r="M147" s="80">
        <v>8</v>
      </c>
      <c r="N147" s="80"/>
      <c r="O147" s="80">
        <v>8</v>
      </c>
      <c r="P147" s="80">
        <v>8</v>
      </c>
      <c r="Q147" s="80"/>
      <c r="R147" s="80">
        <v>8</v>
      </c>
      <c r="S147" s="80">
        <v>8</v>
      </c>
      <c r="T147" s="80">
        <v>8</v>
      </c>
      <c r="U147" s="80">
        <v>8</v>
      </c>
      <c r="V147" s="80">
        <v>8</v>
      </c>
      <c r="W147" s="80">
        <v>8</v>
      </c>
      <c r="X147" s="80"/>
      <c r="Y147" s="80">
        <v>8</v>
      </c>
      <c r="Z147" s="80">
        <v>8</v>
      </c>
      <c r="AA147" s="80">
        <v>8</v>
      </c>
      <c r="AB147" s="80">
        <v>8</v>
      </c>
      <c r="AC147" s="80">
        <v>8</v>
      </c>
      <c r="AD147" s="80">
        <v>8</v>
      </c>
      <c r="AE147" s="80"/>
      <c r="AF147" s="80">
        <v>8</v>
      </c>
      <c r="AG147" s="80">
        <v>8</v>
      </c>
      <c r="AH147" s="80">
        <v>8</v>
      </c>
      <c r="AI147" s="80">
        <v>8</v>
      </c>
      <c r="AJ147" s="80">
        <v>8</v>
      </c>
      <c r="AK147" s="362">
        <f t="shared" ref="AK147" si="190">((SUM(F147:AJ147))/8)-(SUMIF($F$6:$AJ$6,"C.Nhật",F147:AJ147)/8)</f>
        <v>26</v>
      </c>
      <c r="AL147" s="362">
        <f t="shared" ref="AL147" si="191">SUM(F148:AJ148)/8*1.5</f>
        <v>0</v>
      </c>
      <c r="AM147" s="364">
        <f t="shared" ref="AM147" si="192">SUMIF($F$6:$AJ$6,"C.Nhật",$F147:$AJ148)/8*2</f>
        <v>0</v>
      </c>
      <c r="AN147" s="366">
        <f t="shared" ref="AN147" si="193">SUM(AK147:AM148)</f>
        <v>26</v>
      </c>
      <c r="AO147" s="368">
        <v>0</v>
      </c>
      <c r="AP147" s="366"/>
      <c r="AQ147" s="366"/>
      <c r="AR147" s="366"/>
      <c r="AS147" s="356"/>
      <c r="AT147" s="314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</row>
    <row r="148" spans="1:90" s="78" customFormat="1" ht="18" customHeight="1">
      <c r="A148" s="371"/>
      <c r="B148" s="371"/>
      <c r="C148" s="359"/>
      <c r="D148" s="361"/>
      <c r="E148" s="81" t="s">
        <v>32</v>
      </c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  <c r="AA148" s="82"/>
      <c r="AB148" s="82"/>
      <c r="AC148" s="82"/>
      <c r="AD148" s="82"/>
      <c r="AE148" s="82"/>
      <c r="AF148" s="82"/>
      <c r="AG148" s="82"/>
      <c r="AH148" s="82"/>
      <c r="AI148" s="82"/>
      <c r="AJ148" s="82"/>
      <c r="AK148" s="363"/>
      <c r="AL148" s="363"/>
      <c r="AM148" s="365"/>
      <c r="AN148" s="367"/>
      <c r="AO148" s="369"/>
      <c r="AP148" s="367"/>
      <c r="AQ148" s="367"/>
      <c r="AR148" s="367"/>
      <c r="AS148" s="357"/>
      <c r="AT148" s="314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</row>
    <row r="149" spans="1:90" s="78" customFormat="1" ht="18" customHeight="1">
      <c r="A149" s="370">
        <f t="shared" ref="A149" si="194">A147+1</f>
        <v>27</v>
      </c>
      <c r="B149" s="370" t="s">
        <v>127</v>
      </c>
      <c r="C149" s="358" t="str">
        <f>VLOOKUP(B149,DS,2,0)</f>
        <v>Nguyễn Văn Bé Hai</v>
      </c>
      <c r="D149" s="360" t="str">
        <f>VLOOKUP(B149,DS,3,0)</f>
        <v>Công nhân</v>
      </c>
      <c r="E149" s="79" t="s">
        <v>33</v>
      </c>
      <c r="F149" s="80">
        <v>8</v>
      </c>
      <c r="G149" s="80">
        <v>8</v>
      </c>
      <c r="H149" s="80">
        <v>8</v>
      </c>
      <c r="I149" s="80"/>
      <c r="J149" s="80"/>
      <c r="K149" s="80">
        <v>8</v>
      </c>
      <c r="L149" s="80">
        <v>8</v>
      </c>
      <c r="M149" s="80">
        <v>8</v>
      </c>
      <c r="N149" s="80">
        <v>8</v>
      </c>
      <c r="O149" s="80">
        <v>8</v>
      </c>
      <c r="P149" s="80">
        <v>8</v>
      </c>
      <c r="Q149" s="80"/>
      <c r="R149" s="80">
        <v>8</v>
      </c>
      <c r="S149" s="80">
        <v>8</v>
      </c>
      <c r="T149" s="80">
        <v>8</v>
      </c>
      <c r="U149" s="80">
        <v>8</v>
      </c>
      <c r="V149" s="80">
        <v>8</v>
      </c>
      <c r="W149" s="80">
        <v>8</v>
      </c>
      <c r="X149" s="80"/>
      <c r="Y149" s="80">
        <v>8</v>
      </c>
      <c r="Z149" s="80">
        <v>8</v>
      </c>
      <c r="AA149" s="80">
        <v>8</v>
      </c>
      <c r="AB149" s="80">
        <v>8</v>
      </c>
      <c r="AC149" s="80">
        <v>8</v>
      </c>
      <c r="AD149" s="80">
        <v>8</v>
      </c>
      <c r="AE149" s="80"/>
      <c r="AF149" s="80">
        <v>8</v>
      </c>
      <c r="AG149" s="80">
        <v>8</v>
      </c>
      <c r="AH149" s="80">
        <v>8</v>
      </c>
      <c r="AI149" s="80">
        <v>8</v>
      </c>
      <c r="AJ149" s="80">
        <v>8</v>
      </c>
      <c r="AK149" s="362">
        <f t="shared" ref="AK149" si="195">((SUM(F149:AJ149))/8)-(SUMIF($F$6:$AJ$6,"C.Nhật",F149:AJ149)/8)</f>
        <v>26</v>
      </c>
      <c r="AL149" s="362">
        <f t="shared" ref="AL149" si="196">SUM(F150:AJ150)/8*1.5</f>
        <v>0</v>
      </c>
      <c r="AM149" s="364">
        <f t="shared" ref="AM149" si="197">SUMIF($F$6:$AJ$6,"C.Nhật",$F149:$AJ150)/8*2</f>
        <v>0</v>
      </c>
      <c r="AN149" s="366">
        <f t="shared" ref="AN149" si="198">SUM(AK149:AM150)</f>
        <v>26</v>
      </c>
      <c r="AO149" s="368">
        <v>0</v>
      </c>
      <c r="AP149" s="366"/>
      <c r="AQ149" s="366"/>
      <c r="AR149" s="366"/>
      <c r="AS149" s="356"/>
      <c r="AT149" s="314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</row>
    <row r="150" spans="1:90" s="78" customFormat="1" ht="18" customHeight="1">
      <c r="A150" s="371"/>
      <c r="B150" s="371"/>
      <c r="C150" s="359"/>
      <c r="D150" s="361"/>
      <c r="E150" s="81" t="s">
        <v>32</v>
      </c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  <c r="AA150" s="82"/>
      <c r="AB150" s="82"/>
      <c r="AC150" s="82"/>
      <c r="AD150" s="82"/>
      <c r="AE150" s="82"/>
      <c r="AF150" s="82"/>
      <c r="AG150" s="82"/>
      <c r="AH150" s="82"/>
      <c r="AI150" s="82"/>
      <c r="AJ150" s="82"/>
      <c r="AK150" s="363"/>
      <c r="AL150" s="363"/>
      <c r="AM150" s="365"/>
      <c r="AN150" s="367"/>
      <c r="AO150" s="369"/>
      <c r="AP150" s="367"/>
      <c r="AQ150" s="367"/>
      <c r="AR150" s="367"/>
      <c r="AS150" s="357"/>
      <c r="AT150" s="314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</row>
    <row r="151" spans="1:90" s="78" customFormat="1" ht="18" customHeight="1">
      <c r="A151" s="370">
        <f t="shared" ref="A151" si="199">A149+1</f>
        <v>28</v>
      </c>
      <c r="B151" s="370" t="s">
        <v>128</v>
      </c>
      <c r="C151" s="358" t="str">
        <f>VLOOKUP(B151,DS,2,0)</f>
        <v>Thạch Tiền</v>
      </c>
      <c r="D151" s="360" t="str">
        <f>VLOOKUP(B151,DS,3,0)</f>
        <v>Công nhân</v>
      </c>
      <c r="E151" s="79" t="s">
        <v>33</v>
      </c>
      <c r="F151" s="80">
        <v>8</v>
      </c>
      <c r="G151" s="80">
        <v>8</v>
      </c>
      <c r="H151" s="80">
        <v>8</v>
      </c>
      <c r="I151" s="80">
        <v>8</v>
      </c>
      <c r="J151" s="80"/>
      <c r="K151" s="80">
        <v>8</v>
      </c>
      <c r="L151" s="80">
        <v>8</v>
      </c>
      <c r="M151" s="80">
        <v>8</v>
      </c>
      <c r="N151" s="80">
        <v>8</v>
      </c>
      <c r="O151" s="80">
        <v>8</v>
      </c>
      <c r="P151" s="80">
        <v>8</v>
      </c>
      <c r="Q151" s="80"/>
      <c r="R151" s="80">
        <v>8</v>
      </c>
      <c r="S151" s="80">
        <v>8</v>
      </c>
      <c r="T151" s="80">
        <v>8</v>
      </c>
      <c r="U151" s="80">
        <v>8</v>
      </c>
      <c r="V151" s="80">
        <v>8</v>
      </c>
      <c r="W151" s="80">
        <v>8</v>
      </c>
      <c r="X151" s="80"/>
      <c r="Y151" s="80">
        <v>8</v>
      </c>
      <c r="Z151" s="80">
        <v>8</v>
      </c>
      <c r="AA151" s="80">
        <v>8</v>
      </c>
      <c r="AB151" s="80">
        <v>8</v>
      </c>
      <c r="AC151" s="80"/>
      <c r="AD151" s="80">
        <v>8</v>
      </c>
      <c r="AE151" s="80"/>
      <c r="AF151" s="80">
        <v>8</v>
      </c>
      <c r="AG151" s="80">
        <v>8</v>
      </c>
      <c r="AH151" s="80">
        <v>8</v>
      </c>
      <c r="AI151" s="80">
        <v>8</v>
      </c>
      <c r="AJ151" s="80">
        <v>8</v>
      </c>
      <c r="AK151" s="362">
        <f t="shared" ref="AK151" si="200">((SUM(F151:AJ151))/8)-(SUMIF($F$6:$AJ$6,"C.Nhật",F151:AJ151)/8)</f>
        <v>26</v>
      </c>
      <c r="AL151" s="362">
        <f t="shared" ref="AL151" si="201">SUM(F152:AJ152)/8*1.5</f>
        <v>0</v>
      </c>
      <c r="AM151" s="364">
        <f t="shared" ref="AM151" si="202">SUMIF($F$6:$AJ$6,"C.Nhật",$F151:$AJ152)/8*2</f>
        <v>0</v>
      </c>
      <c r="AN151" s="366">
        <f t="shared" ref="AN151" si="203">SUM(AK151:AM152)</f>
        <v>26</v>
      </c>
      <c r="AO151" s="368">
        <v>0</v>
      </c>
      <c r="AP151" s="366"/>
      <c r="AQ151" s="366"/>
      <c r="AR151" s="366"/>
      <c r="AS151" s="356"/>
      <c r="AT151" s="314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</row>
    <row r="152" spans="1:90" s="78" customFormat="1" ht="18" customHeight="1">
      <c r="A152" s="371"/>
      <c r="B152" s="371"/>
      <c r="C152" s="359"/>
      <c r="D152" s="361"/>
      <c r="E152" s="81" t="s">
        <v>32</v>
      </c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2"/>
      <c r="AD152" s="82"/>
      <c r="AE152" s="82"/>
      <c r="AF152" s="82"/>
      <c r="AG152" s="82"/>
      <c r="AH152" s="82"/>
      <c r="AI152" s="82"/>
      <c r="AJ152" s="82"/>
      <c r="AK152" s="363"/>
      <c r="AL152" s="363"/>
      <c r="AM152" s="365"/>
      <c r="AN152" s="367"/>
      <c r="AO152" s="369"/>
      <c r="AP152" s="367"/>
      <c r="AQ152" s="367"/>
      <c r="AR152" s="367"/>
      <c r="AS152" s="357"/>
      <c r="AT152" s="314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</row>
    <row r="153" spans="1:90" s="78" customFormat="1" ht="18" customHeight="1">
      <c r="A153" s="370">
        <f t="shared" ref="A153" si="204">A151+1</f>
        <v>29</v>
      </c>
      <c r="B153" s="370" t="s">
        <v>129</v>
      </c>
      <c r="C153" s="358" t="str">
        <f>VLOOKUP(B153,DS,2,0)</f>
        <v>Hứa Hậu</v>
      </c>
      <c r="D153" s="360" t="str">
        <f>VLOOKUP(B153,DS,3,0)</f>
        <v>Công nhân</v>
      </c>
      <c r="E153" s="79" t="s">
        <v>33</v>
      </c>
      <c r="F153" s="80">
        <v>8</v>
      </c>
      <c r="G153" s="80">
        <v>8</v>
      </c>
      <c r="H153" s="80">
        <v>8</v>
      </c>
      <c r="I153" s="80">
        <v>8</v>
      </c>
      <c r="J153" s="80"/>
      <c r="K153" s="80">
        <v>8</v>
      </c>
      <c r="L153" s="80">
        <v>8</v>
      </c>
      <c r="M153" s="80">
        <v>8</v>
      </c>
      <c r="N153" s="80">
        <v>8</v>
      </c>
      <c r="O153" s="80">
        <v>8</v>
      </c>
      <c r="P153" s="80">
        <v>8</v>
      </c>
      <c r="Q153" s="80"/>
      <c r="R153" s="80">
        <v>8</v>
      </c>
      <c r="S153" s="80">
        <v>8</v>
      </c>
      <c r="T153" s="80">
        <v>8</v>
      </c>
      <c r="U153" s="80">
        <v>8</v>
      </c>
      <c r="V153" s="80">
        <v>8</v>
      </c>
      <c r="W153" s="80">
        <v>8</v>
      </c>
      <c r="X153" s="80"/>
      <c r="Y153" s="80">
        <v>8</v>
      </c>
      <c r="Z153" s="80">
        <v>8</v>
      </c>
      <c r="AA153" s="80">
        <v>8</v>
      </c>
      <c r="AB153" s="80">
        <v>8</v>
      </c>
      <c r="AC153" s="80">
        <v>8</v>
      </c>
      <c r="AD153" s="80">
        <v>8</v>
      </c>
      <c r="AE153" s="80"/>
      <c r="AF153" s="80">
        <v>8</v>
      </c>
      <c r="AG153" s="80">
        <v>8</v>
      </c>
      <c r="AH153" s="80">
        <v>8</v>
      </c>
      <c r="AI153" s="80">
        <v>8</v>
      </c>
      <c r="AJ153" s="80">
        <v>8</v>
      </c>
      <c r="AK153" s="362">
        <f t="shared" ref="AK153" si="205">((SUM(F153:AJ153))/8)-(SUMIF($F$6:$AJ$6,"C.Nhật",F153:AJ153)/8)</f>
        <v>27</v>
      </c>
      <c r="AL153" s="362">
        <f t="shared" ref="AL153" si="206">SUM(F154:AJ154)/8*1.5</f>
        <v>0</v>
      </c>
      <c r="AM153" s="364">
        <f t="shared" ref="AM153" si="207">SUMIF($F$6:$AJ$6,"C.Nhật",$F153:$AJ154)/8*2</f>
        <v>0</v>
      </c>
      <c r="AN153" s="366">
        <f t="shared" ref="AN153" si="208">SUM(AK153:AM154)</f>
        <v>27</v>
      </c>
      <c r="AO153" s="368">
        <v>0</v>
      </c>
      <c r="AP153" s="366"/>
      <c r="AQ153" s="366"/>
      <c r="AR153" s="366"/>
      <c r="AS153" s="356"/>
      <c r="AT153" s="314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</row>
    <row r="154" spans="1:90" s="78" customFormat="1" ht="18" customHeight="1">
      <c r="A154" s="371"/>
      <c r="B154" s="371"/>
      <c r="C154" s="359"/>
      <c r="D154" s="361"/>
      <c r="E154" s="81" t="s">
        <v>32</v>
      </c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363"/>
      <c r="AL154" s="363"/>
      <c r="AM154" s="365"/>
      <c r="AN154" s="367"/>
      <c r="AO154" s="369"/>
      <c r="AP154" s="367"/>
      <c r="AQ154" s="367"/>
      <c r="AR154" s="367"/>
      <c r="AS154" s="357"/>
      <c r="AT154" s="314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</row>
    <row r="155" spans="1:90" s="78" customFormat="1" ht="18" customHeight="1">
      <c r="A155" s="370">
        <f t="shared" ref="A155" si="209">A153+1</f>
        <v>30</v>
      </c>
      <c r="B155" s="370" t="s">
        <v>130</v>
      </c>
      <c r="C155" s="358" t="str">
        <f>VLOOKUP(B155,DS,2,0)</f>
        <v>Sơn Phép</v>
      </c>
      <c r="D155" s="360" t="str">
        <f>VLOOKUP(B155,DS,3,0)</f>
        <v>Công nhân</v>
      </c>
      <c r="E155" s="79" t="s">
        <v>33</v>
      </c>
      <c r="F155" s="80">
        <v>8</v>
      </c>
      <c r="G155" s="80">
        <v>8</v>
      </c>
      <c r="H155" s="80">
        <v>8</v>
      </c>
      <c r="I155" s="80">
        <v>8</v>
      </c>
      <c r="J155" s="80"/>
      <c r="K155" s="80">
        <v>8</v>
      </c>
      <c r="L155" s="80">
        <v>8</v>
      </c>
      <c r="M155" s="80">
        <v>8</v>
      </c>
      <c r="N155" s="80">
        <v>8</v>
      </c>
      <c r="O155" s="80">
        <v>8</v>
      </c>
      <c r="P155" s="80">
        <v>8</v>
      </c>
      <c r="Q155" s="80"/>
      <c r="R155" s="80">
        <v>8</v>
      </c>
      <c r="S155" s="80">
        <v>8</v>
      </c>
      <c r="T155" s="80"/>
      <c r="U155" s="80">
        <v>8</v>
      </c>
      <c r="V155" s="80">
        <v>8</v>
      </c>
      <c r="W155" s="80">
        <v>8</v>
      </c>
      <c r="X155" s="80"/>
      <c r="Y155" s="80">
        <v>8</v>
      </c>
      <c r="Z155" s="80">
        <v>8</v>
      </c>
      <c r="AA155" s="80">
        <v>8</v>
      </c>
      <c r="AB155" s="80">
        <v>8</v>
      </c>
      <c r="AC155" s="80">
        <v>8</v>
      </c>
      <c r="AD155" s="80">
        <v>8</v>
      </c>
      <c r="AE155" s="80"/>
      <c r="AF155" s="80">
        <v>8</v>
      </c>
      <c r="AG155" s="80">
        <v>8</v>
      </c>
      <c r="AH155" s="80">
        <v>8</v>
      </c>
      <c r="AI155" s="80">
        <v>8</v>
      </c>
      <c r="AJ155" s="80">
        <v>8</v>
      </c>
      <c r="AK155" s="362">
        <f t="shared" ref="AK155" si="210">((SUM(F155:AJ155))/8)-(SUMIF($F$6:$AJ$6,"C.Nhật",F155:AJ155)/8)</f>
        <v>26</v>
      </c>
      <c r="AL155" s="362">
        <f t="shared" ref="AL155" si="211">SUM(F156:AJ156)/8*1.5</f>
        <v>0</v>
      </c>
      <c r="AM155" s="364">
        <f t="shared" ref="AM155" si="212">SUMIF($F$6:$AJ$6,"C.Nhật",$F155:$AJ156)/8*2</f>
        <v>0</v>
      </c>
      <c r="AN155" s="366">
        <f t="shared" ref="AN155" si="213">SUM(AK155:AM156)</f>
        <v>26</v>
      </c>
      <c r="AO155" s="368">
        <v>0</v>
      </c>
      <c r="AP155" s="366"/>
      <c r="AQ155" s="366"/>
      <c r="AR155" s="366"/>
      <c r="AS155" s="356"/>
      <c r="AT155" s="314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</row>
    <row r="156" spans="1:90" s="78" customFormat="1" ht="18" customHeight="1">
      <c r="A156" s="371"/>
      <c r="B156" s="371"/>
      <c r="C156" s="359"/>
      <c r="D156" s="361"/>
      <c r="E156" s="81" t="s">
        <v>32</v>
      </c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2"/>
      <c r="AD156" s="82"/>
      <c r="AE156" s="82"/>
      <c r="AF156" s="82"/>
      <c r="AG156" s="82"/>
      <c r="AH156" s="82"/>
      <c r="AI156" s="82"/>
      <c r="AJ156" s="82"/>
      <c r="AK156" s="363"/>
      <c r="AL156" s="363"/>
      <c r="AM156" s="365"/>
      <c r="AN156" s="367"/>
      <c r="AO156" s="369"/>
      <c r="AP156" s="367"/>
      <c r="AQ156" s="367"/>
      <c r="AR156" s="367"/>
      <c r="AS156" s="357"/>
      <c r="AT156" s="314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</row>
    <row r="157" spans="1:90" s="78" customFormat="1" ht="18" customHeight="1">
      <c r="A157" s="370">
        <f t="shared" ref="A157" si="214">A155+1</f>
        <v>31</v>
      </c>
      <c r="B157" s="370" t="s">
        <v>132</v>
      </c>
      <c r="C157" s="358" t="str">
        <f>VLOOKUP(B157,DS,2,0)</f>
        <v>Nguyễn Văn Tâm</v>
      </c>
      <c r="D157" s="360" t="str">
        <f>VLOOKUP(B157,DS,3,0)</f>
        <v>Công nhân</v>
      </c>
      <c r="E157" s="79" t="s">
        <v>33</v>
      </c>
      <c r="F157" s="80">
        <v>8</v>
      </c>
      <c r="G157" s="80">
        <v>8</v>
      </c>
      <c r="H157" s="80">
        <v>8</v>
      </c>
      <c r="I157" s="80">
        <v>8</v>
      </c>
      <c r="J157" s="80"/>
      <c r="K157" s="80">
        <v>8</v>
      </c>
      <c r="L157" s="80">
        <v>8</v>
      </c>
      <c r="M157" s="80">
        <v>8</v>
      </c>
      <c r="N157" s="80">
        <v>8</v>
      </c>
      <c r="O157" s="80">
        <v>8</v>
      </c>
      <c r="P157" s="80">
        <v>8</v>
      </c>
      <c r="Q157" s="80"/>
      <c r="R157" s="80">
        <v>8</v>
      </c>
      <c r="S157" s="80">
        <v>8</v>
      </c>
      <c r="T157" s="80">
        <v>8</v>
      </c>
      <c r="U157" s="80">
        <v>8</v>
      </c>
      <c r="V157" s="80">
        <v>8</v>
      </c>
      <c r="W157" s="80">
        <v>8</v>
      </c>
      <c r="X157" s="80"/>
      <c r="Y157" s="80">
        <v>8</v>
      </c>
      <c r="Z157" s="80">
        <v>8</v>
      </c>
      <c r="AA157" s="80">
        <v>8</v>
      </c>
      <c r="AB157" s="80">
        <v>8</v>
      </c>
      <c r="AC157" s="80">
        <v>8</v>
      </c>
      <c r="AD157" s="80">
        <v>8</v>
      </c>
      <c r="AE157" s="80"/>
      <c r="AF157" s="80">
        <v>8</v>
      </c>
      <c r="AG157" s="80">
        <v>8</v>
      </c>
      <c r="AH157" s="80">
        <v>8</v>
      </c>
      <c r="AI157" s="80">
        <v>8</v>
      </c>
      <c r="AJ157" s="80">
        <v>8</v>
      </c>
      <c r="AK157" s="362">
        <f t="shared" ref="AK157" si="215">((SUM(F157:AJ157))/8)-(SUMIF($F$6:$AJ$6,"C.Nhật",F157:AJ157)/8)</f>
        <v>27</v>
      </c>
      <c r="AL157" s="362">
        <f t="shared" ref="AL157" si="216">SUM(F158:AJ158)/8*1.5</f>
        <v>0</v>
      </c>
      <c r="AM157" s="364">
        <f t="shared" ref="AM157" si="217">SUMIF($F$6:$AJ$6,"C.Nhật",$F157:$AJ158)/8*2</f>
        <v>0</v>
      </c>
      <c r="AN157" s="366">
        <f t="shared" ref="AN157" si="218">SUM(AK157:AM158)</f>
        <v>27</v>
      </c>
      <c r="AO157" s="368">
        <v>0</v>
      </c>
      <c r="AP157" s="366"/>
      <c r="AQ157" s="366"/>
      <c r="AR157" s="366"/>
      <c r="AS157" s="356"/>
      <c r="AT157" s="354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</row>
    <row r="158" spans="1:90" s="78" customFormat="1" ht="18" customHeight="1">
      <c r="A158" s="371"/>
      <c r="B158" s="371"/>
      <c r="C158" s="359"/>
      <c r="D158" s="361"/>
      <c r="E158" s="81" t="s">
        <v>32</v>
      </c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2"/>
      <c r="AD158" s="82"/>
      <c r="AE158" s="82"/>
      <c r="AF158" s="82"/>
      <c r="AG158" s="82"/>
      <c r="AH158" s="82"/>
      <c r="AI158" s="82"/>
      <c r="AJ158" s="82"/>
      <c r="AK158" s="363"/>
      <c r="AL158" s="363"/>
      <c r="AM158" s="365"/>
      <c r="AN158" s="367"/>
      <c r="AO158" s="369"/>
      <c r="AP158" s="367"/>
      <c r="AQ158" s="367"/>
      <c r="AR158" s="367"/>
      <c r="AS158" s="357"/>
      <c r="AT158" s="354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</row>
    <row r="159" spans="1:90" s="78" customFormat="1" ht="18" customHeight="1">
      <c r="A159" s="370">
        <f t="shared" ref="A159" si="219">A157+1</f>
        <v>32</v>
      </c>
      <c r="B159" s="370" t="s">
        <v>133</v>
      </c>
      <c r="C159" s="358" t="str">
        <f>VLOOKUP(B159,DS,2,0)</f>
        <v>Sơn Lét</v>
      </c>
      <c r="D159" s="360" t="str">
        <f>VLOOKUP(B159,DS,3,0)</f>
        <v>Công nhân</v>
      </c>
      <c r="E159" s="79" t="s">
        <v>33</v>
      </c>
      <c r="F159" s="80">
        <v>8</v>
      </c>
      <c r="G159" s="80">
        <v>8</v>
      </c>
      <c r="H159" s="80">
        <v>8</v>
      </c>
      <c r="I159" s="80">
        <v>8</v>
      </c>
      <c r="J159" s="80"/>
      <c r="K159" s="80">
        <v>8</v>
      </c>
      <c r="L159" s="80">
        <v>8</v>
      </c>
      <c r="M159" s="80">
        <v>8</v>
      </c>
      <c r="N159" s="80">
        <v>8</v>
      </c>
      <c r="O159" s="80">
        <v>8</v>
      </c>
      <c r="P159" s="80">
        <v>8</v>
      </c>
      <c r="Q159" s="80"/>
      <c r="R159" s="80">
        <v>8</v>
      </c>
      <c r="S159" s="80">
        <v>8</v>
      </c>
      <c r="T159" s="80">
        <v>8</v>
      </c>
      <c r="U159" s="80">
        <v>8</v>
      </c>
      <c r="V159" s="80">
        <v>8</v>
      </c>
      <c r="W159" s="80">
        <v>8</v>
      </c>
      <c r="X159" s="80"/>
      <c r="Y159" s="80">
        <v>8</v>
      </c>
      <c r="Z159" s="80">
        <v>8</v>
      </c>
      <c r="AA159" s="80">
        <v>8</v>
      </c>
      <c r="AB159" s="80"/>
      <c r="AC159" s="80">
        <v>8</v>
      </c>
      <c r="AD159" s="80">
        <v>8</v>
      </c>
      <c r="AE159" s="80"/>
      <c r="AF159" s="80">
        <v>8</v>
      </c>
      <c r="AG159" s="80">
        <v>8</v>
      </c>
      <c r="AH159" s="80">
        <v>8</v>
      </c>
      <c r="AI159" s="80">
        <v>8</v>
      </c>
      <c r="AJ159" s="80">
        <v>8</v>
      </c>
      <c r="AK159" s="362">
        <f t="shared" ref="AK159" si="220">((SUM(F159:AJ159))/8)-(SUMIF($F$6:$AJ$6,"C.Nhật",F159:AJ159)/8)</f>
        <v>26</v>
      </c>
      <c r="AL159" s="362">
        <f t="shared" ref="AL159" si="221">SUM(F160:AJ160)/8*1.5</f>
        <v>0</v>
      </c>
      <c r="AM159" s="364">
        <f t="shared" ref="AM159" si="222">SUMIF($F$6:$AJ$6,"C.Nhật",$F159:$AJ160)/8*2</f>
        <v>0</v>
      </c>
      <c r="AN159" s="366">
        <f t="shared" ref="AN159" si="223">SUM(AK159:AM160)</f>
        <v>26</v>
      </c>
      <c r="AO159" s="368">
        <v>0</v>
      </c>
      <c r="AP159" s="366"/>
      <c r="AQ159" s="366"/>
      <c r="AR159" s="366"/>
      <c r="AS159" s="356"/>
      <c r="AT159" s="354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</row>
    <row r="160" spans="1:90" s="78" customFormat="1" ht="18" customHeight="1">
      <c r="A160" s="371"/>
      <c r="B160" s="371"/>
      <c r="C160" s="359"/>
      <c r="D160" s="361"/>
      <c r="E160" s="81" t="s">
        <v>32</v>
      </c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2"/>
      <c r="AD160" s="82"/>
      <c r="AE160" s="82"/>
      <c r="AF160" s="82"/>
      <c r="AG160" s="82"/>
      <c r="AH160" s="82"/>
      <c r="AI160" s="82"/>
      <c r="AJ160" s="82"/>
      <c r="AK160" s="363"/>
      <c r="AL160" s="363"/>
      <c r="AM160" s="365"/>
      <c r="AN160" s="367"/>
      <c r="AO160" s="369"/>
      <c r="AP160" s="367"/>
      <c r="AQ160" s="367"/>
      <c r="AR160" s="367"/>
      <c r="AS160" s="357"/>
      <c r="AT160" s="354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</row>
    <row r="161" spans="1:90" s="78" customFormat="1" ht="18" customHeight="1">
      <c r="A161" s="370">
        <f t="shared" ref="A161" si="224">A159+1</f>
        <v>33</v>
      </c>
      <c r="B161" s="370" t="s">
        <v>134</v>
      </c>
      <c r="C161" s="358" t="str">
        <f>VLOOKUP(B161,DS,2,0)</f>
        <v>Trần Nhiên</v>
      </c>
      <c r="D161" s="360" t="str">
        <f>VLOOKUP(B161,DS,3,0)</f>
        <v>Công nhân</v>
      </c>
      <c r="E161" s="79" t="s">
        <v>33</v>
      </c>
      <c r="F161" s="80">
        <v>8</v>
      </c>
      <c r="G161" s="80">
        <v>8</v>
      </c>
      <c r="H161" s="80">
        <v>8</v>
      </c>
      <c r="I161" s="80">
        <v>8</v>
      </c>
      <c r="J161" s="80"/>
      <c r="K161" s="80">
        <v>8</v>
      </c>
      <c r="L161" s="80">
        <v>8</v>
      </c>
      <c r="M161" s="80">
        <v>8</v>
      </c>
      <c r="N161" s="80">
        <v>8</v>
      </c>
      <c r="O161" s="80">
        <v>8</v>
      </c>
      <c r="P161" s="80">
        <v>8</v>
      </c>
      <c r="Q161" s="80"/>
      <c r="R161" s="80">
        <v>8</v>
      </c>
      <c r="S161" s="80">
        <v>8</v>
      </c>
      <c r="T161" s="80">
        <v>8</v>
      </c>
      <c r="U161" s="80">
        <v>8</v>
      </c>
      <c r="V161" s="80"/>
      <c r="W161" s="80">
        <v>8</v>
      </c>
      <c r="X161" s="80"/>
      <c r="Y161" s="80">
        <v>8</v>
      </c>
      <c r="Z161" s="80">
        <v>8</v>
      </c>
      <c r="AA161" s="80">
        <v>8</v>
      </c>
      <c r="AB161" s="80">
        <v>8</v>
      </c>
      <c r="AC161" s="80">
        <v>8</v>
      </c>
      <c r="AD161" s="80">
        <v>8</v>
      </c>
      <c r="AE161" s="80"/>
      <c r="AF161" s="80">
        <v>8</v>
      </c>
      <c r="AG161" s="80">
        <v>8</v>
      </c>
      <c r="AH161" s="80">
        <v>8</v>
      </c>
      <c r="AI161" s="80">
        <v>8</v>
      </c>
      <c r="AJ161" s="80">
        <v>8</v>
      </c>
      <c r="AK161" s="362">
        <f t="shared" ref="AK161" si="225">((SUM(F161:AJ161))/8)-(SUMIF($F$6:$AJ$6,"C.Nhật",F161:AJ161)/8)</f>
        <v>26</v>
      </c>
      <c r="AL161" s="362">
        <f t="shared" ref="AL161" si="226">SUM(F162:AJ162)/8*1.5</f>
        <v>0</v>
      </c>
      <c r="AM161" s="364">
        <f t="shared" ref="AM161" si="227">SUMIF($F$6:$AJ$6,"C.Nhật",$F161:$AJ162)/8*2</f>
        <v>0</v>
      </c>
      <c r="AN161" s="366">
        <f t="shared" ref="AN161" si="228">SUM(AK161:AM162)</f>
        <v>26</v>
      </c>
      <c r="AO161" s="368">
        <v>0</v>
      </c>
      <c r="AP161" s="366"/>
      <c r="AQ161" s="366"/>
      <c r="AR161" s="366"/>
      <c r="AS161" s="356"/>
      <c r="AT161" s="354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</row>
    <row r="162" spans="1:90" s="78" customFormat="1" ht="18" customHeight="1">
      <c r="A162" s="371"/>
      <c r="B162" s="371"/>
      <c r="C162" s="359"/>
      <c r="D162" s="361"/>
      <c r="E162" s="81" t="s">
        <v>32</v>
      </c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  <c r="AC162" s="82"/>
      <c r="AD162" s="82"/>
      <c r="AE162" s="82"/>
      <c r="AF162" s="82"/>
      <c r="AG162" s="82"/>
      <c r="AH162" s="82"/>
      <c r="AI162" s="82"/>
      <c r="AJ162" s="82"/>
      <c r="AK162" s="363"/>
      <c r="AL162" s="363"/>
      <c r="AM162" s="365"/>
      <c r="AN162" s="367"/>
      <c r="AO162" s="369"/>
      <c r="AP162" s="367"/>
      <c r="AQ162" s="367"/>
      <c r="AR162" s="367"/>
      <c r="AS162" s="357"/>
      <c r="AT162" s="354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</row>
    <row r="163" spans="1:90" s="78" customFormat="1" ht="18" customHeight="1">
      <c r="A163" s="370">
        <f t="shared" ref="A163" si="229">A161+1</f>
        <v>34</v>
      </c>
      <c r="B163" s="370" t="s">
        <v>135</v>
      </c>
      <c r="C163" s="358" t="str">
        <f>VLOOKUP(B163,DS,2,0)</f>
        <v>Thạch Giang</v>
      </c>
      <c r="D163" s="360" t="str">
        <f>VLOOKUP(B163,DS,3,0)</f>
        <v>Công nhân</v>
      </c>
      <c r="E163" s="79" t="s">
        <v>33</v>
      </c>
      <c r="F163" s="80">
        <v>8</v>
      </c>
      <c r="G163" s="80">
        <v>8</v>
      </c>
      <c r="H163" s="80">
        <v>8</v>
      </c>
      <c r="I163" s="80">
        <v>8</v>
      </c>
      <c r="J163" s="80"/>
      <c r="K163" s="80">
        <v>8</v>
      </c>
      <c r="L163" s="80">
        <v>8</v>
      </c>
      <c r="M163" s="80">
        <v>8</v>
      </c>
      <c r="N163" s="80">
        <v>8</v>
      </c>
      <c r="O163" s="80">
        <v>8</v>
      </c>
      <c r="P163" s="80">
        <v>8</v>
      </c>
      <c r="Q163" s="80"/>
      <c r="R163" s="80">
        <v>8</v>
      </c>
      <c r="S163" s="80">
        <v>8</v>
      </c>
      <c r="T163" s="80">
        <v>8</v>
      </c>
      <c r="U163" s="80">
        <v>8</v>
      </c>
      <c r="V163" s="80">
        <v>8</v>
      </c>
      <c r="W163" s="80">
        <v>8</v>
      </c>
      <c r="X163" s="80"/>
      <c r="Y163" s="80">
        <v>8</v>
      </c>
      <c r="Z163" s="80">
        <v>8</v>
      </c>
      <c r="AA163" s="80">
        <v>8</v>
      </c>
      <c r="AB163" s="80">
        <v>8</v>
      </c>
      <c r="AC163" s="80">
        <v>8</v>
      </c>
      <c r="AD163" s="80">
        <v>8</v>
      </c>
      <c r="AE163" s="80"/>
      <c r="AF163" s="80">
        <v>8</v>
      </c>
      <c r="AG163" s="80">
        <v>8</v>
      </c>
      <c r="AH163" s="80">
        <v>8</v>
      </c>
      <c r="AI163" s="80">
        <v>8</v>
      </c>
      <c r="AJ163" s="80">
        <v>8</v>
      </c>
      <c r="AK163" s="362">
        <f t="shared" ref="AK163" si="230">((SUM(F163:AJ163))/8)-(SUMIF($F$6:$AJ$6,"C.Nhật",F163:AJ163)/8)</f>
        <v>27</v>
      </c>
      <c r="AL163" s="362">
        <f t="shared" ref="AL163" si="231">SUM(F164:AJ164)/8*1.5</f>
        <v>0</v>
      </c>
      <c r="AM163" s="364">
        <f t="shared" ref="AM163" si="232">SUMIF($F$6:$AJ$6,"C.Nhật",$F163:$AJ164)/8*2</f>
        <v>0</v>
      </c>
      <c r="AN163" s="366">
        <f t="shared" ref="AN163" si="233">SUM(AK163:AM164)</f>
        <v>27</v>
      </c>
      <c r="AO163" s="368">
        <v>0</v>
      </c>
      <c r="AP163" s="366"/>
      <c r="AQ163" s="366"/>
      <c r="AR163" s="366"/>
      <c r="AS163" s="356"/>
      <c r="AT163" s="354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</row>
    <row r="164" spans="1:90" s="78" customFormat="1" ht="18" customHeight="1">
      <c r="A164" s="371"/>
      <c r="B164" s="371"/>
      <c r="C164" s="359"/>
      <c r="D164" s="361"/>
      <c r="E164" s="81" t="s">
        <v>32</v>
      </c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  <c r="AA164" s="82"/>
      <c r="AB164" s="82"/>
      <c r="AC164" s="82"/>
      <c r="AD164" s="82"/>
      <c r="AE164" s="82"/>
      <c r="AF164" s="82"/>
      <c r="AG164" s="82"/>
      <c r="AH164" s="82"/>
      <c r="AI164" s="82"/>
      <c r="AJ164" s="82"/>
      <c r="AK164" s="363"/>
      <c r="AL164" s="363"/>
      <c r="AM164" s="365"/>
      <c r="AN164" s="367"/>
      <c r="AO164" s="369"/>
      <c r="AP164" s="367"/>
      <c r="AQ164" s="367"/>
      <c r="AR164" s="367"/>
      <c r="AS164" s="357"/>
      <c r="AT164" s="354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</row>
    <row r="165" spans="1:90" s="78" customFormat="1" ht="18" customHeight="1">
      <c r="A165" s="370">
        <f t="shared" ref="A165" si="234">A163+1</f>
        <v>35</v>
      </c>
      <c r="B165" s="370" t="s">
        <v>136</v>
      </c>
      <c r="C165" s="358" t="str">
        <f>VLOOKUP(B165,DS,2,0)</f>
        <v>Thạch Quyền</v>
      </c>
      <c r="D165" s="360" t="str">
        <f>VLOOKUP(B165,DS,3,0)</f>
        <v>Công nhân</v>
      </c>
      <c r="E165" s="79" t="s">
        <v>33</v>
      </c>
      <c r="F165" s="80">
        <v>8</v>
      </c>
      <c r="G165" s="80">
        <v>8</v>
      </c>
      <c r="H165" s="80">
        <v>8</v>
      </c>
      <c r="I165" s="80">
        <v>8</v>
      </c>
      <c r="J165" s="80"/>
      <c r="K165" s="80">
        <v>8</v>
      </c>
      <c r="L165" s="80">
        <v>8</v>
      </c>
      <c r="M165" s="80">
        <v>8</v>
      </c>
      <c r="N165" s="80">
        <v>8</v>
      </c>
      <c r="O165" s="80">
        <v>8</v>
      </c>
      <c r="P165" s="80"/>
      <c r="Q165" s="80"/>
      <c r="R165" s="80">
        <v>8</v>
      </c>
      <c r="S165" s="80">
        <v>8</v>
      </c>
      <c r="T165" s="80">
        <v>8</v>
      </c>
      <c r="U165" s="80">
        <v>8</v>
      </c>
      <c r="V165" s="80">
        <v>8</v>
      </c>
      <c r="W165" s="80">
        <v>8</v>
      </c>
      <c r="X165" s="80"/>
      <c r="Y165" s="80">
        <v>8</v>
      </c>
      <c r="Z165" s="80">
        <v>8</v>
      </c>
      <c r="AA165" s="80">
        <v>8</v>
      </c>
      <c r="AB165" s="80">
        <v>8</v>
      </c>
      <c r="AC165" s="80">
        <v>8</v>
      </c>
      <c r="AD165" s="80">
        <v>8</v>
      </c>
      <c r="AE165" s="80"/>
      <c r="AF165" s="80">
        <v>8</v>
      </c>
      <c r="AG165" s="80">
        <v>8</v>
      </c>
      <c r="AH165" s="80">
        <v>8</v>
      </c>
      <c r="AI165" s="80">
        <v>8</v>
      </c>
      <c r="AJ165" s="80">
        <v>8</v>
      </c>
      <c r="AK165" s="362">
        <f t="shared" ref="AK165" si="235">((SUM(F165:AJ165))/8)-(SUMIF($F$6:$AJ$6,"C.Nhật",F165:AJ165)/8)</f>
        <v>26</v>
      </c>
      <c r="AL165" s="362">
        <f t="shared" ref="AL165" si="236">SUM(F166:AJ166)/8*1.5</f>
        <v>0</v>
      </c>
      <c r="AM165" s="364">
        <f t="shared" ref="AM165" si="237">SUMIF($F$6:$AJ$6,"C.Nhật",$F165:$AJ166)/8*2</f>
        <v>0</v>
      </c>
      <c r="AN165" s="366">
        <f t="shared" ref="AN165" si="238">SUM(AK165:AM166)</f>
        <v>26</v>
      </c>
      <c r="AO165" s="368">
        <v>0</v>
      </c>
      <c r="AP165" s="366"/>
      <c r="AQ165" s="366"/>
      <c r="AR165" s="366"/>
      <c r="AS165" s="356"/>
      <c r="AT165" s="354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</row>
    <row r="166" spans="1:90" s="78" customFormat="1" ht="18" customHeight="1">
      <c r="A166" s="371"/>
      <c r="B166" s="371"/>
      <c r="C166" s="359"/>
      <c r="D166" s="361"/>
      <c r="E166" s="81" t="s">
        <v>32</v>
      </c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  <c r="AA166" s="82"/>
      <c r="AB166" s="82"/>
      <c r="AC166" s="82"/>
      <c r="AD166" s="82"/>
      <c r="AE166" s="82"/>
      <c r="AF166" s="82"/>
      <c r="AG166" s="82"/>
      <c r="AH166" s="82"/>
      <c r="AI166" s="82"/>
      <c r="AJ166" s="82"/>
      <c r="AK166" s="363"/>
      <c r="AL166" s="363"/>
      <c r="AM166" s="365"/>
      <c r="AN166" s="367"/>
      <c r="AO166" s="369"/>
      <c r="AP166" s="367"/>
      <c r="AQ166" s="367"/>
      <c r="AR166" s="367"/>
      <c r="AS166" s="357"/>
      <c r="AT166" s="354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</row>
    <row r="167" spans="1:90" s="78" customFormat="1" ht="18" customHeight="1">
      <c r="A167" s="370">
        <f t="shared" ref="A167" si="239">A165+1</f>
        <v>36</v>
      </c>
      <c r="B167" s="370" t="s">
        <v>137</v>
      </c>
      <c r="C167" s="358" t="str">
        <f>VLOOKUP(B167,DS,2,0)</f>
        <v>Lâm Lin</v>
      </c>
      <c r="D167" s="360" t="str">
        <f>VLOOKUP(B167,DS,3,0)</f>
        <v>Công nhân</v>
      </c>
      <c r="E167" s="79" t="s">
        <v>33</v>
      </c>
      <c r="F167" s="80">
        <v>8</v>
      </c>
      <c r="G167" s="80">
        <v>8</v>
      </c>
      <c r="H167" s="80">
        <v>8</v>
      </c>
      <c r="I167" s="80">
        <v>8</v>
      </c>
      <c r="J167" s="80"/>
      <c r="K167" s="80">
        <v>8</v>
      </c>
      <c r="L167" s="80">
        <v>8</v>
      </c>
      <c r="M167" s="80">
        <v>8</v>
      </c>
      <c r="N167" s="80">
        <v>8</v>
      </c>
      <c r="O167" s="80">
        <v>8</v>
      </c>
      <c r="P167" s="80">
        <v>8</v>
      </c>
      <c r="Q167" s="80"/>
      <c r="R167" s="80">
        <v>8</v>
      </c>
      <c r="S167" s="80">
        <v>8</v>
      </c>
      <c r="T167" s="80">
        <v>8</v>
      </c>
      <c r="U167" s="80">
        <v>8</v>
      </c>
      <c r="V167" s="80">
        <v>8</v>
      </c>
      <c r="W167" s="80">
        <v>8</v>
      </c>
      <c r="X167" s="80"/>
      <c r="Y167" s="80">
        <v>8</v>
      </c>
      <c r="Z167" s="80">
        <v>8</v>
      </c>
      <c r="AA167" s="80">
        <v>8</v>
      </c>
      <c r="AB167" s="80">
        <v>8</v>
      </c>
      <c r="AC167" s="80">
        <v>8</v>
      </c>
      <c r="AD167" s="80">
        <v>8</v>
      </c>
      <c r="AE167" s="80"/>
      <c r="AF167" s="80">
        <v>8</v>
      </c>
      <c r="AG167" s="80">
        <v>8</v>
      </c>
      <c r="AH167" s="80">
        <v>8</v>
      </c>
      <c r="AI167" s="80">
        <v>8</v>
      </c>
      <c r="AJ167" s="80">
        <v>8</v>
      </c>
      <c r="AK167" s="362">
        <f t="shared" ref="AK167" si="240">((SUM(F167:AJ167))/8)-(SUMIF($F$6:$AJ$6,"C.Nhật",F167:AJ167)/8)</f>
        <v>27</v>
      </c>
      <c r="AL167" s="362">
        <f t="shared" ref="AL167" si="241">SUM(F168:AJ168)/8*1.5</f>
        <v>0</v>
      </c>
      <c r="AM167" s="364">
        <f t="shared" ref="AM167" si="242">SUMIF($F$6:$AJ$6,"C.Nhật",$F167:$AJ168)/8*2</f>
        <v>0</v>
      </c>
      <c r="AN167" s="366">
        <f t="shared" ref="AN167" si="243">SUM(AK167:AM168)</f>
        <v>27</v>
      </c>
      <c r="AO167" s="368">
        <v>0</v>
      </c>
      <c r="AP167" s="366"/>
      <c r="AQ167" s="366"/>
      <c r="AR167" s="366"/>
      <c r="AS167" s="356"/>
      <c r="AT167" s="314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</row>
    <row r="168" spans="1:90" s="78" customFormat="1" ht="18" customHeight="1">
      <c r="A168" s="371"/>
      <c r="B168" s="371"/>
      <c r="C168" s="359"/>
      <c r="D168" s="361"/>
      <c r="E168" s="81" t="s">
        <v>32</v>
      </c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  <c r="AE168" s="82"/>
      <c r="AF168" s="82"/>
      <c r="AG168" s="82"/>
      <c r="AH168" s="82"/>
      <c r="AI168" s="82"/>
      <c r="AJ168" s="82"/>
      <c r="AK168" s="363"/>
      <c r="AL168" s="363"/>
      <c r="AM168" s="365"/>
      <c r="AN168" s="367"/>
      <c r="AO168" s="369"/>
      <c r="AP168" s="367"/>
      <c r="AQ168" s="367"/>
      <c r="AR168" s="367"/>
      <c r="AS168" s="357"/>
      <c r="AT168" s="314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</row>
    <row r="169" spans="1:90" s="78" customFormat="1" ht="18" customHeight="1">
      <c r="A169" s="370">
        <f t="shared" ref="A169" si="244">A167+1</f>
        <v>37</v>
      </c>
      <c r="B169" s="370" t="s">
        <v>186</v>
      </c>
      <c r="C169" s="358" t="str">
        <f>VLOOKUP(B169,DS,2,0)</f>
        <v>Lâm Chanh Đa Ra</v>
      </c>
      <c r="D169" s="360" t="str">
        <f>VLOOKUP(B169,DS,3,0)</f>
        <v>Công nhân</v>
      </c>
      <c r="E169" s="79" t="s">
        <v>33</v>
      </c>
      <c r="F169" s="80">
        <v>8</v>
      </c>
      <c r="G169" s="80">
        <v>8</v>
      </c>
      <c r="H169" s="80">
        <v>8</v>
      </c>
      <c r="I169" s="80">
        <v>8</v>
      </c>
      <c r="J169" s="80"/>
      <c r="K169" s="80">
        <v>8</v>
      </c>
      <c r="L169" s="80">
        <v>8</v>
      </c>
      <c r="M169" s="80">
        <v>8</v>
      </c>
      <c r="N169" s="80">
        <v>8</v>
      </c>
      <c r="O169" s="80">
        <v>8</v>
      </c>
      <c r="P169" s="80">
        <v>8</v>
      </c>
      <c r="Q169" s="80"/>
      <c r="R169" s="80">
        <v>8</v>
      </c>
      <c r="S169" s="80">
        <v>8</v>
      </c>
      <c r="T169" s="80">
        <v>8</v>
      </c>
      <c r="U169" s="80">
        <v>8</v>
      </c>
      <c r="V169" s="80">
        <v>8</v>
      </c>
      <c r="W169" s="80">
        <v>8</v>
      </c>
      <c r="X169" s="80"/>
      <c r="Y169" s="80">
        <v>8</v>
      </c>
      <c r="Z169" s="80">
        <v>8</v>
      </c>
      <c r="AA169" s="80">
        <v>8</v>
      </c>
      <c r="AB169" s="80">
        <v>8</v>
      </c>
      <c r="AC169" s="80">
        <v>8</v>
      </c>
      <c r="AD169" s="80">
        <v>8</v>
      </c>
      <c r="AE169" s="80"/>
      <c r="AF169" s="80">
        <v>8</v>
      </c>
      <c r="AG169" s="80">
        <v>8</v>
      </c>
      <c r="AH169" s="80">
        <v>8</v>
      </c>
      <c r="AI169" s="80">
        <v>8</v>
      </c>
      <c r="AJ169" s="80"/>
      <c r="AK169" s="362">
        <f t="shared" ref="AK169" si="245">((SUM(F169:AJ169))/8)-(SUMIF($F$6:$AJ$6,"C.Nhật",F169:AJ169)/8)</f>
        <v>26</v>
      </c>
      <c r="AL169" s="362">
        <f t="shared" ref="AL169" si="246">SUM(F170:AJ170)/8*1.5</f>
        <v>0</v>
      </c>
      <c r="AM169" s="364">
        <f t="shared" ref="AM169" si="247">SUMIF($F$6:$AJ$6,"C.Nhật",$F169:$AJ170)/8*2</f>
        <v>0</v>
      </c>
      <c r="AN169" s="366">
        <f t="shared" ref="AN169" si="248">SUM(AK169:AM170)</f>
        <v>26</v>
      </c>
      <c r="AO169" s="368">
        <v>0</v>
      </c>
      <c r="AP169" s="366"/>
      <c r="AQ169" s="366"/>
      <c r="AR169" s="366"/>
      <c r="AS169" s="356"/>
      <c r="AT169" s="314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</row>
    <row r="170" spans="1:90" s="78" customFormat="1" ht="18" customHeight="1">
      <c r="A170" s="371"/>
      <c r="B170" s="371"/>
      <c r="C170" s="359"/>
      <c r="D170" s="361"/>
      <c r="E170" s="81" t="s">
        <v>32</v>
      </c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  <c r="AA170" s="82"/>
      <c r="AB170" s="82"/>
      <c r="AC170" s="82"/>
      <c r="AD170" s="82"/>
      <c r="AE170" s="82"/>
      <c r="AF170" s="82"/>
      <c r="AG170" s="82"/>
      <c r="AH170" s="82"/>
      <c r="AI170" s="82"/>
      <c r="AJ170" s="82"/>
      <c r="AK170" s="363"/>
      <c r="AL170" s="363"/>
      <c r="AM170" s="365"/>
      <c r="AN170" s="367"/>
      <c r="AO170" s="369"/>
      <c r="AP170" s="367"/>
      <c r="AQ170" s="367"/>
      <c r="AR170" s="367"/>
      <c r="AS170" s="357"/>
      <c r="AT170" s="314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</row>
    <row r="171" spans="1:90" s="83" customFormat="1" ht="12.75">
      <c r="A171" s="19"/>
      <c r="B171" s="84"/>
      <c r="C171" s="4"/>
      <c r="D171" s="132"/>
      <c r="E171" s="4"/>
      <c r="F171" s="88"/>
      <c r="G171" s="88"/>
      <c r="H171" s="85"/>
      <c r="I171" s="85"/>
      <c r="J171" s="140"/>
      <c r="K171" s="88"/>
      <c r="L171" s="85"/>
      <c r="M171" s="88"/>
      <c r="N171" s="88"/>
      <c r="O171" s="88"/>
      <c r="P171" s="88"/>
      <c r="Q171" s="85"/>
      <c r="R171" s="88"/>
      <c r="S171" s="88"/>
      <c r="T171" s="140"/>
      <c r="U171" s="88"/>
      <c r="V171" s="88"/>
      <c r="W171" s="88"/>
      <c r="X171" s="84"/>
      <c r="Y171" s="88"/>
      <c r="Z171" s="88"/>
      <c r="AA171" s="88"/>
      <c r="AB171" s="88"/>
      <c r="AC171" s="88"/>
      <c r="AD171" s="85"/>
      <c r="AE171" s="88"/>
      <c r="AF171" s="88"/>
      <c r="AG171" s="88"/>
      <c r="AH171" s="88"/>
      <c r="AI171" s="88"/>
      <c r="AJ171" s="88"/>
      <c r="AK171" s="4"/>
      <c r="AL171" s="4"/>
      <c r="AM171" s="117"/>
      <c r="AN171" s="87"/>
      <c r="AO171" s="87"/>
      <c r="AP171" s="87"/>
      <c r="AQ171" s="87"/>
      <c r="AR171" s="87"/>
      <c r="AS171" s="4"/>
      <c r="AT171" s="123"/>
    </row>
    <row r="172" spans="1:90" s="83" customFormat="1" ht="12.75">
      <c r="A172" s="19" t="s">
        <v>14</v>
      </c>
      <c r="B172" s="84"/>
      <c r="C172" s="4"/>
      <c r="D172" s="132"/>
      <c r="E172" s="4"/>
      <c r="F172" s="88"/>
      <c r="G172" s="88"/>
      <c r="H172" s="85"/>
      <c r="I172" s="85"/>
      <c r="J172" s="140"/>
      <c r="K172" s="88"/>
      <c r="L172" s="85"/>
      <c r="M172" s="88"/>
      <c r="N172" s="88"/>
      <c r="O172" s="88"/>
      <c r="P172" s="88"/>
      <c r="Q172" s="85"/>
      <c r="R172" s="88"/>
      <c r="S172" s="88"/>
      <c r="T172" s="140"/>
      <c r="U172" s="88"/>
      <c r="V172" s="88"/>
      <c r="W172" s="88"/>
      <c r="X172" s="84"/>
      <c r="Y172" s="88"/>
      <c r="Z172" s="88"/>
      <c r="AA172" s="88"/>
      <c r="AB172" s="88"/>
      <c r="AC172" s="88"/>
      <c r="AD172" s="85"/>
      <c r="AE172" s="88"/>
      <c r="AF172" s="88"/>
      <c r="AG172" s="88"/>
      <c r="AH172" s="88"/>
      <c r="AI172" s="88"/>
      <c r="AJ172" s="88"/>
      <c r="AK172" s="4"/>
      <c r="AL172" s="4"/>
      <c r="AM172" s="117"/>
      <c r="AN172" s="87"/>
      <c r="AO172" s="87"/>
      <c r="AP172" s="87"/>
      <c r="AQ172" s="87"/>
      <c r="AR172" s="87"/>
      <c r="AS172" s="4"/>
      <c r="AT172" s="123"/>
    </row>
    <row r="173" spans="1:90" s="83" customFormat="1" ht="12.75">
      <c r="A173" s="16"/>
      <c r="B173" s="16"/>
      <c r="C173" s="4"/>
      <c r="D173" s="132"/>
      <c r="E173" s="4"/>
      <c r="F173" s="88"/>
      <c r="G173" s="88"/>
      <c r="H173" s="141"/>
      <c r="I173" s="141"/>
      <c r="J173" s="141"/>
      <c r="K173" s="88"/>
      <c r="L173" s="141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141"/>
      <c r="AE173" s="88"/>
      <c r="AF173" s="88"/>
      <c r="AG173" s="88"/>
      <c r="AH173" s="88"/>
      <c r="AI173" s="88"/>
      <c r="AJ173" s="88"/>
      <c r="AK173" s="4"/>
      <c r="AL173" s="4"/>
      <c r="AM173" s="117"/>
      <c r="AN173" s="89"/>
      <c r="AO173" s="89"/>
      <c r="AP173" s="89"/>
      <c r="AQ173" s="89"/>
      <c r="AR173" s="89"/>
      <c r="AS173" s="4"/>
      <c r="AT173" s="123"/>
    </row>
    <row r="174" spans="1:90" s="86" customFormat="1" ht="15" customHeight="1">
      <c r="A174" s="16"/>
      <c r="B174" s="16"/>
      <c r="C174" s="4"/>
      <c r="D174" s="132"/>
      <c r="E174" s="4"/>
      <c r="F174" s="88"/>
      <c r="G174" s="88"/>
      <c r="H174" s="141"/>
      <c r="I174" s="141"/>
      <c r="J174" s="141"/>
      <c r="K174" s="88"/>
      <c r="L174" s="141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141"/>
      <c r="AE174" s="88"/>
      <c r="AF174" s="88"/>
      <c r="AG174" s="88"/>
      <c r="AH174" s="88"/>
      <c r="AI174" s="88"/>
      <c r="AJ174" s="88"/>
      <c r="AK174" s="4"/>
      <c r="AL174" s="4"/>
      <c r="AM174" s="117"/>
      <c r="AN174" s="89"/>
      <c r="AO174" s="89"/>
      <c r="AP174" s="89"/>
      <c r="AQ174" s="89"/>
      <c r="AR174" s="89"/>
      <c r="AS174" s="4"/>
      <c r="AT174" s="4"/>
    </row>
    <row r="175" spans="1:90" s="86" customFormat="1" ht="11.25">
      <c r="A175" s="16"/>
      <c r="B175" s="16"/>
      <c r="C175" s="4"/>
      <c r="D175" s="132"/>
      <c r="E175" s="4"/>
      <c r="F175" s="88"/>
      <c r="G175" s="88"/>
      <c r="H175" s="141"/>
      <c r="I175" s="141"/>
      <c r="J175" s="141"/>
      <c r="K175" s="88"/>
      <c r="L175" s="141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141"/>
      <c r="AE175" s="88"/>
      <c r="AF175" s="88"/>
      <c r="AG175" s="88"/>
      <c r="AH175" s="88"/>
      <c r="AI175" s="88"/>
      <c r="AJ175" s="88"/>
      <c r="AK175" s="4"/>
      <c r="AL175" s="4"/>
      <c r="AM175" s="117"/>
      <c r="AN175" s="89"/>
      <c r="AO175" s="89"/>
      <c r="AP175" s="89"/>
      <c r="AQ175" s="89"/>
      <c r="AR175" s="89"/>
      <c r="AS175" s="4"/>
      <c r="AT175" s="4"/>
    </row>
    <row r="176" spans="1:90" s="86" customFormat="1" ht="11.25">
      <c r="A176" s="16"/>
      <c r="B176" s="16"/>
      <c r="C176" s="4"/>
      <c r="D176" s="132"/>
      <c r="E176" s="4"/>
      <c r="F176" s="88"/>
      <c r="G176" s="88"/>
      <c r="H176" s="141"/>
      <c r="I176" s="141"/>
      <c r="J176" s="141"/>
      <c r="K176" s="88"/>
      <c r="L176" s="141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141"/>
      <c r="AE176" s="88"/>
      <c r="AF176" s="88"/>
      <c r="AG176" s="88"/>
      <c r="AH176" s="88"/>
      <c r="AI176" s="88"/>
      <c r="AJ176" s="88"/>
      <c r="AK176" s="4"/>
      <c r="AL176" s="4"/>
      <c r="AM176" s="117"/>
      <c r="AN176" s="89"/>
      <c r="AO176" s="89"/>
      <c r="AP176" s="89"/>
      <c r="AQ176" s="89"/>
      <c r="AR176" s="89"/>
      <c r="AS176" s="4"/>
      <c r="AT176" s="4"/>
    </row>
    <row r="177" spans="1:46" s="86" customFormat="1" ht="11.25">
      <c r="A177" s="13"/>
      <c r="B177" s="13"/>
      <c r="C177" s="19"/>
      <c r="D177" s="133"/>
      <c r="E177" s="90"/>
      <c r="F177" s="140"/>
      <c r="G177" s="142"/>
      <c r="H177" s="85"/>
      <c r="I177" s="85"/>
      <c r="J177" s="85"/>
      <c r="K177" s="142"/>
      <c r="L177" s="85"/>
      <c r="M177" s="142"/>
      <c r="N177" s="142"/>
      <c r="O177" s="142"/>
      <c r="P177" s="142"/>
      <c r="Q177" s="85"/>
      <c r="R177" s="140"/>
      <c r="S177" s="142"/>
      <c r="T177" s="142"/>
      <c r="U177" s="85"/>
      <c r="V177" s="142"/>
      <c r="W177" s="142"/>
      <c r="X177" s="85"/>
      <c r="Y177" s="142"/>
      <c r="Z177" s="142"/>
      <c r="AA177" s="142"/>
      <c r="AB177" s="142"/>
      <c r="AC177" s="142"/>
      <c r="AD177" s="85"/>
      <c r="AE177" s="142"/>
      <c r="AF177" s="142"/>
      <c r="AG177" s="142"/>
      <c r="AH177" s="142"/>
      <c r="AI177" s="142"/>
      <c r="AJ177" s="142"/>
      <c r="AK177" s="90"/>
      <c r="AM177" s="118"/>
      <c r="AN177" s="13"/>
      <c r="AO177" s="13"/>
      <c r="AP177" s="13"/>
      <c r="AQ177" s="13"/>
      <c r="AR177" s="13"/>
      <c r="AS177" s="19"/>
      <c r="AT177" s="4"/>
    </row>
    <row r="178" spans="1:46" s="86" customFormat="1" ht="12.75">
      <c r="A178" s="2"/>
      <c r="B178" s="2" t="s">
        <v>0</v>
      </c>
      <c r="C178" s="2"/>
      <c r="D178" s="311"/>
      <c r="E178" s="2"/>
      <c r="F178" s="143"/>
      <c r="G178" s="143"/>
      <c r="H178" s="143"/>
      <c r="I178" s="143"/>
      <c r="J178" s="143"/>
      <c r="K178" s="143"/>
      <c r="L178" s="143"/>
      <c r="M178" s="143"/>
      <c r="N178" s="143"/>
      <c r="O178" s="143"/>
      <c r="P178" s="143"/>
      <c r="Q178" s="143"/>
      <c r="R178" s="143"/>
      <c r="S178" s="143"/>
      <c r="T178" s="143"/>
      <c r="U178" s="143"/>
      <c r="V178" s="143"/>
      <c r="W178" s="143"/>
      <c r="X178" s="143"/>
      <c r="Y178" s="143"/>
      <c r="Z178" s="143"/>
      <c r="AA178" s="143"/>
      <c r="AB178" s="143"/>
      <c r="AC178" s="143"/>
      <c r="AD178" s="143"/>
      <c r="AE178" s="143"/>
      <c r="AF178" s="143"/>
      <c r="AG178" s="143"/>
      <c r="AH178" s="144"/>
      <c r="AI178" s="144"/>
      <c r="AJ178" s="144"/>
      <c r="AK178" s="2"/>
      <c r="AL178" s="2"/>
      <c r="AM178" s="119"/>
      <c r="AN178" s="2"/>
      <c r="AO178" s="2"/>
      <c r="AP178" s="2"/>
      <c r="AQ178" s="2"/>
      <c r="AR178" s="2"/>
      <c r="AS178" s="2"/>
      <c r="AT178" s="4"/>
    </row>
    <row r="179" spans="1:46" s="86" customFormat="1" ht="12.75">
      <c r="A179" s="2"/>
      <c r="B179" s="2"/>
      <c r="C179" s="2" t="s">
        <v>48</v>
      </c>
      <c r="D179" s="311"/>
      <c r="E179" s="2"/>
      <c r="F179" s="143"/>
      <c r="G179" s="143"/>
      <c r="H179" s="143"/>
      <c r="I179" s="143"/>
      <c r="J179" s="143"/>
      <c r="K179" s="143"/>
      <c r="L179" s="143"/>
      <c r="M179" s="143"/>
      <c r="N179" s="143"/>
      <c r="O179" s="143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43"/>
      <c r="AA179" s="143"/>
      <c r="AB179" s="143"/>
      <c r="AC179" s="143"/>
      <c r="AD179" s="143"/>
      <c r="AE179" s="143"/>
      <c r="AF179" s="143"/>
      <c r="AG179" s="143"/>
      <c r="AH179" s="144"/>
      <c r="AI179" s="144"/>
      <c r="AJ179" s="144"/>
      <c r="AK179" s="2"/>
      <c r="AL179" s="2"/>
      <c r="AM179" s="119"/>
      <c r="AN179" s="2"/>
      <c r="AO179" s="2"/>
      <c r="AP179" s="2"/>
      <c r="AQ179" s="2"/>
      <c r="AR179" s="2"/>
      <c r="AS179" s="2"/>
      <c r="AT179" s="19"/>
    </row>
    <row r="180" spans="1:46" ht="15" customHeight="1">
      <c r="C180" s="2" t="s">
        <v>49</v>
      </c>
    </row>
    <row r="181" spans="1:46" ht="15" customHeight="1">
      <c r="C181" s="2" t="s">
        <v>50</v>
      </c>
    </row>
    <row r="182" spans="1:46" ht="15" customHeight="1">
      <c r="C182" s="2" t="s">
        <v>51</v>
      </c>
    </row>
    <row r="183" spans="1:46" ht="15" customHeight="1">
      <c r="C183" s="2" t="s">
        <v>52</v>
      </c>
    </row>
    <row r="184" spans="1:46" ht="15" customHeight="1">
      <c r="C184" s="2" t="s">
        <v>53</v>
      </c>
    </row>
    <row r="185" spans="1:46" ht="15" customHeight="1">
      <c r="C185" s="2" t="s">
        <v>54</v>
      </c>
    </row>
    <row r="186" spans="1:46" ht="15" customHeight="1">
      <c r="C186" s="2" t="s">
        <v>55</v>
      </c>
    </row>
    <row r="187" spans="1:46" ht="15" customHeight="1">
      <c r="C187" s="2" t="s">
        <v>56</v>
      </c>
    </row>
  </sheetData>
  <protectedRanges>
    <protectedRange password="CC78" sqref="A1:A3" name="Range1_2_1"/>
    <protectedRange password="CC78" sqref="A8:A17" name="Range1_1"/>
    <protectedRange password="CC78" sqref="A8:A17 C8:E17" name="Range1_6"/>
    <protectedRange password="CC78" sqref="B8:B17" name="Range1_4"/>
    <protectedRange password="CC78" sqref="J22:J23" name="Range1_1_1_1"/>
    <protectedRange password="CC78" sqref="J24" name="Range1_3_1_1"/>
    <protectedRange password="CC78" sqref="A45:A47 A90:A92" name="Range1_2_1_1"/>
    <protectedRange password="CC78" sqref="A52:A67" name="Range1_1_1"/>
    <protectedRange password="CC78" sqref="C52:E67 A52:A67" name="Range1_6_1"/>
    <protectedRange password="CC78" sqref="B52:B67" name="Range1_4_1"/>
    <protectedRange password="CC78" sqref="J72:J73" name="Range1_1_1_1_1"/>
    <protectedRange password="CC78" sqref="J74" name="Range1_3_1_1_1"/>
    <protectedRange password="CC78" sqref="A97:A170" name="Range1_1_2"/>
    <protectedRange password="CC78" sqref="A97:A170 C97:E170" name="Range1_6_2"/>
    <protectedRange password="CC78" sqref="B97:B148" name="Range1_4_2"/>
    <protectedRange password="CC78" sqref="J175:J176" name="Range1_1_1_1_2"/>
    <protectedRange password="CC78" sqref="J177" name="Range1_3_1_1_2"/>
    <protectedRange password="CC78" sqref="B149:B170" name="Range1_4_2_1_1"/>
  </protectedRanges>
  <autoFilter ref="A7:AS7"/>
  <mergeCells count="692">
    <mergeCell ref="AP159:AP160"/>
    <mergeCell ref="AQ159:AQ160"/>
    <mergeCell ref="AR159:AR160"/>
    <mergeCell ref="AS159:AS160"/>
    <mergeCell ref="A161:A162"/>
    <mergeCell ref="B161:B162"/>
    <mergeCell ref="C161:C162"/>
    <mergeCell ref="D161:D162"/>
    <mergeCell ref="AK161:AK162"/>
    <mergeCell ref="AL161:AL162"/>
    <mergeCell ref="AM161:AM162"/>
    <mergeCell ref="AN161:AN162"/>
    <mergeCell ref="AO161:AO162"/>
    <mergeCell ref="AP161:AP162"/>
    <mergeCell ref="AQ161:AQ162"/>
    <mergeCell ref="AR161:AR162"/>
    <mergeCell ref="AS161:AS162"/>
    <mergeCell ref="A159:A160"/>
    <mergeCell ref="B159:B160"/>
    <mergeCell ref="C159:C160"/>
    <mergeCell ref="D159:D160"/>
    <mergeCell ref="AK159:AK160"/>
    <mergeCell ref="AL159:AL160"/>
    <mergeCell ref="AM159:AM160"/>
    <mergeCell ref="AN159:AN160"/>
    <mergeCell ref="AO159:AO160"/>
    <mergeCell ref="AP163:AP164"/>
    <mergeCell ref="AQ163:AQ164"/>
    <mergeCell ref="AR163:AR164"/>
    <mergeCell ref="AS163:AS164"/>
    <mergeCell ref="A165:A166"/>
    <mergeCell ref="B165:B166"/>
    <mergeCell ref="C165:C166"/>
    <mergeCell ref="D165:D166"/>
    <mergeCell ref="AK165:AK166"/>
    <mergeCell ref="AL165:AL166"/>
    <mergeCell ref="AM165:AM166"/>
    <mergeCell ref="AN165:AN166"/>
    <mergeCell ref="AO165:AO166"/>
    <mergeCell ref="AP165:AP166"/>
    <mergeCell ref="AQ165:AQ166"/>
    <mergeCell ref="AR165:AR166"/>
    <mergeCell ref="AS165:AS166"/>
    <mergeCell ref="A163:A164"/>
    <mergeCell ref="B163:B164"/>
    <mergeCell ref="C163:C164"/>
    <mergeCell ref="D163:D164"/>
    <mergeCell ref="AK163:AK164"/>
    <mergeCell ref="AL163:AL164"/>
    <mergeCell ref="AM163:AM164"/>
    <mergeCell ref="AN163:AN164"/>
    <mergeCell ref="AO163:AO164"/>
    <mergeCell ref="AR64:AR65"/>
    <mergeCell ref="AS64:AS65"/>
    <mergeCell ref="A157:A158"/>
    <mergeCell ref="B157:B158"/>
    <mergeCell ref="C157:C158"/>
    <mergeCell ref="D157:D158"/>
    <mergeCell ref="AK157:AK158"/>
    <mergeCell ref="AL157:AL158"/>
    <mergeCell ref="AM157:AM158"/>
    <mergeCell ref="AN157:AN158"/>
    <mergeCell ref="AO157:AO158"/>
    <mergeCell ref="AP157:AP158"/>
    <mergeCell ref="AQ157:AQ158"/>
    <mergeCell ref="AR157:AR158"/>
    <mergeCell ref="AS157:AS158"/>
    <mergeCell ref="C64:C65"/>
    <mergeCell ref="D64:D65"/>
    <mergeCell ref="AK64:AK65"/>
    <mergeCell ref="AL64:AL65"/>
    <mergeCell ref="AM64:AM65"/>
    <mergeCell ref="AN64:AN65"/>
    <mergeCell ref="AO64:AO65"/>
    <mergeCell ref="AP64:AP65"/>
    <mergeCell ref="AQ64:AQ65"/>
    <mergeCell ref="AR8:AR9"/>
    <mergeCell ref="AP10:AP11"/>
    <mergeCell ref="AM1:AS1"/>
    <mergeCell ref="A5:A6"/>
    <mergeCell ref="B5:B6"/>
    <mergeCell ref="C5:C6"/>
    <mergeCell ref="D5:D6"/>
    <mergeCell ref="E5:E6"/>
    <mergeCell ref="AK5:AM5"/>
    <mergeCell ref="AN5:AN6"/>
    <mergeCell ref="AO5:AO6"/>
    <mergeCell ref="AP5:AP6"/>
    <mergeCell ref="AQ5:AQ6"/>
    <mergeCell ref="AR5:AR6"/>
    <mergeCell ref="AS5:AS6"/>
    <mergeCell ref="A14:A15"/>
    <mergeCell ref="B14:B15"/>
    <mergeCell ref="AT5:AT6"/>
    <mergeCell ref="A8:A9"/>
    <mergeCell ref="B8:B9"/>
    <mergeCell ref="C8:C9"/>
    <mergeCell ref="D8:D9"/>
    <mergeCell ref="AK8:AK9"/>
    <mergeCell ref="AL8:AL9"/>
    <mergeCell ref="AS8:AS9"/>
    <mergeCell ref="A10:A11"/>
    <mergeCell ref="B10:B11"/>
    <mergeCell ref="C10:C11"/>
    <mergeCell ref="D10:D11"/>
    <mergeCell ref="AK10:AK11"/>
    <mergeCell ref="AL10:AL11"/>
    <mergeCell ref="AM10:AM11"/>
    <mergeCell ref="AN10:AN11"/>
    <mergeCell ref="AO10:AO11"/>
    <mergeCell ref="AM8:AM9"/>
    <mergeCell ref="AN8:AN9"/>
    <mergeCell ref="AO8:AO9"/>
    <mergeCell ref="AP8:AP9"/>
    <mergeCell ref="AQ8:AQ9"/>
    <mergeCell ref="AQ10:AQ11"/>
    <mergeCell ref="AR10:AR11"/>
    <mergeCell ref="AS10:AS11"/>
    <mergeCell ref="A12:A13"/>
    <mergeCell ref="B12:B13"/>
    <mergeCell ref="C12:C13"/>
    <mergeCell ref="D12:D13"/>
    <mergeCell ref="AK12:AK13"/>
    <mergeCell ref="AL12:AL13"/>
    <mergeCell ref="AS12:AS13"/>
    <mergeCell ref="AM12:AM13"/>
    <mergeCell ref="AN12:AN13"/>
    <mergeCell ref="AO12:AO13"/>
    <mergeCell ref="AP12:AP13"/>
    <mergeCell ref="AQ12:AQ13"/>
    <mergeCell ref="AR12:AR13"/>
    <mergeCell ref="A16:A17"/>
    <mergeCell ref="B16:B17"/>
    <mergeCell ref="C16:C17"/>
    <mergeCell ref="D16:D17"/>
    <mergeCell ref="AK16:AK17"/>
    <mergeCell ref="AL16:AL17"/>
    <mergeCell ref="AS16:AS17"/>
    <mergeCell ref="AM16:AM17"/>
    <mergeCell ref="AN16:AN17"/>
    <mergeCell ref="AO16:AO17"/>
    <mergeCell ref="AP16:AP17"/>
    <mergeCell ref="AQ16:AQ17"/>
    <mergeCell ref="AR16:AR17"/>
    <mergeCell ref="C14:C15"/>
    <mergeCell ref="D14:D15"/>
    <mergeCell ref="AK14:AK15"/>
    <mergeCell ref="AL14:AL15"/>
    <mergeCell ref="AM14:AM15"/>
    <mergeCell ref="AN14:AN15"/>
    <mergeCell ref="AO14:AO15"/>
    <mergeCell ref="AP14:AP15"/>
    <mergeCell ref="AQ14:AQ15"/>
    <mergeCell ref="AR14:AR15"/>
    <mergeCell ref="AS14:AS15"/>
    <mergeCell ref="AM45:AS45"/>
    <mergeCell ref="A49:A50"/>
    <mergeCell ref="B49:B50"/>
    <mergeCell ref="C49:C50"/>
    <mergeCell ref="D49:D50"/>
    <mergeCell ref="E49:E50"/>
    <mergeCell ref="AS49:AS50"/>
    <mergeCell ref="AT49:AT50"/>
    <mergeCell ref="A52:A53"/>
    <mergeCell ref="B52:B53"/>
    <mergeCell ref="C52:C53"/>
    <mergeCell ref="D52:D53"/>
    <mergeCell ref="AK52:AK53"/>
    <mergeCell ref="AL52:AL53"/>
    <mergeCell ref="AM52:AM53"/>
    <mergeCell ref="AN52:AN53"/>
    <mergeCell ref="AK49:AM49"/>
    <mergeCell ref="AN49:AN50"/>
    <mergeCell ref="AO49:AO50"/>
    <mergeCell ref="AP49:AP50"/>
    <mergeCell ref="AQ49:AQ50"/>
    <mergeCell ref="AR49:AR50"/>
    <mergeCell ref="AO52:AO53"/>
    <mergeCell ref="AP52:AP53"/>
    <mergeCell ref="AQ52:AQ53"/>
    <mergeCell ref="AR52:AR53"/>
    <mergeCell ref="AS52:AS53"/>
    <mergeCell ref="A54:A55"/>
    <mergeCell ref="B54:B55"/>
    <mergeCell ref="C54:C55"/>
    <mergeCell ref="D54:D55"/>
    <mergeCell ref="AK54:AK55"/>
    <mergeCell ref="AR54:AR55"/>
    <mergeCell ref="AS54:AS55"/>
    <mergeCell ref="A56:A57"/>
    <mergeCell ref="B56:B57"/>
    <mergeCell ref="C56:C57"/>
    <mergeCell ref="D56:D57"/>
    <mergeCell ref="AK56:AK57"/>
    <mergeCell ref="AL56:AL57"/>
    <mergeCell ref="AM56:AM57"/>
    <mergeCell ref="AN56:AN57"/>
    <mergeCell ref="AL54:AL55"/>
    <mergeCell ref="AM54:AM55"/>
    <mergeCell ref="AN54:AN55"/>
    <mergeCell ref="AO54:AO55"/>
    <mergeCell ref="AP54:AP55"/>
    <mergeCell ref="AQ54:AQ55"/>
    <mergeCell ref="AO56:AO57"/>
    <mergeCell ref="AP56:AP57"/>
    <mergeCell ref="AQ56:AQ57"/>
    <mergeCell ref="AL58:AL59"/>
    <mergeCell ref="AM58:AM59"/>
    <mergeCell ref="AN58:AN59"/>
    <mergeCell ref="AR56:AR57"/>
    <mergeCell ref="AS56:AS57"/>
    <mergeCell ref="A58:A59"/>
    <mergeCell ref="B58:B59"/>
    <mergeCell ref="C58:C59"/>
    <mergeCell ref="D58:D59"/>
    <mergeCell ref="AK58:AK59"/>
    <mergeCell ref="AR58:AR59"/>
    <mergeCell ref="AS58:AS59"/>
    <mergeCell ref="AO58:AO59"/>
    <mergeCell ref="AP58:AP59"/>
    <mergeCell ref="AQ58:AQ59"/>
    <mergeCell ref="AO60:AO61"/>
    <mergeCell ref="AP60:AP61"/>
    <mergeCell ref="AQ60:AQ61"/>
    <mergeCell ref="AR60:AR61"/>
    <mergeCell ref="AS60:AS61"/>
    <mergeCell ref="A62:A63"/>
    <mergeCell ref="B62:B63"/>
    <mergeCell ref="C62:C63"/>
    <mergeCell ref="D62:D63"/>
    <mergeCell ref="AK62:AK63"/>
    <mergeCell ref="A60:A61"/>
    <mergeCell ref="B60:B61"/>
    <mergeCell ref="C60:C61"/>
    <mergeCell ref="D60:D61"/>
    <mergeCell ref="AK60:AK61"/>
    <mergeCell ref="AL60:AL61"/>
    <mergeCell ref="AM60:AM61"/>
    <mergeCell ref="AN60:AN61"/>
    <mergeCell ref="AO66:AO67"/>
    <mergeCell ref="AP66:AP67"/>
    <mergeCell ref="AQ66:AQ67"/>
    <mergeCell ref="AR66:AR67"/>
    <mergeCell ref="AS66:AS67"/>
    <mergeCell ref="AM90:AS90"/>
    <mergeCell ref="AR62:AR63"/>
    <mergeCell ref="AS62:AS63"/>
    <mergeCell ref="A66:A67"/>
    <mergeCell ref="B66:B67"/>
    <mergeCell ref="C66:C67"/>
    <mergeCell ref="D66:D67"/>
    <mergeCell ref="AK66:AK67"/>
    <mergeCell ref="AL66:AL67"/>
    <mergeCell ref="AM66:AM67"/>
    <mergeCell ref="AN66:AN67"/>
    <mergeCell ref="AL62:AL63"/>
    <mergeCell ref="AM62:AM63"/>
    <mergeCell ref="AN62:AN63"/>
    <mergeCell ref="AO62:AO63"/>
    <mergeCell ref="AP62:AP63"/>
    <mergeCell ref="AQ62:AQ63"/>
    <mergeCell ref="A64:A65"/>
    <mergeCell ref="B64:B65"/>
    <mergeCell ref="AT94:AT95"/>
    <mergeCell ref="A97:A98"/>
    <mergeCell ref="B97:B98"/>
    <mergeCell ref="C97:C98"/>
    <mergeCell ref="D97:D98"/>
    <mergeCell ref="AK97:AK98"/>
    <mergeCell ref="AL97:AL98"/>
    <mergeCell ref="AM97:AM98"/>
    <mergeCell ref="AN97:AN98"/>
    <mergeCell ref="AO97:AO98"/>
    <mergeCell ref="AN94:AN95"/>
    <mergeCell ref="AO94:AO95"/>
    <mergeCell ref="AP94:AP95"/>
    <mergeCell ref="AQ94:AQ95"/>
    <mergeCell ref="AR94:AR95"/>
    <mergeCell ref="AS94:AS95"/>
    <mergeCell ref="A94:A95"/>
    <mergeCell ref="B94:B95"/>
    <mergeCell ref="C94:C95"/>
    <mergeCell ref="D94:D95"/>
    <mergeCell ref="E94:E95"/>
    <mergeCell ref="AK94:AM94"/>
    <mergeCell ref="AP97:AP98"/>
    <mergeCell ref="AQ97:AQ98"/>
    <mergeCell ref="AL101:AL102"/>
    <mergeCell ref="AM101:AM102"/>
    <mergeCell ref="AN101:AN102"/>
    <mergeCell ref="AO101:AO102"/>
    <mergeCell ref="AR97:AR98"/>
    <mergeCell ref="AS97:AS98"/>
    <mergeCell ref="A99:A100"/>
    <mergeCell ref="B99:B100"/>
    <mergeCell ref="C99:C100"/>
    <mergeCell ref="D99:D100"/>
    <mergeCell ref="AK99:AK100"/>
    <mergeCell ref="AL99:AL100"/>
    <mergeCell ref="AS99:AS100"/>
    <mergeCell ref="AM99:AM100"/>
    <mergeCell ref="AN99:AN100"/>
    <mergeCell ref="AO99:AO100"/>
    <mergeCell ref="AP99:AP100"/>
    <mergeCell ref="AQ99:AQ100"/>
    <mergeCell ref="AR99:AR100"/>
    <mergeCell ref="AN105:AN106"/>
    <mergeCell ref="AO105:AO106"/>
    <mergeCell ref="AP101:AP102"/>
    <mergeCell ref="AQ101:AQ102"/>
    <mergeCell ref="AR101:AR102"/>
    <mergeCell ref="AS101:AS102"/>
    <mergeCell ref="A103:A104"/>
    <mergeCell ref="B103:B104"/>
    <mergeCell ref="C103:C104"/>
    <mergeCell ref="D103:D104"/>
    <mergeCell ref="AK103:AK104"/>
    <mergeCell ref="AL103:AL104"/>
    <mergeCell ref="AS103:AS104"/>
    <mergeCell ref="AM103:AM104"/>
    <mergeCell ref="AN103:AN104"/>
    <mergeCell ref="AO103:AO104"/>
    <mergeCell ref="AP103:AP104"/>
    <mergeCell ref="AQ103:AQ104"/>
    <mergeCell ref="AR103:AR104"/>
    <mergeCell ref="A101:A102"/>
    <mergeCell ref="B101:B102"/>
    <mergeCell ref="C101:C102"/>
    <mergeCell ref="D101:D102"/>
    <mergeCell ref="AK101:AK102"/>
    <mergeCell ref="AP105:AP106"/>
    <mergeCell ref="AQ105:AQ106"/>
    <mergeCell ref="AR105:AR106"/>
    <mergeCell ref="AS105:AS106"/>
    <mergeCell ref="A107:A108"/>
    <mergeCell ref="B107:B108"/>
    <mergeCell ref="C107:C108"/>
    <mergeCell ref="D107:D108"/>
    <mergeCell ref="AK107:AK108"/>
    <mergeCell ref="AL107:AL108"/>
    <mergeCell ref="AS107:AS108"/>
    <mergeCell ref="AM107:AM108"/>
    <mergeCell ref="AN107:AN108"/>
    <mergeCell ref="AO107:AO108"/>
    <mergeCell ref="AP107:AP108"/>
    <mergeCell ref="AQ107:AQ108"/>
    <mergeCell ref="AR107:AR108"/>
    <mergeCell ref="A105:A106"/>
    <mergeCell ref="B105:B106"/>
    <mergeCell ref="C105:C106"/>
    <mergeCell ref="D105:D106"/>
    <mergeCell ref="AK105:AK106"/>
    <mergeCell ref="AL105:AL106"/>
    <mergeCell ref="AM105:AM106"/>
    <mergeCell ref="AS109:AS110"/>
    <mergeCell ref="A111:A112"/>
    <mergeCell ref="B111:B112"/>
    <mergeCell ref="C111:C112"/>
    <mergeCell ref="D111:D112"/>
    <mergeCell ref="AK111:AK112"/>
    <mergeCell ref="AL111:AL112"/>
    <mergeCell ref="AS111:AS112"/>
    <mergeCell ref="AM111:AM112"/>
    <mergeCell ref="AN111:AN112"/>
    <mergeCell ref="AO111:AO112"/>
    <mergeCell ref="AP111:AP112"/>
    <mergeCell ref="AQ111:AQ112"/>
    <mergeCell ref="AR111:AR112"/>
    <mergeCell ref="A109:A110"/>
    <mergeCell ref="B109:B110"/>
    <mergeCell ref="C109:C110"/>
    <mergeCell ref="D109:D110"/>
    <mergeCell ref="AK109:AK110"/>
    <mergeCell ref="AL109:AL110"/>
    <mergeCell ref="AM109:AM110"/>
    <mergeCell ref="AN109:AN110"/>
    <mergeCell ref="AO109:AO110"/>
    <mergeCell ref="D113:D114"/>
    <mergeCell ref="AK113:AK114"/>
    <mergeCell ref="AL113:AL114"/>
    <mergeCell ref="AM113:AM114"/>
    <mergeCell ref="AN113:AN114"/>
    <mergeCell ref="AO113:AO114"/>
    <mergeCell ref="AP109:AP110"/>
    <mergeCell ref="AQ109:AQ110"/>
    <mergeCell ref="AR109:AR110"/>
    <mergeCell ref="AL117:AL118"/>
    <mergeCell ref="AM117:AM118"/>
    <mergeCell ref="AN117:AN118"/>
    <mergeCell ref="AO117:AO118"/>
    <mergeCell ref="AP113:AP114"/>
    <mergeCell ref="AQ113:AQ114"/>
    <mergeCell ref="AR113:AR114"/>
    <mergeCell ref="AS113:AS114"/>
    <mergeCell ref="A115:A116"/>
    <mergeCell ref="B115:B116"/>
    <mergeCell ref="C115:C116"/>
    <mergeCell ref="D115:D116"/>
    <mergeCell ref="AK115:AK116"/>
    <mergeCell ref="AL115:AL116"/>
    <mergeCell ref="AS115:AS116"/>
    <mergeCell ref="AM115:AM116"/>
    <mergeCell ref="AN115:AN116"/>
    <mergeCell ref="AO115:AO116"/>
    <mergeCell ref="AP115:AP116"/>
    <mergeCell ref="AQ115:AQ116"/>
    <mergeCell ref="AR115:AR116"/>
    <mergeCell ref="A113:A114"/>
    <mergeCell ref="B113:B114"/>
    <mergeCell ref="C113:C114"/>
    <mergeCell ref="AN121:AN122"/>
    <mergeCell ref="AO121:AO122"/>
    <mergeCell ref="AP117:AP118"/>
    <mergeCell ref="AQ117:AQ118"/>
    <mergeCell ref="AR117:AR118"/>
    <mergeCell ref="AS117:AS118"/>
    <mergeCell ref="A119:A120"/>
    <mergeCell ref="B119:B120"/>
    <mergeCell ref="C119:C120"/>
    <mergeCell ref="D119:D120"/>
    <mergeCell ref="AK119:AK120"/>
    <mergeCell ref="AL119:AL120"/>
    <mergeCell ref="AS119:AS120"/>
    <mergeCell ref="AM119:AM120"/>
    <mergeCell ref="AN119:AN120"/>
    <mergeCell ref="AO119:AO120"/>
    <mergeCell ref="AP119:AP120"/>
    <mergeCell ref="AQ119:AQ120"/>
    <mergeCell ref="AR119:AR120"/>
    <mergeCell ref="A117:A118"/>
    <mergeCell ref="B117:B118"/>
    <mergeCell ref="C117:C118"/>
    <mergeCell ref="D117:D118"/>
    <mergeCell ref="AK117:AK118"/>
    <mergeCell ref="AP121:AP122"/>
    <mergeCell ref="AQ121:AQ122"/>
    <mergeCell ref="AR121:AR122"/>
    <mergeCell ref="AS121:AS122"/>
    <mergeCell ref="A123:A124"/>
    <mergeCell ref="B123:B124"/>
    <mergeCell ref="C123:C124"/>
    <mergeCell ref="D123:D124"/>
    <mergeCell ref="AK123:AK124"/>
    <mergeCell ref="AL123:AL124"/>
    <mergeCell ref="AS123:AS124"/>
    <mergeCell ref="AM123:AM124"/>
    <mergeCell ref="AN123:AN124"/>
    <mergeCell ref="AO123:AO124"/>
    <mergeCell ref="AP123:AP124"/>
    <mergeCell ref="AQ123:AQ124"/>
    <mergeCell ref="AR123:AR124"/>
    <mergeCell ref="A121:A122"/>
    <mergeCell ref="B121:B122"/>
    <mergeCell ref="C121:C122"/>
    <mergeCell ref="D121:D122"/>
    <mergeCell ref="AK121:AK122"/>
    <mergeCell ref="AL121:AL122"/>
    <mergeCell ref="AM121:AM122"/>
    <mergeCell ref="AS125:AS126"/>
    <mergeCell ref="A127:A128"/>
    <mergeCell ref="B127:B128"/>
    <mergeCell ref="C127:C128"/>
    <mergeCell ref="D127:D128"/>
    <mergeCell ref="AK127:AK128"/>
    <mergeCell ref="AL127:AL128"/>
    <mergeCell ref="AS127:AS128"/>
    <mergeCell ref="AM127:AM128"/>
    <mergeCell ref="AN127:AN128"/>
    <mergeCell ref="AO127:AO128"/>
    <mergeCell ref="AP127:AP128"/>
    <mergeCell ref="AQ127:AQ128"/>
    <mergeCell ref="AR127:AR128"/>
    <mergeCell ref="A125:A126"/>
    <mergeCell ref="B125:B126"/>
    <mergeCell ref="C125:C126"/>
    <mergeCell ref="D125:D126"/>
    <mergeCell ref="AK125:AK126"/>
    <mergeCell ref="AL125:AL126"/>
    <mergeCell ref="AM125:AM126"/>
    <mergeCell ref="AN125:AN126"/>
    <mergeCell ref="AO125:AO126"/>
    <mergeCell ref="D129:D130"/>
    <mergeCell ref="AK129:AK130"/>
    <mergeCell ref="AL129:AL130"/>
    <mergeCell ref="AM129:AM130"/>
    <mergeCell ref="AN129:AN130"/>
    <mergeCell ref="AO129:AO130"/>
    <mergeCell ref="AP125:AP126"/>
    <mergeCell ref="AQ125:AQ126"/>
    <mergeCell ref="AR125:AR126"/>
    <mergeCell ref="AL133:AL134"/>
    <mergeCell ref="AM133:AM134"/>
    <mergeCell ref="AN133:AN134"/>
    <mergeCell ref="AO133:AO134"/>
    <mergeCell ref="AP129:AP130"/>
    <mergeCell ref="AQ129:AQ130"/>
    <mergeCell ref="AR129:AR130"/>
    <mergeCell ref="AS129:AS130"/>
    <mergeCell ref="A131:A132"/>
    <mergeCell ref="B131:B132"/>
    <mergeCell ref="C131:C132"/>
    <mergeCell ref="D131:D132"/>
    <mergeCell ref="AK131:AK132"/>
    <mergeCell ref="AL131:AL132"/>
    <mergeCell ref="AS131:AS132"/>
    <mergeCell ref="AM131:AM132"/>
    <mergeCell ref="AN131:AN132"/>
    <mergeCell ref="AO131:AO132"/>
    <mergeCell ref="AP131:AP132"/>
    <mergeCell ref="AQ131:AQ132"/>
    <mergeCell ref="AR131:AR132"/>
    <mergeCell ref="A129:A130"/>
    <mergeCell ref="B129:B130"/>
    <mergeCell ref="C129:C130"/>
    <mergeCell ref="AN137:AN138"/>
    <mergeCell ref="AO137:AO138"/>
    <mergeCell ref="AP133:AP134"/>
    <mergeCell ref="AQ133:AQ134"/>
    <mergeCell ref="AR133:AR134"/>
    <mergeCell ref="AS133:AS134"/>
    <mergeCell ref="A135:A136"/>
    <mergeCell ref="B135:B136"/>
    <mergeCell ref="C135:C136"/>
    <mergeCell ref="D135:D136"/>
    <mergeCell ref="AK135:AK136"/>
    <mergeCell ref="AL135:AL136"/>
    <mergeCell ref="AS135:AS136"/>
    <mergeCell ref="AM135:AM136"/>
    <mergeCell ref="AN135:AN136"/>
    <mergeCell ref="AO135:AO136"/>
    <mergeCell ref="AP135:AP136"/>
    <mergeCell ref="AQ135:AQ136"/>
    <mergeCell ref="AR135:AR136"/>
    <mergeCell ref="A133:A134"/>
    <mergeCell ref="B133:B134"/>
    <mergeCell ref="C133:C134"/>
    <mergeCell ref="D133:D134"/>
    <mergeCell ref="AK133:AK134"/>
    <mergeCell ref="AP137:AP138"/>
    <mergeCell ref="AQ137:AQ138"/>
    <mergeCell ref="AR137:AR138"/>
    <mergeCell ref="AS137:AS138"/>
    <mergeCell ref="A139:A140"/>
    <mergeCell ref="B139:B140"/>
    <mergeCell ref="C139:C140"/>
    <mergeCell ref="D139:D140"/>
    <mergeCell ref="AK139:AK140"/>
    <mergeCell ref="AL139:AL140"/>
    <mergeCell ref="AS139:AS140"/>
    <mergeCell ref="AM139:AM140"/>
    <mergeCell ref="AN139:AN140"/>
    <mergeCell ref="AO139:AO140"/>
    <mergeCell ref="AP139:AP140"/>
    <mergeCell ref="AQ139:AQ140"/>
    <mergeCell ref="AR139:AR140"/>
    <mergeCell ref="A137:A138"/>
    <mergeCell ref="B137:B138"/>
    <mergeCell ref="C137:C138"/>
    <mergeCell ref="D137:D138"/>
    <mergeCell ref="AK137:AK138"/>
    <mergeCell ref="AL137:AL138"/>
    <mergeCell ref="AM137:AM138"/>
    <mergeCell ref="AS141:AS142"/>
    <mergeCell ref="A143:A144"/>
    <mergeCell ref="B143:B144"/>
    <mergeCell ref="C143:C144"/>
    <mergeCell ref="D143:D144"/>
    <mergeCell ref="AK143:AK144"/>
    <mergeCell ref="AL143:AL144"/>
    <mergeCell ref="AS143:AS144"/>
    <mergeCell ref="AM143:AM144"/>
    <mergeCell ref="AN143:AN144"/>
    <mergeCell ref="AO143:AO144"/>
    <mergeCell ref="AP143:AP144"/>
    <mergeCell ref="AQ143:AQ144"/>
    <mergeCell ref="AR143:AR144"/>
    <mergeCell ref="A141:A142"/>
    <mergeCell ref="B141:B142"/>
    <mergeCell ref="C141:C142"/>
    <mergeCell ref="D141:D142"/>
    <mergeCell ref="AK141:AK142"/>
    <mergeCell ref="AL141:AL142"/>
    <mergeCell ref="AM141:AM142"/>
    <mergeCell ref="AN141:AN142"/>
    <mergeCell ref="AO141:AO142"/>
    <mergeCell ref="D145:D146"/>
    <mergeCell ref="AK145:AK146"/>
    <mergeCell ref="AL145:AL146"/>
    <mergeCell ref="AM145:AM146"/>
    <mergeCell ref="AN145:AN146"/>
    <mergeCell ref="AO145:AO146"/>
    <mergeCell ref="AP141:AP142"/>
    <mergeCell ref="AQ141:AQ142"/>
    <mergeCell ref="AR141:AR142"/>
    <mergeCell ref="AL149:AL150"/>
    <mergeCell ref="AM149:AM150"/>
    <mergeCell ref="AN149:AN150"/>
    <mergeCell ref="AO149:AO150"/>
    <mergeCell ref="AP145:AP146"/>
    <mergeCell ref="AQ145:AQ146"/>
    <mergeCell ref="AR145:AR146"/>
    <mergeCell ref="AS145:AS146"/>
    <mergeCell ref="A147:A148"/>
    <mergeCell ref="B147:B148"/>
    <mergeCell ref="C147:C148"/>
    <mergeCell ref="D147:D148"/>
    <mergeCell ref="AK147:AK148"/>
    <mergeCell ref="AL147:AL148"/>
    <mergeCell ref="AS147:AS148"/>
    <mergeCell ref="AM147:AM148"/>
    <mergeCell ref="AN147:AN148"/>
    <mergeCell ref="AO147:AO148"/>
    <mergeCell ref="AP147:AP148"/>
    <mergeCell ref="AQ147:AQ148"/>
    <mergeCell ref="AR147:AR148"/>
    <mergeCell ref="A145:A146"/>
    <mergeCell ref="B145:B146"/>
    <mergeCell ref="C145:C146"/>
    <mergeCell ref="AN153:AN154"/>
    <mergeCell ref="AO153:AO154"/>
    <mergeCell ref="AP149:AP150"/>
    <mergeCell ref="AQ149:AQ150"/>
    <mergeCell ref="AR149:AR150"/>
    <mergeCell ref="AS149:AS150"/>
    <mergeCell ref="A151:A152"/>
    <mergeCell ref="B151:B152"/>
    <mergeCell ref="C151:C152"/>
    <mergeCell ref="D151:D152"/>
    <mergeCell ref="AK151:AK152"/>
    <mergeCell ref="AL151:AL152"/>
    <mergeCell ref="AS151:AS152"/>
    <mergeCell ref="AM151:AM152"/>
    <mergeCell ref="AN151:AN152"/>
    <mergeCell ref="AO151:AO152"/>
    <mergeCell ref="AP151:AP152"/>
    <mergeCell ref="AQ151:AQ152"/>
    <mergeCell ref="AR151:AR152"/>
    <mergeCell ref="A149:A150"/>
    <mergeCell ref="B149:B150"/>
    <mergeCell ref="C149:C150"/>
    <mergeCell ref="D149:D150"/>
    <mergeCell ref="AK149:AK150"/>
    <mergeCell ref="AP153:AP154"/>
    <mergeCell ref="AQ153:AQ154"/>
    <mergeCell ref="AR153:AR154"/>
    <mergeCell ref="AS153:AS154"/>
    <mergeCell ref="A155:A156"/>
    <mergeCell ref="B155:B156"/>
    <mergeCell ref="C155:C156"/>
    <mergeCell ref="D155:D156"/>
    <mergeCell ref="AK155:AK156"/>
    <mergeCell ref="AL155:AL156"/>
    <mergeCell ref="AS155:AS156"/>
    <mergeCell ref="AM155:AM156"/>
    <mergeCell ref="AN155:AN156"/>
    <mergeCell ref="AO155:AO156"/>
    <mergeCell ref="AP155:AP156"/>
    <mergeCell ref="AQ155:AQ156"/>
    <mergeCell ref="AR155:AR156"/>
    <mergeCell ref="A153:A154"/>
    <mergeCell ref="B153:B154"/>
    <mergeCell ref="C153:C154"/>
    <mergeCell ref="D153:D154"/>
    <mergeCell ref="AK153:AK154"/>
    <mergeCell ref="AL153:AL154"/>
    <mergeCell ref="AM153:AM154"/>
    <mergeCell ref="AP167:AP168"/>
    <mergeCell ref="AQ167:AQ168"/>
    <mergeCell ref="AR167:AR168"/>
    <mergeCell ref="AS167:AS168"/>
    <mergeCell ref="A169:A170"/>
    <mergeCell ref="B169:B170"/>
    <mergeCell ref="C169:C170"/>
    <mergeCell ref="D169:D170"/>
    <mergeCell ref="AK169:AK170"/>
    <mergeCell ref="AL169:AL170"/>
    <mergeCell ref="A167:A168"/>
    <mergeCell ref="B167:B168"/>
    <mergeCell ref="C167:C168"/>
    <mergeCell ref="D167:D168"/>
    <mergeCell ref="AK167:AK168"/>
    <mergeCell ref="AL167:AL168"/>
    <mergeCell ref="AM167:AM168"/>
    <mergeCell ref="AN167:AN168"/>
    <mergeCell ref="AO167:AO168"/>
    <mergeCell ref="AS169:AS170"/>
    <mergeCell ref="AM169:AM170"/>
    <mergeCell ref="AN169:AN170"/>
    <mergeCell ref="AO169:AO170"/>
    <mergeCell ref="AP169:AP170"/>
    <mergeCell ref="AQ169:AQ170"/>
    <mergeCell ref="AR169:AR170"/>
  </mergeCells>
  <conditionalFormatting sqref="F5:AJ6 F8:AJ17 F97:AJ170">
    <cfRule type="expression" dxfId="137" priority="31" stopIfTrue="1">
      <formula>IF(WEEKDAY(F$5)=1,TRUE,FALSE)</formula>
    </cfRule>
  </conditionalFormatting>
  <conditionalFormatting sqref="F49:AJ50 F52:AJ67">
    <cfRule type="expression" dxfId="136" priority="30" stopIfTrue="1">
      <formula>IF(WEEKDAY(F$5)=1,TRUE,FALSE)</formula>
    </cfRule>
  </conditionalFormatting>
  <conditionalFormatting sqref="F94:AJ95">
    <cfRule type="expression" dxfId="135" priority="29" stopIfTrue="1">
      <formula>IF(WEEKDAY(F$5)=1,TRUE,FALSE)</formula>
    </cfRule>
  </conditionalFormatting>
  <conditionalFormatting sqref="F97:AJ170">
    <cfRule type="expression" dxfId="134" priority="28" stopIfTrue="1">
      <formula>IF(WEEKDAY(F$5)=1,TRUE,FALSE)</formula>
    </cfRule>
  </conditionalFormatting>
  <conditionalFormatting sqref="F52:AJ67">
    <cfRule type="expression" dxfId="133" priority="27" stopIfTrue="1">
      <formula>IF(WEEKDAY(F$5)=1,TRUE,FALSE)</formula>
    </cfRule>
  </conditionalFormatting>
  <conditionalFormatting sqref="F143:AJ170">
    <cfRule type="expression" dxfId="132" priority="26" stopIfTrue="1">
      <formula>IF(WEEKDAY(F$5)=1,TRUE,FALSE)</formula>
    </cfRule>
  </conditionalFormatting>
  <conditionalFormatting sqref="F8:AJ17">
    <cfRule type="expression" dxfId="131" priority="25" stopIfTrue="1">
      <formula>IF(WEEKDAY(F$5)=1,TRUE,FALSE)</formula>
    </cfRule>
  </conditionalFormatting>
  <conditionalFormatting sqref="F52:AJ67">
    <cfRule type="expression" dxfId="130" priority="24" stopIfTrue="1">
      <formula>IF(WEEKDAY(F$5)=1,TRUE,FALSE)</formula>
    </cfRule>
  </conditionalFormatting>
  <conditionalFormatting sqref="F97:AJ170">
    <cfRule type="expression" dxfId="129" priority="23" stopIfTrue="1">
      <formula>IF(WEEKDAY(F$5)=1,TRUE,FALSE)</formula>
    </cfRule>
  </conditionalFormatting>
  <conditionalFormatting sqref="F141:AJ170">
    <cfRule type="expression" dxfId="128" priority="22" stopIfTrue="1">
      <formula>IF(WEEKDAY(F$5)=1,TRUE,FALSE)</formula>
    </cfRule>
  </conditionalFormatting>
  <conditionalFormatting sqref="F8:AJ17">
    <cfRule type="expression" dxfId="127" priority="21" stopIfTrue="1">
      <formula>IF(WEEKDAY(F$5)=1,TRUE,FALSE)</formula>
    </cfRule>
  </conditionalFormatting>
  <conditionalFormatting sqref="F52:AJ67">
    <cfRule type="expression" dxfId="126" priority="20" stopIfTrue="1">
      <formula>IF(WEEKDAY(F$5)=1,TRUE,FALSE)</formula>
    </cfRule>
  </conditionalFormatting>
  <conditionalFormatting sqref="F97:AJ170">
    <cfRule type="expression" dxfId="125" priority="19" stopIfTrue="1">
      <formula>IF(WEEKDAY(F$5)=1,TRUE,FALSE)</formula>
    </cfRule>
  </conditionalFormatting>
  <conditionalFormatting sqref="F141:AJ170">
    <cfRule type="expression" dxfId="124" priority="18" stopIfTrue="1">
      <formula>IF(WEEKDAY(F$5)=1,TRUE,FALSE)</formula>
    </cfRule>
  </conditionalFormatting>
  <conditionalFormatting sqref="F8:AJ17">
    <cfRule type="expression" dxfId="123" priority="17" stopIfTrue="1">
      <formula>IF(WEEKDAY(F$5)=1,TRUE,FALSE)</formula>
    </cfRule>
  </conditionalFormatting>
  <conditionalFormatting sqref="F52:AI67">
    <cfRule type="expression" dxfId="122" priority="16" stopIfTrue="1">
      <formula>IF(WEEKDAY(F$5)=1,TRUE,FALSE)</formula>
    </cfRule>
  </conditionalFormatting>
  <conditionalFormatting sqref="F97:AI170">
    <cfRule type="expression" dxfId="121" priority="15" stopIfTrue="1">
      <formula>IF(WEEKDAY(F$5)=1,TRUE,FALSE)</formula>
    </cfRule>
  </conditionalFormatting>
  <conditionalFormatting sqref="F143:AI170">
    <cfRule type="expression" dxfId="120" priority="14" stopIfTrue="1">
      <formula>IF(WEEKDAY(F$5)=1,TRUE,FALSE)</formula>
    </cfRule>
  </conditionalFormatting>
  <conditionalFormatting sqref="F8:AJ17">
    <cfRule type="expression" dxfId="119" priority="13" stopIfTrue="1">
      <formula>IF(WEEKDAY(F$5)=1,TRUE,FALSE)</formula>
    </cfRule>
  </conditionalFormatting>
  <conditionalFormatting sqref="F52:AJ67">
    <cfRule type="expression" dxfId="118" priority="12" stopIfTrue="1">
      <formula>IF(WEEKDAY(F$5)=1,TRUE,FALSE)</formula>
    </cfRule>
  </conditionalFormatting>
  <conditionalFormatting sqref="F97:AJ170">
    <cfRule type="expression" dxfId="117" priority="11" stopIfTrue="1">
      <formula>IF(WEEKDAY(F$5)=1,TRUE,FALSE)</formula>
    </cfRule>
  </conditionalFormatting>
  <conditionalFormatting sqref="F143:AJ170">
    <cfRule type="expression" dxfId="116" priority="10" stopIfTrue="1">
      <formula>IF(WEEKDAY(F$5)=1,TRUE,FALSE)</formula>
    </cfRule>
  </conditionalFormatting>
  <conditionalFormatting sqref="F52:AJ67">
    <cfRule type="expression" dxfId="115" priority="9" stopIfTrue="1">
      <formula>IF(WEEKDAY(F$5)=1,TRUE,FALSE)</formula>
    </cfRule>
  </conditionalFormatting>
  <conditionalFormatting sqref="F52:AJ67">
    <cfRule type="expression" dxfId="114" priority="8" stopIfTrue="1">
      <formula>IF(WEEKDAY(F$5)=1,TRUE,FALSE)</formula>
    </cfRule>
  </conditionalFormatting>
  <conditionalFormatting sqref="F52:AJ67">
    <cfRule type="expression" dxfId="113" priority="7" stopIfTrue="1">
      <formula>IF(WEEKDAY(F$5)=1,TRUE,FALSE)</formula>
    </cfRule>
  </conditionalFormatting>
  <conditionalFormatting sqref="F52:AJ67">
    <cfRule type="expression" dxfId="112" priority="6" stopIfTrue="1">
      <formula>IF(WEEKDAY(F$5)=1,TRUE,FALSE)</formula>
    </cfRule>
  </conditionalFormatting>
  <conditionalFormatting sqref="F52:AJ67">
    <cfRule type="expression" dxfId="111" priority="5" stopIfTrue="1">
      <formula>IF(WEEKDAY(F$5)=1,TRUE,FALSE)</formula>
    </cfRule>
  </conditionalFormatting>
  <conditionalFormatting sqref="F97:AJ170">
    <cfRule type="expression" dxfId="110" priority="4" stopIfTrue="1">
      <formula>IF(WEEKDAY(F$5)=1,TRUE,FALSE)</formula>
    </cfRule>
  </conditionalFormatting>
  <conditionalFormatting sqref="F97:AJ170">
    <cfRule type="expression" dxfId="109" priority="3" stopIfTrue="1">
      <formula>IF(WEEKDAY(F$5)=1,TRUE,FALSE)</formula>
    </cfRule>
  </conditionalFormatting>
  <conditionalFormatting sqref="F97:AJ170">
    <cfRule type="expression" dxfId="108" priority="2" stopIfTrue="1">
      <formula>IF(WEEKDAY(F$5)=1,TRUE,FALSE)</formula>
    </cfRule>
  </conditionalFormatting>
  <conditionalFormatting sqref="F97:AJ170">
    <cfRule type="expression" dxfId="107" priority="1" stopIfTrue="1">
      <formula>IF(WEEKDAY(F$5)=1,TRUE,FALSE)</formula>
    </cfRule>
  </conditionalFormatting>
  <printOptions horizontalCentered="1"/>
  <pageMargins left="0.24" right="0.24" top="0.32" bottom="0.18" header="0.25" footer="0"/>
  <pageSetup paperSize="9" scale="75" fitToHeight="0" orientation="landscape" r:id="rId1"/>
  <headerFooter alignWithMargins="0">
    <oddHeader xml:space="preserve">&amp;R&amp;Y
</oddHeader>
    <oddFooter>&amp;C&amp;P/&amp;N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E292"/>
  <sheetViews>
    <sheetView zoomScaleNormal="70" workbookViewId="0">
      <pane xSplit="3" ySplit="9" topLeftCell="H152" activePane="bottomRight" state="frozen"/>
      <selection activeCell="Z16" sqref="Z16"/>
      <selection pane="topRight" activeCell="Z16" sqref="Z16"/>
      <selection pane="bottomLeft" activeCell="Z16" sqref="Z16"/>
      <selection pane="bottomRight" activeCell="N152" sqref="N152:P152"/>
    </sheetView>
  </sheetViews>
  <sheetFormatPr defaultRowHeight="11.25"/>
  <cols>
    <col min="1" max="1" width="4.28515625" style="6" customWidth="1"/>
    <col min="2" max="2" width="8.42578125" style="6" customWidth="1"/>
    <col min="3" max="3" width="21.140625" style="6" customWidth="1"/>
    <col min="4" max="4" width="13.5703125" style="20" customWidth="1"/>
    <col min="5" max="5" width="10.28515625" style="21" customWidth="1"/>
    <col min="6" max="6" width="7.140625" style="20" customWidth="1"/>
    <col min="7" max="7" width="10.5703125" style="21" customWidth="1"/>
    <col min="8" max="8" width="7.140625" style="21" customWidth="1"/>
    <col min="9" max="9" width="9.5703125" style="21" customWidth="1"/>
    <col min="10" max="10" width="8.5703125" style="105" customWidth="1"/>
    <col min="11" max="12" width="12" style="6" customWidth="1"/>
    <col min="13" max="13" width="11.85546875" style="22" customWidth="1"/>
    <col min="14" max="14" width="8.5703125" style="6" customWidth="1"/>
    <col min="15" max="16" width="8.7109375" style="6" customWidth="1"/>
    <col min="17" max="17" width="11" style="6" customWidth="1"/>
    <col min="18" max="18" width="10.7109375" style="6" customWidth="1"/>
    <col min="19" max="19" width="10.85546875" style="6" customWidth="1"/>
    <col min="20" max="20" width="12.28515625" style="8" customWidth="1"/>
    <col min="21" max="21" width="9.5703125" style="6" customWidth="1"/>
    <col min="22" max="22" width="15.42578125" style="8" customWidth="1"/>
    <col min="23" max="23" width="7.42578125" style="8" customWidth="1"/>
    <col min="24" max="24" width="7" style="8" customWidth="1"/>
    <col min="25" max="25" width="9.140625" style="8"/>
    <col min="26" max="26" width="11.140625" style="8" bestFit="1" customWidth="1"/>
    <col min="27" max="28" width="10.85546875" style="6" bestFit="1" customWidth="1"/>
    <col min="29" max="16384" width="9.140625" style="6"/>
  </cols>
  <sheetData>
    <row r="1" spans="1:31" s="4" customFormat="1" ht="29.25" customHeight="1">
      <c r="A1" s="161" t="str">
        <f>TH!A1</f>
        <v>Công ty TNHH Hải sản An Lạc</v>
      </c>
      <c r="B1" s="316"/>
      <c r="C1" s="316"/>
      <c r="D1" s="424" t="str">
        <f>"BẢNG THANH TOÁN LƯƠNG THÁNG"&amp;" "&amp;TEXT($E$4,"mm")&amp;" / "&amp;TEXT($E$4,"yyyy")</f>
        <v>BẢNG THANH TOÁN LƯƠNG THÁNG 10 / 2014</v>
      </c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5"/>
      <c r="R1" s="426" t="s">
        <v>64</v>
      </c>
      <c r="S1" s="427"/>
      <c r="T1" s="428"/>
      <c r="U1" s="152" t="s">
        <v>61</v>
      </c>
      <c r="V1" s="129" t="s">
        <v>38</v>
      </c>
      <c r="W1" s="96"/>
      <c r="X1" s="96"/>
      <c r="Y1" s="5"/>
      <c r="Z1" s="5"/>
    </row>
    <row r="2" spans="1:31" s="4" customFormat="1" ht="15" customHeight="1">
      <c r="A2" s="161" t="str">
        <f>TH!A2</f>
        <v>Địa chỉ: Lô A14, đường 4A, KCN Hải Sơn, Đức Hòa, Long An</v>
      </c>
      <c r="B2" s="316"/>
      <c r="C2" s="316"/>
      <c r="D2" s="316"/>
      <c r="E2" s="94"/>
      <c r="F2" s="316"/>
      <c r="G2" s="316"/>
      <c r="H2" s="316"/>
      <c r="I2" s="316"/>
      <c r="J2" s="95"/>
      <c r="K2" s="316"/>
      <c r="L2" s="316"/>
      <c r="M2" s="316"/>
      <c r="N2" s="316"/>
      <c r="O2" s="316"/>
      <c r="P2" s="316"/>
      <c r="Q2" s="316"/>
      <c r="R2" s="316"/>
      <c r="S2" s="316"/>
      <c r="T2" s="69"/>
      <c r="U2" s="93">
        <v>27</v>
      </c>
      <c r="V2" s="130">
        <v>31</v>
      </c>
      <c r="W2" s="96"/>
      <c r="X2" s="96"/>
      <c r="Y2" s="5"/>
      <c r="Z2" s="5"/>
    </row>
    <row r="3" spans="1:31" s="4" customFormat="1" ht="15" customHeight="1">
      <c r="A3" s="161" t="s">
        <v>65</v>
      </c>
      <c r="B3" s="316"/>
      <c r="C3" s="316"/>
      <c r="D3" s="316"/>
      <c r="E3" s="94"/>
      <c r="F3" s="316"/>
      <c r="G3" s="316"/>
      <c r="H3" s="316"/>
      <c r="I3" s="316"/>
      <c r="J3" s="95"/>
      <c r="K3" s="316"/>
      <c r="L3" s="316"/>
      <c r="M3" s="316"/>
      <c r="N3" s="316"/>
      <c r="O3" s="316"/>
      <c r="P3" s="316"/>
      <c r="Q3" s="316"/>
      <c r="R3" s="316"/>
      <c r="S3" s="316"/>
      <c r="T3" s="69"/>
      <c r="U3" s="153"/>
      <c r="V3" s="154"/>
      <c r="W3" s="96"/>
      <c r="X3" s="96"/>
      <c r="Y3" s="5"/>
      <c r="Z3" s="5"/>
    </row>
    <row r="4" spans="1:31" s="4" customFormat="1" ht="15" customHeight="1">
      <c r="A4" s="161" t="str">
        <f>TH!A3</f>
        <v>MST: 1100878093</v>
      </c>
      <c r="B4" s="316"/>
      <c r="C4" s="316"/>
      <c r="D4" s="316"/>
      <c r="E4" s="327">
        <f>'CC - 10'!$E$4</f>
        <v>41913</v>
      </c>
      <c r="F4" s="316"/>
      <c r="G4" s="316"/>
      <c r="H4" s="316"/>
      <c r="I4" s="316"/>
      <c r="J4" s="95"/>
      <c r="K4" s="316"/>
      <c r="L4" s="92"/>
      <c r="M4" s="316"/>
      <c r="N4" s="316"/>
      <c r="O4" s="316"/>
      <c r="P4" s="316"/>
      <c r="Q4" s="14"/>
      <c r="R4" s="316"/>
      <c r="S4" s="316"/>
      <c r="T4" s="316"/>
      <c r="V4" s="96"/>
      <c r="W4" s="96"/>
      <c r="X4" s="96"/>
      <c r="Y4" s="5"/>
      <c r="Z4" s="5"/>
    </row>
    <row r="5" spans="1:31" s="124" customFormat="1" ht="14.25" customHeight="1">
      <c r="A5" s="122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342">
        <v>0.08</v>
      </c>
      <c r="O5" s="342">
        <v>1.4999999999999999E-2</v>
      </c>
      <c r="P5" s="342">
        <v>0.01</v>
      </c>
      <c r="Q5" s="123"/>
      <c r="R5" s="123"/>
      <c r="S5" s="123"/>
      <c r="T5" s="123"/>
      <c r="U5" s="123"/>
      <c r="V5" s="125"/>
      <c r="W5" s="125"/>
      <c r="X5" s="125"/>
      <c r="Y5" s="125"/>
      <c r="Z5" s="125"/>
    </row>
    <row r="6" spans="1:31" s="33" customFormat="1" ht="24" customHeight="1">
      <c r="A6" s="421" t="s">
        <v>20</v>
      </c>
      <c r="B6" s="421" t="s">
        <v>21</v>
      </c>
      <c r="C6" s="420" t="s">
        <v>1</v>
      </c>
      <c r="D6" s="420" t="s">
        <v>2</v>
      </c>
      <c r="E6" s="423" t="s">
        <v>58</v>
      </c>
      <c r="F6" s="412" t="s">
        <v>27</v>
      </c>
      <c r="G6" s="414"/>
      <c r="H6" s="414"/>
      <c r="I6" s="414"/>
      <c r="J6" s="414"/>
      <c r="K6" s="413"/>
      <c r="L6" s="408" t="s">
        <v>60</v>
      </c>
      <c r="M6" s="408" t="s">
        <v>5</v>
      </c>
      <c r="N6" s="420" t="s">
        <v>6</v>
      </c>
      <c r="O6" s="420"/>
      <c r="P6" s="420"/>
      <c r="Q6" s="408" t="s">
        <v>7</v>
      </c>
      <c r="R6" s="408" t="s">
        <v>8</v>
      </c>
      <c r="S6" s="408" t="s">
        <v>9</v>
      </c>
      <c r="T6" s="410" t="s">
        <v>10</v>
      </c>
      <c r="U6" s="123"/>
      <c r="V6" s="34"/>
      <c r="W6" s="34"/>
      <c r="X6" s="5"/>
      <c r="Y6" s="5"/>
      <c r="Z6" s="5"/>
      <c r="AA6" s="4"/>
      <c r="AB6" s="4"/>
      <c r="AC6" s="4"/>
      <c r="AD6" s="4"/>
      <c r="AE6" s="4"/>
    </row>
    <row r="7" spans="1:31" s="33" customFormat="1" ht="33.75" customHeight="1">
      <c r="A7" s="422"/>
      <c r="B7" s="422"/>
      <c r="C7" s="420"/>
      <c r="D7" s="420"/>
      <c r="E7" s="423"/>
      <c r="F7" s="412" t="s">
        <v>62</v>
      </c>
      <c r="G7" s="413"/>
      <c r="H7" s="412" t="s">
        <v>42</v>
      </c>
      <c r="I7" s="414"/>
      <c r="J7" s="415" t="s">
        <v>28</v>
      </c>
      <c r="K7" s="408" t="s">
        <v>4</v>
      </c>
      <c r="L7" s="409"/>
      <c r="M7" s="409"/>
      <c r="N7" s="417" t="s">
        <v>12</v>
      </c>
      <c r="O7" s="408" t="s">
        <v>13</v>
      </c>
      <c r="P7" s="408" t="s">
        <v>35</v>
      </c>
      <c r="Q7" s="409"/>
      <c r="R7" s="409"/>
      <c r="S7" s="409"/>
      <c r="T7" s="411"/>
      <c r="U7" s="123"/>
      <c r="V7" s="34"/>
      <c r="W7" s="34"/>
      <c r="X7" s="5"/>
      <c r="Y7" s="5"/>
      <c r="Z7" s="5"/>
      <c r="AA7" s="4"/>
      <c r="AB7" s="4"/>
      <c r="AC7" s="4"/>
      <c r="AD7" s="4"/>
      <c r="AE7" s="4"/>
    </row>
    <row r="8" spans="1:31" s="33" customFormat="1" ht="35.25" customHeight="1">
      <c r="A8" s="422"/>
      <c r="B8" s="422"/>
      <c r="C8" s="408"/>
      <c r="D8" s="408"/>
      <c r="E8" s="423"/>
      <c r="F8" s="313" t="s">
        <v>41</v>
      </c>
      <c r="G8" s="312" t="s">
        <v>19</v>
      </c>
      <c r="H8" s="313" t="s">
        <v>18</v>
      </c>
      <c r="I8" s="319" t="s">
        <v>19</v>
      </c>
      <c r="J8" s="416"/>
      <c r="K8" s="409"/>
      <c r="L8" s="419"/>
      <c r="M8" s="409"/>
      <c r="N8" s="418"/>
      <c r="O8" s="409"/>
      <c r="P8" s="409"/>
      <c r="Q8" s="409"/>
      <c r="R8" s="409"/>
      <c r="S8" s="409"/>
      <c r="T8" s="411"/>
      <c r="U8" s="123"/>
      <c r="V8" s="34"/>
      <c r="W8" s="34"/>
      <c r="X8" s="5"/>
      <c r="Y8" s="5"/>
      <c r="Z8" s="5"/>
      <c r="AA8" s="4"/>
      <c r="AB8" s="4"/>
      <c r="AC8" s="4"/>
      <c r="AD8" s="4"/>
      <c r="AE8" s="4"/>
    </row>
    <row r="9" spans="1:31" s="98" customFormat="1" ht="12.75" customHeight="1">
      <c r="A9" s="97">
        <v>1</v>
      </c>
      <c r="B9" s="97">
        <v>2</v>
      </c>
      <c r="C9" s="97">
        <v>3</v>
      </c>
      <c r="D9" s="97">
        <v>4</v>
      </c>
      <c r="E9" s="97">
        <v>5</v>
      </c>
      <c r="F9" s="97">
        <v>7</v>
      </c>
      <c r="G9" s="97">
        <v>8</v>
      </c>
      <c r="H9" s="97">
        <v>9</v>
      </c>
      <c r="I9" s="97">
        <v>10</v>
      </c>
      <c r="J9" s="97">
        <v>13</v>
      </c>
      <c r="K9" s="97">
        <v>14</v>
      </c>
      <c r="L9" s="97">
        <v>16</v>
      </c>
      <c r="M9" s="97">
        <v>20</v>
      </c>
      <c r="N9" s="97">
        <v>24</v>
      </c>
      <c r="O9" s="97">
        <v>25</v>
      </c>
      <c r="P9" s="97">
        <v>26</v>
      </c>
      <c r="Q9" s="97">
        <v>29</v>
      </c>
      <c r="R9" s="97">
        <v>30</v>
      </c>
      <c r="S9" s="97">
        <v>31</v>
      </c>
      <c r="T9" s="97">
        <v>32</v>
      </c>
      <c r="U9" s="123"/>
      <c r="V9" s="99"/>
      <c r="W9" s="99"/>
      <c r="X9" s="100"/>
      <c r="Y9" s="100"/>
      <c r="Z9" s="100"/>
      <c r="AA9" s="101"/>
      <c r="AB9" s="101"/>
      <c r="AC9" s="101"/>
      <c r="AD9" s="101"/>
      <c r="AE9" s="101"/>
    </row>
    <row r="10" spans="1:31" s="44" customFormat="1" ht="23.25" customHeight="1">
      <c r="A10" s="46">
        <v>1</v>
      </c>
      <c r="B10" s="46" t="s">
        <v>67</v>
      </c>
      <c r="C10" s="102" t="str">
        <f t="shared" ref="C10:C14" si="0">VLOOKUP(B10,DS,2,0)</f>
        <v>Mai Út Hiền</v>
      </c>
      <c r="D10" s="135" t="str">
        <f t="shared" ref="D10:D14" si="1">VLOOKUP(B10,DS,3,0)</f>
        <v>Cơ Điện</v>
      </c>
      <c r="E10" s="103">
        <f t="shared" ref="E10:E14" si="2">VLOOKUP(B10,DS,4,0)</f>
        <v>3784000</v>
      </c>
      <c r="F10" s="108">
        <f>VLOOKUP(B10,'CC - 10'!$B$8:$AS$17,36,0)</f>
        <v>27</v>
      </c>
      <c r="G10" s="243">
        <f t="shared" ref="G10:G14" si="3">ROUND(E10/$U$2*F10,0)</f>
        <v>3784000</v>
      </c>
      <c r="H10" s="108">
        <f>(VLOOKUP(B10,'CC - 10'!$B$8:$AS$17,37,0)+VLOOKUP(B10,'CC - 10'!$B$8:$AS$17,38,0))</f>
        <v>0</v>
      </c>
      <c r="I10" s="243">
        <f t="shared" ref="I10:I14" si="4">ROUND(E10/$U$2*H10,0)</f>
        <v>0</v>
      </c>
      <c r="J10" s="109">
        <f t="shared" ref="J10:J14" si="5">F10+H10</f>
        <v>27</v>
      </c>
      <c r="K10" s="47">
        <f>G10+I10</f>
        <v>3784000</v>
      </c>
      <c r="L10" s="103">
        <f>+F10*15000</f>
        <v>405000</v>
      </c>
      <c r="M10" s="49">
        <f t="shared" ref="M10:M14" si="6">K10+L10</f>
        <v>4189000</v>
      </c>
      <c r="N10" s="48">
        <f>IF(VLOOKUP(B10,DS,18,0)="x",E10*$N$5,0)</f>
        <v>302720</v>
      </c>
      <c r="O10" s="48">
        <f>IF(VLOOKUP(B10,DS,18,0)="x",E10*$O$5,0)</f>
        <v>56760</v>
      </c>
      <c r="P10" s="48">
        <f>IF(VLOOKUP(B10,DS,18,0)="x",E10*$P$5,0)</f>
        <v>37840</v>
      </c>
      <c r="Q10" s="47">
        <f t="shared" ref="Q10:Q14" si="7">M10-SUM(N10:P10)</f>
        <v>3791680</v>
      </c>
      <c r="R10" s="47">
        <f t="shared" ref="R10:R14" si="8">VLOOKUP(B10,DS,23,0)</f>
        <v>0</v>
      </c>
      <c r="S10" s="55">
        <f t="shared" ref="S10:S14" si="9">Q10-R10</f>
        <v>3791680</v>
      </c>
      <c r="T10" s="47"/>
      <c r="U10" s="123"/>
      <c r="V10" s="45"/>
      <c r="W10" s="34"/>
      <c r="X10" s="5"/>
      <c r="Y10" s="5"/>
      <c r="Z10" s="5"/>
      <c r="AA10" s="4"/>
      <c r="AB10" s="4"/>
      <c r="AC10" s="4"/>
      <c r="AD10" s="4"/>
      <c r="AE10" s="4"/>
    </row>
    <row r="11" spans="1:31" s="44" customFormat="1" ht="23.25" customHeight="1">
      <c r="A11" s="46">
        <v>2</v>
      </c>
      <c r="B11" s="46" t="s">
        <v>68</v>
      </c>
      <c r="C11" s="102" t="str">
        <f t="shared" si="0"/>
        <v>Nguyễn Thị Xuân Thảo</v>
      </c>
      <c r="D11" s="135" t="str">
        <f t="shared" ref="D11:D13" si="10">VLOOKUP(B11,DS,3,0)</f>
        <v>KCS</v>
      </c>
      <c r="E11" s="103">
        <f t="shared" ref="E11:E13" si="11">VLOOKUP(B11,DS,4,0)</f>
        <v>3539000</v>
      </c>
      <c r="F11" s="108">
        <f>VLOOKUP(B11,'CC - 10'!$B$8:$AS$17,36,0)</f>
        <v>27</v>
      </c>
      <c r="G11" s="243">
        <f t="shared" si="3"/>
        <v>3539000</v>
      </c>
      <c r="H11" s="108">
        <f>(VLOOKUP(B11,'CC - 10'!$B$8:$AS$17,37,0)+VLOOKUP(B11,'CC - 10'!$B$8:$AS$17,38,0))</f>
        <v>0</v>
      </c>
      <c r="I11" s="243">
        <f t="shared" si="4"/>
        <v>0</v>
      </c>
      <c r="J11" s="109">
        <f t="shared" si="5"/>
        <v>27</v>
      </c>
      <c r="K11" s="47">
        <f t="shared" ref="K11:K14" si="12">G11+I11</f>
        <v>3539000</v>
      </c>
      <c r="L11" s="103">
        <f t="shared" ref="L11:L14" si="13">+F11*15000</f>
        <v>405000</v>
      </c>
      <c r="M11" s="49">
        <f t="shared" si="6"/>
        <v>3944000</v>
      </c>
      <c r="N11" s="48">
        <f>IF(VLOOKUP(B11,DS,18,0)="x",E11*$N$5,0)</f>
        <v>283120</v>
      </c>
      <c r="O11" s="48">
        <f>IF(VLOOKUP(B11,DS,18,0)="x",E11*$O$5,0)</f>
        <v>53085</v>
      </c>
      <c r="P11" s="48">
        <f>IF(VLOOKUP(B11,DS,18,0)="x",E11*$P$5,0)</f>
        <v>35390</v>
      </c>
      <c r="Q11" s="47">
        <f t="shared" si="7"/>
        <v>3572405</v>
      </c>
      <c r="R11" s="47">
        <f t="shared" si="8"/>
        <v>0</v>
      </c>
      <c r="S11" s="55">
        <f t="shared" si="9"/>
        <v>3572405</v>
      </c>
      <c r="T11" s="47"/>
      <c r="U11" s="123"/>
      <c r="V11" s="45"/>
      <c r="W11" s="34"/>
      <c r="X11" s="5"/>
      <c r="Y11" s="5"/>
      <c r="Z11" s="5"/>
      <c r="AA11" s="4"/>
      <c r="AB11" s="4"/>
      <c r="AC11" s="4"/>
      <c r="AD11" s="4"/>
      <c r="AE11" s="4"/>
    </row>
    <row r="12" spans="1:31" s="44" customFormat="1" ht="23.25" customHeight="1">
      <c r="A12" s="46">
        <v>3</v>
      </c>
      <c r="B12" s="46" t="s">
        <v>69</v>
      </c>
      <c r="C12" s="102" t="str">
        <f t="shared" si="0"/>
        <v>Võ Thị Út</v>
      </c>
      <c r="D12" s="135" t="str">
        <f t="shared" si="10"/>
        <v>KCS</v>
      </c>
      <c r="E12" s="103">
        <f t="shared" si="11"/>
        <v>3840000</v>
      </c>
      <c r="F12" s="108">
        <f>VLOOKUP(B12,'CC - 10'!$B$8:$AS$17,36,0)</f>
        <v>26</v>
      </c>
      <c r="G12" s="243">
        <f t="shared" si="3"/>
        <v>3697778</v>
      </c>
      <c r="H12" s="108">
        <f>(VLOOKUP(B12,'CC - 10'!$B$8:$AS$17,37,0)+VLOOKUP(B12,'CC - 10'!$B$8:$AS$17,38,0))</f>
        <v>0</v>
      </c>
      <c r="I12" s="243">
        <f t="shared" si="4"/>
        <v>0</v>
      </c>
      <c r="J12" s="109">
        <f t="shared" si="5"/>
        <v>26</v>
      </c>
      <c r="K12" s="47">
        <f t="shared" si="12"/>
        <v>3697778</v>
      </c>
      <c r="L12" s="103">
        <f t="shared" si="13"/>
        <v>390000</v>
      </c>
      <c r="M12" s="49">
        <f t="shared" si="6"/>
        <v>4087778</v>
      </c>
      <c r="N12" s="48">
        <f>IF(VLOOKUP(B12,DS,18,0)="x",E12*$N$5,0)</f>
        <v>307200</v>
      </c>
      <c r="O12" s="48">
        <f>IF(VLOOKUP(B12,DS,18,0)="x",E12*$O$5,0)</f>
        <v>57600</v>
      </c>
      <c r="P12" s="48">
        <f>IF(VLOOKUP(B12,DS,18,0)="x",E12*$P$5,0)</f>
        <v>38400</v>
      </c>
      <c r="Q12" s="47">
        <f t="shared" si="7"/>
        <v>3684578</v>
      </c>
      <c r="R12" s="47">
        <f t="shared" si="8"/>
        <v>0</v>
      </c>
      <c r="S12" s="55">
        <f t="shared" si="9"/>
        <v>3684578</v>
      </c>
      <c r="T12" s="47"/>
      <c r="U12" s="123"/>
      <c r="V12" s="45"/>
      <c r="W12" s="34"/>
      <c r="X12" s="5"/>
      <c r="Y12" s="5"/>
      <c r="Z12" s="5"/>
      <c r="AA12" s="4"/>
      <c r="AB12" s="4"/>
      <c r="AC12" s="4"/>
      <c r="AD12" s="4"/>
      <c r="AE12" s="4"/>
    </row>
    <row r="13" spans="1:31" s="44" customFormat="1" ht="23.25" customHeight="1">
      <c r="A13" s="46">
        <v>4</v>
      </c>
      <c r="B13" s="46" t="s">
        <v>70</v>
      </c>
      <c r="C13" s="102" t="str">
        <f t="shared" si="0"/>
        <v>Nguyễn Thị Thiết</v>
      </c>
      <c r="D13" s="135" t="str">
        <f t="shared" si="10"/>
        <v>KCS</v>
      </c>
      <c r="E13" s="103">
        <f t="shared" si="11"/>
        <v>3840000</v>
      </c>
      <c r="F13" s="108">
        <f>VLOOKUP(B13,'CC - 10'!$B$8:$AS$17,36,0)</f>
        <v>27</v>
      </c>
      <c r="G13" s="243">
        <f t="shared" si="3"/>
        <v>3840000</v>
      </c>
      <c r="H13" s="108">
        <f>(VLOOKUP(B13,'CC - 10'!$B$8:$AS$17,37,0)+VLOOKUP(B13,'CC - 10'!$B$8:$AS$17,38,0))</f>
        <v>0</v>
      </c>
      <c r="I13" s="243">
        <f t="shared" si="4"/>
        <v>0</v>
      </c>
      <c r="J13" s="109">
        <f t="shared" si="5"/>
        <v>27</v>
      </c>
      <c r="K13" s="47">
        <f t="shared" si="12"/>
        <v>3840000</v>
      </c>
      <c r="L13" s="103">
        <f t="shared" si="13"/>
        <v>405000</v>
      </c>
      <c r="M13" s="49">
        <f t="shared" si="6"/>
        <v>4245000</v>
      </c>
      <c r="N13" s="48">
        <f>IF(VLOOKUP(B13,DS,18,0)="x",E13*$N$5,0)</f>
        <v>307200</v>
      </c>
      <c r="O13" s="48">
        <f>IF(VLOOKUP(B13,DS,18,0)="x",E13*$O$5,0)</f>
        <v>57600</v>
      </c>
      <c r="P13" s="48">
        <f>IF(VLOOKUP(B13,DS,18,0)="x",E13*$P$5,0)</f>
        <v>38400</v>
      </c>
      <c r="Q13" s="47">
        <f t="shared" si="7"/>
        <v>3841800</v>
      </c>
      <c r="R13" s="47">
        <f t="shared" si="8"/>
        <v>0</v>
      </c>
      <c r="S13" s="55">
        <f t="shared" si="9"/>
        <v>3841800</v>
      </c>
      <c r="T13" s="47"/>
      <c r="U13" s="123"/>
      <c r="V13" s="45"/>
      <c r="W13" s="34"/>
      <c r="X13" s="5"/>
      <c r="Y13" s="5"/>
      <c r="Z13" s="5"/>
      <c r="AA13" s="4"/>
      <c r="AB13" s="4"/>
      <c r="AC13" s="4"/>
      <c r="AD13" s="4"/>
      <c r="AE13" s="4"/>
    </row>
    <row r="14" spans="1:31" s="44" customFormat="1" ht="23.25" customHeight="1">
      <c r="A14" s="46">
        <v>5</v>
      </c>
      <c r="B14" s="46" t="s">
        <v>71</v>
      </c>
      <c r="C14" s="102" t="str">
        <f t="shared" si="0"/>
        <v>Nguyễn Trường Giang</v>
      </c>
      <c r="D14" s="135" t="str">
        <f t="shared" si="1"/>
        <v>Cơ Điện</v>
      </c>
      <c r="E14" s="103">
        <f t="shared" si="2"/>
        <v>3153000</v>
      </c>
      <c r="F14" s="108">
        <f>VLOOKUP(B14,'CC - 10'!$B$8:$AS$17,36,0)</f>
        <v>26</v>
      </c>
      <c r="G14" s="243">
        <f t="shared" si="3"/>
        <v>3036222</v>
      </c>
      <c r="H14" s="108">
        <f>(VLOOKUP(B14,'CC - 10'!$B$8:$AS$17,37,0)+VLOOKUP(B14,'CC - 10'!$B$8:$AS$17,38,0))</f>
        <v>0</v>
      </c>
      <c r="I14" s="243">
        <f t="shared" si="4"/>
        <v>0</v>
      </c>
      <c r="J14" s="109">
        <f t="shared" si="5"/>
        <v>26</v>
      </c>
      <c r="K14" s="47">
        <f t="shared" si="12"/>
        <v>3036222</v>
      </c>
      <c r="L14" s="103">
        <f t="shared" si="13"/>
        <v>390000</v>
      </c>
      <c r="M14" s="49">
        <f t="shared" si="6"/>
        <v>3426222</v>
      </c>
      <c r="N14" s="48">
        <f>IF(VLOOKUP(B14,DS,18,0)="x",E14*$N$5,0)</f>
        <v>252240</v>
      </c>
      <c r="O14" s="48">
        <f>IF(VLOOKUP(B14,DS,18,0)="x",E14*$O$5,0)</f>
        <v>47295</v>
      </c>
      <c r="P14" s="48">
        <f>IF(VLOOKUP(B14,DS,18,0)="x",E14*$P$5,0)</f>
        <v>31530</v>
      </c>
      <c r="Q14" s="47">
        <f t="shared" si="7"/>
        <v>3095157</v>
      </c>
      <c r="R14" s="47">
        <f t="shared" si="8"/>
        <v>0</v>
      </c>
      <c r="S14" s="55">
        <f t="shared" si="9"/>
        <v>3095157</v>
      </c>
      <c r="T14" s="47"/>
      <c r="U14" s="123"/>
      <c r="V14" s="45"/>
      <c r="W14" s="34"/>
      <c r="X14" s="5"/>
      <c r="Y14" s="5"/>
      <c r="Z14" s="5"/>
      <c r="AA14" s="4"/>
      <c r="AB14" s="4"/>
      <c r="AC14" s="4"/>
      <c r="AD14" s="4"/>
      <c r="AE14" s="4"/>
    </row>
    <row r="15" spans="1:31" s="44" customFormat="1" ht="22.5" customHeight="1">
      <c r="A15" s="50"/>
      <c r="B15" s="50"/>
      <c r="C15" s="51"/>
      <c r="D15" s="3"/>
      <c r="E15" s="52"/>
      <c r="F15" s="52"/>
      <c r="G15" s="52"/>
      <c r="H15" s="52"/>
      <c r="I15" s="52"/>
      <c r="J15" s="53"/>
      <c r="K15" s="52"/>
      <c r="L15" s="52"/>
      <c r="M15" s="54"/>
      <c r="N15" s="48"/>
      <c r="O15" s="48"/>
      <c r="P15" s="48"/>
      <c r="Q15" s="52"/>
      <c r="R15" s="52"/>
      <c r="S15" s="52"/>
      <c r="T15" s="47"/>
      <c r="U15" s="123"/>
      <c r="V15" s="45"/>
      <c r="W15" s="45"/>
      <c r="X15" s="45"/>
      <c r="Y15" s="45"/>
      <c r="Z15" s="45"/>
    </row>
    <row r="16" spans="1:31" s="40" customFormat="1" ht="21" customHeight="1">
      <c r="A16" s="429" t="s">
        <v>26</v>
      </c>
      <c r="B16" s="429"/>
      <c r="C16" s="429"/>
      <c r="D16" s="429"/>
      <c r="E16" s="162">
        <f>SUM(E10:E15)</f>
        <v>18156000</v>
      </c>
      <c r="F16" s="162"/>
      <c r="G16" s="162">
        <f>SUM(G10:G15)</f>
        <v>17897000</v>
      </c>
      <c r="H16" s="162"/>
      <c r="I16" s="162">
        <f>SUM(I10:I15)</f>
        <v>0</v>
      </c>
      <c r="J16" s="32"/>
      <c r="K16" s="32">
        <f>SUM(K10:K15)</f>
        <v>17897000</v>
      </c>
      <c r="L16" s="32">
        <f>SUM(L10:L15)</f>
        <v>1995000</v>
      </c>
      <c r="M16" s="32">
        <f>SUM(M10:M15)</f>
        <v>19892000</v>
      </c>
      <c r="N16" s="32">
        <f>SUM(N10:N15)</f>
        <v>1452480</v>
      </c>
      <c r="O16" s="32">
        <f>SUM(O10:O15)</f>
        <v>272340</v>
      </c>
      <c r="P16" s="32">
        <f>SUM(P10:P15)</f>
        <v>181560</v>
      </c>
      <c r="Q16" s="32">
        <f>SUM(Q10:Q15)</f>
        <v>17985620</v>
      </c>
      <c r="R16" s="32">
        <f>SUM(R10:R15)</f>
        <v>0</v>
      </c>
      <c r="S16" s="32">
        <f>SUM(S10:S15)</f>
        <v>17985620</v>
      </c>
      <c r="T16" s="32"/>
      <c r="U16" s="123"/>
      <c r="V16" s="41"/>
      <c r="W16" s="41"/>
      <c r="X16" s="41"/>
      <c r="Y16" s="41"/>
      <c r="Z16" s="41"/>
    </row>
    <row r="17" spans="1:26" ht="11.25" customHeight="1">
      <c r="A17" s="10"/>
      <c r="B17" s="10"/>
      <c r="C17" s="11"/>
      <c r="D17" s="136"/>
      <c r="E17" s="110"/>
      <c r="F17" s="11"/>
      <c r="G17" s="11"/>
      <c r="H17" s="11"/>
      <c r="I17" s="11"/>
      <c r="K17" s="11"/>
      <c r="L17" s="11"/>
      <c r="M17" s="121"/>
      <c r="N17" s="11"/>
      <c r="O17" s="11"/>
      <c r="P17" s="11"/>
      <c r="Q17" s="11"/>
      <c r="R17" s="11"/>
      <c r="S17" s="11"/>
      <c r="T17" s="11"/>
      <c r="U17" s="123"/>
    </row>
    <row r="18" spans="1:26" s="44" customFormat="1" ht="11.25" customHeight="1">
      <c r="A18" s="91"/>
      <c r="B18" s="91"/>
      <c r="C18" s="91"/>
      <c r="D18" s="155"/>
      <c r="E18" s="156"/>
      <c r="F18" s="91"/>
      <c r="G18" s="91"/>
      <c r="H18" s="91"/>
      <c r="I18" s="91"/>
      <c r="J18" s="157"/>
      <c r="K18" s="156"/>
      <c r="L18" s="91"/>
      <c r="M18" s="91"/>
      <c r="N18" s="91"/>
      <c r="O18" s="91"/>
      <c r="P18" s="91"/>
      <c r="Q18" s="91"/>
      <c r="R18" s="91"/>
      <c r="S18" s="127" t="str">
        <f>"Long An, ngày  "&amp;$V$2&amp;"   tháng   "&amp;TEXT($E$4,"mm")&amp;"   năm "&amp;TEXT($E$4,"yyyy")</f>
        <v>Long An, ngày  31   tháng   10   năm 2014</v>
      </c>
      <c r="T18" s="91"/>
      <c r="U18" s="158"/>
      <c r="V18" s="45"/>
      <c r="W18" s="45"/>
      <c r="X18" s="45"/>
      <c r="Y18" s="45"/>
      <c r="Z18" s="45"/>
    </row>
    <row r="19" spans="1:26" s="44" customFormat="1" ht="12.75">
      <c r="A19" s="35"/>
      <c r="B19" s="35"/>
      <c r="C19" s="35" t="s">
        <v>63</v>
      </c>
      <c r="D19" s="159"/>
      <c r="E19" s="92"/>
      <c r="F19" s="158"/>
      <c r="G19" s="92"/>
      <c r="H19" s="92"/>
      <c r="I19" s="92"/>
      <c r="J19" s="160"/>
      <c r="K19" s="45"/>
      <c r="L19" s="35"/>
      <c r="M19" s="288"/>
      <c r="N19" s="26"/>
      <c r="O19" s="26"/>
      <c r="P19" s="26"/>
      <c r="Q19" s="26"/>
      <c r="S19" s="26" t="s">
        <v>23</v>
      </c>
      <c r="T19" s="158"/>
      <c r="U19" s="158"/>
      <c r="V19" s="45"/>
      <c r="W19" s="45"/>
      <c r="X19" s="45"/>
      <c r="Y19" s="45"/>
      <c r="Z19" s="45"/>
    </row>
    <row r="20" spans="1:26" ht="12">
      <c r="A20" s="10"/>
      <c r="B20" s="10"/>
      <c r="C20" s="20"/>
      <c r="E20" s="17"/>
      <c r="F20" s="16"/>
      <c r="G20" s="17"/>
      <c r="H20" s="17"/>
      <c r="I20" s="17"/>
      <c r="K20" s="8"/>
      <c r="L20" s="20"/>
      <c r="M20" s="6"/>
      <c r="N20" s="15"/>
      <c r="O20" s="15"/>
      <c r="P20" s="15"/>
      <c r="Q20" s="15"/>
      <c r="S20" s="15"/>
      <c r="T20" s="16"/>
      <c r="U20" s="123"/>
    </row>
    <row r="21" spans="1:26" ht="12">
      <c r="C21" s="20"/>
      <c r="L21" s="20"/>
      <c r="M21" s="6"/>
      <c r="T21" s="20"/>
      <c r="U21" s="123"/>
    </row>
    <row r="22" spans="1:26" ht="12">
      <c r="A22" s="10"/>
      <c r="B22" s="10"/>
      <c r="C22" s="20"/>
      <c r="E22" s="39"/>
      <c r="F22" s="38"/>
      <c r="G22" s="39"/>
      <c r="H22" s="39"/>
      <c r="I22" s="39"/>
      <c r="J22" s="104"/>
      <c r="K22" s="10"/>
      <c r="L22" s="20"/>
      <c r="M22" s="10"/>
      <c r="N22" s="111"/>
      <c r="O22" s="10"/>
      <c r="P22" s="10"/>
      <c r="Q22" s="10"/>
      <c r="R22" s="10"/>
      <c r="S22" s="10"/>
      <c r="T22" s="38"/>
      <c r="U22" s="123"/>
    </row>
    <row r="23" spans="1:26" ht="12">
      <c r="A23" s="10"/>
      <c r="B23" s="10"/>
      <c r="C23" s="20"/>
      <c r="K23" s="8"/>
      <c r="L23" s="20"/>
      <c r="M23" s="6"/>
      <c r="T23" s="20"/>
      <c r="U23" s="123"/>
    </row>
    <row r="24" spans="1:26" ht="12">
      <c r="A24" s="106"/>
      <c r="B24" s="18"/>
      <c r="C24" s="12"/>
      <c r="E24" s="14"/>
      <c r="F24" s="13"/>
      <c r="G24" s="14"/>
      <c r="H24" s="14"/>
      <c r="I24" s="14"/>
      <c r="J24" s="107"/>
      <c r="K24" s="9"/>
      <c r="L24" s="12"/>
      <c r="M24" s="9"/>
      <c r="N24" s="13"/>
      <c r="O24" s="9"/>
      <c r="P24" s="9"/>
      <c r="Q24" s="12"/>
      <c r="R24" s="9"/>
      <c r="S24" s="13"/>
      <c r="T24" s="13"/>
      <c r="U24" s="123"/>
    </row>
    <row r="25" spans="1:26" ht="12">
      <c r="A25" s="10"/>
      <c r="B25" s="10"/>
      <c r="K25" s="8"/>
      <c r="L25" s="8"/>
      <c r="M25" s="6"/>
      <c r="U25" s="123"/>
    </row>
    <row r="26" spans="1:26" ht="12">
      <c r="A26" s="10"/>
      <c r="B26" s="10"/>
      <c r="K26" s="8"/>
      <c r="L26" s="8"/>
      <c r="M26" s="6"/>
      <c r="U26" s="123"/>
    </row>
    <row r="27" spans="1:26" ht="12">
      <c r="A27" s="10"/>
      <c r="B27" s="10"/>
      <c r="K27" s="7"/>
      <c r="L27" s="7"/>
      <c r="M27" s="6"/>
      <c r="U27" s="123"/>
    </row>
    <row r="28" spans="1:26" ht="12">
      <c r="M28" s="6"/>
      <c r="U28" s="123"/>
    </row>
    <row r="29" spans="1:26" ht="12">
      <c r="M29" s="6"/>
      <c r="U29" s="123"/>
    </row>
    <row r="30" spans="1:26" ht="12">
      <c r="M30" s="6"/>
      <c r="U30" s="123"/>
    </row>
    <row r="31" spans="1:26" ht="12">
      <c r="M31" s="6"/>
      <c r="U31" s="123"/>
    </row>
    <row r="32" spans="1:26" ht="12">
      <c r="M32" s="6"/>
      <c r="U32" s="123"/>
    </row>
    <row r="33" spans="1:31" ht="12">
      <c r="M33" s="6"/>
      <c r="U33" s="123"/>
    </row>
    <row r="34" spans="1:31" s="8" customFormat="1" ht="12">
      <c r="A34" s="6"/>
      <c r="B34" s="6"/>
      <c r="C34" s="6"/>
      <c r="D34" s="20"/>
      <c r="E34" s="21"/>
      <c r="F34" s="20"/>
      <c r="G34" s="21"/>
      <c r="H34" s="21"/>
      <c r="I34" s="21"/>
      <c r="J34" s="105"/>
      <c r="K34" s="6"/>
      <c r="L34" s="6"/>
      <c r="M34" s="6"/>
      <c r="N34" s="6"/>
      <c r="O34" s="6"/>
      <c r="P34" s="6"/>
      <c r="Q34" s="6"/>
      <c r="R34" s="6"/>
      <c r="S34" s="6"/>
      <c r="U34" s="123"/>
      <c r="AA34" s="6"/>
      <c r="AB34" s="6"/>
      <c r="AC34" s="6"/>
      <c r="AD34" s="6"/>
      <c r="AE34" s="6"/>
    </row>
    <row r="35" spans="1:31" s="8" customFormat="1" ht="12">
      <c r="A35" s="6"/>
      <c r="B35" s="6"/>
      <c r="C35" s="6"/>
      <c r="D35" s="20"/>
      <c r="E35" s="21"/>
      <c r="F35" s="20"/>
      <c r="G35" s="21"/>
      <c r="H35" s="21"/>
      <c r="I35" s="21"/>
      <c r="J35" s="105"/>
      <c r="K35" s="6"/>
      <c r="L35" s="6"/>
      <c r="M35" s="6"/>
      <c r="N35" s="6"/>
      <c r="O35" s="6"/>
      <c r="P35" s="6"/>
      <c r="Q35" s="6"/>
      <c r="R35" s="6"/>
      <c r="S35" s="6"/>
      <c r="U35" s="123"/>
      <c r="AA35" s="6"/>
      <c r="AB35" s="6"/>
      <c r="AC35" s="6"/>
      <c r="AD35" s="6"/>
      <c r="AE35" s="6"/>
    </row>
    <row r="36" spans="1:31" s="8" customFormat="1" ht="12">
      <c r="A36" s="6"/>
      <c r="B36" s="6"/>
      <c r="C36" s="6"/>
      <c r="D36" s="20"/>
      <c r="E36" s="21"/>
      <c r="F36" s="20"/>
      <c r="G36" s="21"/>
      <c r="H36" s="21"/>
      <c r="I36" s="21"/>
      <c r="J36" s="105"/>
      <c r="K36" s="6"/>
      <c r="L36" s="6"/>
      <c r="M36" s="6"/>
      <c r="N36" s="6"/>
      <c r="O36" s="6"/>
      <c r="P36" s="6"/>
      <c r="Q36" s="6"/>
      <c r="R36" s="6"/>
      <c r="S36" s="6"/>
      <c r="U36" s="123"/>
      <c r="AA36" s="6"/>
      <c r="AB36" s="6"/>
      <c r="AC36" s="6"/>
      <c r="AD36" s="6"/>
      <c r="AE36" s="6"/>
    </row>
    <row r="37" spans="1:31" s="8" customFormat="1" ht="12">
      <c r="A37" s="6"/>
      <c r="B37" s="6"/>
      <c r="C37" s="6"/>
      <c r="D37" s="20"/>
      <c r="E37" s="21"/>
      <c r="F37" s="20"/>
      <c r="G37" s="21"/>
      <c r="H37" s="21"/>
      <c r="I37" s="21"/>
      <c r="J37" s="105"/>
      <c r="K37" s="6"/>
      <c r="L37" s="6"/>
      <c r="M37" s="6"/>
      <c r="N37" s="6"/>
      <c r="O37" s="6"/>
      <c r="P37" s="6"/>
      <c r="Q37" s="6"/>
      <c r="R37" s="6"/>
      <c r="S37" s="6"/>
      <c r="U37" s="123"/>
      <c r="AA37" s="6"/>
      <c r="AB37" s="6"/>
      <c r="AC37" s="6"/>
      <c r="AD37" s="6"/>
      <c r="AE37" s="6"/>
    </row>
    <row r="38" spans="1:31" s="8" customFormat="1" ht="12">
      <c r="A38" s="6"/>
      <c r="B38" s="6"/>
      <c r="C38" s="6"/>
      <c r="D38" s="20"/>
      <c r="E38" s="21"/>
      <c r="F38" s="20"/>
      <c r="G38" s="21"/>
      <c r="H38" s="21"/>
      <c r="I38" s="21"/>
      <c r="J38" s="105"/>
      <c r="K38" s="6"/>
      <c r="L38" s="6"/>
      <c r="M38" s="6"/>
      <c r="N38" s="6"/>
      <c r="O38" s="6"/>
      <c r="P38" s="6"/>
      <c r="Q38" s="6"/>
      <c r="R38" s="6"/>
      <c r="S38" s="6"/>
      <c r="U38" s="123"/>
      <c r="AA38" s="6"/>
      <c r="AB38" s="6"/>
      <c r="AC38" s="6"/>
      <c r="AD38" s="6"/>
      <c r="AE38" s="6"/>
    </row>
    <row r="39" spans="1:31" s="8" customFormat="1" ht="12">
      <c r="A39" s="6"/>
      <c r="B39" s="6"/>
      <c r="C39" s="6"/>
      <c r="D39" s="20"/>
      <c r="E39" s="21"/>
      <c r="F39" s="20"/>
      <c r="G39" s="21"/>
      <c r="H39" s="21"/>
      <c r="I39" s="21"/>
      <c r="J39" s="105"/>
      <c r="K39" s="6"/>
      <c r="L39" s="6"/>
      <c r="M39" s="6"/>
      <c r="N39" s="6"/>
      <c r="O39" s="6"/>
      <c r="P39" s="6"/>
      <c r="Q39" s="6"/>
      <c r="R39" s="6"/>
      <c r="S39" s="6"/>
      <c r="U39" s="123"/>
      <c r="AA39" s="6"/>
      <c r="AB39" s="6"/>
      <c r="AC39" s="6"/>
      <c r="AD39" s="6"/>
      <c r="AE39" s="6"/>
    </row>
    <row r="40" spans="1:31" s="8" customFormat="1" ht="12">
      <c r="A40" s="6"/>
      <c r="B40" s="6"/>
      <c r="C40" s="6"/>
      <c r="D40" s="20"/>
      <c r="E40" s="21"/>
      <c r="F40" s="20"/>
      <c r="G40" s="21"/>
      <c r="H40" s="21"/>
      <c r="I40" s="21"/>
      <c r="J40" s="105"/>
      <c r="K40" s="6"/>
      <c r="L40" s="6"/>
      <c r="M40" s="6"/>
      <c r="N40" s="6"/>
      <c r="O40" s="6"/>
      <c r="P40" s="6"/>
      <c r="Q40" s="6"/>
      <c r="R40" s="6"/>
      <c r="S40" s="6"/>
      <c r="U40" s="123"/>
      <c r="AA40" s="6"/>
      <c r="AB40" s="6"/>
      <c r="AC40" s="6"/>
      <c r="AD40" s="6"/>
      <c r="AE40" s="6"/>
    </row>
    <row r="41" spans="1:31" s="8" customFormat="1" ht="12">
      <c r="A41" s="6"/>
      <c r="B41" s="6"/>
      <c r="C41" s="6"/>
      <c r="D41" s="20"/>
      <c r="E41" s="21"/>
      <c r="F41" s="20"/>
      <c r="G41" s="21"/>
      <c r="H41" s="21"/>
      <c r="I41" s="21"/>
      <c r="J41" s="105"/>
      <c r="K41" s="6"/>
      <c r="L41" s="6"/>
      <c r="M41" s="6"/>
      <c r="N41" s="6"/>
      <c r="O41" s="6"/>
      <c r="P41" s="6"/>
      <c r="Q41" s="6"/>
      <c r="R41" s="6"/>
      <c r="S41" s="6"/>
      <c r="U41" s="123"/>
      <c r="AA41" s="6"/>
      <c r="AB41" s="6"/>
      <c r="AC41" s="6"/>
      <c r="AD41" s="6"/>
      <c r="AE41" s="6"/>
    </row>
    <row r="42" spans="1:31" s="8" customFormat="1" ht="12">
      <c r="A42" s="6"/>
      <c r="B42" s="6"/>
      <c r="C42" s="6"/>
      <c r="D42" s="20"/>
      <c r="E42" s="21"/>
      <c r="F42" s="20"/>
      <c r="G42" s="21"/>
      <c r="H42" s="21"/>
      <c r="I42" s="21"/>
      <c r="J42" s="105"/>
      <c r="K42" s="6"/>
      <c r="L42" s="6"/>
      <c r="M42" s="6"/>
      <c r="N42" s="6"/>
      <c r="O42" s="6"/>
      <c r="P42" s="6"/>
      <c r="Q42" s="6"/>
      <c r="R42" s="6"/>
      <c r="S42" s="6"/>
      <c r="U42" s="123"/>
      <c r="AA42" s="6"/>
      <c r="AB42" s="6"/>
      <c r="AC42" s="6"/>
      <c r="AD42" s="6"/>
      <c r="AE42" s="6"/>
    </row>
    <row r="43" spans="1:31" s="8" customFormat="1" ht="12">
      <c r="A43" s="6"/>
      <c r="B43" s="6"/>
      <c r="C43" s="6"/>
      <c r="D43" s="20"/>
      <c r="E43" s="21"/>
      <c r="F43" s="20"/>
      <c r="G43" s="21"/>
      <c r="H43" s="21"/>
      <c r="I43" s="21"/>
      <c r="J43" s="105"/>
      <c r="K43" s="6"/>
      <c r="L43" s="6"/>
      <c r="M43" s="6"/>
      <c r="N43" s="6"/>
      <c r="O43" s="6"/>
      <c r="P43" s="6"/>
      <c r="Q43" s="6"/>
      <c r="R43" s="6"/>
      <c r="S43" s="6"/>
      <c r="U43" s="123"/>
      <c r="AA43" s="6"/>
      <c r="AB43" s="6"/>
      <c r="AC43" s="6"/>
      <c r="AD43" s="6"/>
      <c r="AE43" s="6"/>
    </row>
    <row r="44" spans="1:31" s="8" customFormat="1" ht="12">
      <c r="A44" s="6"/>
      <c r="B44" s="6"/>
      <c r="C44" s="6"/>
      <c r="D44" s="20"/>
      <c r="E44" s="21"/>
      <c r="F44" s="20"/>
      <c r="G44" s="21"/>
      <c r="H44" s="21"/>
      <c r="I44" s="21"/>
      <c r="J44" s="105"/>
      <c r="K44" s="6"/>
      <c r="L44" s="6"/>
      <c r="M44" s="6"/>
      <c r="N44" s="6"/>
      <c r="O44" s="6"/>
      <c r="P44" s="6"/>
      <c r="Q44" s="6"/>
      <c r="R44" s="6"/>
      <c r="S44" s="6"/>
      <c r="U44" s="123"/>
      <c r="AA44" s="6"/>
      <c r="AB44" s="6"/>
      <c r="AC44" s="6"/>
      <c r="AD44" s="6"/>
      <c r="AE44" s="6"/>
    </row>
    <row r="45" spans="1:31" s="8" customFormat="1" ht="12">
      <c r="A45" s="6"/>
      <c r="B45" s="6"/>
      <c r="C45" s="6"/>
      <c r="D45" s="20"/>
      <c r="E45" s="21"/>
      <c r="F45" s="20"/>
      <c r="G45" s="21"/>
      <c r="H45" s="21"/>
      <c r="I45" s="21"/>
      <c r="J45" s="105"/>
      <c r="K45" s="6"/>
      <c r="L45" s="6"/>
      <c r="M45" s="6"/>
      <c r="N45" s="6"/>
      <c r="O45" s="6"/>
      <c r="P45" s="6"/>
      <c r="Q45" s="6"/>
      <c r="R45" s="6"/>
      <c r="S45" s="6"/>
      <c r="U45" s="123"/>
      <c r="AA45" s="6"/>
      <c r="AB45" s="6"/>
      <c r="AC45" s="6"/>
      <c r="AD45" s="6"/>
      <c r="AE45" s="6"/>
    </row>
    <row r="46" spans="1:31" s="8" customFormat="1" ht="12">
      <c r="A46" s="6"/>
      <c r="B46" s="6"/>
      <c r="C46" s="6"/>
      <c r="D46" s="20"/>
      <c r="E46" s="21"/>
      <c r="F46" s="20"/>
      <c r="G46" s="21"/>
      <c r="H46" s="21"/>
      <c r="I46" s="21"/>
      <c r="J46" s="105"/>
      <c r="K46" s="6"/>
      <c r="L46" s="6"/>
      <c r="M46" s="6"/>
      <c r="N46" s="6"/>
      <c r="O46" s="6"/>
      <c r="P46" s="6"/>
      <c r="Q46" s="6"/>
      <c r="R46" s="6"/>
      <c r="S46" s="6"/>
      <c r="U46" s="123"/>
      <c r="AA46" s="6"/>
      <c r="AB46" s="6"/>
      <c r="AC46" s="6"/>
      <c r="AD46" s="6"/>
      <c r="AE46" s="6"/>
    </row>
    <row r="47" spans="1:31" s="8" customFormat="1" ht="12">
      <c r="A47" s="6"/>
      <c r="B47" s="6"/>
      <c r="C47" s="6"/>
      <c r="D47" s="20"/>
      <c r="E47" s="21"/>
      <c r="F47" s="20"/>
      <c r="G47" s="21"/>
      <c r="H47" s="21"/>
      <c r="I47" s="21"/>
      <c r="J47" s="105"/>
      <c r="K47" s="6"/>
      <c r="L47" s="6"/>
      <c r="M47" s="6"/>
      <c r="N47" s="6"/>
      <c r="O47" s="6"/>
      <c r="P47" s="6"/>
      <c r="Q47" s="6"/>
      <c r="R47" s="6"/>
      <c r="S47" s="6"/>
      <c r="U47" s="123"/>
      <c r="AA47" s="6"/>
      <c r="AB47" s="6"/>
      <c r="AC47" s="6"/>
      <c r="AD47" s="6"/>
      <c r="AE47" s="6"/>
    </row>
    <row r="48" spans="1:31" s="8" customFormat="1" ht="12">
      <c r="A48" s="6"/>
      <c r="B48" s="6"/>
      <c r="C48" s="6"/>
      <c r="D48" s="20"/>
      <c r="E48" s="21"/>
      <c r="F48" s="20"/>
      <c r="G48" s="21"/>
      <c r="H48" s="21"/>
      <c r="I48" s="21"/>
      <c r="J48" s="105"/>
      <c r="K48" s="6"/>
      <c r="L48" s="6"/>
      <c r="M48" s="6"/>
      <c r="N48" s="6"/>
      <c r="O48" s="6"/>
      <c r="P48" s="6"/>
      <c r="Q48" s="6"/>
      <c r="R48" s="6"/>
      <c r="S48" s="6"/>
      <c r="U48" s="123"/>
      <c r="AA48" s="6"/>
      <c r="AB48" s="6"/>
      <c r="AC48" s="6"/>
      <c r="AD48" s="6"/>
      <c r="AE48" s="6"/>
    </row>
    <row r="49" spans="1:31" s="8" customFormat="1" ht="12">
      <c r="A49" s="6"/>
      <c r="B49" s="6"/>
      <c r="C49" s="6"/>
      <c r="D49" s="20"/>
      <c r="E49" s="21"/>
      <c r="F49" s="20"/>
      <c r="G49" s="21"/>
      <c r="H49" s="21"/>
      <c r="I49" s="21"/>
      <c r="J49" s="105"/>
      <c r="K49" s="6"/>
      <c r="L49" s="6"/>
      <c r="M49" s="6"/>
      <c r="N49" s="6"/>
      <c r="O49" s="6"/>
      <c r="P49" s="6"/>
      <c r="Q49" s="6"/>
      <c r="R49" s="6"/>
      <c r="S49" s="6"/>
      <c r="U49" s="123"/>
      <c r="AA49" s="6"/>
      <c r="AB49" s="6"/>
      <c r="AC49" s="6"/>
      <c r="AD49" s="6"/>
      <c r="AE49" s="6"/>
    </row>
    <row r="50" spans="1:31" ht="12">
      <c r="M50" s="6"/>
      <c r="U50" s="123"/>
    </row>
    <row r="51" spans="1:31" ht="12">
      <c r="M51" s="6"/>
      <c r="U51" s="123"/>
    </row>
    <row r="52" spans="1:31" ht="12">
      <c r="M52" s="6"/>
      <c r="U52" s="123"/>
    </row>
    <row r="53" spans="1:31" ht="12">
      <c r="M53" s="6"/>
      <c r="U53" s="123"/>
    </row>
    <row r="54" spans="1:31" ht="12">
      <c r="M54" s="6"/>
      <c r="U54" s="123"/>
    </row>
    <row r="55" spans="1:31" ht="12">
      <c r="M55" s="6"/>
      <c r="U55" s="123"/>
    </row>
    <row r="56" spans="1:31" ht="12">
      <c r="M56" s="6"/>
      <c r="U56" s="123"/>
    </row>
    <row r="57" spans="1:31" ht="12">
      <c r="M57" s="6"/>
      <c r="U57" s="123"/>
    </row>
    <row r="58" spans="1:31" ht="12">
      <c r="M58" s="6"/>
      <c r="U58" s="123"/>
    </row>
    <row r="59" spans="1:31" s="197" customFormat="1" ht="29.25" customHeight="1">
      <c r="A59" s="161" t="str">
        <f>$A$1</f>
        <v>Công ty TNHH Hải sản An Lạc</v>
      </c>
      <c r="B59" s="317"/>
      <c r="C59" s="317"/>
      <c r="D59" s="430" t="str">
        <f>D1</f>
        <v>BẢNG THANH TOÁN LƯƠNG THÁNG 10 / 2014</v>
      </c>
      <c r="E59" s="430"/>
      <c r="F59" s="430"/>
      <c r="G59" s="430"/>
      <c r="H59" s="430"/>
      <c r="I59" s="430"/>
      <c r="J59" s="430"/>
      <c r="K59" s="430"/>
      <c r="L59" s="430"/>
      <c r="M59" s="430"/>
      <c r="N59" s="430"/>
      <c r="O59" s="430"/>
      <c r="P59" s="430"/>
      <c r="Q59" s="431"/>
      <c r="R59" s="432" t="s">
        <v>126</v>
      </c>
      <c r="S59" s="433"/>
      <c r="T59" s="434"/>
      <c r="U59" s="123"/>
      <c r="V59" s="8"/>
      <c r="W59" s="220"/>
      <c r="X59" s="220"/>
      <c r="Y59" s="221"/>
      <c r="Z59" s="221"/>
    </row>
    <row r="60" spans="1:31" s="197" customFormat="1" ht="15" customHeight="1">
      <c r="A60" s="161" t="str">
        <f>$A$2</f>
        <v>Địa chỉ: Lô A14, đường 4A, KCN Hải Sơn, Đức Hòa, Long An</v>
      </c>
      <c r="B60" s="317"/>
      <c r="C60" s="317"/>
      <c r="D60" s="317"/>
      <c r="E60" s="222"/>
      <c r="F60" s="317"/>
      <c r="G60" s="317"/>
      <c r="H60" s="317"/>
      <c r="I60" s="317"/>
      <c r="J60" s="223"/>
      <c r="K60" s="317"/>
      <c r="L60" s="317"/>
      <c r="M60" s="317"/>
      <c r="N60" s="317"/>
      <c r="O60" s="317"/>
      <c r="P60" s="317"/>
      <c r="Q60" s="317"/>
      <c r="R60" s="317"/>
      <c r="S60" s="317"/>
      <c r="T60" s="173"/>
      <c r="U60" s="123"/>
      <c r="V60" s="8"/>
      <c r="W60" s="220"/>
      <c r="X60" s="220"/>
      <c r="Y60" s="221"/>
      <c r="Z60" s="221"/>
    </row>
    <row r="61" spans="1:31" s="197" customFormat="1" ht="15" customHeight="1">
      <c r="A61" s="161" t="str">
        <f>$A$3</f>
        <v>Số điện thoại: 072.3850606 - Fax: 072.3850608</v>
      </c>
      <c r="B61" s="317"/>
      <c r="C61" s="317"/>
      <c r="D61" s="317"/>
      <c r="E61" s="222"/>
      <c r="F61" s="317"/>
      <c r="G61" s="317"/>
      <c r="H61" s="317"/>
      <c r="I61" s="317"/>
      <c r="J61" s="223"/>
      <c r="K61" s="317"/>
      <c r="L61" s="317"/>
      <c r="M61" s="317"/>
      <c r="N61" s="317"/>
      <c r="O61" s="317"/>
      <c r="P61" s="317"/>
      <c r="Q61" s="317"/>
      <c r="R61" s="317"/>
      <c r="S61" s="317"/>
      <c r="T61" s="173"/>
      <c r="U61" s="123"/>
      <c r="V61" s="8"/>
      <c r="W61" s="220"/>
      <c r="X61" s="220"/>
      <c r="Y61" s="221"/>
      <c r="Z61" s="221"/>
    </row>
    <row r="62" spans="1:31" s="197" customFormat="1" ht="15" customHeight="1">
      <c r="A62" s="161" t="str">
        <f>$A$4</f>
        <v>MST: 1100878093</v>
      </c>
      <c r="B62" s="317"/>
      <c r="C62" s="317"/>
      <c r="D62" s="317"/>
      <c r="E62" s="222"/>
      <c r="F62" s="317"/>
      <c r="G62" s="317"/>
      <c r="H62" s="317"/>
      <c r="I62" s="317"/>
      <c r="J62" s="223"/>
      <c r="K62" s="317"/>
      <c r="L62" s="224"/>
      <c r="M62" s="317"/>
      <c r="N62" s="317"/>
      <c r="O62" s="317"/>
      <c r="P62" s="317"/>
      <c r="Q62" s="225"/>
      <c r="R62" s="317"/>
      <c r="S62" s="317"/>
      <c r="T62" s="317"/>
      <c r="U62" s="123"/>
      <c r="V62" s="8"/>
      <c r="W62" s="220"/>
      <c r="X62" s="220"/>
      <c r="Y62" s="221"/>
      <c r="Z62" s="221"/>
    </row>
    <row r="63" spans="1:31" s="228" customFormat="1" ht="14.25" customHeight="1">
      <c r="A63" s="226"/>
      <c r="B63" s="20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123"/>
      <c r="V63" s="8"/>
      <c r="W63" s="227"/>
      <c r="X63" s="227"/>
      <c r="Y63" s="227"/>
      <c r="Z63" s="227"/>
    </row>
    <row r="64" spans="1:31" s="231" customFormat="1" ht="24" customHeight="1">
      <c r="A64" s="435" t="s">
        <v>20</v>
      </c>
      <c r="B64" s="435" t="s">
        <v>21</v>
      </c>
      <c r="C64" s="437" t="s">
        <v>1</v>
      </c>
      <c r="D64" s="437" t="s">
        <v>2</v>
      </c>
      <c r="E64" s="439" t="s">
        <v>58</v>
      </c>
      <c r="F64" s="440" t="s">
        <v>27</v>
      </c>
      <c r="G64" s="441"/>
      <c r="H64" s="441"/>
      <c r="I64" s="441"/>
      <c r="J64" s="441"/>
      <c r="K64" s="442"/>
      <c r="L64" s="408" t="s">
        <v>60</v>
      </c>
      <c r="M64" s="438" t="s">
        <v>5</v>
      </c>
      <c r="N64" s="437" t="s">
        <v>6</v>
      </c>
      <c r="O64" s="437"/>
      <c r="P64" s="437"/>
      <c r="Q64" s="438" t="s">
        <v>7</v>
      </c>
      <c r="R64" s="438" t="s">
        <v>8</v>
      </c>
      <c r="S64" s="438" t="s">
        <v>9</v>
      </c>
      <c r="T64" s="444" t="s">
        <v>10</v>
      </c>
      <c r="U64" s="123"/>
      <c r="V64" s="8"/>
      <c r="W64" s="230"/>
      <c r="X64" s="221"/>
      <c r="Y64" s="221"/>
      <c r="Z64" s="221"/>
      <c r="AA64" s="197"/>
      <c r="AB64" s="197"/>
      <c r="AC64" s="197"/>
      <c r="AD64" s="197"/>
      <c r="AE64" s="197"/>
    </row>
    <row r="65" spans="1:31" s="231" customFormat="1" ht="33.75" customHeight="1">
      <c r="A65" s="436"/>
      <c r="B65" s="436"/>
      <c r="C65" s="437"/>
      <c r="D65" s="437"/>
      <c r="E65" s="439"/>
      <c r="F65" s="440" t="s">
        <v>62</v>
      </c>
      <c r="G65" s="442"/>
      <c r="H65" s="440" t="s">
        <v>42</v>
      </c>
      <c r="I65" s="441"/>
      <c r="J65" s="448" t="s">
        <v>28</v>
      </c>
      <c r="K65" s="438" t="s">
        <v>4</v>
      </c>
      <c r="L65" s="409"/>
      <c r="M65" s="443"/>
      <c r="N65" s="450" t="s">
        <v>12</v>
      </c>
      <c r="O65" s="438" t="s">
        <v>13</v>
      </c>
      <c r="P65" s="438" t="s">
        <v>35</v>
      </c>
      <c r="Q65" s="443"/>
      <c r="R65" s="443"/>
      <c r="S65" s="443"/>
      <c r="T65" s="445"/>
      <c r="U65" s="204"/>
      <c r="V65" s="230"/>
      <c r="W65" s="230"/>
      <c r="X65" s="221"/>
      <c r="Y65" s="221"/>
      <c r="Z65" s="221"/>
      <c r="AA65" s="197"/>
      <c r="AB65" s="197"/>
      <c r="AC65" s="197"/>
      <c r="AD65" s="197"/>
      <c r="AE65" s="197"/>
    </row>
    <row r="66" spans="1:31" s="231" customFormat="1" ht="35.25" customHeight="1">
      <c r="A66" s="436"/>
      <c r="B66" s="436"/>
      <c r="C66" s="438"/>
      <c r="D66" s="438"/>
      <c r="E66" s="439"/>
      <c r="F66" s="318" t="s">
        <v>41</v>
      </c>
      <c r="G66" s="319" t="s">
        <v>19</v>
      </c>
      <c r="H66" s="318" t="s">
        <v>18</v>
      </c>
      <c r="I66" s="319" t="s">
        <v>19</v>
      </c>
      <c r="J66" s="449"/>
      <c r="K66" s="443"/>
      <c r="L66" s="419"/>
      <c r="M66" s="443"/>
      <c r="N66" s="451"/>
      <c r="O66" s="443"/>
      <c r="P66" s="443"/>
      <c r="Q66" s="443"/>
      <c r="R66" s="443"/>
      <c r="S66" s="443"/>
      <c r="T66" s="445"/>
      <c r="U66" s="204"/>
      <c r="V66" s="230"/>
      <c r="W66" s="230"/>
      <c r="X66" s="221"/>
      <c r="Y66" s="221"/>
      <c r="Z66" s="221"/>
      <c r="AA66" s="197"/>
      <c r="AB66" s="197"/>
      <c r="AC66" s="197"/>
      <c r="AD66" s="197"/>
      <c r="AE66" s="197"/>
    </row>
    <row r="67" spans="1:31" s="237" customFormat="1" ht="12.75" customHeight="1">
      <c r="A67" s="233">
        <v>1</v>
      </c>
      <c r="B67" s="233">
        <v>2</v>
      </c>
      <c r="C67" s="233">
        <v>3</v>
      </c>
      <c r="D67" s="233">
        <v>4</v>
      </c>
      <c r="E67" s="233">
        <v>5</v>
      </c>
      <c r="F67" s="233">
        <v>7</v>
      </c>
      <c r="G67" s="233">
        <v>8</v>
      </c>
      <c r="H67" s="233">
        <v>9</v>
      </c>
      <c r="I67" s="233">
        <v>10</v>
      </c>
      <c r="J67" s="233">
        <v>13</v>
      </c>
      <c r="K67" s="233">
        <v>14</v>
      </c>
      <c r="L67" s="233">
        <v>16</v>
      </c>
      <c r="M67" s="233">
        <v>20</v>
      </c>
      <c r="N67" s="233">
        <v>24</v>
      </c>
      <c r="O67" s="233">
        <v>25</v>
      </c>
      <c r="P67" s="233">
        <v>26</v>
      </c>
      <c r="Q67" s="233">
        <v>29</v>
      </c>
      <c r="R67" s="233">
        <v>30</v>
      </c>
      <c r="S67" s="233">
        <v>31</v>
      </c>
      <c r="T67" s="233">
        <v>32</v>
      </c>
      <c r="U67" s="204"/>
      <c r="V67" s="234"/>
      <c r="W67" s="234"/>
      <c r="X67" s="235"/>
      <c r="Y67" s="235"/>
      <c r="Z67" s="235"/>
      <c r="AA67" s="236"/>
      <c r="AB67" s="236"/>
      <c r="AC67" s="236"/>
      <c r="AD67" s="236"/>
      <c r="AE67" s="236"/>
    </row>
    <row r="68" spans="1:31" s="249" customFormat="1" ht="23.25" customHeight="1">
      <c r="A68" s="238">
        <v>1</v>
      </c>
      <c r="B68" s="238" t="s">
        <v>78</v>
      </c>
      <c r="C68" s="239" t="str">
        <f t="shared" ref="C68:C73" si="14">VLOOKUP(B68,DS,2,0)</f>
        <v>Nguyễn Thiện Duy</v>
      </c>
      <c r="D68" s="240" t="str">
        <f t="shared" ref="D68:D73" si="15">VLOOKUP(B68,DS,3,0)</f>
        <v>Giám đốc</v>
      </c>
      <c r="E68" s="241">
        <f t="shared" ref="E68:E73" si="16">VLOOKUP(B68,DS,4,0)</f>
        <v>9470000</v>
      </c>
      <c r="F68" s="242">
        <f>VLOOKUP(B68,'CC - 10'!B52:AS67,36,0)</f>
        <v>26</v>
      </c>
      <c r="G68" s="243">
        <f t="shared" ref="G68:G73" si="17">ROUND(E68/$U$2*F68,0)</f>
        <v>9119259</v>
      </c>
      <c r="H68" s="242">
        <f>(VLOOKUP(B68,'CC - 10'!B52:AS67,37,0)+VLOOKUP(B68,'CC - 10'!B52:AS67,38,0))</f>
        <v>0</v>
      </c>
      <c r="I68" s="243">
        <f t="shared" ref="I68:I73" si="18">ROUND(E68/$U$2*H68,0)</f>
        <v>0</v>
      </c>
      <c r="J68" s="244">
        <f t="shared" ref="J68:K75" si="19">F68+H68</f>
        <v>26</v>
      </c>
      <c r="K68" s="243">
        <f>G68+I68</f>
        <v>9119259</v>
      </c>
      <c r="L68" s="103">
        <f t="shared" ref="L68:L73" si="20">+F68*15000</f>
        <v>390000</v>
      </c>
      <c r="M68" s="246">
        <f t="shared" ref="M68:M73" si="21">K68+SUM(L68:L68)</f>
        <v>9509259</v>
      </c>
      <c r="N68" s="48">
        <f>IF(VLOOKUP(B68,DS,18,0)="x",E68*$N$5,0)</f>
        <v>757600</v>
      </c>
      <c r="O68" s="48">
        <f>IF(VLOOKUP(B68,DS,18,0)="x",E68*$O$5,0)</f>
        <v>142050</v>
      </c>
      <c r="P68" s="48">
        <f>IF(VLOOKUP(B68,DS,18,0)="x",E68*$P$5,0)</f>
        <v>94700</v>
      </c>
      <c r="Q68" s="243">
        <f t="shared" ref="Q68:Q73" si="22">M68-SUM(N68:P68)</f>
        <v>8514909</v>
      </c>
      <c r="R68" s="243">
        <f t="shared" ref="R68:R73" si="23">VLOOKUP(B68,DS,23,0)</f>
        <v>0</v>
      </c>
      <c r="S68" s="247">
        <f>Q68-R68</f>
        <v>8514909</v>
      </c>
      <c r="T68" s="243"/>
      <c r="U68" s="204"/>
      <c r="V68" s="248"/>
      <c r="W68" s="230"/>
      <c r="X68" s="221"/>
      <c r="Y68" s="221"/>
      <c r="Z68" s="221"/>
      <c r="AA68" s="197"/>
      <c r="AB68" s="197"/>
      <c r="AC68" s="197"/>
      <c r="AD68" s="197"/>
      <c r="AE68" s="197"/>
    </row>
    <row r="69" spans="1:31" s="249" customFormat="1" ht="23.25" customHeight="1">
      <c r="A69" s="238">
        <v>2</v>
      </c>
      <c r="B69" s="238" t="s">
        <v>80</v>
      </c>
      <c r="C69" s="239" t="str">
        <f t="shared" si="14"/>
        <v>Nguyễn Văn Sẽ</v>
      </c>
      <c r="D69" s="240" t="str">
        <f t="shared" si="15"/>
        <v>Kỹ Thuật</v>
      </c>
      <c r="E69" s="241">
        <f t="shared" si="16"/>
        <v>4760000</v>
      </c>
      <c r="F69" s="242">
        <f>VLOOKUP(B69,'CC - 10'!B53:AS68,36,0)</f>
        <v>27</v>
      </c>
      <c r="G69" s="243">
        <f t="shared" si="17"/>
        <v>4760000</v>
      </c>
      <c r="H69" s="242">
        <f>(VLOOKUP(B69,'CC - 10'!B53:AS68,37,0)+VLOOKUP(B69,'CC - 10'!B53:AS68,38,0))</f>
        <v>0</v>
      </c>
      <c r="I69" s="243">
        <f t="shared" si="18"/>
        <v>0</v>
      </c>
      <c r="J69" s="244">
        <f t="shared" si="19"/>
        <v>27</v>
      </c>
      <c r="K69" s="243">
        <f t="shared" si="19"/>
        <v>4760000</v>
      </c>
      <c r="L69" s="103">
        <f t="shared" si="20"/>
        <v>405000</v>
      </c>
      <c r="M69" s="246">
        <f t="shared" si="21"/>
        <v>5165000</v>
      </c>
      <c r="N69" s="48">
        <f>IF(VLOOKUP(B69,DS,18,0)="x",E69*$N$5,0)</f>
        <v>380800</v>
      </c>
      <c r="O69" s="48">
        <f>IF(VLOOKUP(B69,DS,18,0)="x",E69*$O$5,0)</f>
        <v>71400</v>
      </c>
      <c r="P69" s="48">
        <f>IF(VLOOKUP(B69,DS,18,0)="x",E69*$P$5,0)</f>
        <v>47600</v>
      </c>
      <c r="Q69" s="243">
        <f t="shared" si="22"/>
        <v>4665200</v>
      </c>
      <c r="R69" s="243">
        <f t="shared" si="23"/>
        <v>0</v>
      </c>
      <c r="S69" s="247">
        <f t="shared" ref="S69:S73" si="24">Q69-R69</f>
        <v>4665200</v>
      </c>
      <c r="T69" s="243"/>
      <c r="U69" s="204"/>
      <c r="V69" s="248"/>
      <c r="W69" s="230"/>
      <c r="X69" s="221"/>
      <c r="Y69" s="221"/>
      <c r="Z69" s="221"/>
      <c r="AA69" s="197"/>
      <c r="AB69" s="197"/>
      <c r="AC69" s="197"/>
      <c r="AD69" s="197"/>
      <c r="AE69" s="197"/>
    </row>
    <row r="70" spans="1:31" s="249" customFormat="1" ht="23.25" customHeight="1">
      <c r="A70" s="238">
        <v>3</v>
      </c>
      <c r="B70" s="238" t="s">
        <v>82</v>
      </c>
      <c r="C70" s="239" t="str">
        <f t="shared" si="14"/>
        <v>Võ Uyên Phương</v>
      </c>
      <c r="D70" s="240" t="str">
        <f t="shared" si="15"/>
        <v>LĐ- TL</v>
      </c>
      <c r="E70" s="241">
        <f t="shared" si="16"/>
        <v>4272000</v>
      </c>
      <c r="F70" s="242">
        <f>VLOOKUP(B70,'CC - 10'!B54:AS69,36,0)</f>
        <v>27</v>
      </c>
      <c r="G70" s="243">
        <f t="shared" si="17"/>
        <v>4272000</v>
      </c>
      <c r="H70" s="242">
        <f>(VLOOKUP(B70,'CC - 10'!B54:AS69,37,0)+VLOOKUP(B70,'CC - 10'!B54:AS69,38,0))</f>
        <v>0</v>
      </c>
      <c r="I70" s="243">
        <f t="shared" si="18"/>
        <v>0</v>
      </c>
      <c r="J70" s="244">
        <f t="shared" si="19"/>
        <v>27</v>
      </c>
      <c r="K70" s="243">
        <f t="shared" si="19"/>
        <v>4272000</v>
      </c>
      <c r="L70" s="103">
        <f t="shared" si="20"/>
        <v>405000</v>
      </c>
      <c r="M70" s="246">
        <f t="shared" si="21"/>
        <v>4677000</v>
      </c>
      <c r="N70" s="48">
        <f>IF(VLOOKUP(B70,DS,18,0)="x",E70*$N$5,0)</f>
        <v>341760</v>
      </c>
      <c r="O70" s="48">
        <f>IF(VLOOKUP(B70,DS,18,0)="x",E70*$O$5,0)</f>
        <v>64080</v>
      </c>
      <c r="P70" s="48">
        <f>IF(VLOOKUP(B70,DS,18,0)="x",E70*$P$5,0)</f>
        <v>42720</v>
      </c>
      <c r="Q70" s="243">
        <f t="shared" si="22"/>
        <v>4228440</v>
      </c>
      <c r="R70" s="243">
        <f t="shared" si="23"/>
        <v>0</v>
      </c>
      <c r="S70" s="247">
        <f t="shared" si="24"/>
        <v>4228440</v>
      </c>
      <c r="T70" s="243"/>
      <c r="U70" s="204"/>
      <c r="V70" s="248"/>
      <c r="W70" s="230"/>
      <c r="X70" s="221"/>
      <c r="Y70" s="221"/>
      <c r="Z70" s="221"/>
      <c r="AA70" s="197"/>
      <c r="AB70" s="197"/>
      <c r="AC70" s="197"/>
      <c r="AD70" s="197"/>
      <c r="AE70" s="197"/>
    </row>
    <row r="71" spans="1:31" s="249" customFormat="1" ht="23.25" customHeight="1">
      <c r="A71" s="238">
        <v>4</v>
      </c>
      <c r="B71" s="238" t="s">
        <v>85</v>
      </c>
      <c r="C71" s="239" t="str">
        <f t="shared" si="14"/>
        <v>Lê Nguyễn Huy Cường</v>
      </c>
      <c r="D71" s="240" t="str">
        <f t="shared" si="15"/>
        <v>XNK</v>
      </c>
      <c r="E71" s="241">
        <f t="shared" si="16"/>
        <v>3784000</v>
      </c>
      <c r="F71" s="242">
        <f>VLOOKUP(B71,'CC - 10'!B55:AS70,36,0)</f>
        <v>27</v>
      </c>
      <c r="G71" s="243">
        <f t="shared" si="17"/>
        <v>3784000</v>
      </c>
      <c r="H71" s="242">
        <f>(VLOOKUP(B71,'CC - 10'!B55:AS70,37,0)+VLOOKUP(B71,'CC - 10'!B55:AS70,38,0))</f>
        <v>0</v>
      </c>
      <c r="I71" s="243">
        <f t="shared" si="18"/>
        <v>0</v>
      </c>
      <c r="J71" s="244">
        <f t="shared" si="19"/>
        <v>27</v>
      </c>
      <c r="K71" s="243">
        <f t="shared" si="19"/>
        <v>3784000</v>
      </c>
      <c r="L71" s="103">
        <f t="shared" si="20"/>
        <v>405000</v>
      </c>
      <c r="M71" s="246">
        <f t="shared" si="21"/>
        <v>4189000</v>
      </c>
      <c r="N71" s="48">
        <f>IF(VLOOKUP(B71,DS,18,0)="x",E71*$N$5,0)</f>
        <v>302720</v>
      </c>
      <c r="O71" s="48">
        <f>IF(VLOOKUP(B71,DS,18,0)="x",E71*$O$5,0)</f>
        <v>56760</v>
      </c>
      <c r="P71" s="48">
        <f>IF(VLOOKUP(B71,DS,18,0)="x",E71*$P$5,0)</f>
        <v>37840</v>
      </c>
      <c r="Q71" s="243">
        <f t="shared" si="22"/>
        <v>3791680</v>
      </c>
      <c r="R71" s="243">
        <f t="shared" si="23"/>
        <v>0</v>
      </c>
      <c r="S71" s="247">
        <f t="shared" si="24"/>
        <v>3791680</v>
      </c>
      <c r="T71" s="243"/>
      <c r="U71" s="204"/>
      <c r="V71" s="248"/>
      <c r="W71" s="230"/>
      <c r="X71" s="221"/>
      <c r="Y71" s="221"/>
      <c r="Z71" s="221"/>
      <c r="AA71" s="197"/>
      <c r="AB71" s="197"/>
      <c r="AC71" s="197"/>
      <c r="AD71" s="197"/>
      <c r="AE71" s="197"/>
    </row>
    <row r="72" spans="1:31" s="249" customFormat="1" ht="23.25" customHeight="1">
      <c r="A72" s="238">
        <v>5</v>
      </c>
      <c r="B72" s="238" t="s">
        <v>88</v>
      </c>
      <c r="C72" s="239" t="str">
        <f t="shared" si="14"/>
        <v>Nguyễn Văn Bé Tư</v>
      </c>
      <c r="D72" s="240" t="str">
        <f t="shared" si="15"/>
        <v>Tài xế</v>
      </c>
      <c r="E72" s="241">
        <f t="shared" si="16"/>
        <v>3051000</v>
      </c>
      <c r="F72" s="242">
        <f>VLOOKUP(B72,'CC - 10'!B56:AS71,36,0)</f>
        <v>26</v>
      </c>
      <c r="G72" s="243">
        <f t="shared" si="17"/>
        <v>2938000</v>
      </c>
      <c r="H72" s="242">
        <f>(VLOOKUP(B72,'CC - 10'!B56:AS71,37,0)+VLOOKUP(B72,'CC - 10'!B56:AS71,38,0))</f>
        <v>0</v>
      </c>
      <c r="I72" s="243">
        <f t="shared" si="18"/>
        <v>0</v>
      </c>
      <c r="J72" s="244">
        <f t="shared" si="19"/>
        <v>26</v>
      </c>
      <c r="K72" s="243">
        <f t="shared" si="19"/>
        <v>2938000</v>
      </c>
      <c r="L72" s="103">
        <f t="shared" si="20"/>
        <v>390000</v>
      </c>
      <c r="M72" s="246">
        <f t="shared" si="21"/>
        <v>3328000</v>
      </c>
      <c r="N72" s="48">
        <f>IF(VLOOKUP(B72,DS,18,0)="x",E72*$N$5,0)</f>
        <v>244080</v>
      </c>
      <c r="O72" s="48">
        <f>IF(VLOOKUP(B72,DS,18,0)="x",E72*$O$5,0)</f>
        <v>45765</v>
      </c>
      <c r="P72" s="48">
        <f>IF(VLOOKUP(B72,DS,18,0)="x",E72*$P$5,0)</f>
        <v>30510</v>
      </c>
      <c r="Q72" s="243">
        <f t="shared" si="22"/>
        <v>3007645</v>
      </c>
      <c r="R72" s="243">
        <f t="shared" si="23"/>
        <v>0</v>
      </c>
      <c r="S72" s="247">
        <f t="shared" si="24"/>
        <v>3007645</v>
      </c>
      <c r="T72" s="243"/>
      <c r="U72" s="204"/>
      <c r="V72" s="248"/>
      <c r="W72" s="230"/>
      <c r="X72" s="221"/>
      <c r="Y72" s="221"/>
      <c r="Z72" s="221"/>
      <c r="AA72" s="197"/>
      <c r="AB72" s="197"/>
      <c r="AC72" s="197"/>
      <c r="AD72" s="197"/>
      <c r="AE72" s="197"/>
    </row>
    <row r="73" spans="1:31" s="249" customFormat="1" ht="23.25" customHeight="1">
      <c r="A73" s="238">
        <v>6</v>
      </c>
      <c r="B73" s="238" t="s">
        <v>92</v>
      </c>
      <c r="C73" s="239" t="str">
        <f t="shared" si="14"/>
        <v>Hoàng Thị Ngọc</v>
      </c>
      <c r="D73" s="240" t="str">
        <f t="shared" si="15"/>
        <v>Kế toán</v>
      </c>
      <c r="E73" s="241">
        <f t="shared" si="16"/>
        <v>3153000</v>
      </c>
      <c r="F73" s="242">
        <f>VLOOKUP(B73,'CC - 10'!B57:AS72,36,0)</f>
        <v>27</v>
      </c>
      <c r="G73" s="243">
        <f t="shared" si="17"/>
        <v>3153000</v>
      </c>
      <c r="H73" s="242">
        <f>(VLOOKUP(B73,'CC - 10'!B57:AS72,37,0)+VLOOKUP(B73,'CC - 10'!B57:AS72,38,0))</f>
        <v>0</v>
      </c>
      <c r="I73" s="243">
        <f t="shared" si="18"/>
        <v>0</v>
      </c>
      <c r="J73" s="244">
        <f t="shared" si="19"/>
        <v>27</v>
      </c>
      <c r="K73" s="243">
        <f t="shared" si="19"/>
        <v>3153000</v>
      </c>
      <c r="L73" s="103">
        <f t="shared" si="20"/>
        <v>405000</v>
      </c>
      <c r="M73" s="246">
        <f t="shared" si="21"/>
        <v>3558000</v>
      </c>
      <c r="N73" s="48">
        <f>IF(VLOOKUP(B73,DS,18,0)="x",E73*$N$5,0)</f>
        <v>252240</v>
      </c>
      <c r="O73" s="48">
        <f>IF(VLOOKUP(B73,DS,18,0)="x",E73*$O$5,0)</f>
        <v>47295</v>
      </c>
      <c r="P73" s="48">
        <f>IF(VLOOKUP(B73,DS,18,0)="x",E73*$P$5,0)</f>
        <v>31530</v>
      </c>
      <c r="Q73" s="243">
        <f t="shared" si="22"/>
        <v>3226935</v>
      </c>
      <c r="R73" s="243">
        <f t="shared" si="23"/>
        <v>0</v>
      </c>
      <c r="S73" s="247">
        <f t="shared" si="24"/>
        <v>3226935</v>
      </c>
      <c r="T73" s="243"/>
      <c r="U73" s="204"/>
      <c r="V73" s="248"/>
      <c r="W73" s="230"/>
      <c r="X73" s="221"/>
      <c r="Y73" s="221"/>
      <c r="Z73" s="221"/>
      <c r="AA73" s="197"/>
      <c r="AB73" s="197"/>
      <c r="AC73" s="197"/>
      <c r="AD73" s="197"/>
      <c r="AE73" s="197"/>
    </row>
    <row r="74" spans="1:31" s="249" customFormat="1" ht="23.25" customHeight="1">
      <c r="A74" s="238">
        <v>7</v>
      </c>
      <c r="B74" s="238" t="s">
        <v>206</v>
      </c>
      <c r="C74" s="239" t="str">
        <f t="shared" ref="C74:C75" si="25">VLOOKUP(B74,DS,2,0)</f>
        <v>Dương Thanh Tuấn</v>
      </c>
      <c r="D74" s="240" t="str">
        <f t="shared" ref="D74:D75" si="26">VLOOKUP(B74,DS,3,0)</f>
        <v>Nhân sự</v>
      </c>
      <c r="E74" s="241">
        <f t="shared" ref="E74:E75" si="27">VLOOKUP(B74,DS,4,0)</f>
        <v>3539000</v>
      </c>
      <c r="F74" s="242">
        <f>VLOOKUP(B74,'CC - 10'!B58:AS73,36,0)</f>
        <v>26</v>
      </c>
      <c r="G74" s="243">
        <f t="shared" ref="G74:G75" si="28">ROUND(E74/$U$2*F74,0)</f>
        <v>3407926</v>
      </c>
      <c r="H74" s="242">
        <f>(VLOOKUP(B74,'CC - 10'!B58:AS73,37,0)+VLOOKUP(B74,'CC - 10'!B58:AS73,38,0))</f>
        <v>0</v>
      </c>
      <c r="I74" s="243">
        <f t="shared" ref="I74:I75" si="29">ROUND(E74/$U$2*H74,0)</f>
        <v>0</v>
      </c>
      <c r="J74" s="244">
        <f t="shared" ref="J74:J75" si="30">F74+H74</f>
        <v>26</v>
      </c>
      <c r="K74" s="243">
        <f t="shared" si="19"/>
        <v>3407926</v>
      </c>
      <c r="L74" s="103">
        <f t="shared" ref="L74:L75" si="31">+F74*15000</f>
        <v>390000</v>
      </c>
      <c r="M74" s="246">
        <f t="shared" ref="M74:M75" si="32">K74+SUM(L74:L74)</f>
        <v>3797926</v>
      </c>
      <c r="N74" s="48">
        <f>IF(VLOOKUP(B74,DS,18,0)="x",E74*$N$5,0)</f>
        <v>283120</v>
      </c>
      <c r="O74" s="48">
        <f>IF(VLOOKUP(B74,DS,18,0)="x",E74*$O$5,0)</f>
        <v>53085</v>
      </c>
      <c r="P74" s="48">
        <f>IF(VLOOKUP(B74,DS,18,0)="x",E74*$P$5,0)</f>
        <v>35390</v>
      </c>
      <c r="Q74" s="243">
        <f t="shared" ref="Q74:Q75" si="33">M74-SUM(N74:P74)</f>
        <v>3426331</v>
      </c>
      <c r="R74" s="243">
        <f t="shared" ref="R74:R75" si="34">VLOOKUP(B74,DS,23,0)</f>
        <v>0</v>
      </c>
      <c r="S74" s="247">
        <f t="shared" ref="S74:S75" si="35">Q74-R74</f>
        <v>3426331</v>
      </c>
      <c r="T74" s="243"/>
      <c r="U74" s="204"/>
      <c r="V74" s="248"/>
      <c r="W74" s="230"/>
      <c r="X74" s="221"/>
      <c r="Y74" s="221"/>
      <c r="Z74" s="221"/>
      <c r="AA74" s="197"/>
      <c r="AB74" s="197"/>
      <c r="AC74" s="197"/>
      <c r="AD74" s="197"/>
      <c r="AE74" s="197"/>
    </row>
    <row r="75" spans="1:31" s="249" customFormat="1" ht="23.25" customHeight="1">
      <c r="A75" s="238">
        <v>8</v>
      </c>
      <c r="B75" s="238" t="s">
        <v>204</v>
      </c>
      <c r="C75" s="239" t="str">
        <f t="shared" si="25"/>
        <v>Trần Văn Đoạn</v>
      </c>
      <c r="D75" s="240" t="str">
        <f t="shared" si="26"/>
        <v>Tài xế</v>
      </c>
      <c r="E75" s="241">
        <f t="shared" si="27"/>
        <v>2760000</v>
      </c>
      <c r="F75" s="242">
        <f>VLOOKUP(B75,'CC - 10'!B59:AS74,36,0)</f>
        <v>27</v>
      </c>
      <c r="G75" s="243">
        <f t="shared" si="28"/>
        <v>2760000</v>
      </c>
      <c r="H75" s="242">
        <f>(VLOOKUP(B75,'CC - 10'!B59:AS74,37,0)+VLOOKUP(B75,'CC - 10'!B59:AS74,38,0))</f>
        <v>0</v>
      </c>
      <c r="I75" s="243">
        <f t="shared" si="29"/>
        <v>0</v>
      </c>
      <c r="J75" s="244">
        <f t="shared" si="30"/>
        <v>27</v>
      </c>
      <c r="K75" s="243">
        <f t="shared" si="19"/>
        <v>2760000</v>
      </c>
      <c r="L75" s="103">
        <f t="shared" si="31"/>
        <v>405000</v>
      </c>
      <c r="M75" s="246">
        <f t="shared" si="32"/>
        <v>3165000</v>
      </c>
      <c r="N75" s="48">
        <f>IF(VLOOKUP(B75,DS,18,0)="x",E75*$N$5,0)</f>
        <v>220800</v>
      </c>
      <c r="O75" s="48">
        <f>IF(VLOOKUP(B75,DS,18,0)="x",E75*$O$5,0)</f>
        <v>41400</v>
      </c>
      <c r="P75" s="48">
        <f>IF(VLOOKUP(B75,DS,18,0)="x",E75*$P$5,0)</f>
        <v>27600</v>
      </c>
      <c r="Q75" s="243">
        <f t="shared" si="33"/>
        <v>2875200</v>
      </c>
      <c r="R75" s="243">
        <f t="shared" si="34"/>
        <v>0</v>
      </c>
      <c r="S75" s="247">
        <f t="shared" si="35"/>
        <v>2875200</v>
      </c>
      <c r="T75" s="243"/>
      <c r="U75" s="204"/>
      <c r="V75" s="248"/>
      <c r="W75" s="230"/>
      <c r="X75" s="221"/>
      <c r="Y75" s="221"/>
      <c r="Z75" s="221"/>
      <c r="AA75" s="197"/>
      <c r="AB75" s="197"/>
      <c r="AC75" s="197"/>
      <c r="AD75" s="197"/>
      <c r="AE75" s="197"/>
    </row>
    <row r="76" spans="1:31" s="249" customFormat="1" ht="22.5" customHeight="1">
      <c r="A76" s="250"/>
      <c r="B76" s="250"/>
      <c r="C76" s="251"/>
      <c r="D76" s="252"/>
      <c r="E76" s="253"/>
      <c r="F76" s="253"/>
      <c r="G76" s="253"/>
      <c r="H76" s="253"/>
      <c r="I76" s="253"/>
      <c r="J76" s="254"/>
      <c r="K76" s="253"/>
      <c r="L76" s="253"/>
      <c r="M76" s="255"/>
      <c r="N76" s="253"/>
      <c r="O76" s="253"/>
      <c r="P76" s="253"/>
      <c r="Q76" s="253"/>
      <c r="R76" s="253"/>
      <c r="S76" s="253"/>
      <c r="T76" s="243"/>
      <c r="U76" s="204"/>
      <c r="V76" s="248"/>
      <c r="W76" s="248"/>
      <c r="X76" s="248"/>
      <c r="Y76" s="248"/>
      <c r="Z76" s="248"/>
    </row>
    <row r="77" spans="1:31" s="259" customFormat="1" ht="21" customHeight="1">
      <c r="A77" s="446" t="s">
        <v>26</v>
      </c>
      <c r="B77" s="447"/>
      <c r="C77" s="447"/>
      <c r="D77" s="447"/>
      <c r="E77" s="256">
        <f>SUM(E68:E76)</f>
        <v>34789000</v>
      </c>
      <c r="F77" s="256"/>
      <c r="G77" s="256">
        <f>SUM(G68:G76)</f>
        <v>34194185</v>
      </c>
      <c r="H77" s="256"/>
      <c r="I77" s="256">
        <f>SUM(I68:I76)</f>
        <v>0</v>
      </c>
      <c r="J77" s="256"/>
      <c r="K77" s="257">
        <f t="shared" ref="K77:R77" si="36">SUM(K68:K76)</f>
        <v>34194185</v>
      </c>
      <c r="L77" s="257">
        <f t="shared" si="36"/>
        <v>3195000</v>
      </c>
      <c r="M77" s="257">
        <f t="shared" si="36"/>
        <v>37389185</v>
      </c>
      <c r="N77" s="257">
        <f t="shared" si="36"/>
        <v>2783120</v>
      </c>
      <c r="O77" s="257">
        <f t="shared" si="36"/>
        <v>521835</v>
      </c>
      <c r="P77" s="257">
        <f t="shared" si="36"/>
        <v>347890</v>
      </c>
      <c r="Q77" s="257">
        <f t="shared" si="36"/>
        <v>33736340</v>
      </c>
      <c r="R77" s="257">
        <f t="shared" si="36"/>
        <v>0</v>
      </c>
      <c r="S77" s="257">
        <f>SUM(S68:S76)</f>
        <v>33736340</v>
      </c>
      <c r="T77" s="257"/>
      <c r="U77" s="204"/>
      <c r="V77" s="258"/>
      <c r="W77" s="258"/>
      <c r="X77" s="258"/>
      <c r="Y77" s="258"/>
      <c r="Z77" s="258"/>
    </row>
    <row r="78" spans="1:31" s="267" customFormat="1" ht="13.5" customHeight="1">
      <c r="A78" s="260"/>
      <c r="B78" s="260"/>
      <c r="C78" s="261"/>
      <c r="D78" s="262"/>
      <c r="E78" s="263"/>
      <c r="F78" s="261"/>
      <c r="G78" s="261"/>
      <c r="H78" s="261"/>
      <c r="I78" s="261"/>
      <c r="J78" s="264"/>
      <c r="K78" s="261"/>
      <c r="L78" s="261"/>
      <c r="M78" s="265"/>
      <c r="N78" s="261"/>
      <c r="O78" s="261"/>
      <c r="P78" s="261"/>
      <c r="Q78" s="261"/>
      <c r="R78" s="261"/>
      <c r="S78" s="261"/>
      <c r="T78" s="261"/>
      <c r="U78" s="204"/>
      <c r="V78" s="266"/>
      <c r="W78" s="266"/>
      <c r="X78" s="266"/>
      <c r="Y78" s="266"/>
      <c r="Z78" s="266"/>
    </row>
    <row r="79" spans="1:31" s="249" customFormat="1" ht="17.25" customHeight="1">
      <c r="A79" s="268"/>
      <c r="B79" s="268"/>
      <c r="C79" s="268"/>
      <c r="D79" s="269"/>
      <c r="E79" s="270"/>
      <c r="F79" s="268"/>
      <c r="G79" s="268"/>
      <c r="H79" s="268"/>
      <c r="I79" s="268"/>
      <c r="J79" s="271"/>
      <c r="K79" s="270"/>
      <c r="L79" s="268"/>
      <c r="M79" s="268"/>
      <c r="N79" s="268"/>
      <c r="O79" s="268"/>
      <c r="P79" s="268"/>
      <c r="Q79" s="268"/>
      <c r="R79" s="268"/>
      <c r="S79" s="272" t="str">
        <f>$S$18</f>
        <v>Long An, ngày  31   tháng   10   năm 2014</v>
      </c>
      <c r="T79" s="268"/>
      <c r="U79" s="273"/>
      <c r="V79" s="248"/>
      <c r="W79" s="248"/>
      <c r="X79" s="248"/>
      <c r="Y79" s="248"/>
      <c r="Z79" s="248"/>
    </row>
    <row r="80" spans="1:31" s="249" customFormat="1" ht="12.75">
      <c r="A80" s="274"/>
      <c r="B80" s="274"/>
      <c r="C80" s="273" t="s">
        <v>63</v>
      </c>
      <c r="D80" s="275"/>
      <c r="E80" s="224"/>
      <c r="F80" s="273"/>
      <c r="G80" s="224"/>
      <c r="H80" s="224"/>
      <c r="I80" s="224"/>
      <c r="J80" s="276"/>
      <c r="K80" s="248"/>
      <c r="L80" s="277"/>
      <c r="M80" s="290"/>
      <c r="N80" s="278"/>
      <c r="O80" s="278"/>
      <c r="P80" s="278"/>
      <c r="Q80" s="278"/>
      <c r="S80" s="278" t="s">
        <v>23</v>
      </c>
      <c r="T80" s="273"/>
      <c r="U80" s="273"/>
      <c r="V80" s="248"/>
      <c r="W80" s="248"/>
      <c r="X80" s="248"/>
      <c r="Y80" s="248"/>
      <c r="Z80" s="248"/>
    </row>
    <row r="81" spans="1:26" s="267" customFormat="1" ht="12">
      <c r="A81" s="260"/>
      <c r="B81" s="260"/>
      <c r="C81" s="279"/>
      <c r="D81" s="279"/>
      <c r="E81" s="280"/>
      <c r="F81" s="207"/>
      <c r="G81" s="280"/>
      <c r="H81" s="280"/>
      <c r="I81" s="280"/>
      <c r="J81" s="264"/>
      <c r="K81" s="266"/>
      <c r="L81" s="281"/>
      <c r="N81" s="282"/>
      <c r="O81" s="282"/>
      <c r="P81" s="282"/>
      <c r="Q81" s="282"/>
      <c r="S81" s="282"/>
      <c r="T81" s="207"/>
      <c r="U81" s="204"/>
      <c r="V81" s="266"/>
      <c r="W81" s="266"/>
      <c r="X81" s="266"/>
      <c r="Y81" s="266"/>
      <c r="Z81" s="266"/>
    </row>
    <row r="82" spans="1:26">
      <c r="M82" s="6"/>
    </row>
    <row r="83" spans="1:26">
      <c r="M83" s="6"/>
    </row>
    <row r="84" spans="1:26">
      <c r="M84" s="6"/>
    </row>
    <row r="85" spans="1:26">
      <c r="M85" s="6"/>
    </row>
    <row r="86" spans="1:26">
      <c r="M86" s="6"/>
    </row>
    <row r="87" spans="1:26">
      <c r="M87" s="6"/>
    </row>
    <row r="88" spans="1:26">
      <c r="M88" s="6"/>
    </row>
    <row r="89" spans="1:26">
      <c r="M89" s="6"/>
    </row>
    <row r="90" spans="1:26">
      <c r="M90" s="6"/>
    </row>
    <row r="91" spans="1:26">
      <c r="M91" s="6"/>
    </row>
    <row r="92" spans="1:26">
      <c r="M92" s="6"/>
    </row>
    <row r="93" spans="1:26">
      <c r="M93" s="6"/>
    </row>
    <row r="94" spans="1:26">
      <c r="M94" s="6"/>
    </row>
    <row r="95" spans="1:26">
      <c r="M95" s="6"/>
    </row>
    <row r="96" spans="1:26">
      <c r="M96" s="6"/>
    </row>
    <row r="97" spans="13:13">
      <c r="M97" s="6"/>
    </row>
    <row r="98" spans="13:13">
      <c r="M98" s="6"/>
    </row>
    <row r="99" spans="13:13">
      <c r="M99" s="6"/>
    </row>
    <row r="100" spans="13:13">
      <c r="M100" s="6"/>
    </row>
    <row r="101" spans="13:13">
      <c r="M101" s="6"/>
    </row>
    <row r="102" spans="13:13">
      <c r="M102" s="6"/>
    </row>
    <row r="103" spans="13:13">
      <c r="M103" s="6"/>
    </row>
    <row r="104" spans="13:13">
      <c r="M104" s="6"/>
    </row>
    <row r="105" spans="13:13">
      <c r="M105" s="6"/>
    </row>
    <row r="106" spans="13:13">
      <c r="M106" s="6"/>
    </row>
    <row r="107" spans="13:13">
      <c r="M107" s="6"/>
    </row>
    <row r="108" spans="13:13">
      <c r="M108" s="6"/>
    </row>
    <row r="109" spans="13:13">
      <c r="M109" s="6"/>
    </row>
    <row r="110" spans="13:13">
      <c r="M110" s="6"/>
    </row>
    <row r="111" spans="13:13">
      <c r="M111" s="6"/>
    </row>
    <row r="112" spans="13:13">
      <c r="M112" s="6"/>
    </row>
    <row r="113" spans="1:31">
      <c r="M113" s="6"/>
    </row>
    <row r="114" spans="1:31">
      <c r="M114" s="6"/>
    </row>
    <row r="115" spans="1:31">
      <c r="M115" s="6"/>
    </row>
    <row r="116" spans="1:31">
      <c r="M116" s="6"/>
    </row>
    <row r="117" spans="1:31">
      <c r="M117" s="6"/>
    </row>
    <row r="118" spans="1:31" s="4" customFormat="1" ht="41.25" customHeight="1">
      <c r="A118" s="161" t="str">
        <f>$A$1</f>
        <v>Công ty TNHH Hải sản An Lạc</v>
      </c>
      <c r="B118" s="316"/>
      <c r="C118" s="316"/>
      <c r="D118" s="424" t="str">
        <f>D1</f>
        <v>BẢNG THANH TOÁN LƯƠNG THÁNG 10 / 2014</v>
      </c>
      <c r="E118" s="424"/>
      <c r="F118" s="424"/>
      <c r="G118" s="424"/>
      <c r="H118" s="424"/>
      <c r="I118" s="424"/>
      <c r="J118" s="424"/>
      <c r="K118" s="424"/>
      <c r="L118" s="424"/>
      <c r="M118" s="424"/>
      <c r="N118" s="424"/>
      <c r="O118" s="424"/>
      <c r="P118" s="424"/>
      <c r="Q118" s="425"/>
      <c r="R118" s="426" t="s">
        <v>158</v>
      </c>
      <c r="S118" s="427"/>
      <c r="T118" s="428"/>
      <c r="U118" s="6"/>
      <c r="V118" s="8"/>
      <c r="W118" s="96"/>
      <c r="X118" s="96"/>
      <c r="Y118" s="5"/>
      <c r="Z118" s="5"/>
    </row>
    <row r="119" spans="1:31" s="4" customFormat="1" ht="15" customHeight="1">
      <c r="A119" s="161" t="str">
        <f>$A$2</f>
        <v>Địa chỉ: Lô A14, đường 4A, KCN Hải Sơn, Đức Hòa, Long An</v>
      </c>
      <c r="B119" s="316"/>
      <c r="C119" s="316"/>
      <c r="D119" s="316"/>
      <c r="E119" s="94"/>
      <c r="F119" s="316"/>
      <c r="G119" s="316"/>
      <c r="H119" s="316"/>
      <c r="I119" s="316"/>
      <c r="J119" s="95"/>
      <c r="K119" s="316"/>
      <c r="L119" s="316"/>
      <c r="M119" s="316"/>
      <c r="N119" s="316"/>
      <c r="O119" s="316"/>
      <c r="P119" s="316"/>
      <c r="Q119" s="316"/>
      <c r="R119" s="316"/>
      <c r="S119" s="316"/>
      <c r="T119" s="69"/>
      <c r="U119" s="6"/>
      <c r="V119" s="8"/>
      <c r="W119" s="96"/>
      <c r="X119" s="96"/>
      <c r="Y119" s="5"/>
      <c r="Z119" s="5"/>
    </row>
    <row r="120" spans="1:31" s="4" customFormat="1" ht="15" customHeight="1">
      <c r="A120" s="161" t="str">
        <f>$A$3</f>
        <v>Số điện thoại: 072.3850606 - Fax: 072.3850608</v>
      </c>
      <c r="B120" s="316"/>
      <c r="C120" s="316"/>
      <c r="D120" s="316"/>
      <c r="E120" s="94"/>
      <c r="F120" s="316"/>
      <c r="G120" s="316"/>
      <c r="H120" s="316"/>
      <c r="I120" s="316"/>
      <c r="J120" s="95"/>
      <c r="K120" s="316"/>
      <c r="L120" s="316"/>
      <c r="M120" s="316"/>
      <c r="N120" s="316"/>
      <c r="O120" s="316"/>
      <c r="P120" s="316"/>
      <c r="Q120" s="316"/>
      <c r="R120" s="316"/>
      <c r="S120" s="316"/>
      <c r="T120" s="69"/>
      <c r="U120" s="6"/>
      <c r="V120" s="8"/>
      <c r="W120" s="96"/>
      <c r="X120" s="96"/>
      <c r="Y120" s="5"/>
      <c r="Z120" s="5"/>
    </row>
    <row r="121" spans="1:31" s="4" customFormat="1" ht="15" customHeight="1">
      <c r="A121" s="161" t="str">
        <f>$A$4</f>
        <v>MST: 1100878093</v>
      </c>
      <c r="B121" s="316"/>
      <c r="C121" s="316"/>
      <c r="D121" s="316"/>
      <c r="E121" s="94"/>
      <c r="F121" s="316"/>
      <c r="G121" s="316"/>
      <c r="H121" s="316"/>
      <c r="I121" s="316"/>
      <c r="J121" s="95"/>
      <c r="K121" s="316"/>
      <c r="L121" s="92"/>
      <c r="M121" s="316"/>
      <c r="N121" s="316"/>
      <c r="O121" s="316"/>
      <c r="P121" s="316"/>
      <c r="Q121" s="14"/>
      <c r="R121" s="316"/>
      <c r="S121" s="316"/>
      <c r="T121" s="316"/>
      <c r="U121" s="6"/>
      <c r="V121" s="8"/>
      <c r="W121" s="96"/>
      <c r="X121" s="96"/>
      <c r="Y121" s="5"/>
      <c r="Z121" s="5"/>
    </row>
    <row r="122" spans="1:31" s="124" customFormat="1" ht="14.25" customHeight="1">
      <c r="A122" s="122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6"/>
      <c r="V122" s="8"/>
      <c r="W122" s="125"/>
      <c r="X122" s="125"/>
      <c r="Y122" s="125"/>
      <c r="Z122" s="125"/>
    </row>
    <row r="123" spans="1:31" s="33" customFormat="1" ht="24" customHeight="1">
      <c r="A123" s="421" t="s">
        <v>20</v>
      </c>
      <c r="B123" s="421" t="s">
        <v>21</v>
      </c>
      <c r="C123" s="420" t="s">
        <v>1</v>
      </c>
      <c r="D123" s="420" t="s">
        <v>2</v>
      </c>
      <c r="E123" s="423" t="s">
        <v>58</v>
      </c>
      <c r="F123" s="412" t="s">
        <v>27</v>
      </c>
      <c r="G123" s="414"/>
      <c r="H123" s="414"/>
      <c r="I123" s="414"/>
      <c r="J123" s="414"/>
      <c r="K123" s="413"/>
      <c r="L123" s="408" t="s">
        <v>60</v>
      </c>
      <c r="M123" s="408" t="s">
        <v>5</v>
      </c>
      <c r="N123" s="420" t="s">
        <v>6</v>
      </c>
      <c r="O123" s="420"/>
      <c r="P123" s="420"/>
      <c r="Q123" s="408" t="s">
        <v>7</v>
      </c>
      <c r="R123" s="408" t="s">
        <v>8</v>
      </c>
      <c r="S123" s="408" t="s">
        <v>9</v>
      </c>
      <c r="T123" s="410" t="s">
        <v>10</v>
      </c>
      <c r="U123" s="6"/>
      <c r="V123" s="8"/>
      <c r="W123" s="34"/>
      <c r="X123" s="5"/>
      <c r="Y123" s="5"/>
      <c r="Z123" s="5"/>
      <c r="AA123" s="4"/>
      <c r="AB123" s="4"/>
      <c r="AC123" s="4"/>
      <c r="AD123" s="4"/>
      <c r="AE123" s="4"/>
    </row>
    <row r="124" spans="1:31" s="33" customFormat="1" ht="33.75" customHeight="1">
      <c r="A124" s="422"/>
      <c r="B124" s="422"/>
      <c r="C124" s="420"/>
      <c r="D124" s="420"/>
      <c r="E124" s="423"/>
      <c r="F124" s="412" t="s">
        <v>62</v>
      </c>
      <c r="G124" s="413"/>
      <c r="H124" s="412" t="s">
        <v>42</v>
      </c>
      <c r="I124" s="414"/>
      <c r="J124" s="415" t="s">
        <v>28</v>
      </c>
      <c r="K124" s="408" t="s">
        <v>4</v>
      </c>
      <c r="L124" s="409"/>
      <c r="M124" s="409"/>
      <c r="N124" s="417" t="s">
        <v>12</v>
      </c>
      <c r="O124" s="408" t="s">
        <v>13</v>
      </c>
      <c r="P124" s="408" t="s">
        <v>35</v>
      </c>
      <c r="Q124" s="409"/>
      <c r="R124" s="409"/>
      <c r="S124" s="409"/>
      <c r="T124" s="411"/>
      <c r="U124" s="123"/>
      <c r="V124" s="34"/>
      <c r="W124" s="34"/>
      <c r="X124" s="5"/>
      <c r="Y124" s="5"/>
      <c r="Z124" s="5"/>
      <c r="AA124" s="4"/>
      <c r="AB124" s="4"/>
      <c r="AC124" s="4"/>
      <c r="AD124" s="4"/>
      <c r="AE124" s="4"/>
    </row>
    <row r="125" spans="1:31" s="33" customFormat="1" ht="35.25" customHeight="1">
      <c r="A125" s="422"/>
      <c r="B125" s="422"/>
      <c r="C125" s="408"/>
      <c r="D125" s="408"/>
      <c r="E125" s="423"/>
      <c r="F125" s="313" t="s">
        <v>41</v>
      </c>
      <c r="G125" s="312" t="s">
        <v>19</v>
      </c>
      <c r="H125" s="313" t="s">
        <v>18</v>
      </c>
      <c r="I125" s="319" t="s">
        <v>19</v>
      </c>
      <c r="J125" s="416"/>
      <c r="K125" s="409"/>
      <c r="L125" s="419"/>
      <c r="M125" s="409"/>
      <c r="N125" s="418"/>
      <c r="O125" s="409"/>
      <c r="P125" s="409"/>
      <c r="Q125" s="409"/>
      <c r="R125" s="409"/>
      <c r="S125" s="409"/>
      <c r="T125" s="411"/>
      <c r="U125" s="123"/>
      <c r="V125" s="34"/>
      <c r="W125" s="34"/>
      <c r="X125" s="5"/>
      <c r="Y125" s="5"/>
      <c r="Z125" s="5"/>
      <c r="AA125" s="4"/>
      <c r="AB125" s="4"/>
      <c r="AC125" s="4"/>
      <c r="AD125" s="4"/>
      <c r="AE125" s="4"/>
    </row>
    <row r="126" spans="1:31" s="98" customFormat="1" ht="12.75" customHeight="1">
      <c r="A126" s="97">
        <v>1</v>
      </c>
      <c r="B126" s="97">
        <v>2</v>
      </c>
      <c r="C126" s="97">
        <v>3</v>
      </c>
      <c r="D126" s="97">
        <v>4</v>
      </c>
      <c r="E126" s="97">
        <v>5</v>
      </c>
      <c r="F126" s="97">
        <v>7</v>
      </c>
      <c r="G126" s="97">
        <v>8</v>
      </c>
      <c r="H126" s="97">
        <v>9</v>
      </c>
      <c r="I126" s="97">
        <v>10</v>
      </c>
      <c r="J126" s="97">
        <v>13</v>
      </c>
      <c r="K126" s="97">
        <v>14</v>
      </c>
      <c r="L126" s="97">
        <v>16</v>
      </c>
      <c r="M126" s="97">
        <v>20</v>
      </c>
      <c r="N126" s="97">
        <v>24</v>
      </c>
      <c r="O126" s="97">
        <v>25</v>
      </c>
      <c r="P126" s="97">
        <v>26</v>
      </c>
      <c r="Q126" s="97">
        <v>29</v>
      </c>
      <c r="R126" s="97">
        <v>30</v>
      </c>
      <c r="S126" s="97">
        <v>31</v>
      </c>
      <c r="T126" s="97">
        <v>32</v>
      </c>
      <c r="U126" s="123"/>
      <c r="V126" s="99"/>
      <c r="W126" s="99"/>
      <c r="X126" s="100"/>
      <c r="Y126" s="100"/>
      <c r="Z126" s="100"/>
      <c r="AA126" s="101"/>
      <c r="AB126" s="101"/>
      <c r="AC126" s="101"/>
      <c r="AD126" s="101"/>
      <c r="AE126" s="101"/>
    </row>
    <row r="127" spans="1:31" s="44" customFormat="1" ht="23.25" customHeight="1">
      <c r="A127" s="46">
        <v>1</v>
      </c>
      <c r="B127" s="163" t="s">
        <v>97</v>
      </c>
      <c r="C127" s="102" t="str">
        <f t="shared" ref="C127:C153" si="37">VLOOKUP(B127,DS,2,0)</f>
        <v xml:space="preserve"> Lâm Thị Mộng Kiều </v>
      </c>
      <c r="D127" s="135" t="str">
        <f t="shared" ref="D127:D153" si="38">VLOOKUP(B127,DS,3,0)</f>
        <v>Công nhân</v>
      </c>
      <c r="E127" s="103">
        <f t="shared" ref="E127:E153" si="39">VLOOKUP(B127,DS,4,0)</f>
        <v>2568000</v>
      </c>
      <c r="F127" s="108">
        <f>VLOOKUP(B127,'CC - 10'!$B$97:$AS$170,36,0)</f>
        <v>26</v>
      </c>
      <c r="G127" s="243">
        <f t="shared" ref="G127:G153" si="40">ROUND(E127/$U$2*F127,0)</f>
        <v>2472889</v>
      </c>
      <c r="H127" s="108">
        <f>(VLOOKUP(B127,'CC - 10'!$B$97:$AS$170,37,0)+VLOOKUP(B127,'CC - 10'!$B$97:$AS$170,38,0))</f>
        <v>0</v>
      </c>
      <c r="I127" s="243">
        <f t="shared" ref="I127:I153" si="41">ROUND(E127/$U$2*H127,0)</f>
        <v>0</v>
      </c>
      <c r="J127" s="109">
        <f>F127+H127</f>
        <v>26</v>
      </c>
      <c r="K127" s="47">
        <f>G127+I127</f>
        <v>2472889</v>
      </c>
      <c r="L127" s="103">
        <f t="shared" ref="L127:L153" si="42">+F127*15000</f>
        <v>390000</v>
      </c>
      <c r="M127" s="49">
        <f t="shared" ref="M127:M153" si="43">K127+L127</f>
        <v>2862889</v>
      </c>
      <c r="N127" s="48">
        <f>IF(VLOOKUP(B127,DS,18,0)="x",E127*$N$5,0)</f>
        <v>205440</v>
      </c>
      <c r="O127" s="48">
        <f>IF(VLOOKUP(B127,DS,18,0)="x",E127*$O$5,0)</f>
        <v>38520</v>
      </c>
      <c r="P127" s="48">
        <f>IF(VLOOKUP(B127,DS,18,0)="x",E127*$P$5,0)</f>
        <v>25680</v>
      </c>
      <c r="Q127" s="47">
        <f t="shared" ref="Q127:Q164" si="44">M127-SUM(N127:P127)</f>
        <v>2593249</v>
      </c>
      <c r="R127" s="47">
        <f t="shared" ref="R127:R153" si="45">VLOOKUP(B127,DS,23,0)</f>
        <v>0</v>
      </c>
      <c r="S127" s="55">
        <f>Q127-R127</f>
        <v>2593249</v>
      </c>
      <c r="T127" s="47"/>
      <c r="U127" s="123"/>
      <c r="V127" s="45"/>
      <c r="W127" s="34"/>
      <c r="X127" s="5"/>
      <c r="Y127" s="5"/>
      <c r="Z127" s="5"/>
      <c r="AA127" s="4"/>
      <c r="AB127" s="4"/>
      <c r="AC127" s="4"/>
      <c r="AD127" s="4"/>
      <c r="AE127" s="4"/>
    </row>
    <row r="128" spans="1:31" s="44" customFormat="1" ht="23.25" customHeight="1">
      <c r="A128" s="46">
        <v>2</v>
      </c>
      <c r="B128" s="163" t="s">
        <v>98</v>
      </c>
      <c r="C128" s="102" t="str">
        <f t="shared" si="37"/>
        <v>Huỳnh Thị Hường</v>
      </c>
      <c r="D128" s="135" t="str">
        <f t="shared" si="38"/>
        <v>Công nhân</v>
      </c>
      <c r="E128" s="103">
        <f t="shared" si="39"/>
        <v>2568000</v>
      </c>
      <c r="F128" s="108">
        <f>VLOOKUP(B128,'CC - 10'!$B$97:$AS$170,36,0)</f>
        <v>26</v>
      </c>
      <c r="G128" s="243">
        <f t="shared" si="40"/>
        <v>2472889</v>
      </c>
      <c r="H128" s="108">
        <f>(VLOOKUP(B128,'CC - 10'!$B$97:$AS$170,37,0)+VLOOKUP(B128,'CC - 10'!$B$97:$AS$170,38,0))</f>
        <v>0</v>
      </c>
      <c r="I128" s="243">
        <f t="shared" si="41"/>
        <v>0</v>
      </c>
      <c r="J128" s="109">
        <f t="shared" ref="J128:K161" si="46">F128+H128</f>
        <v>26</v>
      </c>
      <c r="K128" s="47">
        <f t="shared" si="46"/>
        <v>2472889</v>
      </c>
      <c r="L128" s="103">
        <f t="shared" si="42"/>
        <v>390000</v>
      </c>
      <c r="M128" s="49">
        <f t="shared" si="43"/>
        <v>2862889</v>
      </c>
      <c r="N128" s="48">
        <f>IF(VLOOKUP(B128,DS,18,0)="x",E128*$N$5,0)</f>
        <v>205440</v>
      </c>
      <c r="O128" s="48">
        <f>IF(VLOOKUP(B128,DS,18,0)="x",E128*$O$5,0)</f>
        <v>38520</v>
      </c>
      <c r="P128" s="48">
        <f>IF(VLOOKUP(B128,DS,18,0)="x",E128*$P$5,0)</f>
        <v>25680</v>
      </c>
      <c r="Q128" s="47">
        <f t="shared" si="44"/>
        <v>2593249</v>
      </c>
      <c r="R128" s="47">
        <f t="shared" si="45"/>
        <v>0</v>
      </c>
      <c r="S128" s="55">
        <f t="shared" ref="S128:S153" si="47">Q128-R128</f>
        <v>2593249</v>
      </c>
      <c r="T128" s="47"/>
      <c r="U128" s="123"/>
      <c r="V128" s="45"/>
      <c r="W128" s="34"/>
      <c r="X128" s="5"/>
      <c r="Y128" s="5"/>
      <c r="Z128" s="5"/>
      <c r="AA128" s="4"/>
      <c r="AB128" s="4"/>
      <c r="AC128" s="4"/>
      <c r="AD128" s="4"/>
      <c r="AE128" s="4"/>
    </row>
    <row r="129" spans="1:31" s="44" customFormat="1" ht="23.25" customHeight="1">
      <c r="A129" s="46">
        <v>3</v>
      </c>
      <c r="B129" s="163" t="s">
        <v>99</v>
      </c>
      <c r="C129" s="102" t="str">
        <f t="shared" si="37"/>
        <v>Nguyễn Thị Rong</v>
      </c>
      <c r="D129" s="135" t="str">
        <f t="shared" si="38"/>
        <v>Công nhân</v>
      </c>
      <c r="E129" s="103">
        <f t="shared" si="39"/>
        <v>2568000</v>
      </c>
      <c r="F129" s="108">
        <f>VLOOKUP(B129,'CC - 10'!$B$97:$AS$170,36,0)</f>
        <v>26</v>
      </c>
      <c r="G129" s="243">
        <f t="shared" si="40"/>
        <v>2472889</v>
      </c>
      <c r="H129" s="108">
        <f>(VLOOKUP(B129,'CC - 10'!$B$97:$AS$170,37,0)+VLOOKUP(B129,'CC - 10'!$B$97:$AS$170,38,0))</f>
        <v>0</v>
      </c>
      <c r="I129" s="243">
        <f t="shared" si="41"/>
        <v>0</v>
      </c>
      <c r="J129" s="109">
        <f t="shared" si="46"/>
        <v>26</v>
      </c>
      <c r="K129" s="47">
        <f t="shared" si="46"/>
        <v>2472889</v>
      </c>
      <c r="L129" s="103">
        <f t="shared" si="42"/>
        <v>390000</v>
      </c>
      <c r="M129" s="49">
        <f t="shared" si="43"/>
        <v>2862889</v>
      </c>
      <c r="N129" s="48">
        <f>IF(VLOOKUP(B129,DS,18,0)="x",E129*$N$5,0)</f>
        <v>205440</v>
      </c>
      <c r="O129" s="48">
        <f>IF(VLOOKUP(B129,DS,18,0)="x",E129*$O$5,0)</f>
        <v>38520</v>
      </c>
      <c r="P129" s="48">
        <f>IF(VLOOKUP(B129,DS,18,0)="x",E129*$P$5,0)</f>
        <v>25680</v>
      </c>
      <c r="Q129" s="47">
        <f t="shared" si="44"/>
        <v>2593249</v>
      </c>
      <c r="R129" s="47">
        <f t="shared" si="45"/>
        <v>0</v>
      </c>
      <c r="S129" s="55">
        <f t="shared" si="47"/>
        <v>2593249</v>
      </c>
      <c r="T129" s="47"/>
      <c r="U129" s="123"/>
      <c r="V129" s="45"/>
      <c r="W129" s="34"/>
      <c r="X129" s="5"/>
      <c r="Y129" s="5"/>
      <c r="Z129" s="5"/>
      <c r="AA129" s="4"/>
      <c r="AB129" s="4"/>
      <c r="AC129" s="4"/>
      <c r="AD129" s="4"/>
      <c r="AE129" s="4"/>
    </row>
    <row r="130" spans="1:31" s="44" customFormat="1" ht="23.25" customHeight="1">
      <c r="A130" s="46">
        <v>4</v>
      </c>
      <c r="B130" s="163" t="s">
        <v>100</v>
      </c>
      <c r="C130" s="102" t="str">
        <f t="shared" si="37"/>
        <v>Sơn Thị Nil</v>
      </c>
      <c r="D130" s="135" t="str">
        <f t="shared" si="38"/>
        <v>Công nhân</v>
      </c>
      <c r="E130" s="103">
        <f t="shared" si="39"/>
        <v>2568000</v>
      </c>
      <c r="F130" s="108">
        <f>VLOOKUP(B130,'CC - 10'!$B$97:$AS$170,36,0)</f>
        <v>26</v>
      </c>
      <c r="G130" s="243">
        <f t="shared" si="40"/>
        <v>2472889</v>
      </c>
      <c r="H130" s="108">
        <f>(VLOOKUP(B130,'CC - 10'!$B$97:$AS$170,37,0)+VLOOKUP(B130,'CC - 10'!$B$97:$AS$170,38,0))</f>
        <v>0</v>
      </c>
      <c r="I130" s="243">
        <f t="shared" si="41"/>
        <v>0</v>
      </c>
      <c r="J130" s="109">
        <f t="shared" si="46"/>
        <v>26</v>
      </c>
      <c r="K130" s="47">
        <f t="shared" si="46"/>
        <v>2472889</v>
      </c>
      <c r="L130" s="103">
        <f t="shared" si="42"/>
        <v>390000</v>
      </c>
      <c r="M130" s="49">
        <f t="shared" si="43"/>
        <v>2862889</v>
      </c>
      <c r="N130" s="48">
        <f>IF(VLOOKUP(B130,DS,18,0)="x",E130*$N$5,0)</f>
        <v>205440</v>
      </c>
      <c r="O130" s="48">
        <f>IF(VLOOKUP(B130,DS,18,0)="x",E130*$O$5,0)</f>
        <v>38520</v>
      </c>
      <c r="P130" s="48">
        <f>IF(VLOOKUP(B130,DS,18,0)="x",E130*$P$5,0)</f>
        <v>25680</v>
      </c>
      <c r="Q130" s="47">
        <f t="shared" si="44"/>
        <v>2593249</v>
      </c>
      <c r="R130" s="47">
        <f t="shared" si="45"/>
        <v>0</v>
      </c>
      <c r="S130" s="55">
        <f t="shared" si="47"/>
        <v>2593249</v>
      </c>
      <c r="T130" s="47"/>
      <c r="U130" s="123"/>
      <c r="V130" s="45"/>
      <c r="W130" s="34"/>
      <c r="X130" s="5"/>
      <c r="Y130" s="5"/>
      <c r="Z130" s="5"/>
      <c r="AA130" s="4"/>
      <c r="AB130" s="4"/>
      <c r="AC130" s="4"/>
      <c r="AD130" s="4"/>
      <c r="AE130" s="4"/>
    </row>
    <row r="131" spans="1:31" s="44" customFormat="1" ht="23.25" customHeight="1">
      <c r="A131" s="46">
        <v>5</v>
      </c>
      <c r="B131" s="163" t="s">
        <v>101</v>
      </c>
      <c r="C131" s="102" t="str">
        <f t="shared" si="37"/>
        <v>Huỳnh Thị Bé Tha</v>
      </c>
      <c r="D131" s="135" t="str">
        <f t="shared" si="38"/>
        <v>Công nhân</v>
      </c>
      <c r="E131" s="103">
        <f t="shared" si="39"/>
        <v>2568000</v>
      </c>
      <c r="F131" s="108">
        <f>VLOOKUP(B131,'CC - 10'!$B$97:$AS$170,36,0)</f>
        <v>26</v>
      </c>
      <c r="G131" s="243">
        <f t="shared" si="40"/>
        <v>2472889</v>
      </c>
      <c r="H131" s="108">
        <f>(VLOOKUP(B131,'CC - 10'!$B$97:$AS$170,37,0)+VLOOKUP(B131,'CC - 10'!$B$97:$AS$170,38,0))</f>
        <v>0</v>
      </c>
      <c r="I131" s="243">
        <f t="shared" si="41"/>
        <v>0</v>
      </c>
      <c r="J131" s="109">
        <f t="shared" si="46"/>
        <v>26</v>
      </c>
      <c r="K131" s="47">
        <f t="shared" si="46"/>
        <v>2472889</v>
      </c>
      <c r="L131" s="103">
        <f t="shared" si="42"/>
        <v>390000</v>
      </c>
      <c r="M131" s="49">
        <f t="shared" si="43"/>
        <v>2862889</v>
      </c>
      <c r="N131" s="48">
        <f>IF(VLOOKUP(B131,DS,18,0)="x",E131*$N$5,0)</f>
        <v>205440</v>
      </c>
      <c r="O131" s="48">
        <f>IF(VLOOKUP(B131,DS,18,0)="x",E131*$O$5,0)</f>
        <v>38520</v>
      </c>
      <c r="P131" s="48">
        <f>IF(VLOOKUP(B131,DS,18,0)="x",E131*$P$5,0)</f>
        <v>25680</v>
      </c>
      <c r="Q131" s="47">
        <f t="shared" si="44"/>
        <v>2593249</v>
      </c>
      <c r="R131" s="47">
        <f t="shared" si="45"/>
        <v>0</v>
      </c>
      <c r="S131" s="55">
        <f t="shared" si="47"/>
        <v>2593249</v>
      </c>
      <c r="T131" s="47"/>
      <c r="U131" s="123"/>
      <c r="V131" s="45"/>
      <c r="W131" s="34"/>
      <c r="X131" s="5"/>
      <c r="Y131" s="5"/>
      <c r="Z131" s="5"/>
      <c r="AA131" s="4"/>
      <c r="AB131" s="4"/>
      <c r="AC131" s="4"/>
      <c r="AD131" s="4"/>
      <c r="AE131" s="4"/>
    </row>
    <row r="132" spans="1:31" s="44" customFormat="1" ht="23.25" customHeight="1">
      <c r="A132" s="46">
        <v>6</v>
      </c>
      <c r="B132" s="163" t="s">
        <v>102</v>
      </c>
      <c r="C132" s="102" t="str">
        <f t="shared" si="37"/>
        <v>Huỳnh Thị Bé Thi</v>
      </c>
      <c r="D132" s="135" t="str">
        <f t="shared" si="38"/>
        <v>Công nhân</v>
      </c>
      <c r="E132" s="103">
        <f t="shared" si="39"/>
        <v>2568000</v>
      </c>
      <c r="F132" s="108">
        <f>VLOOKUP(B132,'CC - 10'!$B$97:$AS$170,36,0)</f>
        <v>26</v>
      </c>
      <c r="G132" s="243">
        <f t="shared" si="40"/>
        <v>2472889</v>
      </c>
      <c r="H132" s="108">
        <f>(VLOOKUP(B132,'CC - 10'!$B$97:$AS$170,37,0)+VLOOKUP(B132,'CC - 10'!$B$97:$AS$170,38,0))</f>
        <v>0</v>
      </c>
      <c r="I132" s="243">
        <f t="shared" si="41"/>
        <v>0</v>
      </c>
      <c r="J132" s="109">
        <f t="shared" si="46"/>
        <v>26</v>
      </c>
      <c r="K132" s="47">
        <f t="shared" si="46"/>
        <v>2472889</v>
      </c>
      <c r="L132" s="103">
        <f t="shared" si="42"/>
        <v>390000</v>
      </c>
      <c r="M132" s="49">
        <f t="shared" si="43"/>
        <v>2862889</v>
      </c>
      <c r="N132" s="48">
        <f>IF(VLOOKUP(B132,DS,18,0)="x",E132*$N$5,0)</f>
        <v>205440</v>
      </c>
      <c r="O132" s="48">
        <f>IF(VLOOKUP(B132,DS,18,0)="x",E132*$O$5,0)</f>
        <v>38520</v>
      </c>
      <c r="P132" s="48">
        <f>IF(VLOOKUP(B132,DS,18,0)="x",E132*$P$5,0)</f>
        <v>25680</v>
      </c>
      <c r="Q132" s="47">
        <f t="shared" si="44"/>
        <v>2593249</v>
      </c>
      <c r="R132" s="47">
        <f t="shared" si="45"/>
        <v>0</v>
      </c>
      <c r="S132" s="55">
        <f t="shared" si="47"/>
        <v>2593249</v>
      </c>
      <c r="T132" s="47"/>
      <c r="U132" s="123"/>
      <c r="V132" s="45"/>
      <c r="W132" s="34"/>
      <c r="X132" s="5"/>
      <c r="Y132" s="5"/>
      <c r="Z132" s="5"/>
      <c r="AA132" s="4"/>
      <c r="AB132" s="4"/>
      <c r="AC132" s="4"/>
      <c r="AD132" s="4"/>
      <c r="AE132" s="4"/>
    </row>
    <row r="133" spans="1:31" s="44" customFormat="1" ht="23.25" customHeight="1">
      <c r="A133" s="46">
        <v>7</v>
      </c>
      <c r="B133" s="163" t="s">
        <v>103</v>
      </c>
      <c r="C133" s="102" t="str">
        <f t="shared" si="37"/>
        <v>Nguyễn Thị Kim Hồng</v>
      </c>
      <c r="D133" s="135" t="str">
        <f t="shared" si="38"/>
        <v>Công nhân</v>
      </c>
      <c r="E133" s="103">
        <f t="shared" si="39"/>
        <v>2568000</v>
      </c>
      <c r="F133" s="108">
        <f>VLOOKUP(B133,'CC - 10'!$B$97:$AS$170,36,0)</f>
        <v>26</v>
      </c>
      <c r="G133" s="243">
        <f t="shared" si="40"/>
        <v>2472889</v>
      </c>
      <c r="H133" s="108">
        <f>(VLOOKUP(B133,'CC - 10'!$B$97:$AS$170,37,0)+VLOOKUP(B133,'CC - 10'!$B$97:$AS$170,38,0))</f>
        <v>0</v>
      </c>
      <c r="I133" s="243">
        <f t="shared" si="41"/>
        <v>0</v>
      </c>
      <c r="J133" s="109">
        <f t="shared" si="46"/>
        <v>26</v>
      </c>
      <c r="K133" s="47">
        <f t="shared" si="46"/>
        <v>2472889</v>
      </c>
      <c r="L133" s="103">
        <f t="shared" si="42"/>
        <v>390000</v>
      </c>
      <c r="M133" s="49">
        <f t="shared" si="43"/>
        <v>2862889</v>
      </c>
      <c r="N133" s="48">
        <f>IF(VLOOKUP(B133,DS,18,0)="x",E133*$N$5,0)</f>
        <v>205440</v>
      </c>
      <c r="O133" s="48">
        <f>IF(VLOOKUP(B133,DS,18,0)="x",E133*$O$5,0)</f>
        <v>38520</v>
      </c>
      <c r="P133" s="48">
        <f>IF(VLOOKUP(B133,DS,18,0)="x",E133*$P$5,0)</f>
        <v>25680</v>
      </c>
      <c r="Q133" s="47">
        <f t="shared" si="44"/>
        <v>2593249</v>
      </c>
      <c r="R133" s="47">
        <f t="shared" si="45"/>
        <v>0</v>
      </c>
      <c r="S133" s="55">
        <f t="shared" si="47"/>
        <v>2593249</v>
      </c>
      <c r="T133" s="47"/>
      <c r="U133" s="123"/>
      <c r="V133" s="45"/>
      <c r="W133" s="34"/>
      <c r="X133" s="5"/>
      <c r="Y133" s="5"/>
      <c r="Z133" s="5"/>
      <c r="AA133" s="4"/>
      <c r="AB133" s="4"/>
      <c r="AC133" s="4"/>
      <c r="AD133" s="4"/>
      <c r="AE133" s="4"/>
    </row>
    <row r="134" spans="1:31" s="44" customFormat="1" ht="23.25" customHeight="1">
      <c r="A134" s="46">
        <v>8</v>
      </c>
      <c r="B134" s="163" t="s">
        <v>104</v>
      </c>
      <c r="C134" s="102" t="str">
        <f t="shared" si="37"/>
        <v>Nguyễn Thị Lựu</v>
      </c>
      <c r="D134" s="135" t="str">
        <f t="shared" si="38"/>
        <v>Công nhân</v>
      </c>
      <c r="E134" s="103">
        <f t="shared" si="39"/>
        <v>2568000</v>
      </c>
      <c r="F134" s="108">
        <f>VLOOKUP(B134,'CC - 10'!$B$97:$AS$170,36,0)</f>
        <v>27</v>
      </c>
      <c r="G134" s="243">
        <f t="shared" si="40"/>
        <v>2568000</v>
      </c>
      <c r="H134" s="108">
        <f>(VLOOKUP(B134,'CC - 10'!$B$97:$AS$170,37,0)+VLOOKUP(B134,'CC - 10'!$B$97:$AS$170,38,0))</f>
        <v>0</v>
      </c>
      <c r="I134" s="243">
        <f t="shared" si="41"/>
        <v>0</v>
      </c>
      <c r="J134" s="109">
        <f t="shared" si="46"/>
        <v>27</v>
      </c>
      <c r="K134" s="47">
        <f t="shared" si="46"/>
        <v>2568000</v>
      </c>
      <c r="L134" s="103">
        <f t="shared" si="42"/>
        <v>405000</v>
      </c>
      <c r="M134" s="49">
        <f t="shared" si="43"/>
        <v>2973000</v>
      </c>
      <c r="N134" s="48">
        <f>IF(VLOOKUP(B134,DS,18,0)="x",E134*$N$5,0)</f>
        <v>205440</v>
      </c>
      <c r="O134" s="48">
        <f>IF(VLOOKUP(B134,DS,18,0)="x",E134*$O$5,0)</f>
        <v>38520</v>
      </c>
      <c r="P134" s="48">
        <f>IF(VLOOKUP(B134,DS,18,0)="x",E134*$P$5,0)</f>
        <v>25680</v>
      </c>
      <c r="Q134" s="47">
        <f t="shared" si="44"/>
        <v>2703360</v>
      </c>
      <c r="R134" s="47">
        <f t="shared" si="45"/>
        <v>0</v>
      </c>
      <c r="S134" s="55">
        <f t="shared" si="47"/>
        <v>2703360</v>
      </c>
      <c r="T134" s="47"/>
      <c r="U134" s="123"/>
      <c r="V134" s="45"/>
      <c r="W134" s="34"/>
      <c r="X134" s="5"/>
      <c r="Y134" s="5"/>
      <c r="Z134" s="5"/>
      <c r="AA134" s="4"/>
      <c r="AB134" s="4"/>
      <c r="AC134" s="4"/>
      <c r="AD134" s="4"/>
      <c r="AE134" s="4"/>
    </row>
    <row r="135" spans="1:31" s="44" customFormat="1" ht="23.25" customHeight="1">
      <c r="A135" s="46">
        <v>9</v>
      </c>
      <c r="B135" s="163" t="s">
        <v>105</v>
      </c>
      <c r="C135" s="102" t="str">
        <f t="shared" si="37"/>
        <v>Lý Thị Được</v>
      </c>
      <c r="D135" s="135" t="str">
        <f t="shared" si="38"/>
        <v>Công nhân</v>
      </c>
      <c r="E135" s="103">
        <f t="shared" si="39"/>
        <v>2568000</v>
      </c>
      <c r="F135" s="108">
        <f>VLOOKUP(B135,'CC - 10'!$B$97:$AS$170,36,0)</f>
        <v>26</v>
      </c>
      <c r="G135" s="243">
        <f t="shared" si="40"/>
        <v>2472889</v>
      </c>
      <c r="H135" s="108">
        <f>(VLOOKUP(B135,'CC - 10'!$B$97:$AS$170,37,0)+VLOOKUP(B135,'CC - 10'!$B$97:$AS$170,38,0))</f>
        <v>0</v>
      </c>
      <c r="I135" s="243">
        <f t="shared" si="41"/>
        <v>0</v>
      </c>
      <c r="J135" s="109">
        <f t="shared" si="46"/>
        <v>26</v>
      </c>
      <c r="K135" s="47">
        <f t="shared" si="46"/>
        <v>2472889</v>
      </c>
      <c r="L135" s="103">
        <f t="shared" si="42"/>
        <v>390000</v>
      </c>
      <c r="M135" s="49">
        <f t="shared" si="43"/>
        <v>2862889</v>
      </c>
      <c r="N135" s="48">
        <f>IF(VLOOKUP(B135,DS,18,0)="x",E135*$N$5,0)</f>
        <v>205440</v>
      </c>
      <c r="O135" s="48">
        <f>IF(VLOOKUP(B135,DS,18,0)="x",E135*$O$5,0)</f>
        <v>38520</v>
      </c>
      <c r="P135" s="48">
        <f>IF(VLOOKUP(B135,DS,18,0)="x",E135*$P$5,0)</f>
        <v>25680</v>
      </c>
      <c r="Q135" s="47">
        <f t="shared" si="44"/>
        <v>2593249</v>
      </c>
      <c r="R135" s="47">
        <f t="shared" si="45"/>
        <v>0</v>
      </c>
      <c r="S135" s="55">
        <f t="shared" si="47"/>
        <v>2593249</v>
      </c>
      <c r="T135" s="47"/>
      <c r="U135" s="123"/>
      <c r="V135" s="45"/>
      <c r="W135" s="34"/>
      <c r="X135" s="5"/>
      <c r="Y135" s="5"/>
      <c r="Z135" s="5"/>
      <c r="AA135" s="4"/>
      <c r="AB135" s="4"/>
      <c r="AC135" s="4"/>
      <c r="AD135" s="4"/>
      <c r="AE135" s="4"/>
    </row>
    <row r="136" spans="1:31" s="44" customFormat="1" ht="23.25" customHeight="1">
      <c r="A136" s="46">
        <v>10</v>
      </c>
      <c r="B136" s="163" t="s">
        <v>106</v>
      </c>
      <c r="C136" s="102" t="str">
        <f t="shared" si="37"/>
        <v>Lý La Quan</v>
      </c>
      <c r="D136" s="135" t="str">
        <f t="shared" si="38"/>
        <v>Công nhân</v>
      </c>
      <c r="E136" s="103">
        <f t="shared" si="39"/>
        <v>2568000</v>
      </c>
      <c r="F136" s="108">
        <f>VLOOKUP(B136,'CC - 10'!$B$97:$AS$170,36,0)</f>
        <v>27</v>
      </c>
      <c r="G136" s="243">
        <f t="shared" si="40"/>
        <v>2568000</v>
      </c>
      <c r="H136" s="108">
        <f>(VLOOKUP(B136,'CC - 10'!$B$97:$AS$170,37,0)+VLOOKUP(B136,'CC - 10'!$B$97:$AS$170,38,0))</f>
        <v>0</v>
      </c>
      <c r="I136" s="243">
        <f t="shared" si="41"/>
        <v>0</v>
      </c>
      <c r="J136" s="109">
        <f t="shared" si="46"/>
        <v>27</v>
      </c>
      <c r="K136" s="47">
        <f t="shared" si="46"/>
        <v>2568000</v>
      </c>
      <c r="L136" s="103">
        <f t="shared" si="42"/>
        <v>405000</v>
      </c>
      <c r="M136" s="49">
        <f t="shared" si="43"/>
        <v>2973000</v>
      </c>
      <c r="N136" s="48">
        <f>IF(VLOOKUP(B136,DS,18,0)="x",E136*$N$5,0)</f>
        <v>205440</v>
      </c>
      <c r="O136" s="48">
        <f>IF(VLOOKUP(B136,DS,18,0)="x",E136*$O$5,0)</f>
        <v>38520</v>
      </c>
      <c r="P136" s="48">
        <f>IF(VLOOKUP(B136,DS,18,0)="x",E136*$P$5,0)</f>
        <v>25680</v>
      </c>
      <c r="Q136" s="47">
        <f t="shared" si="44"/>
        <v>2703360</v>
      </c>
      <c r="R136" s="47">
        <f t="shared" si="45"/>
        <v>0</v>
      </c>
      <c r="S136" s="55">
        <f t="shared" si="47"/>
        <v>2703360</v>
      </c>
      <c r="T136" s="47"/>
      <c r="U136" s="123"/>
      <c r="V136" s="45"/>
      <c r="W136" s="34"/>
      <c r="X136" s="5"/>
      <c r="Y136" s="5"/>
      <c r="Z136" s="5"/>
      <c r="AA136" s="4"/>
      <c r="AB136" s="4"/>
      <c r="AC136" s="4"/>
      <c r="AD136" s="4"/>
      <c r="AE136" s="4"/>
    </row>
    <row r="137" spans="1:31" s="44" customFormat="1" ht="23.25" customHeight="1">
      <c r="A137" s="46">
        <v>11</v>
      </c>
      <c r="B137" s="163" t="s">
        <v>107</v>
      </c>
      <c r="C137" s="102" t="str">
        <f t="shared" si="37"/>
        <v>Trà Thị Soi</v>
      </c>
      <c r="D137" s="135" t="str">
        <f t="shared" si="38"/>
        <v>Công nhân</v>
      </c>
      <c r="E137" s="103">
        <f t="shared" si="39"/>
        <v>2568000</v>
      </c>
      <c r="F137" s="108">
        <f>VLOOKUP(B137,'CC - 10'!$B$97:$AS$170,36,0)</f>
        <v>27</v>
      </c>
      <c r="G137" s="243">
        <f t="shared" si="40"/>
        <v>2568000</v>
      </c>
      <c r="H137" s="108">
        <f>(VLOOKUP(B137,'CC - 10'!$B$97:$AS$170,37,0)+VLOOKUP(B137,'CC - 10'!$B$97:$AS$170,38,0))</f>
        <v>0</v>
      </c>
      <c r="I137" s="243">
        <f t="shared" si="41"/>
        <v>0</v>
      </c>
      <c r="J137" s="109">
        <f t="shared" si="46"/>
        <v>27</v>
      </c>
      <c r="K137" s="47">
        <f t="shared" si="46"/>
        <v>2568000</v>
      </c>
      <c r="L137" s="103">
        <f t="shared" si="42"/>
        <v>405000</v>
      </c>
      <c r="M137" s="49">
        <f t="shared" si="43"/>
        <v>2973000</v>
      </c>
      <c r="N137" s="48">
        <f>IF(VLOOKUP(B137,DS,18,0)="x",E137*$N$5,0)</f>
        <v>205440</v>
      </c>
      <c r="O137" s="48">
        <f>IF(VLOOKUP(B137,DS,18,0)="x",E137*$O$5,0)</f>
        <v>38520</v>
      </c>
      <c r="P137" s="48">
        <f>IF(VLOOKUP(B137,DS,18,0)="x",E137*$P$5,0)</f>
        <v>25680</v>
      </c>
      <c r="Q137" s="47">
        <f t="shared" si="44"/>
        <v>2703360</v>
      </c>
      <c r="R137" s="47">
        <f t="shared" si="45"/>
        <v>0</v>
      </c>
      <c r="S137" s="55">
        <f t="shared" si="47"/>
        <v>2703360</v>
      </c>
      <c r="T137" s="47"/>
      <c r="U137" s="123"/>
      <c r="V137" s="45"/>
      <c r="W137" s="34"/>
      <c r="X137" s="5"/>
      <c r="Y137" s="5"/>
      <c r="Z137" s="5"/>
      <c r="AA137" s="4"/>
      <c r="AB137" s="4"/>
      <c r="AC137" s="4"/>
      <c r="AD137" s="4"/>
      <c r="AE137" s="4"/>
    </row>
    <row r="138" spans="1:31" s="44" customFormat="1" ht="23.25" customHeight="1">
      <c r="A138" s="46">
        <v>12</v>
      </c>
      <c r="B138" s="163" t="s">
        <v>108</v>
      </c>
      <c r="C138" s="102" t="str">
        <f t="shared" si="37"/>
        <v>Nguyễn Thị Diễm Hương</v>
      </c>
      <c r="D138" s="135" t="str">
        <f t="shared" si="38"/>
        <v>Công nhân</v>
      </c>
      <c r="E138" s="103">
        <f t="shared" si="39"/>
        <v>2568000</v>
      </c>
      <c r="F138" s="108">
        <f>VLOOKUP(B138,'CC - 10'!$B$97:$AS$170,36,0)</f>
        <v>27</v>
      </c>
      <c r="G138" s="243">
        <f t="shared" si="40"/>
        <v>2568000</v>
      </c>
      <c r="H138" s="108">
        <f>(VLOOKUP(B138,'CC - 10'!$B$97:$AS$170,37,0)+VLOOKUP(B138,'CC - 10'!$B$97:$AS$170,38,0))</f>
        <v>0</v>
      </c>
      <c r="I138" s="243">
        <f t="shared" si="41"/>
        <v>0</v>
      </c>
      <c r="J138" s="109">
        <f t="shared" si="46"/>
        <v>27</v>
      </c>
      <c r="K138" s="47">
        <f t="shared" si="46"/>
        <v>2568000</v>
      </c>
      <c r="L138" s="103">
        <f t="shared" si="42"/>
        <v>405000</v>
      </c>
      <c r="M138" s="49">
        <f t="shared" si="43"/>
        <v>2973000</v>
      </c>
      <c r="N138" s="48">
        <f>IF(VLOOKUP(B138,DS,18,0)="x",E138*$N$5,0)</f>
        <v>205440</v>
      </c>
      <c r="O138" s="48">
        <f>IF(VLOOKUP(B138,DS,18,0)="x",E138*$O$5,0)</f>
        <v>38520</v>
      </c>
      <c r="P138" s="48">
        <f>IF(VLOOKUP(B138,DS,18,0)="x",E138*$P$5,0)</f>
        <v>25680</v>
      </c>
      <c r="Q138" s="47">
        <f t="shared" si="44"/>
        <v>2703360</v>
      </c>
      <c r="R138" s="47">
        <f t="shared" si="45"/>
        <v>0</v>
      </c>
      <c r="S138" s="55">
        <f t="shared" si="47"/>
        <v>2703360</v>
      </c>
      <c r="T138" s="47"/>
      <c r="U138" s="123"/>
      <c r="V138" s="45"/>
      <c r="W138" s="34"/>
      <c r="X138" s="5"/>
      <c r="Y138" s="5"/>
      <c r="Z138" s="5"/>
      <c r="AA138" s="4"/>
      <c r="AB138" s="4"/>
      <c r="AC138" s="4"/>
      <c r="AD138" s="4"/>
      <c r="AE138" s="4"/>
    </row>
    <row r="139" spans="1:31" s="44" customFormat="1" ht="23.25" customHeight="1">
      <c r="A139" s="46">
        <v>13</v>
      </c>
      <c r="B139" s="163" t="s">
        <v>109</v>
      </c>
      <c r="C139" s="102" t="str">
        <f t="shared" si="37"/>
        <v>Sơn Thị Muỗi Tron</v>
      </c>
      <c r="D139" s="135" t="str">
        <f t="shared" si="38"/>
        <v>Công nhân</v>
      </c>
      <c r="E139" s="103">
        <f t="shared" si="39"/>
        <v>2568000</v>
      </c>
      <c r="F139" s="108">
        <f>VLOOKUP(B139,'CC - 10'!$B$97:$AS$170,36,0)</f>
        <v>26</v>
      </c>
      <c r="G139" s="243">
        <f t="shared" si="40"/>
        <v>2472889</v>
      </c>
      <c r="H139" s="108">
        <f>(VLOOKUP(B139,'CC - 10'!$B$97:$AS$170,37,0)+VLOOKUP(B139,'CC - 10'!$B$97:$AS$170,38,0))</f>
        <v>0</v>
      </c>
      <c r="I139" s="243">
        <f t="shared" si="41"/>
        <v>0</v>
      </c>
      <c r="J139" s="109">
        <f t="shared" si="46"/>
        <v>26</v>
      </c>
      <c r="K139" s="47">
        <f t="shared" si="46"/>
        <v>2472889</v>
      </c>
      <c r="L139" s="103">
        <f t="shared" si="42"/>
        <v>390000</v>
      </c>
      <c r="M139" s="49">
        <f t="shared" si="43"/>
        <v>2862889</v>
      </c>
      <c r="N139" s="48">
        <f>IF(VLOOKUP(B139,DS,18,0)="x",E139*$N$5,0)</f>
        <v>205440</v>
      </c>
      <c r="O139" s="48">
        <f>IF(VLOOKUP(B139,DS,18,0)="x",E139*$O$5,0)</f>
        <v>38520</v>
      </c>
      <c r="P139" s="48">
        <f>IF(VLOOKUP(B139,DS,18,0)="x",E139*$P$5,0)</f>
        <v>25680</v>
      </c>
      <c r="Q139" s="47">
        <f t="shared" si="44"/>
        <v>2593249</v>
      </c>
      <c r="R139" s="47">
        <f t="shared" si="45"/>
        <v>0</v>
      </c>
      <c r="S139" s="55">
        <f t="shared" si="47"/>
        <v>2593249</v>
      </c>
      <c r="T139" s="47"/>
      <c r="U139" s="123"/>
      <c r="V139" s="45"/>
      <c r="W139" s="34"/>
      <c r="X139" s="5"/>
      <c r="Y139" s="5"/>
      <c r="Z139" s="5"/>
      <c r="AA139" s="4"/>
      <c r="AB139" s="4"/>
      <c r="AC139" s="4"/>
      <c r="AD139" s="4"/>
      <c r="AE139" s="4"/>
    </row>
    <row r="140" spans="1:31" s="44" customFormat="1" ht="23.25" customHeight="1">
      <c r="A140" s="46">
        <v>14</v>
      </c>
      <c r="B140" s="163" t="s">
        <v>110</v>
      </c>
      <c r="C140" s="102" t="str">
        <f t="shared" si="37"/>
        <v>Sơn Thị Thương</v>
      </c>
      <c r="D140" s="135" t="str">
        <f t="shared" si="38"/>
        <v>Công nhân</v>
      </c>
      <c r="E140" s="103">
        <f t="shared" si="39"/>
        <v>2568000</v>
      </c>
      <c r="F140" s="108">
        <f>VLOOKUP(B140,'CC - 10'!$B$97:$AS$170,36,0)</f>
        <v>27</v>
      </c>
      <c r="G140" s="243">
        <f t="shared" si="40"/>
        <v>2568000</v>
      </c>
      <c r="H140" s="108">
        <f>(VLOOKUP(B140,'CC - 10'!$B$97:$AS$170,37,0)+VLOOKUP(B140,'CC - 10'!$B$97:$AS$170,38,0))</f>
        <v>0</v>
      </c>
      <c r="I140" s="243">
        <f t="shared" si="41"/>
        <v>0</v>
      </c>
      <c r="J140" s="109">
        <f t="shared" si="46"/>
        <v>27</v>
      </c>
      <c r="K140" s="47">
        <f t="shared" si="46"/>
        <v>2568000</v>
      </c>
      <c r="L140" s="103">
        <f t="shared" si="42"/>
        <v>405000</v>
      </c>
      <c r="M140" s="49">
        <f t="shared" si="43"/>
        <v>2973000</v>
      </c>
      <c r="N140" s="48">
        <f>IF(VLOOKUP(B140,DS,18,0)="x",E140*$N$5,0)</f>
        <v>205440</v>
      </c>
      <c r="O140" s="48">
        <f>IF(VLOOKUP(B140,DS,18,0)="x",E140*$O$5,0)</f>
        <v>38520</v>
      </c>
      <c r="P140" s="48">
        <f>IF(VLOOKUP(B140,DS,18,0)="x",E140*$P$5,0)</f>
        <v>25680</v>
      </c>
      <c r="Q140" s="47">
        <f t="shared" si="44"/>
        <v>2703360</v>
      </c>
      <c r="R140" s="47">
        <f t="shared" si="45"/>
        <v>0</v>
      </c>
      <c r="S140" s="55">
        <f t="shared" si="47"/>
        <v>2703360</v>
      </c>
      <c r="T140" s="47"/>
      <c r="U140" s="123"/>
      <c r="V140" s="45"/>
      <c r="W140" s="34"/>
      <c r="X140" s="5"/>
      <c r="Y140" s="5"/>
      <c r="Z140" s="5"/>
      <c r="AA140" s="4"/>
      <c r="AB140" s="4"/>
      <c r="AC140" s="4"/>
      <c r="AD140" s="4"/>
      <c r="AE140" s="4"/>
    </row>
    <row r="141" spans="1:31" s="44" customFormat="1" ht="23.25" customHeight="1">
      <c r="A141" s="46">
        <v>15</v>
      </c>
      <c r="B141" s="163" t="s">
        <v>111</v>
      </c>
      <c r="C141" s="102" t="str">
        <f t="shared" si="37"/>
        <v>Thạch Thị Som Ươne</v>
      </c>
      <c r="D141" s="135" t="str">
        <f t="shared" si="38"/>
        <v>Công nhân</v>
      </c>
      <c r="E141" s="103">
        <f t="shared" si="39"/>
        <v>2568000</v>
      </c>
      <c r="F141" s="108">
        <f>VLOOKUP(B141,'CC - 10'!$B$97:$AS$170,36,0)</f>
        <v>27</v>
      </c>
      <c r="G141" s="243">
        <f t="shared" si="40"/>
        <v>2568000</v>
      </c>
      <c r="H141" s="108">
        <f>(VLOOKUP(B141,'CC - 10'!$B$97:$AS$170,37,0)+VLOOKUP(B141,'CC - 10'!$B$97:$AS$170,38,0))</f>
        <v>0</v>
      </c>
      <c r="I141" s="243">
        <f t="shared" si="41"/>
        <v>0</v>
      </c>
      <c r="J141" s="109">
        <f t="shared" si="46"/>
        <v>27</v>
      </c>
      <c r="K141" s="47">
        <f t="shared" si="46"/>
        <v>2568000</v>
      </c>
      <c r="L141" s="103">
        <f t="shared" si="42"/>
        <v>405000</v>
      </c>
      <c r="M141" s="49">
        <f t="shared" si="43"/>
        <v>2973000</v>
      </c>
      <c r="N141" s="48">
        <f>IF(VLOOKUP(B141,DS,18,0)="x",E141*$N$5,0)</f>
        <v>205440</v>
      </c>
      <c r="O141" s="48">
        <f>IF(VLOOKUP(B141,DS,18,0)="x",E141*$O$5,0)</f>
        <v>38520</v>
      </c>
      <c r="P141" s="48">
        <f>IF(VLOOKUP(B141,DS,18,0)="x",E141*$P$5,0)</f>
        <v>25680</v>
      </c>
      <c r="Q141" s="47">
        <f t="shared" si="44"/>
        <v>2703360</v>
      </c>
      <c r="R141" s="47">
        <f t="shared" si="45"/>
        <v>0</v>
      </c>
      <c r="S141" s="55">
        <f t="shared" si="47"/>
        <v>2703360</v>
      </c>
      <c r="T141" s="47"/>
      <c r="U141" s="123"/>
      <c r="V141" s="45"/>
      <c r="W141" s="34"/>
      <c r="X141" s="5"/>
      <c r="Y141" s="5"/>
      <c r="Z141" s="5"/>
      <c r="AA141" s="4"/>
      <c r="AB141" s="4"/>
      <c r="AC141" s="4"/>
      <c r="AD141" s="4"/>
      <c r="AE141" s="4"/>
    </row>
    <row r="142" spans="1:31" s="44" customFormat="1" ht="23.25" customHeight="1">
      <c r="A142" s="46">
        <v>16</v>
      </c>
      <c r="B142" s="163" t="s">
        <v>112</v>
      </c>
      <c r="C142" s="102" t="str">
        <f t="shared" si="37"/>
        <v>Huỳnh Thị Như</v>
      </c>
      <c r="D142" s="135" t="str">
        <f t="shared" si="38"/>
        <v>Công nhân</v>
      </c>
      <c r="E142" s="103">
        <f t="shared" si="39"/>
        <v>2568000</v>
      </c>
      <c r="F142" s="108">
        <f>VLOOKUP(B142,'CC - 10'!$B$97:$AS$170,36,0)</f>
        <v>26</v>
      </c>
      <c r="G142" s="243">
        <f t="shared" si="40"/>
        <v>2472889</v>
      </c>
      <c r="H142" s="108">
        <f>(VLOOKUP(B142,'CC - 10'!$B$97:$AS$170,37,0)+VLOOKUP(B142,'CC - 10'!$B$97:$AS$170,38,0))</f>
        <v>0</v>
      </c>
      <c r="I142" s="243">
        <f t="shared" si="41"/>
        <v>0</v>
      </c>
      <c r="J142" s="109">
        <f t="shared" si="46"/>
        <v>26</v>
      </c>
      <c r="K142" s="47">
        <f t="shared" si="46"/>
        <v>2472889</v>
      </c>
      <c r="L142" s="103">
        <f t="shared" si="42"/>
        <v>390000</v>
      </c>
      <c r="M142" s="49">
        <f t="shared" si="43"/>
        <v>2862889</v>
      </c>
      <c r="N142" s="48">
        <f>IF(VLOOKUP(B142,DS,18,0)="x",E142*$N$5,0)</f>
        <v>205440</v>
      </c>
      <c r="O142" s="48">
        <f>IF(VLOOKUP(B142,DS,18,0)="x",E142*$O$5,0)</f>
        <v>38520</v>
      </c>
      <c r="P142" s="48">
        <f>IF(VLOOKUP(B142,DS,18,0)="x",E142*$P$5,0)</f>
        <v>25680</v>
      </c>
      <c r="Q142" s="47">
        <f t="shared" si="44"/>
        <v>2593249</v>
      </c>
      <c r="R142" s="47">
        <f t="shared" si="45"/>
        <v>0</v>
      </c>
      <c r="S142" s="55">
        <f t="shared" si="47"/>
        <v>2593249</v>
      </c>
      <c r="T142" s="47"/>
      <c r="U142" s="123"/>
      <c r="V142" s="45"/>
      <c r="W142" s="34"/>
      <c r="X142" s="5"/>
      <c r="Y142" s="5"/>
      <c r="Z142" s="5"/>
      <c r="AA142" s="4"/>
      <c r="AB142" s="4"/>
      <c r="AC142" s="4"/>
      <c r="AD142" s="4"/>
      <c r="AE142" s="4"/>
    </row>
    <row r="143" spans="1:31" s="44" customFormat="1" ht="23.25" customHeight="1">
      <c r="A143" s="46">
        <v>17</v>
      </c>
      <c r="B143" s="163" t="s">
        <v>113</v>
      </c>
      <c r="C143" s="102" t="str">
        <f t="shared" si="37"/>
        <v>Sơn Thị Chành Ny</v>
      </c>
      <c r="D143" s="135" t="str">
        <f t="shared" si="38"/>
        <v>Công nhân</v>
      </c>
      <c r="E143" s="103">
        <f t="shared" si="39"/>
        <v>2568000</v>
      </c>
      <c r="F143" s="108">
        <f>VLOOKUP(B143,'CC - 10'!$B$97:$AS$170,36,0)</f>
        <v>27</v>
      </c>
      <c r="G143" s="243">
        <f t="shared" si="40"/>
        <v>2568000</v>
      </c>
      <c r="H143" s="108">
        <f>(VLOOKUP(B143,'CC - 10'!$B$97:$AS$170,37,0)+VLOOKUP(B143,'CC - 10'!$B$97:$AS$170,38,0))</f>
        <v>0</v>
      </c>
      <c r="I143" s="243">
        <f t="shared" si="41"/>
        <v>0</v>
      </c>
      <c r="J143" s="109">
        <f t="shared" si="46"/>
        <v>27</v>
      </c>
      <c r="K143" s="47">
        <f t="shared" si="46"/>
        <v>2568000</v>
      </c>
      <c r="L143" s="103">
        <f t="shared" si="42"/>
        <v>405000</v>
      </c>
      <c r="M143" s="49">
        <f t="shared" si="43"/>
        <v>2973000</v>
      </c>
      <c r="N143" s="48">
        <f>IF(VLOOKUP(B143,DS,18,0)="x",E143*$N$5,0)</f>
        <v>205440</v>
      </c>
      <c r="O143" s="48">
        <f>IF(VLOOKUP(B143,DS,18,0)="x",E143*$O$5,0)</f>
        <v>38520</v>
      </c>
      <c r="P143" s="48">
        <f>IF(VLOOKUP(B143,DS,18,0)="x",E143*$P$5,0)</f>
        <v>25680</v>
      </c>
      <c r="Q143" s="47">
        <f t="shared" si="44"/>
        <v>2703360</v>
      </c>
      <c r="R143" s="47">
        <f t="shared" si="45"/>
        <v>0</v>
      </c>
      <c r="S143" s="55">
        <f t="shared" si="47"/>
        <v>2703360</v>
      </c>
      <c r="T143" s="47"/>
      <c r="U143" s="123"/>
      <c r="V143" s="45"/>
      <c r="W143" s="34"/>
      <c r="X143" s="5"/>
      <c r="Y143" s="5"/>
      <c r="Z143" s="5"/>
      <c r="AA143" s="4"/>
      <c r="AB143" s="4"/>
      <c r="AC143" s="4"/>
      <c r="AD143" s="4"/>
      <c r="AE143" s="4"/>
    </row>
    <row r="144" spans="1:31" s="44" customFormat="1" ht="23.25" customHeight="1">
      <c r="A144" s="46">
        <v>18</v>
      </c>
      <c r="B144" s="163" t="s">
        <v>114</v>
      </c>
      <c r="C144" s="102" t="str">
        <f t="shared" si="37"/>
        <v>Sơn Thị Chành Đa</v>
      </c>
      <c r="D144" s="135" t="str">
        <f t="shared" si="38"/>
        <v>Công nhân</v>
      </c>
      <c r="E144" s="103">
        <f t="shared" si="39"/>
        <v>2568000</v>
      </c>
      <c r="F144" s="108">
        <f>VLOOKUP(B144,'CC - 10'!$B$97:$AS$170,36,0)</f>
        <v>27</v>
      </c>
      <c r="G144" s="243">
        <f t="shared" si="40"/>
        <v>2568000</v>
      </c>
      <c r="H144" s="108">
        <f>(VLOOKUP(B144,'CC - 10'!$B$97:$AS$170,37,0)+VLOOKUP(B144,'CC - 10'!$B$97:$AS$170,38,0))</f>
        <v>0</v>
      </c>
      <c r="I144" s="243">
        <f t="shared" si="41"/>
        <v>0</v>
      </c>
      <c r="J144" s="109">
        <f t="shared" si="46"/>
        <v>27</v>
      </c>
      <c r="K144" s="47">
        <f t="shared" si="46"/>
        <v>2568000</v>
      </c>
      <c r="L144" s="103">
        <f t="shared" si="42"/>
        <v>405000</v>
      </c>
      <c r="M144" s="49">
        <f t="shared" si="43"/>
        <v>2973000</v>
      </c>
      <c r="N144" s="48">
        <f>IF(VLOOKUP(B144,DS,18,0)="x",E144*$N$5,0)</f>
        <v>205440</v>
      </c>
      <c r="O144" s="48">
        <f>IF(VLOOKUP(B144,DS,18,0)="x",E144*$O$5,0)</f>
        <v>38520</v>
      </c>
      <c r="P144" s="48">
        <f>IF(VLOOKUP(B144,DS,18,0)="x",E144*$P$5,0)</f>
        <v>25680</v>
      </c>
      <c r="Q144" s="47">
        <f t="shared" si="44"/>
        <v>2703360</v>
      </c>
      <c r="R144" s="47">
        <f t="shared" si="45"/>
        <v>0</v>
      </c>
      <c r="S144" s="55">
        <f t="shared" si="47"/>
        <v>2703360</v>
      </c>
      <c r="T144" s="47"/>
      <c r="U144" s="123"/>
      <c r="V144" s="45"/>
      <c r="W144" s="34"/>
      <c r="X144" s="5"/>
      <c r="Y144" s="5"/>
      <c r="Z144" s="5"/>
      <c r="AA144" s="4"/>
      <c r="AB144" s="4"/>
      <c r="AC144" s="4"/>
      <c r="AD144" s="4"/>
      <c r="AE144" s="4"/>
    </row>
    <row r="145" spans="1:31" s="44" customFormat="1" ht="23.25" customHeight="1">
      <c r="A145" s="46">
        <v>19</v>
      </c>
      <c r="B145" s="163" t="s">
        <v>115</v>
      </c>
      <c r="C145" s="102" t="str">
        <f t="shared" si="37"/>
        <v>Trần Thị Bích Phượng</v>
      </c>
      <c r="D145" s="135" t="str">
        <f t="shared" si="38"/>
        <v>Công nhân</v>
      </c>
      <c r="E145" s="103">
        <f t="shared" si="39"/>
        <v>2568000</v>
      </c>
      <c r="F145" s="108">
        <f>VLOOKUP(B145,'CC - 10'!$B$97:$AS$170,36,0)</f>
        <v>26</v>
      </c>
      <c r="G145" s="243">
        <f t="shared" si="40"/>
        <v>2472889</v>
      </c>
      <c r="H145" s="108">
        <f>(VLOOKUP(B145,'CC - 10'!$B$97:$AS$170,37,0)+VLOOKUP(B145,'CC - 10'!$B$97:$AS$170,38,0))</f>
        <v>0</v>
      </c>
      <c r="I145" s="243">
        <f t="shared" si="41"/>
        <v>0</v>
      </c>
      <c r="J145" s="109">
        <f t="shared" si="46"/>
        <v>26</v>
      </c>
      <c r="K145" s="47">
        <f t="shared" si="46"/>
        <v>2472889</v>
      </c>
      <c r="L145" s="103">
        <f t="shared" si="42"/>
        <v>390000</v>
      </c>
      <c r="M145" s="49">
        <f t="shared" si="43"/>
        <v>2862889</v>
      </c>
      <c r="N145" s="48">
        <f>IF(VLOOKUP(B145,DS,18,0)="x",E145*$N$5,0)</f>
        <v>205440</v>
      </c>
      <c r="O145" s="48">
        <f>IF(VLOOKUP(B145,DS,18,0)="x",E145*$O$5,0)</f>
        <v>38520</v>
      </c>
      <c r="P145" s="48">
        <f>IF(VLOOKUP(B145,DS,18,0)="x",E145*$P$5,0)</f>
        <v>25680</v>
      </c>
      <c r="Q145" s="47">
        <f t="shared" si="44"/>
        <v>2593249</v>
      </c>
      <c r="R145" s="47">
        <f t="shared" si="45"/>
        <v>0</v>
      </c>
      <c r="S145" s="55">
        <f t="shared" si="47"/>
        <v>2593249</v>
      </c>
      <c r="T145" s="47"/>
      <c r="U145" s="123"/>
      <c r="V145" s="45"/>
      <c r="W145" s="34"/>
      <c r="X145" s="5"/>
      <c r="Y145" s="5"/>
      <c r="Z145" s="5"/>
      <c r="AA145" s="4"/>
      <c r="AB145" s="4"/>
      <c r="AC145" s="4"/>
      <c r="AD145" s="4"/>
      <c r="AE145" s="4"/>
    </row>
    <row r="146" spans="1:31" s="44" customFormat="1" ht="23.25" customHeight="1">
      <c r="A146" s="46">
        <v>20</v>
      </c>
      <c r="B146" s="163" t="s">
        <v>117</v>
      </c>
      <c r="C146" s="102" t="str">
        <f t="shared" si="37"/>
        <v>Lâm Thị Sà Mít</v>
      </c>
      <c r="D146" s="135" t="str">
        <f t="shared" si="38"/>
        <v>Công nhân</v>
      </c>
      <c r="E146" s="103">
        <f t="shared" si="39"/>
        <v>2568000</v>
      </c>
      <c r="F146" s="108">
        <f>VLOOKUP(B146,'CC - 10'!$B$97:$AS$170,36,0)</f>
        <v>26</v>
      </c>
      <c r="G146" s="243">
        <f t="shared" si="40"/>
        <v>2472889</v>
      </c>
      <c r="H146" s="108">
        <f>(VLOOKUP(B146,'CC - 10'!$B$97:$AS$170,37,0)+VLOOKUP(B146,'CC - 10'!$B$97:$AS$170,38,0))</f>
        <v>0</v>
      </c>
      <c r="I146" s="243">
        <f t="shared" si="41"/>
        <v>0</v>
      </c>
      <c r="J146" s="109">
        <f t="shared" si="46"/>
        <v>26</v>
      </c>
      <c r="K146" s="47">
        <f t="shared" si="46"/>
        <v>2472889</v>
      </c>
      <c r="L146" s="103">
        <f t="shared" si="42"/>
        <v>390000</v>
      </c>
      <c r="M146" s="49">
        <f t="shared" si="43"/>
        <v>2862889</v>
      </c>
      <c r="N146" s="48">
        <f>IF(VLOOKUP(B146,DS,18,0)="x",E146*$N$5,0)</f>
        <v>205440</v>
      </c>
      <c r="O146" s="48">
        <f>IF(VLOOKUP(B146,DS,18,0)="x",E146*$O$5,0)</f>
        <v>38520</v>
      </c>
      <c r="P146" s="48">
        <f>IF(VLOOKUP(B146,DS,18,0)="x",E146*$P$5,0)</f>
        <v>25680</v>
      </c>
      <c r="Q146" s="47">
        <f t="shared" si="44"/>
        <v>2593249</v>
      </c>
      <c r="R146" s="47">
        <f t="shared" si="45"/>
        <v>0</v>
      </c>
      <c r="S146" s="55">
        <f t="shared" si="47"/>
        <v>2593249</v>
      </c>
      <c r="T146" s="47"/>
      <c r="U146" s="123"/>
      <c r="V146" s="45"/>
      <c r="W146" s="34"/>
      <c r="X146" s="5"/>
      <c r="Y146" s="5"/>
      <c r="Z146" s="5"/>
      <c r="AA146" s="4"/>
      <c r="AB146" s="4"/>
      <c r="AC146" s="4"/>
      <c r="AD146" s="4"/>
      <c r="AE146" s="4"/>
    </row>
    <row r="147" spans="1:31" s="44" customFormat="1" ht="23.25" customHeight="1">
      <c r="A147" s="46">
        <v>21</v>
      </c>
      <c r="B147" s="163" t="s">
        <v>118</v>
      </c>
      <c r="C147" s="102" t="str">
        <f t="shared" si="37"/>
        <v>Nguyễn Văn Phi</v>
      </c>
      <c r="D147" s="135" t="str">
        <f t="shared" si="38"/>
        <v>Công nhân</v>
      </c>
      <c r="E147" s="103">
        <f t="shared" si="39"/>
        <v>2568000</v>
      </c>
      <c r="F147" s="108">
        <f>VLOOKUP(B147,'CC - 10'!$B$97:$AS$170,36,0)</f>
        <v>27</v>
      </c>
      <c r="G147" s="243">
        <f t="shared" si="40"/>
        <v>2568000</v>
      </c>
      <c r="H147" s="108">
        <f>(VLOOKUP(B147,'CC - 10'!$B$97:$AS$170,37,0)+VLOOKUP(B147,'CC - 10'!$B$97:$AS$170,38,0))</f>
        <v>0</v>
      </c>
      <c r="I147" s="243">
        <f t="shared" si="41"/>
        <v>0</v>
      </c>
      <c r="J147" s="109">
        <f t="shared" si="46"/>
        <v>27</v>
      </c>
      <c r="K147" s="47">
        <f t="shared" si="46"/>
        <v>2568000</v>
      </c>
      <c r="L147" s="103">
        <f t="shared" si="42"/>
        <v>405000</v>
      </c>
      <c r="M147" s="49">
        <f t="shared" si="43"/>
        <v>2973000</v>
      </c>
      <c r="N147" s="48">
        <f>IF(VLOOKUP(B147,DS,18,0)="x",E147*$N$5,0)</f>
        <v>205440</v>
      </c>
      <c r="O147" s="48">
        <f>IF(VLOOKUP(B147,DS,18,0)="x",E147*$O$5,0)</f>
        <v>38520</v>
      </c>
      <c r="P147" s="48">
        <f>IF(VLOOKUP(B147,DS,18,0)="x",E147*$P$5,0)</f>
        <v>25680</v>
      </c>
      <c r="Q147" s="47">
        <f t="shared" si="44"/>
        <v>2703360</v>
      </c>
      <c r="R147" s="47">
        <f t="shared" si="45"/>
        <v>0</v>
      </c>
      <c r="S147" s="55">
        <f t="shared" si="47"/>
        <v>2703360</v>
      </c>
      <c r="T147" s="47"/>
      <c r="U147" s="123"/>
      <c r="V147" s="45"/>
      <c r="W147" s="34"/>
      <c r="X147" s="5"/>
      <c r="Y147" s="5"/>
      <c r="Z147" s="5"/>
      <c r="AA147" s="4"/>
      <c r="AB147" s="4"/>
      <c r="AC147" s="4"/>
      <c r="AD147" s="4"/>
      <c r="AE147" s="4"/>
    </row>
    <row r="148" spans="1:31" s="44" customFormat="1" ht="23.25" customHeight="1">
      <c r="A148" s="46">
        <v>22</v>
      </c>
      <c r="B148" s="163" t="s">
        <v>119</v>
      </c>
      <c r="C148" s="102" t="str">
        <f t="shared" si="37"/>
        <v>Trần Thị Toan</v>
      </c>
      <c r="D148" s="135" t="str">
        <f t="shared" si="38"/>
        <v>Công nhân</v>
      </c>
      <c r="E148" s="103">
        <f t="shared" si="39"/>
        <v>2568000</v>
      </c>
      <c r="F148" s="108">
        <f>VLOOKUP(B148,'CC - 10'!$B$97:$AS$170,36,0)</f>
        <v>27</v>
      </c>
      <c r="G148" s="243">
        <f t="shared" si="40"/>
        <v>2568000</v>
      </c>
      <c r="H148" s="108">
        <f>(VLOOKUP(B148,'CC - 10'!$B$97:$AS$170,37,0)+VLOOKUP(B148,'CC - 10'!$B$97:$AS$170,38,0))</f>
        <v>0</v>
      </c>
      <c r="I148" s="243">
        <f t="shared" si="41"/>
        <v>0</v>
      </c>
      <c r="J148" s="109">
        <f t="shared" si="46"/>
        <v>27</v>
      </c>
      <c r="K148" s="47">
        <f t="shared" si="46"/>
        <v>2568000</v>
      </c>
      <c r="L148" s="103">
        <f t="shared" si="42"/>
        <v>405000</v>
      </c>
      <c r="M148" s="49">
        <f t="shared" si="43"/>
        <v>2973000</v>
      </c>
      <c r="N148" s="48">
        <f>IF(VLOOKUP(B148,DS,18,0)="x",E148*$N$5,0)</f>
        <v>205440</v>
      </c>
      <c r="O148" s="48">
        <f>IF(VLOOKUP(B148,DS,18,0)="x",E148*$O$5,0)</f>
        <v>38520</v>
      </c>
      <c r="P148" s="48">
        <f>IF(VLOOKUP(B148,DS,18,0)="x",E148*$P$5,0)</f>
        <v>25680</v>
      </c>
      <c r="Q148" s="47">
        <f t="shared" si="44"/>
        <v>2703360</v>
      </c>
      <c r="R148" s="47">
        <f t="shared" si="45"/>
        <v>0</v>
      </c>
      <c r="S148" s="55">
        <f t="shared" si="47"/>
        <v>2703360</v>
      </c>
      <c r="T148" s="47"/>
      <c r="U148" s="123"/>
      <c r="V148" s="45"/>
      <c r="W148" s="34"/>
      <c r="X148" s="5"/>
      <c r="Y148" s="5"/>
      <c r="Z148" s="5"/>
      <c r="AA148" s="4"/>
      <c r="AB148" s="4"/>
      <c r="AC148" s="4"/>
      <c r="AD148" s="4"/>
      <c r="AE148" s="4"/>
    </row>
    <row r="149" spans="1:31" s="44" customFormat="1" ht="23.25" customHeight="1">
      <c r="A149" s="46">
        <v>23</v>
      </c>
      <c r="B149" s="163" t="s">
        <v>120</v>
      </c>
      <c r="C149" s="102" t="str">
        <f t="shared" si="37"/>
        <v>Nguyễn Hữu Nhơn</v>
      </c>
      <c r="D149" s="135" t="str">
        <f t="shared" si="38"/>
        <v>Công nhân</v>
      </c>
      <c r="E149" s="103">
        <f t="shared" si="39"/>
        <v>2568000</v>
      </c>
      <c r="F149" s="108">
        <f>VLOOKUP(B149,'CC - 10'!$B$97:$AS$170,36,0)</f>
        <v>27</v>
      </c>
      <c r="G149" s="243">
        <f t="shared" si="40"/>
        <v>2568000</v>
      </c>
      <c r="H149" s="108">
        <f>(VLOOKUP(B149,'CC - 10'!$B$97:$AS$170,37,0)+VLOOKUP(B149,'CC - 10'!$B$97:$AS$170,38,0))</f>
        <v>0</v>
      </c>
      <c r="I149" s="243">
        <f t="shared" si="41"/>
        <v>0</v>
      </c>
      <c r="J149" s="109">
        <f t="shared" si="46"/>
        <v>27</v>
      </c>
      <c r="K149" s="47">
        <f t="shared" si="46"/>
        <v>2568000</v>
      </c>
      <c r="L149" s="103">
        <f t="shared" si="42"/>
        <v>405000</v>
      </c>
      <c r="M149" s="49">
        <f t="shared" si="43"/>
        <v>2973000</v>
      </c>
      <c r="N149" s="48">
        <f>IF(VLOOKUP(B149,DS,18,0)="x",E149*$N$5,0)</f>
        <v>205440</v>
      </c>
      <c r="O149" s="48">
        <f>IF(VLOOKUP(B149,DS,18,0)="x",E149*$O$5,0)</f>
        <v>38520</v>
      </c>
      <c r="P149" s="48">
        <f>IF(VLOOKUP(B149,DS,18,0)="x",E149*$P$5,0)</f>
        <v>25680</v>
      </c>
      <c r="Q149" s="47">
        <f t="shared" si="44"/>
        <v>2703360</v>
      </c>
      <c r="R149" s="47">
        <f t="shared" si="45"/>
        <v>0</v>
      </c>
      <c r="S149" s="55">
        <f t="shared" si="47"/>
        <v>2703360</v>
      </c>
      <c r="T149" s="47"/>
      <c r="U149" s="123"/>
      <c r="V149" s="45"/>
      <c r="W149" s="34"/>
      <c r="X149" s="5"/>
      <c r="Y149" s="5"/>
      <c r="Z149" s="5"/>
      <c r="AA149" s="4"/>
      <c r="AB149" s="4"/>
      <c r="AC149" s="4"/>
      <c r="AD149" s="4"/>
      <c r="AE149" s="4"/>
    </row>
    <row r="150" spans="1:31" s="44" customFormat="1" ht="23.25" customHeight="1">
      <c r="A150" s="46">
        <v>24</v>
      </c>
      <c r="B150" s="163" t="s">
        <v>121</v>
      </c>
      <c r="C150" s="102" t="str">
        <f t="shared" si="37"/>
        <v>Huỳnh Minh Hiếu</v>
      </c>
      <c r="D150" s="135" t="str">
        <f t="shared" si="38"/>
        <v>Công nhân</v>
      </c>
      <c r="E150" s="103">
        <f t="shared" si="39"/>
        <v>2568000</v>
      </c>
      <c r="F150" s="108">
        <f>VLOOKUP(B150,'CC - 10'!$B$97:$AS$170,36,0)</f>
        <v>27</v>
      </c>
      <c r="G150" s="243">
        <f t="shared" si="40"/>
        <v>2568000</v>
      </c>
      <c r="H150" s="108">
        <f>(VLOOKUP(B150,'CC - 10'!$B$97:$AS$170,37,0)+VLOOKUP(B150,'CC - 10'!$B$97:$AS$170,38,0))</f>
        <v>0</v>
      </c>
      <c r="I150" s="243">
        <f t="shared" si="41"/>
        <v>0</v>
      </c>
      <c r="J150" s="109">
        <f t="shared" si="46"/>
        <v>27</v>
      </c>
      <c r="K150" s="47">
        <f t="shared" si="46"/>
        <v>2568000</v>
      </c>
      <c r="L150" s="103">
        <f t="shared" si="42"/>
        <v>405000</v>
      </c>
      <c r="M150" s="49">
        <f t="shared" si="43"/>
        <v>2973000</v>
      </c>
      <c r="N150" s="48">
        <f>IF(VLOOKUP(B150,DS,18,0)="x",E150*$N$5,0)</f>
        <v>205440</v>
      </c>
      <c r="O150" s="48">
        <f>IF(VLOOKUP(B150,DS,18,0)="x",E150*$O$5,0)</f>
        <v>38520</v>
      </c>
      <c r="P150" s="48">
        <f>IF(VLOOKUP(B150,DS,18,0)="x",E150*$P$5,0)</f>
        <v>25680</v>
      </c>
      <c r="Q150" s="47">
        <f t="shared" si="44"/>
        <v>2703360</v>
      </c>
      <c r="R150" s="47">
        <f t="shared" si="45"/>
        <v>0</v>
      </c>
      <c r="S150" s="55">
        <f t="shared" si="47"/>
        <v>2703360</v>
      </c>
      <c r="T150" s="47"/>
      <c r="U150" s="123"/>
      <c r="V150" s="45"/>
      <c r="W150" s="34"/>
      <c r="X150" s="5"/>
      <c r="Y150" s="5"/>
      <c r="Z150" s="5"/>
      <c r="AA150" s="4"/>
      <c r="AB150" s="4"/>
      <c r="AC150" s="4"/>
      <c r="AD150" s="4"/>
      <c r="AE150" s="4"/>
    </row>
    <row r="151" spans="1:31" s="44" customFormat="1" ht="23.25" customHeight="1">
      <c r="A151" s="46">
        <v>25</v>
      </c>
      <c r="B151" s="163" t="s">
        <v>122</v>
      </c>
      <c r="C151" s="102" t="str">
        <f t="shared" si="37"/>
        <v>Lý Thị Sà Kha</v>
      </c>
      <c r="D151" s="135" t="str">
        <f t="shared" si="38"/>
        <v>Công nhân</v>
      </c>
      <c r="E151" s="103">
        <f t="shared" si="39"/>
        <v>2568000</v>
      </c>
      <c r="F151" s="108">
        <f>VLOOKUP(B151,'CC - 10'!$B$97:$AS$170,36,0)</f>
        <v>26</v>
      </c>
      <c r="G151" s="243">
        <f t="shared" si="40"/>
        <v>2472889</v>
      </c>
      <c r="H151" s="108">
        <f>(VLOOKUP(B151,'CC - 10'!$B$97:$AS$170,37,0)+VLOOKUP(B151,'CC - 10'!$B$97:$AS$170,38,0))</f>
        <v>0</v>
      </c>
      <c r="I151" s="243">
        <f t="shared" si="41"/>
        <v>0</v>
      </c>
      <c r="J151" s="109">
        <f t="shared" si="46"/>
        <v>26</v>
      </c>
      <c r="K151" s="47">
        <f t="shared" si="46"/>
        <v>2472889</v>
      </c>
      <c r="L151" s="103">
        <f t="shared" si="42"/>
        <v>390000</v>
      </c>
      <c r="M151" s="49">
        <f t="shared" si="43"/>
        <v>2862889</v>
      </c>
      <c r="N151" s="48">
        <f>IF(VLOOKUP(B151,DS,18,0)="x",E151*$N$5,0)</f>
        <v>205440</v>
      </c>
      <c r="O151" s="48">
        <f>IF(VLOOKUP(B151,DS,18,0)="x",E151*$O$5,0)</f>
        <v>38520</v>
      </c>
      <c r="P151" s="48">
        <f>IF(VLOOKUP(B151,DS,18,0)="x",E151*$P$5,0)</f>
        <v>25680</v>
      </c>
      <c r="Q151" s="47">
        <f t="shared" si="44"/>
        <v>2593249</v>
      </c>
      <c r="R151" s="47">
        <f t="shared" si="45"/>
        <v>0</v>
      </c>
      <c r="S151" s="55">
        <f t="shared" si="47"/>
        <v>2593249</v>
      </c>
      <c r="T151" s="47"/>
      <c r="U151" s="123"/>
      <c r="V151" s="45"/>
      <c r="W151" s="34"/>
      <c r="X151" s="5"/>
      <c r="Y151" s="5"/>
      <c r="Z151" s="5"/>
      <c r="AA151" s="4"/>
      <c r="AB151" s="4"/>
      <c r="AC151" s="4"/>
      <c r="AD151" s="4"/>
      <c r="AE151" s="4"/>
    </row>
    <row r="152" spans="1:31" s="44" customFormat="1" ht="23.25" customHeight="1">
      <c r="A152" s="46">
        <v>26</v>
      </c>
      <c r="B152" s="163" t="s">
        <v>124</v>
      </c>
      <c r="C152" s="102" t="str">
        <f t="shared" si="37"/>
        <v>Phạm Thành Đô</v>
      </c>
      <c r="D152" s="135" t="str">
        <f t="shared" si="38"/>
        <v>Công nhân</v>
      </c>
      <c r="E152" s="103">
        <f t="shared" si="39"/>
        <v>2568000</v>
      </c>
      <c r="F152" s="108">
        <f>VLOOKUP(B152,'CC - 10'!$B$97:$AS$170,36,0)</f>
        <v>26</v>
      </c>
      <c r="G152" s="243">
        <f t="shared" si="40"/>
        <v>2472889</v>
      </c>
      <c r="H152" s="108">
        <f>(VLOOKUP(B152,'CC - 10'!$B$97:$AS$170,37,0)+VLOOKUP(B152,'CC - 10'!$B$97:$AS$170,38,0))</f>
        <v>0</v>
      </c>
      <c r="I152" s="243">
        <f t="shared" si="41"/>
        <v>0</v>
      </c>
      <c r="J152" s="109">
        <f t="shared" si="46"/>
        <v>26</v>
      </c>
      <c r="K152" s="47">
        <f t="shared" si="46"/>
        <v>2472889</v>
      </c>
      <c r="L152" s="103">
        <f t="shared" si="42"/>
        <v>390000</v>
      </c>
      <c r="M152" s="49">
        <f t="shared" si="43"/>
        <v>2862889</v>
      </c>
      <c r="N152" s="48">
        <f>IF(VLOOKUP(B152,DS,18,0)="x",E152*$N$5,0)</f>
        <v>205440</v>
      </c>
      <c r="O152" s="48">
        <f>IF(VLOOKUP(B152,DS,18,0)="x",E152*$O$5,0)</f>
        <v>38520</v>
      </c>
      <c r="P152" s="48">
        <f>IF(VLOOKUP(B152,DS,18,0)="x",E152*$P$5,0)</f>
        <v>25680</v>
      </c>
      <c r="Q152" s="47">
        <f t="shared" si="44"/>
        <v>2593249</v>
      </c>
      <c r="R152" s="47">
        <f t="shared" si="45"/>
        <v>0</v>
      </c>
      <c r="S152" s="55">
        <f t="shared" si="47"/>
        <v>2593249</v>
      </c>
      <c r="T152" s="47"/>
      <c r="U152" s="123"/>
      <c r="V152" s="45"/>
      <c r="W152" s="34"/>
      <c r="X152" s="5"/>
      <c r="Y152" s="5"/>
      <c r="Z152" s="5"/>
      <c r="AA152" s="4"/>
      <c r="AB152" s="4"/>
      <c r="AC152" s="4"/>
      <c r="AD152" s="4"/>
      <c r="AE152" s="4"/>
    </row>
    <row r="153" spans="1:31" s="44" customFormat="1" ht="23.25" customHeight="1">
      <c r="A153" s="46">
        <v>27</v>
      </c>
      <c r="B153" s="163" t="s">
        <v>127</v>
      </c>
      <c r="C153" s="102" t="str">
        <f t="shared" si="37"/>
        <v>Nguyễn Văn Bé Hai</v>
      </c>
      <c r="D153" s="135" t="str">
        <f t="shared" si="38"/>
        <v>Công nhân</v>
      </c>
      <c r="E153" s="103">
        <f t="shared" si="39"/>
        <v>2825000</v>
      </c>
      <c r="F153" s="108">
        <f>VLOOKUP(B153,'CC - 10'!$B$97:$AS$170,36,0)</f>
        <v>26</v>
      </c>
      <c r="G153" s="243">
        <f t="shared" si="40"/>
        <v>2720370</v>
      </c>
      <c r="H153" s="108">
        <f>(VLOOKUP(B153,'CC - 10'!$B$97:$AS$170,37,0)+VLOOKUP(B153,'CC - 10'!$B$97:$AS$170,38,0))</f>
        <v>0</v>
      </c>
      <c r="I153" s="243">
        <f t="shared" si="41"/>
        <v>0</v>
      </c>
      <c r="J153" s="109">
        <f t="shared" si="46"/>
        <v>26</v>
      </c>
      <c r="K153" s="47">
        <f t="shared" si="46"/>
        <v>2720370</v>
      </c>
      <c r="L153" s="103">
        <f t="shared" si="42"/>
        <v>390000</v>
      </c>
      <c r="M153" s="49">
        <f t="shared" si="43"/>
        <v>3110370</v>
      </c>
      <c r="N153" s="48">
        <f>IF(VLOOKUP(B153,DS,18,0)="x",E153*$N$5,0)</f>
        <v>226000</v>
      </c>
      <c r="O153" s="48">
        <f>IF(VLOOKUP(B153,DS,18,0)="x",E153*$O$5,0)</f>
        <v>42375</v>
      </c>
      <c r="P153" s="48">
        <f>IF(VLOOKUP(B153,DS,18,0)="x",E153*$P$5,0)</f>
        <v>28250</v>
      </c>
      <c r="Q153" s="47">
        <f t="shared" si="44"/>
        <v>2813745</v>
      </c>
      <c r="R153" s="47">
        <f t="shared" si="45"/>
        <v>0</v>
      </c>
      <c r="S153" s="55">
        <f t="shared" si="47"/>
        <v>2813745</v>
      </c>
      <c r="T153" s="47"/>
      <c r="U153" s="123"/>
      <c r="V153" s="45"/>
      <c r="W153" s="34"/>
      <c r="X153" s="5"/>
      <c r="Y153" s="5"/>
      <c r="Z153" s="5"/>
      <c r="AA153" s="4"/>
      <c r="AB153" s="4"/>
      <c r="AC153" s="4"/>
      <c r="AD153" s="4"/>
      <c r="AE153" s="4"/>
    </row>
    <row r="154" spans="1:31" s="44" customFormat="1" ht="23.25" customHeight="1">
      <c r="A154" s="46">
        <v>28</v>
      </c>
      <c r="B154" s="163" t="s">
        <v>128</v>
      </c>
      <c r="C154" s="102" t="str">
        <f t="shared" ref="C154:C163" si="48">VLOOKUP(B154,DS,2,0)</f>
        <v>Thạch Tiền</v>
      </c>
      <c r="D154" s="135" t="str">
        <f t="shared" ref="D154:D163" si="49">VLOOKUP(B154,DS,3,0)</f>
        <v>Công nhân</v>
      </c>
      <c r="E154" s="103">
        <f t="shared" ref="E154:E163" si="50">VLOOKUP(B154,DS,4,0)</f>
        <v>2568000</v>
      </c>
      <c r="F154" s="108">
        <f>VLOOKUP(B154,'CC - 10'!$B$97:$AS$170,36,0)</f>
        <v>26</v>
      </c>
      <c r="G154" s="243">
        <f t="shared" ref="G154:G163" si="51">ROUND(E154/$U$2*F154,0)</f>
        <v>2472889</v>
      </c>
      <c r="H154" s="108">
        <f>(VLOOKUP(B154,'CC - 10'!$B$97:$AS$170,37,0)+VLOOKUP(B154,'CC - 10'!$B$97:$AS$170,38,0))</f>
        <v>0</v>
      </c>
      <c r="I154" s="243">
        <f t="shared" ref="I154:I163" si="52">ROUND(E154/$U$2*H154,0)</f>
        <v>0</v>
      </c>
      <c r="J154" s="109">
        <f t="shared" ref="J154:K163" si="53">F154+H154</f>
        <v>26</v>
      </c>
      <c r="K154" s="47">
        <f t="shared" si="46"/>
        <v>2472889</v>
      </c>
      <c r="L154" s="103">
        <f t="shared" ref="L154:L163" si="54">+F154*15000</f>
        <v>390000</v>
      </c>
      <c r="M154" s="49">
        <f t="shared" ref="M154:M163" si="55">K154+L154</f>
        <v>2862889</v>
      </c>
      <c r="N154" s="48">
        <f>IF(VLOOKUP(B154,DS,18,0)="x",E154*$N$5,0)</f>
        <v>205440</v>
      </c>
      <c r="O154" s="48">
        <f>IF(VLOOKUP(B154,DS,18,0)="x",E154*$O$5,0)</f>
        <v>38520</v>
      </c>
      <c r="P154" s="48">
        <f>IF(VLOOKUP(B154,DS,18,0)="x",E154*$P$5,0)</f>
        <v>25680</v>
      </c>
      <c r="Q154" s="47">
        <f t="shared" ref="Q154:Q163" si="56">M154-SUM(N154:P154)</f>
        <v>2593249</v>
      </c>
      <c r="R154" s="47">
        <f t="shared" ref="R154:R163" si="57">VLOOKUP(B154,DS,23,0)</f>
        <v>0</v>
      </c>
      <c r="S154" s="55">
        <f t="shared" ref="S154:S163" si="58">Q154-R154</f>
        <v>2593249</v>
      </c>
      <c r="T154" s="47"/>
      <c r="U154" s="123"/>
      <c r="V154" s="45"/>
      <c r="W154" s="34"/>
      <c r="X154" s="5"/>
      <c r="Y154" s="5"/>
      <c r="Z154" s="5"/>
      <c r="AA154" s="4"/>
      <c r="AB154" s="4"/>
      <c r="AC154" s="4"/>
      <c r="AD154" s="4"/>
      <c r="AE154" s="4"/>
    </row>
    <row r="155" spans="1:31" s="44" customFormat="1" ht="23.25" customHeight="1">
      <c r="A155" s="46">
        <v>29</v>
      </c>
      <c r="B155" s="163" t="s">
        <v>129</v>
      </c>
      <c r="C155" s="102" t="str">
        <f t="shared" si="48"/>
        <v>Hứa Hậu</v>
      </c>
      <c r="D155" s="135" t="str">
        <f t="shared" si="49"/>
        <v>Công nhân</v>
      </c>
      <c r="E155" s="103">
        <f t="shared" si="50"/>
        <v>2568000</v>
      </c>
      <c r="F155" s="108">
        <f>VLOOKUP(B155,'CC - 10'!$B$97:$AS$170,36,0)</f>
        <v>27</v>
      </c>
      <c r="G155" s="243">
        <f t="shared" si="51"/>
        <v>2568000</v>
      </c>
      <c r="H155" s="108">
        <f>(VLOOKUP(B155,'CC - 10'!$B$97:$AS$170,37,0)+VLOOKUP(B155,'CC - 10'!$B$97:$AS$170,38,0))</f>
        <v>0</v>
      </c>
      <c r="I155" s="243">
        <f t="shared" si="52"/>
        <v>0</v>
      </c>
      <c r="J155" s="109">
        <f t="shared" si="53"/>
        <v>27</v>
      </c>
      <c r="K155" s="47">
        <f t="shared" si="46"/>
        <v>2568000</v>
      </c>
      <c r="L155" s="103">
        <f t="shared" si="54"/>
        <v>405000</v>
      </c>
      <c r="M155" s="49">
        <f t="shared" si="55"/>
        <v>2973000</v>
      </c>
      <c r="N155" s="48">
        <f>IF(VLOOKUP(B155,DS,18,0)="x",E155*$N$5,0)</f>
        <v>205440</v>
      </c>
      <c r="O155" s="48">
        <f>IF(VLOOKUP(B155,DS,18,0)="x",E155*$O$5,0)</f>
        <v>38520</v>
      </c>
      <c r="P155" s="48">
        <f>IF(VLOOKUP(B155,DS,18,0)="x",E155*$P$5,0)</f>
        <v>25680</v>
      </c>
      <c r="Q155" s="47">
        <f t="shared" si="56"/>
        <v>2703360</v>
      </c>
      <c r="R155" s="47">
        <f t="shared" si="57"/>
        <v>0</v>
      </c>
      <c r="S155" s="55">
        <f t="shared" si="58"/>
        <v>2703360</v>
      </c>
      <c r="T155" s="47"/>
      <c r="U155" s="123"/>
      <c r="V155" s="45"/>
      <c r="W155" s="34"/>
      <c r="X155" s="5"/>
      <c r="Y155" s="5"/>
      <c r="Z155" s="5"/>
      <c r="AA155" s="4"/>
      <c r="AB155" s="4"/>
      <c r="AC155" s="4"/>
      <c r="AD155" s="4"/>
      <c r="AE155" s="4"/>
    </row>
    <row r="156" spans="1:31" s="44" customFormat="1" ht="23.25" customHeight="1">
      <c r="A156" s="46">
        <v>30</v>
      </c>
      <c r="B156" s="163" t="s">
        <v>130</v>
      </c>
      <c r="C156" s="102" t="str">
        <f t="shared" si="48"/>
        <v>Sơn Phép</v>
      </c>
      <c r="D156" s="135" t="str">
        <f t="shared" si="49"/>
        <v>Công nhân</v>
      </c>
      <c r="E156" s="103">
        <f t="shared" si="50"/>
        <v>2568000</v>
      </c>
      <c r="F156" s="108">
        <f>VLOOKUP(B156,'CC - 10'!$B$97:$AS$170,36,0)</f>
        <v>26</v>
      </c>
      <c r="G156" s="243">
        <f t="shared" si="51"/>
        <v>2472889</v>
      </c>
      <c r="H156" s="108">
        <f>(VLOOKUP(B156,'CC - 10'!$B$97:$AS$170,37,0)+VLOOKUP(B156,'CC - 10'!$B$97:$AS$170,38,0))</f>
        <v>0</v>
      </c>
      <c r="I156" s="243">
        <f t="shared" si="52"/>
        <v>0</v>
      </c>
      <c r="J156" s="109">
        <f t="shared" si="53"/>
        <v>26</v>
      </c>
      <c r="K156" s="47">
        <f t="shared" si="46"/>
        <v>2472889</v>
      </c>
      <c r="L156" s="103">
        <f t="shared" si="54"/>
        <v>390000</v>
      </c>
      <c r="M156" s="49">
        <f t="shared" si="55"/>
        <v>2862889</v>
      </c>
      <c r="N156" s="48">
        <f>IF(VLOOKUP(B156,DS,18,0)="x",E156*$N$5,0)</f>
        <v>205440</v>
      </c>
      <c r="O156" s="48">
        <f>IF(VLOOKUP(B156,DS,18,0)="x",E156*$O$5,0)</f>
        <v>38520</v>
      </c>
      <c r="P156" s="48">
        <f>IF(VLOOKUP(B156,DS,18,0)="x",E156*$P$5,0)</f>
        <v>25680</v>
      </c>
      <c r="Q156" s="47">
        <f t="shared" si="56"/>
        <v>2593249</v>
      </c>
      <c r="R156" s="47">
        <f t="shared" si="57"/>
        <v>0</v>
      </c>
      <c r="S156" s="55">
        <f t="shared" si="58"/>
        <v>2593249</v>
      </c>
      <c r="T156" s="47"/>
      <c r="U156" s="123"/>
      <c r="V156" s="45"/>
      <c r="W156" s="34"/>
      <c r="X156" s="5"/>
      <c r="Y156" s="5"/>
      <c r="Z156" s="5"/>
      <c r="AA156" s="4"/>
      <c r="AB156" s="4"/>
      <c r="AC156" s="4"/>
      <c r="AD156" s="4"/>
      <c r="AE156" s="4"/>
    </row>
    <row r="157" spans="1:31" s="44" customFormat="1" ht="23.25" customHeight="1">
      <c r="A157" s="46">
        <v>31</v>
      </c>
      <c r="B157" s="163" t="s">
        <v>132</v>
      </c>
      <c r="C157" s="102" t="str">
        <f t="shared" si="48"/>
        <v>Nguyễn Văn Tâm</v>
      </c>
      <c r="D157" s="135" t="str">
        <f t="shared" si="49"/>
        <v>Công nhân</v>
      </c>
      <c r="E157" s="103">
        <f t="shared" si="50"/>
        <v>2568000</v>
      </c>
      <c r="F157" s="108">
        <f>VLOOKUP(B157,'CC - 10'!$B$97:$AS$170,36,0)</f>
        <v>27</v>
      </c>
      <c r="G157" s="243">
        <f t="shared" si="51"/>
        <v>2568000</v>
      </c>
      <c r="H157" s="108">
        <f>(VLOOKUP(B157,'CC - 10'!$B$97:$AS$170,37,0)+VLOOKUP(B157,'CC - 10'!$B$97:$AS$170,38,0))</f>
        <v>0</v>
      </c>
      <c r="I157" s="243">
        <f t="shared" si="52"/>
        <v>0</v>
      </c>
      <c r="J157" s="109">
        <f t="shared" si="53"/>
        <v>27</v>
      </c>
      <c r="K157" s="47">
        <f t="shared" si="46"/>
        <v>2568000</v>
      </c>
      <c r="L157" s="103">
        <f t="shared" si="54"/>
        <v>405000</v>
      </c>
      <c r="M157" s="49">
        <f t="shared" si="55"/>
        <v>2973000</v>
      </c>
      <c r="N157" s="48">
        <f>IF(VLOOKUP(B157,DS,18,0)="x",E157*$N$5,0)</f>
        <v>205440</v>
      </c>
      <c r="O157" s="48">
        <f>IF(VLOOKUP(B157,DS,18,0)="x",E157*$O$5,0)</f>
        <v>38520</v>
      </c>
      <c r="P157" s="48">
        <f>IF(VLOOKUP(B157,DS,18,0)="x",E157*$P$5,0)</f>
        <v>25680</v>
      </c>
      <c r="Q157" s="47">
        <f t="shared" si="56"/>
        <v>2703360</v>
      </c>
      <c r="R157" s="47">
        <f t="shared" si="57"/>
        <v>0</v>
      </c>
      <c r="S157" s="55">
        <f t="shared" si="58"/>
        <v>2703360</v>
      </c>
      <c r="T157" s="47"/>
      <c r="U157" s="123"/>
      <c r="V157" s="45"/>
      <c r="W157" s="34"/>
      <c r="X157" s="5"/>
      <c r="Y157" s="5"/>
      <c r="Z157" s="5"/>
      <c r="AA157" s="4"/>
      <c r="AB157" s="4"/>
      <c r="AC157" s="4"/>
      <c r="AD157" s="4"/>
      <c r="AE157" s="4"/>
    </row>
    <row r="158" spans="1:31" s="44" customFormat="1" ht="23.25" customHeight="1">
      <c r="A158" s="46">
        <v>32</v>
      </c>
      <c r="B158" s="163" t="s">
        <v>133</v>
      </c>
      <c r="C158" s="102" t="str">
        <f t="shared" si="48"/>
        <v>Sơn Lét</v>
      </c>
      <c r="D158" s="135" t="str">
        <f t="shared" si="49"/>
        <v>Công nhân</v>
      </c>
      <c r="E158" s="103">
        <f t="shared" si="50"/>
        <v>2568000</v>
      </c>
      <c r="F158" s="108">
        <f>VLOOKUP(B158,'CC - 10'!$B$97:$AS$170,36,0)</f>
        <v>26</v>
      </c>
      <c r="G158" s="243">
        <f t="shared" si="51"/>
        <v>2472889</v>
      </c>
      <c r="H158" s="108">
        <f>(VLOOKUP(B158,'CC - 10'!$B$97:$AS$170,37,0)+VLOOKUP(B158,'CC - 10'!$B$97:$AS$170,38,0))</f>
        <v>0</v>
      </c>
      <c r="I158" s="243">
        <f t="shared" si="52"/>
        <v>0</v>
      </c>
      <c r="J158" s="109">
        <f t="shared" si="53"/>
        <v>26</v>
      </c>
      <c r="K158" s="47">
        <f t="shared" si="46"/>
        <v>2472889</v>
      </c>
      <c r="L158" s="103">
        <f t="shared" si="54"/>
        <v>390000</v>
      </c>
      <c r="M158" s="49">
        <f t="shared" si="55"/>
        <v>2862889</v>
      </c>
      <c r="N158" s="48">
        <f>IF(VLOOKUP(B158,DS,18,0)="x",E158*$N$5,0)</f>
        <v>205440</v>
      </c>
      <c r="O158" s="48">
        <f>IF(VLOOKUP(B158,DS,18,0)="x",E158*$O$5,0)</f>
        <v>38520</v>
      </c>
      <c r="P158" s="48">
        <f>IF(VLOOKUP(B158,DS,18,0)="x",E158*$P$5,0)</f>
        <v>25680</v>
      </c>
      <c r="Q158" s="47">
        <f t="shared" si="56"/>
        <v>2593249</v>
      </c>
      <c r="R158" s="47">
        <f t="shared" si="57"/>
        <v>0</v>
      </c>
      <c r="S158" s="55">
        <f t="shared" si="58"/>
        <v>2593249</v>
      </c>
      <c r="T158" s="47"/>
      <c r="U158" s="123"/>
      <c r="V158" s="45"/>
      <c r="W158" s="34"/>
      <c r="X158" s="5"/>
      <c r="Y158" s="5"/>
      <c r="Z158" s="5"/>
      <c r="AA158" s="4"/>
      <c r="AB158" s="4"/>
      <c r="AC158" s="4"/>
      <c r="AD158" s="4"/>
      <c r="AE158" s="4"/>
    </row>
    <row r="159" spans="1:31" s="44" customFormat="1" ht="23.25" customHeight="1">
      <c r="A159" s="46">
        <v>33</v>
      </c>
      <c r="B159" s="163" t="s">
        <v>134</v>
      </c>
      <c r="C159" s="102" t="str">
        <f t="shared" si="48"/>
        <v>Trần Nhiên</v>
      </c>
      <c r="D159" s="135" t="str">
        <f t="shared" si="49"/>
        <v>Công nhân</v>
      </c>
      <c r="E159" s="103">
        <f t="shared" si="50"/>
        <v>2568000</v>
      </c>
      <c r="F159" s="108">
        <f>VLOOKUP(B159,'CC - 10'!$B$97:$AS$170,36,0)</f>
        <v>26</v>
      </c>
      <c r="G159" s="243">
        <f t="shared" si="51"/>
        <v>2472889</v>
      </c>
      <c r="H159" s="108">
        <f>(VLOOKUP(B159,'CC - 10'!$B$97:$AS$170,37,0)+VLOOKUP(B159,'CC - 10'!$B$97:$AS$170,38,0))</f>
        <v>0</v>
      </c>
      <c r="I159" s="243">
        <f t="shared" si="52"/>
        <v>0</v>
      </c>
      <c r="J159" s="109">
        <f t="shared" si="53"/>
        <v>26</v>
      </c>
      <c r="K159" s="47">
        <f>G159+I159-2</f>
        <v>2472887</v>
      </c>
      <c r="L159" s="103">
        <f t="shared" si="54"/>
        <v>390000</v>
      </c>
      <c r="M159" s="49">
        <f t="shared" si="55"/>
        <v>2862887</v>
      </c>
      <c r="N159" s="48">
        <f>IF(VLOOKUP(B159,DS,18,0)="x",E159*$N$5,0)</f>
        <v>205440</v>
      </c>
      <c r="O159" s="48">
        <f>IF(VLOOKUP(B159,DS,18,0)="x",E159*$O$5,0)</f>
        <v>38520</v>
      </c>
      <c r="P159" s="48">
        <f>IF(VLOOKUP(B159,DS,18,0)="x",E159*$P$5,0)</f>
        <v>25680</v>
      </c>
      <c r="Q159" s="47">
        <f t="shared" si="56"/>
        <v>2593247</v>
      </c>
      <c r="R159" s="47">
        <f t="shared" si="57"/>
        <v>0</v>
      </c>
      <c r="S159" s="55">
        <f t="shared" si="58"/>
        <v>2593247</v>
      </c>
      <c r="T159" s="47"/>
      <c r="U159" s="123"/>
      <c r="V159" s="45"/>
      <c r="W159" s="34"/>
      <c r="X159" s="5"/>
      <c r="Y159" s="5"/>
      <c r="Z159" s="5"/>
      <c r="AA159" s="4"/>
      <c r="AB159" s="4"/>
      <c r="AC159" s="4"/>
      <c r="AD159" s="4"/>
      <c r="AE159" s="4"/>
    </row>
    <row r="160" spans="1:31" s="44" customFormat="1" ht="23.25" customHeight="1">
      <c r="A160" s="46">
        <v>34</v>
      </c>
      <c r="B160" s="163" t="s">
        <v>135</v>
      </c>
      <c r="C160" s="102" t="str">
        <f t="shared" si="48"/>
        <v>Thạch Giang</v>
      </c>
      <c r="D160" s="135" t="str">
        <f t="shared" si="49"/>
        <v>Công nhân</v>
      </c>
      <c r="E160" s="103">
        <f t="shared" si="50"/>
        <v>2568000</v>
      </c>
      <c r="F160" s="108">
        <f>VLOOKUP(B160,'CC - 10'!$B$97:$AS$170,36,0)</f>
        <v>27</v>
      </c>
      <c r="G160" s="243">
        <f t="shared" si="51"/>
        <v>2568000</v>
      </c>
      <c r="H160" s="108">
        <f>(VLOOKUP(B160,'CC - 10'!$B$97:$AS$170,37,0)+VLOOKUP(B160,'CC - 10'!$B$97:$AS$170,38,0))</f>
        <v>0</v>
      </c>
      <c r="I160" s="243">
        <f t="shared" si="52"/>
        <v>0</v>
      </c>
      <c r="J160" s="109">
        <f t="shared" si="53"/>
        <v>27</v>
      </c>
      <c r="K160" s="47">
        <f t="shared" si="46"/>
        <v>2568000</v>
      </c>
      <c r="L160" s="103">
        <f t="shared" si="54"/>
        <v>405000</v>
      </c>
      <c r="M160" s="49">
        <f t="shared" si="55"/>
        <v>2973000</v>
      </c>
      <c r="N160" s="48">
        <f>IF(VLOOKUP(B160,DS,18,0)="x",E160*$N$5,0)</f>
        <v>205440</v>
      </c>
      <c r="O160" s="48">
        <f>IF(VLOOKUP(B160,DS,18,0)="x",E160*$O$5,0)</f>
        <v>38520</v>
      </c>
      <c r="P160" s="48">
        <f>IF(VLOOKUP(B160,DS,18,0)="x",E160*$P$5,0)</f>
        <v>25680</v>
      </c>
      <c r="Q160" s="47">
        <f t="shared" si="56"/>
        <v>2703360</v>
      </c>
      <c r="R160" s="47">
        <f t="shared" si="57"/>
        <v>0</v>
      </c>
      <c r="S160" s="55">
        <f t="shared" si="58"/>
        <v>2703360</v>
      </c>
      <c r="T160" s="47"/>
      <c r="U160" s="123"/>
      <c r="V160" s="45"/>
      <c r="W160" s="34"/>
      <c r="X160" s="5"/>
      <c r="Y160" s="5"/>
      <c r="Z160" s="5"/>
      <c r="AA160" s="4"/>
      <c r="AB160" s="4"/>
      <c r="AC160" s="4"/>
      <c r="AD160" s="4"/>
      <c r="AE160" s="4"/>
    </row>
    <row r="161" spans="1:31" s="44" customFormat="1" ht="23.25" customHeight="1">
      <c r="A161" s="46">
        <v>35</v>
      </c>
      <c r="B161" s="163" t="s">
        <v>136</v>
      </c>
      <c r="C161" s="102" t="str">
        <f t="shared" si="48"/>
        <v>Thạch Quyền</v>
      </c>
      <c r="D161" s="135" t="str">
        <f t="shared" si="49"/>
        <v>Công nhân</v>
      </c>
      <c r="E161" s="103">
        <f t="shared" si="50"/>
        <v>2568000</v>
      </c>
      <c r="F161" s="108">
        <f>VLOOKUP(B161,'CC - 10'!$B$97:$AS$170,36,0)</f>
        <v>26</v>
      </c>
      <c r="G161" s="243">
        <f t="shared" si="51"/>
        <v>2472889</v>
      </c>
      <c r="H161" s="108">
        <f>(VLOOKUP(B161,'CC - 10'!$B$97:$AS$170,37,0)+VLOOKUP(B161,'CC - 10'!$B$97:$AS$170,38,0))</f>
        <v>0</v>
      </c>
      <c r="I161" s="243">
        <f t="shared" si="52"/>
        <v>0</v>
      </c>
      <c r="J161" s="109">
        <f t="shared" si="53"/>
        <v>26</v>
      </c>
      <c r="K161" s="47">
        <f t="shared" si="46"/>
        <v>2472889</v>
      </c>
      <c r="L161" s="103">
        <f t="shared" si="54"/>
        <v>390000</v>
      </c>
      <c r="M161" s="49">
        <f t="shared" si="55"/>
        <v>2862889</v>
      </c>
      <c r="N161" s="48">
        <f>IF(VLOOKUP(B161,DS,18,0)="x",E161*$N$5,0)</f>
        <v>205440</v>
      </c>
      <c r="O161" s="48">
        <f>IF(VLOOKUP(B161,DS,18,0)="x",E161*$O$5,0)</f>
        <v>38520</v>
      </c>
      <c r="P161" s="48">
        <f>IF(VLOOKUP(B161,DS,18,0)="x",E161*$P$5,0)</f>
        <v>25680</v>
      </c>
      <c r="Q161" s="47">
        <f t="shared" si="56"/>
        <v>2593249</v>
      </c>
      <c r="R161" s="47">
        <f t="shared" si="57"/>
        <v>0</v>
      </c>
      <c r="S161" s="55">
        <f t="shared" si="58"/>
        <v>2593249</v>
      </c>
      <c r="T161" s="47"/>
      <c r="U161" s="123"/>
      <c r="V161" s="45"/>
      <c r="W161" s="34"/>
      <c r="X161" s="5"/>
      <c r="Y161" s="5"/>
      <c r="Z161" s="5"/>
      <c r="AA161" s="4"/>
      <c r="AB161" s="4"/>
      <c r="AC161" s="4"/>
      <c r="AD161" s="4"/>
      <c r="AE161" s="4"/>
    </row>
    <row r="162" spans="1:31" s="44" customFormat="1" ht="23.25" customHeight="1">
      <c r="A162" s="46">
        <v>36</v>
      </c>
      <c r="B162" s="163" t="s">
        <v>137</v>
      </c>
      <c r="C162" s="102" t="str">
        <f t="shared" si="48"/>
        <v>Lâm Lin</v>
      </c>
      <c r="D162" s="135" t="str">
        <f t="shared" si="49"/>
        <v>Công nhân</v>
      </c>
      <c r="E162" s="103">
        <f t="shared" si="50"/>
        <v>2568000</v>
      </c>
      <c r="F162" s="108">
        <f>VLOOKUP(B162,'CC - 10'!$B$97:$AS$170,36,0)</f>
        <v>27</v>
      </c>
      <c r="G162" s="243">
        <f t="shared" si="51"/>
        <v>2568000</v>
      </c>
      <c r="H162" s="108">
        <f>(VLOOKUP(B162,'CC - 10'!$B$97:$AS$170,37,0)+VLOOKUP(B162,'CC - 10'!$B$97:$AS$170,38,0))</f>
        <v>0</v>
      </c>
      <c r="I162" s="243">
        <f t="shared" si="52"/>
        <v>0</v>
      </c>
      <c r="J162" s="109">
        <f t="shared" si="53"/>
        <v>27</v>
      </c>
      <c r="K162" s="47">
        <f t="shared" si="53"/>
        <v>2568000</v>
      </c>
      <c r="L162" s="103">
        <f t="shared" si="54"/>
        <v>405000</v>
      </c>
      <c r="M162" s="49">
        <f t="shared" si="55"/>
        <v>2973000</v>
      </c>
      <c r="N162" s="48">
        <f>IF(VLOOKUP(B162,DS,18,0)="x",E162*$N$5,0)</f>
        <v>205440</v>
      </c>
      <c r="O162" s="48">
        <f>IF(VLOOKUP(B162,DS,18,0)="x",E162*$O$5,0)</f>
        <v>38520</v>
      </c>
      <c r="P162" s="48">
        <f>IF(VLOOKUP(B162,DS,18,0)="x",E162*$P$5,0)</f>
        <v>25680</v>
      </c>
      <c r="Q162" s="47">
        <f t="shared" si="56"/>
        <v>2703360</v>
      </c>
      <c r="R162" s="47">
        <f t="shared" si="57"/>
        <v>0</v>
      </c>
      <c r="S162" s="55">
        <f t="shared" si="58"/>
        <v>2703360</v>
      </c>
      <c r="T162" s="47"/>
      <c r="U162" s="123"/>
      <c r="V162" s="45"/>
      <c r="W162" s="34"/>
      <c r="X162" s="5"/>
      <c r="Y162" s="5"/>
      <c r="Z162" s="5"/>
      <c r="AA162" s="4"/>
      <c r="AB162" s="4"/>
      <c r="AC162" s="4"/>
      <c r="AD162" s="4"/>
      <c r="AE162" s="4"/>
    </row>
    <row r="163" spans="1:31" s="44" customFormat="1" ht="23.25" customHeight="1">
      <c r="A163" s="46">
        <v>37</v>
      </c>
      <c r="B163" s="163" t="s">
        <v>186</v>
      </c>
      <c r="C163" s="102" t="str">
        <f t="shared" si="48"/>
        <v>Lâm Chanh Đa Ra</v>
      </c>
      <c r="D163" s="135" t="str">
        <f t="shared" si="49"/>
        <v>Công nhân</v>
      </c>
      <c r="E163" s="103">
        <f t="shared" si="50"/>
        <v>2568000</v>
      </c>
      <c r="F163" s="108">
        <f>VLOOKUP(B163,'CC - 10'!$B$97:$AS$170,36,0)</f>
        <v>26</v>
      </c>
      <c r="G163" s="243">
        <f t="shared" si="51"/>
        <v>2472889</v>
      </c>
      <c r="H163" s="108">
        <f>(VLOOKUP(B163,'CC - 10'!$B$97:$AS$170,37,0)+VLOOKUP(B163,'CC - 10'!$B$97:$AS$170,38,0))</f>
        <v>0</v>
      </c>
      <c r="I163" s="243">
        <f t="shared" si="52"/>
        <v>0</v>
      </c>
      <c r="J163" s="109">
        <f t="shared" si="53"/>
        <v>26</v>
      </c>
      <c r="K163" s="47">
        <f t="shared" si="53"/>
        <v>2472889</v>
      </c>
      <c r="L163" s="103">
        <f t="shared" si="54"/>
        <v>390000</v>
      </c>
      <c r="M163" s="49">
        <f t="shared" si="55"/>
        <v>2862889</v>
      </c>
      <c r="N163" s="48">
        <f>IF(VLOOKUP(B163,DS,18,0)="x",E163*$N$5,0)</f>
        <v>205440</v>
      </c>
      <c r="O163" s="48">
        <f>IF(VLOOKUP(B163,DS,18,0)="x",E163*$O$5,0)</f>
        <v>38520</v>
      </c>
      <c r="P163" s="48">
        <f>IF(VLOOKUP(B163,DS,18,0)="x",E163*$P$5,0)</f>
        <v>25680</v>
      </c>
      <c r="Q163" s="47">
        <f t="shared" si="56"/>
        <v>2593249</v>
      </c>
      <c r="R163" s="47">
        <f t="shared" si="57"/>
        <v>0</v>
      </c>
      <c r="S163" s="55">
        <f t="shared" si="58"/>
        <v>2593249</v>
      </c>
      <c r="T163" s="47"/>
      <c r="U163" s="123"/>
      <c r="V163" s="45"/>
      <c r="W163" s="34"/>
      <c r="X163" s="5"/>
      <c r="Y163" s="5"/>
      <c r="Z163" s="5"/>
      <c r="AA163" s="4"/>
      <c r="AB163" s="4"/>
      <c r="AC163" s="4"/>
      <c r="AD163" s="4"/>
      <c r="AE163" s="4"/>
    </row>
    <row r="164" spans="1:31" s="44" customFormat="1" ht="21" customHeight="1">
      <c r="A164" s="50"/>
      <c r="B164" s="302"/>
      <c r="C164" s="51"/>
      <c r="D164" s="3"/>
      <c r="E164" s="52"/>
      <c r="F164" s="52"/>
      <c r="G164" s="52"/>
      <c r="H164" s="52"/>
      <c r="I164" s="52"/>
      <c r="J164" s="53"/>
      <c r="K164" s="52"/>
      <c r="L164" s="52"/>
      <c r="M164" s="54"/>
      <c r="N164" s="52"/>
      <c r="O164" s="52"/>
      <c r="P164" s="52"/>
      <c r="Q164" s="47">
        <f t="shared" si="44"/>
        <v>0</v>
      </c>
      <c r="R164" s="47"/>
      <c r="S164" s="55">
        <f>Q164-R164</f>
        <v>0</v>
      </c>
      <c r="T164" s="47"/>
      <c r="U164" s="123"/>
      <c r="V164" s="45"/>
      <c r="W164" s="45"/>
      <c r="X164" s="45"/>
      <c r="Y164" s="45"/>
      <c r="Z164" s="45"/>
    </row>
    <row r="165" spans="1:31" s="40" customFormat="1" ht="21" customHeight="1">
      <c r="A165" s="406" t="s">
        <v>26</v>
      </c>
      <c r="B165" s="407"/>
      <c r="C165" s="407"/>
      <c r="D165" s="407"/>
      <c r="E165" s="32">
        <f t="shared" ref="E165:S165" si="59">SUM(E127:E164)</f>
        <v>95273000</v>
      </c>
      <c r="F165" s="32"/>
      <c r="G165" s="32">
        <f t="shared" si="59"/>
        <v>93266150</v>
      </c>
      <c r="H165" s="32"/>
      <c r="I165" s="32">
        <f t="shared" si="59"/>
        <v>0</v>
      </c>
      <c r="J165" s="32"/>
      <c r="K165" s="32">
        <f t="shared" si="59"/>
        <v>93266148</v>
      </c>
      <c r="L165" s="32">
        <f t="shared" si="59"/>
        <v>14670000</v>
      </c>
      <c r="M165" s="32">
        <f t="shared" si="59"/>
        <v>107936148</v>
      </c>
      <c r="N165" s="32">
        <f t="shared" si="59"/>
        <v>7621840</v>
      </c>
      <c r="O165" s="32">
        <f t="shared" si="59"/>
        <v>1429095</v>
      </c>
      <c r="P165" s="32">
        <f t="shared" si="59"/>
        <v>952730</v>
      </c>
      <c r="Q165" s="32">
        <f t="shared" si="59"/>
        <v>97932483</v>
      </c>
      <c r="R165" s="32">
        <f t="shared" si="59"/>
        <v>0</v>
      </c>
      <c r="S165" s="32">
        <f t="shared" si="59"/>
        <v>97932483</v>
      </c>
      <c r="T165" s="32"/>
      <c r="U165" s="123"/>
      <c r="V165" s="41"/>
      <c r="W165" s="41"/>
      <c r="X165" s="41"/>
      <c r="Y165" s="41"/>
      <c r="Z165" s="41"/>
    </row>
    <row r="166" spans="1:31" ht="11.25" customHeight="1">
      <c r="A166" s="10"/>
      <c r="B166" s="38"/>
      <c r="C166" s="11"/>
      <c r="D166" s="136"/>
      <c r="E166" s="110"/>
      <c r="F166" s="11"/>
      <c r="G166" s="11"/>
      <c r="H166" s="11"/>
      <c r="I166" s="11"/>
      <c r="K166" s="11"/>
      <c r="L166" s="11"/>
      <c r="M166" s="121"/>
      <c r="N166" s="11"/>
      <c r="O166" s="11"/>
      <c r="P166" s="11"/>
      <c r="Q166" s="11"/>
      <c r="R166" s="11"/>
      <c r="S166" s="11"/>
      <c r="T166" s="11"/>
      <c r="U166" s="123"/>
    </row>
    <row r="167" spans="1:31" s="44" customFormat="1" ht="11.25" customHeight="1">
      <c r="A167" s="91"/>
      <c r="B167" s="155"/>
      <c r="C167" s="91"/>
      <c r="D167" s="155"/>
      <c r="E167" s="156"/>
      <c r="F167" s="91"/>
      <c r="G167" s="91"/>
      <c r="H167" s="91"/>
      <c r="I167" s="91"/>
      <c r="J167" s="157"/>
      <c r="K167" s="156"/>
      <c r="L167" s="91"/>
      <c r="M167" s="91"/>
      <c r="N167" s="91"/>
      <c r="O167" s="91"/>
      <c r="P167" s="91"/>
      <c r="Q167" s="91"/>
      <c r="R167" s="91"/>
      <c r="S167" s="127" t="str">
        <f>$S$18</f>
        <v>Long An, ngày  31   tháng   10   năm 2014</v>
      </c>
      <c r="T167" s="91"/>
      <c r="U167" s="158"/>
      <c r="V167" s="45"/>
      <c r="W167" s="45"/>
      <c r="X167" s="45"/>
      <c r="Y167" s="45"/>
      <c r="Z167" s="45"/>
    </row>
    <row r="168" spans="1:31" s="44" customFormat="1" ht="14.25" customHeight="1">
      <c r="A168" s="35"/>
      <c r="B168" s="158"/>
      <c r="C168" s="35" t="s">
        <v>63</v>
      </c>
      <c r="D168" s="159"/>
      <c r="E168" s="92"/>
      <c r="F168" s="158"/>
      <c r="G168" s="92"/>
      <c r="H168" s="92"/>
      <c r="I168" s="92"/>
      <c r="J168" s="160"/>
      <c r="K168" s="45"/>
      <c r="L168" s="303"/>
      <c r="M168" s="288"/>
      <c r="N168" s="26"/>
      <c r="O168" s="26"/>
      <c r="P168" s="26"/>
      <c r="Q168" s="26"/>
      <c r="S168" s="26" t="s">
        <v>23</v>
      </c>
      <c r="T168" s="158"/>
      <c r="U168" s="158"/>
      <c r="V168" s="45"/>
      <c r="W168" s="45"/>
      <c r="X168" s="45"/>
      <c r="Y168" s="45"/>
      <c r="Z168" s="45"/>
    </row>
    <row r="169" spans="1:31" ht="12">
      <c r="A169" s="10"/>
      <c r="B169" s="38"/>
      <c r="C169" s="20"/>
      <c r="E169" s="17"/>
      <c r="F169" s="16"/>
      <c r="G169" s="17"/>
      <c r="H169" s="17"/>
      <c r="I169" s="17"/>
      <c r="K169" s="8"/>
      <c r="L169" s="20"/>
      <c r="M169" s="6"/>
      <c r="N169" s="15"/>
      <c r="O169" s="15"/>
      <c r="P169" s="15"/>
      <c r="Q169" s="15"/>
      <c r="S169" s="15"/>
      <c r="T169" s="16"/>
      <c r="U169" s="123"/>
    </row>
    <row r="170" spans="1:31">
      <c r="M170" s="6"/>
    </row>
    <row r="171" spans="1:31">
      <c r="M171" s="6"/>
    </row>
    <row r="172" spans="1:31">
      <c r="M172" s="6"/>
    </row>
    <row r="173" spans="1:31">
      <c r="M173" s="6"/>
    </row>
    <row r="174" spans="1:31">
      <c r="M174" s="6"/>
    </row>
    <row r="175" spans="1:31">
      <c r="M175" s="6"/>
    </row>
    <row r="176" spans="1:31">
      <c r="M176" s="6"/>
    </row>
    <row r="177" spans="13:13">
      <c r="M177" s="6"/>
    </row>
    <row r="178" spans="13:13">
      <c r="M178" s="6"/>
    </row>
    <row r="179" spans="13:13">
      <c r="M179" s="6"/>
    </row>
    <row r="180" spans="13:13">
      <c r="M180" s="6"/>
    </row>
    <row r="181" spans="13:13">
      <c r="M181" s="6"/>
    </row>
    <row r="182" spans="13:13">
      <c r="M182" s="6"/>
    </row>
    <row r="183" spans="13:13">
      <c r="M183" s="6"/>
    </row>
    <row r="184" spans="13:13">
      <c r="M184" s="6"/>
    </row>
    <row r="185" spans="13:13">
      <c r="M185" s="6"/>
    </row>
    <row r="186" spans="13:13">
      <c r="M186" s="6"/>
    </row>
    <row r="187" spans="13:13">
      <c r="M187" s="6"/>
    </row>
    <row r="188" spans="13:13">
      <c r="M188" s="6"/>
    </row>
    <row r="189" spans="13:13">
      <c r="M189" s="6"/>
    </row>
    <row r="190" spans="13:13">
      <c r="M190" s="6"/>
    </row>
    <row r="191" spans="13:13">
      <c r="M191" s="6"/>
    </row>
    <row r="192" spans="13:13">
      <c r="M192" s="6"/>
    </row>
    <row r="193" spans="13:13">
      <c r="M193" s="6"/>
    </row>
    <row r="194" spans="13:13">
      <c r="M194" s="6"/>
    </row>
    <row r="195" spans="13:13">
      <c r="M195" s="6"/>
    </row>
    <row r="196" spans="13:13">
      <c r="M196" s="6"/>
    </row>
    <row r="197" spans="13:13">
      <c r="M197" s="6"/>
    </row>
    <row r="198" spans="13:13">
      <c r="M198" s="6"/>
    </row>
    <row r="199" spans="13:13">
      <c r="M199" s="6"/>
    </row>
    <row r="200" spans="13:13">
      <c r="M200" s="6"/>
    </row>
    <row r="201" spans="13:13">
      <c r="M201" s="6"/>
    </row>
    <row r="202" spans="13:13">
      <c r="M202" s="6"/>
    </row>
    <row r="203" spans="13:13">
      <c r="M203" s="6"/>
    </row>
    <row r="204" spans="13:13">
      <c r="M204" s="6"/>
    </row>
    <row r="205" spans="13:13">
      <c r="M205" s="6"/>
    </row>
    <row r="206" spans="13:13">
      <c r="M206" s="6"/>
    </row>
    <row r="207" spans="13:13">
      <c r="M207" s="6"/>
    </row>
    <row r="208" spans="13:13">
      <c r="M208" s="6"/>
    </row>
    <row r="209" spans="13:13">
      <c r="M209" s="6"/>
    </row>
    <row r="210" spans="13:13">
      <c r="M210" s="6"/>
    </row>
    <row r="211" spans="13:13">
      <c r="M211" s="6"/>
    </row>
    <row r="212" spans="13:13">
      <c r="M212" s="6"/>
    </row>
    <row r="213" spans="13:13">
      <c r="M213" s="6"/>
    </row>
    <row r="214" spans="13:13">
      <c r="M214" s="6"/>
    </row>
    <row r="215" spans="13:13">
      <c r="M215" s="6"/>
    </row>
    <row r="216" spans="13:13">
      <c r="M216" s="6"/>
    </row>
    <row r="217" spans="13:13">
      <c r="M217" s="6"/>
    </row>
    <row r="218" spans="13:13">
      <c r="M218" s="6"/>
    </row>
    <row r="219" spans="13:13">
      <c r="M219" s="6"/>
    </row>
    <row r="220" spans="13:13">
      <c r="M220" s="6"/>
    </row>
    <row r="221" spans="13:13">
      <c r="M221" s="6"/>
    </row>
    <row r="222" spans="13:13">
      <c r="M222" s="6"/>
    </row>
    <row r="223" spans="13:13">
      <c r="M223" s="6"/>
    </row>
    <row r="224" spans="13:13">
      <c r="M224" s="6"/>
    </row>
    <row r="225" spans="13:13">
      <c r="M225" s="6"/>
    </row>
    <row r="226" spans="13:13">
      <c r="M226" s="6"/>
    </row>
    <row r="227" spans="13:13">
      <c r="M227" s="6"/>
    </row>
    <row r="228" spans="13:13">
      <c r="M228" s="6"/>
    </row>
    <row r="229" spans="13:13">
      <c r="M229" s="6"/>
    </row>
    <row r="230" spans="13:13">
      <c r="M230" s="6"/>
    </row>
    <row r="231" spans="13:13">
      <c r="M231" s="6"/>
    </row>
    <row r="232" spans="13:13">
      <c r="M232" s="6"/>
    </row>
    <row r="233" spans="13:13">
      <c r="M233" s="6"/>
    </row>
    <row r="234" spans="13:13">
      <c r="M234" s="6"/>
    </row>
    <row r="235" spans="13:13">
      <c r="M235" s="6"/>
    </row>
    <row r="236" spans="13:13">
      <c r="M236" s="6"/>
    </row>
    <row r="237" spans="13:13">
      <c r="M237" s="6"/>
    </row>
    <row r="238" spans="13:13">
      <c r="M238" s="6"/>
    </row>
    <row r="239" spans="13:13">
      <c r="M239" s="6"/>
    </row>
    <row r="240" spans="13:13">
      <c r="M240" s="6"/>
    </row>
    <row r="241" spans="13:13">
      <c r="M241" s="6"/>
    </row>
    <row r="242" spans="13:13">
      <c r="M242" s="6"/>
    </row>
    <row r="243" spans="13:13">
      <c r="M243" s="6"/>
    </row>
    <row r="244" spans="13:13">
      <c r="M244" s="6"/>
    </row>
    <row r="245" spans="13:13">
      <c r="M245" s="6"/>
    </row>
    <row r="246" spans="13:13">
      <c r="M246" s="6"/>
    </row>
    <row r="247" spans="13:13">
      <c r="M247" s="6"/>
    </row>
    <row r="248" spans="13:13">
      <c r="M248" s="6"/>
    </row>
    <row r="249" spans="13:13">
      <c r="M249" s="6"/>
    </row>
    <row r="250" spans="13:13">
      <c r="M250" s="6"/>
    </row>
    <row r="251" spans="13:13">
      <c r="M251" s="6"/>
    </row>
    <row r="252" spans="13:13">
      <c r="M252" s="6"/>
    </row>
    <row r="253" spans="13:13">
      <c r="M253" s="6"/>
    </row>
    <row r="254" spans="13:13">
      <c r="M254" s="6"/>
    </row>
    <row r="255" spans="13:13">
      <c r="M255" s="6"/>
    </row>
    <row r="256" spans="13:13">
      <c r="M256" s="6"/>
    </row>
    <row r="257" spans="13:13">
      <c r="M257" s="6"/>
    </row>
    <row r="258" spans="13:13">
      <c r="M258" s="6"/>
    </row>
    <row r="259" spans="13:13">
      <c r="M259" s="6"/>
    </row>
    <row r="260" spans="13:13">
      <c r="M260" s="6"/>
    </row>
    <row r="261" spans="13:13">
      <c r="M261" s="6"/>
    </row>
    <row r="262" spans="13:13">
      <c r="M262" s="6"/>
    </row>
    <row r="263" spans="13:13">
      <c r="M263" s="6"/>
    </row>
    <row r="264" spans="13:13">
      <c r="M264" s="6"/>
    </row>
    <row r="265" spans="13:13">
      <c r="M265" s="6"/>
    </row>
    <row r="266" spans="13:13">
      <c r="M266" s="6"/>
    </row>
    <row r="267" spans="13:13">
      <c r="M267" s="6"/>
    </row>
    <row r="268" spans="13:13">
      <c r="M268" s="6"/>
    </row>
    <row r="269" spans="13:13">
      <c r="M269" s="6"/>
    </row>
    <row r="270" spans="13:13">
      <c r="M270" s="6"/>
    </row>
    <row r="271" spans="13:13">
      <c r="M271" s="6"/>
    </row>
    <row r="272" spans="13:13">
      <c r="M272" s="6"/>
    </row>
    <row r="273" spans="13:13">
      <c r="M273" s="6"/>
    </row>
    <row r="274" spans="13:13">
      <c r="M274" s="6"/>
    </row>
    <row r="275" spans="13:13">
      <c r="M275" s="6"/>
    </row>
    <row r="276" spans="13:13">
      <c r="M276" s="6"/>
    </row>
    <row r="277" spans="13:13">
      <c r="M277" s="6"/>
    </row>
    <row r="278" spans="13:13">
      <c r="M278" s="6"/>
    </row>
    <row r="279" spans="13:13">
      <c r="M279" s="6"/>
    </row>
    <row r="280" spans="13:13">
      <c r="M280" s="6"/>
    </row>
    <row r="281" spans="13:13">
      <c r="M281" s="6"/>
    </row>
    <row r="282" spans="13:13">
      <c r="M282" s="6"/>
    </row>
    <row r="283" spans="13:13">
      <c r="M283" s="6"/>
    </row>
    <row r="284" spans="13:13">
      <c r="M284" s="6"/>
    </row>
    <row r="285" spans="13:13">
      <c r="M285" s="6"/>
    </row>
    <row r="286" spans="13:13">
      <c r="M286" s="6"/>
    </row>
    <row r="287" spans="13:13">
      <c r="M287" s="6"/>
    </row>
    <row r="288" spans="13:13">
      <c r="M288" s="6"/>
    </row>
    <row r="289" spans="13:13">
      <c r="M289" s="6"/>
    </row>
    <row r="290" spans="13:13">
      <c r="M290" s="6"/>
    </row>
    <row r="291" spans="13:13">
      <c r="M291" s="6"/>
    </row>
    <row r="292" spans="13:13">
      <c r="M292" s="6"/>
    </row>
  </sheetData>
  <protectedRanges>
    <protectedRange password="CC78" sqref="V15:IK16 A23 L15 C6:D8 B19:C19 V6:W9 A15:A20 B15:B18 B20 J15:J16 A22:B22 V23:IK23 Q6:T8 V25:IK55 L16:T16 E23:K23 E6:I7 D16:I16 A82:A117 N6:P7 L6 F82:IK111 L66 L19 J7:K8 L8 L64 M23:T23 A25:A58 W56:IK58 V56:V64 F112:T117 W112:IK117 U112:V123 A170:IK65558 C25:T58 C82:E117 W10:W14 Q10:S15 A10:B14 AF6:IK14 K10:K16 B23:B117" name="Range1"/>
    <protectedRange password="CC78" sqref="F8:G8" name="Range1_4"/>
    <protectedRange password="CC78" sqref="V19:IK20 S19:T20 N19:Q20 E19:I20" name="Range1_1_1"/>
    <protectedRange password="CC78" sqref="Q24 C24 N24 V24:IK24 L24 T24 E24:I24" name="Range1_3_1"/>
    <protectedRange password="CC78" sqref="U1 V4:V5 W1:IK5 Q5:T5 N2:S4 T4:U4 B2:M5 B1:C1 X6:AE14 U5:U64" name="Range1_2"/>
    <protectedRange password="CC78" sqref="V10:V14" name="Range1_1"/>
    <protectedRange password="CC78" sqref="S24" name="Range1_3_1_1"/>
    <protectedRange password="CC78" sqref="A1:A4" name="Range1_2_1_1"/>
    <protectedRange password="CC78" sqref="V1:V3" name="Range1_2_1"/>
    <protectedRange password="CC78" sqref="H8:I8" name="Range1_4_1"/>
    <protectedRange password="CC78" sqref="U2:U3" name="Range1_2_2_1"/>
    <protectedRange password="CC78" sqref="V76:IK77 L76 C64:D66 B80:C80 V65:W67 A76:A81 B76:B79 B81 N64:P65 Q64:T66 L77:T77 E64:I65 D77:J77 J76 J65:K66 L80 N76:S76 W64 W68:W75 AF64:IK75 Q68:S75 A68:B75 K68:K77" name="Range1_3"/>
    <protectedRange password="CC78" sqref="F66:G66" name="Range1_4_2"/>
    <protectedRange password="CC78" sqref="V80:IK81 N80:Q81 S80:T81 E80:I81" name="Range1_1_1_1"/>
    <protectedRange password="CC78" sqref="R60:S62 W59:IK63 N63:T63 N59:Q62 T62 B59:M63 X64:AE75 U65:U81" name="Range1_2_2"/>
    <protectedRange password="CC78" sqref="V68:V75" name="Range1_1_2"/>
    <protectedRange password="CC78" sqref="A59:A62 A118:A121" name="Range1_2_1_1_1"/>
    <protectedRange password="CC78" sqref="H66:I66" name="Range1_4_1_1"/>
    <protectedRange password="CC78" sqref="V164:IK165 L164 C123:D125 B168:C168 V124:W126 B164:B167 B169 J164:J165 Q123:T125 N123:P124 E123:I124 D165:I165 J124:K125 L168 L165:T165 N164:P164 W123 A127:B146 B147:B152 K127:K165 Q127:S164 AF123:IK163 W127:W163 A147:A169" name="Range1_5"/>
    <protectedRange password="CC78" sqref="F125:G125" name="Range1_4_3"/>
    <protectedRange password="CC78" sqref="V168:IK169 N168:Q169 S168:T169 E168:I169" name="Range1_1_1_2"/>
    <protectedRange password="CC78" sqref="R119:S121 Q118:Q121 W118:IK122 Q122:T122 T121 B118:P122 U124:U169 X123:AE163" name="Range1_2_3"/>
    <protectedRange password="CC78" sqref="V127:V163" name="Range1_1_3"/>
    <protectedRange password="CC78" sqref="H125:I125" name="Range1_4_1_2"/>
    <protectedRange password="CC78" sqref="L125 L123" name="Range1_3_2"/>
    <protectedRange password="CC78" sqref="B153:B163" name="Range1_5_1"/>
    <protectedRange password="CC78" sqref="D1:Q1" name="Range1_2_4"/>
    <protectedRange password="CC78" sqref="N5:P5" name="Range1_2_5"/>
  </protectedRanges>
  <autoFilter ref="A8:AE10"/>
  <mergeCells count="69">
    <mergeCell ref="D1:Q1"/>
    <mergeCell ref="R1:T1"/>
    <mergeCell ref="A6:A8"/>
    <mergeCell ref="B6:B8"/>
    <mergeCell ref="C6:C8"/>
    <mergeCell ref="D6:D8"/>
    <mergeCell ref="E6:E8"/>
    <mergeCell ref="F6:K6"/>
    <mergeCell ref="L6:L8"/>
    <mergeCell ref="M6:M8"/>
    <mergeCell ref="N6:P6"/>
    <mergeCell ref="Q6:Q8"/>
    <mergeCell ref="R6:R8"/>
    <mergeCell ref="S6:S8"/>
    <mergeCell ref="T6:T8"/>
    <mergeCell ref="N7:N8"/>
    <mergeCell ref="A64:A66"/>
    <mergeCell ref="B64:B66"/>
    <mergeCell ref="C64:C66"/>
    <mergeCell ref="D64:D66"/>
    <mergeCell ref="E64:E66"/>
    <mergeCell ref="O7:O8"/>
    <mergeCell ref="P7:P8"/>
    <mergeCell ref="A16:D16"/>
    <mergeCell ref="D59:Q59"/>
    <mergeCell ref="R59:T59"/>
    <mergeCell ref="F7:G7"/>
    <mergeCell ref="H7:I7"/>
    <mergeCell ref="J7:J8"/>
    <mergeCell ref="K7:K8"/>
    <mergeCell ref="S64:S66"/>
    <mergeCell ref="T64:T66"/>
    <mergeCell ref="F65:G65"/>
    <mergeCell ref="H65:I65"/>
    <mergeCell ref="J65:J66"/>
    <mergeCell ref="K65:K66"/>
    <mergeCell ref="N65:N66"/>
    <mergeCell ref="O65:O66"/>
    <mergeCell ref="P65:P66"/>
    <mergeCell ref="F64:K64"/>
    <mergeCell ref="L64:L66"/>
    <mergeCell ref="M64:M66"/>
    <mergeCell ref="N64:P64"/>
    <mergeCell ref="Q64:Q66"/>
    <mergeCell ref="R64:R66"/>
    <mergeCell ref="R123:R125"/>
    <mergeCell ref="S123:S125"/>
    <mergeCell ref="T123:T125"/>
    <mergeCell ref="P124:P125"/>
    <mergeCell ref="A77:D77"/>
    <mergeCell ref="D118:Q118"/>
    <mergeCell ref="R118:T118"/>
    <mergeCell ref="A123:A125"/>
    <mergeCell ref="B123:B125"/>
    <mergeCell ref="C123:C125"/>
    <mergeCell ref="D123:D125"/>
    <mergeCell ref="E123:E125"/>
    <mergeCell ref="F123:K123"/>
    <mergeCell ref="L123:L125"/>
    <mergeCell ref="N124:N125"/>
    <mergeCell ref="O124:O125"/>
    <mergeCell ref="M123:M125"/>
    <mergeCell ref="N123:P123"/>
    <mergeCell ref="Q123:Q125"/>
    <mergeCell ref="A165:D165"/>
    <mergeCell ref="F124:G124"/>
    <mergeCell ref="H124:I124"/>
    <mergeCell ref="J124:J125"/>
    <mergeCell ref="K124:K125"/>
  </mergeCells>
  <printOptions horizontalCentered="1"/>
  <pageMargins left="0" right="0.24" top="0.2" bottom="0.32" header="0.2" footer="0.2"/>
  <pageSetup paperSize="9" scale="65" fitToHeight="0" orientation="landscape" horizontalDpi="300" verticalDpi="300" r:id="rId1"/>
  <headerFooter alignWithMargins="0">
    <oddFooter>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C00000"/>
  </sheetPr>
  <dimension ref="A1:CM185"/>
  <sheetViews>
    <sheetView zoomScaleNormal="115" workbookViewId="0">
      <pane xSplit="3" ySplit="6" topLeftCell="D150" activePane="bottomRight" state="frozen"/>
      <selection activeCell="AI100" sqref="AI100"/>
      <selection pane="topRight" activeCell="AI100" sqref="AI100"/>
      <selection pane="bottomLeft" activeCell="AI100" sqref="AI100"/>
      <selection pane="bottomRight" activeCell="B95" sqref="B95:B168"/>
    </sheetView>
  </sheetViews>
  <sheetFormatPr defaultColWidth="3.7109375" defaultRowHeight="15" customHeight="1"/>
  <cols>
    <col min="1" max="1" width="3.7109375" style="2" customWidth="1"/>
    <col min="2" max="2" width="7.7109375" style="2" bestFit="1" customWidth="1"/>
    <col min="3" max="3" width="17.28515625" style="2" customWidth="1"/>
    <col min="4" max="4" width="6.85546875" style="311" customWidth="1"/>
    <col min="5" max="5" width="7.140625" style="2" customWidth="1"/>
    <col min="6" max="33" width="3.42578125" style="143" customWidth="1"/>
    <col min="34" max="35" width="3.42578125" style="144" customWidth="1"/>
    <col min="36" max="36" width="3.42578125" style="144" hidden="1" customWidth="1"/>
    <col min="37" max="38" width="4.42578125" style="2" customWidth="1"/>
    <col min="39" max="39" width="5.5703125" style="119" customWidth="1"/>
    <col min="40" max="40" width="6.140625" style="2" customWidth="1"/>
    <col min="41" max="43" width="5" style="2" hidden="1" customWidth="1"/>
    <col min="44" max="44" width="5" style="2" customWidth="1"/>
    <col min="45" max="45" width="15.7109375" style="2" customWidth="1"/>
    <col min="46" max="46" width="9.85546875" style="2" customWidth="1"/>
    <col min="47" max="47" width="3.7109375" style="2" customWidth="1"/>
    <col min="48" max="48" width="8.5703125" style="2" customWidth="1"/>
    <col min="49" max="16384" width="3.7109375" style="2"/>
  </cols>
  <sheetData>
    <row r="1" spans="1:91" ht="20.25">
      <c r="A1" s="161" t="str">
        <f>TH!A1</f>
        <v>Công ty TNHH Hải sản An Lạc</v>
      </c>
      <c r="B1" s="64"/>
      <c r="C1" s="64"/>
      <c r="D1" s="68"/>
      <c r="E1" s="64"/>
      <c r="F1" s="68"/>
      <c r="G1" s="68"/>
      <c r="H1" s="68"/>
      <c r="I1" s="68"/>
      <c r="J1" s="68"/>
      <c r="K1" s="139"/>
      <c r="L1" s="139"/>
      <c r="M1" s="139"/>
      <c r="N1" s="139"/>
      <c r="O1" s="139"/>
      <c r="P1" s="139"/>
      <c r="Q1" s="139"/>
      <c r="R1" s="139"/>
      <c r="S1" s="66" t="str">
        <f>CONCATENATE("BẢNG CHẤM CÔNG THÁNG ",TEXT($E$4,"mm")," NĂM ",TEXT($E$4,"yyyy"))</f>
        <v>BẢNG CHẤM CÔNG THÁNG 11 NĂM 2014</v>
      </c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65"/>
      <c r="AL1" s="65"/>
      <c r="AM1" s="395" t="s">
        <v>66</v>
      </c>
      <c r="AN1" s="396"/>
      <c r="AO1" s="396"/>
      <c r="AP1" s="396"/>
      <c r="AQ1" s="396"/>
      <c r="AR1" s="396"/>
      <c r="AS1" s="397"/>
      <c r="AT1" s="67"/>
    </row>
    <row r="2" spans="1:91" ht="20.25">
      <c r="A2" s="161" t="str">
        <f>TH!A2</f>
        <v>Địa chỉ: Lô A14, đường 4A, KCN Hải Sơn, Đức Hòa, Long An</v>
      </c>
      <c r="B2" s="68"/>
      <c r="C2" s="68"/>
      <c r="D2" s="68"/>
      <c r="E2" s="68"/>
      <c r="F2" s="68"/>
      <c r="G2" s="68"/>
      <c r="H2" s="68"/>
      <c r="I2" s="68"/>
      <c r="J2" s="68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65"/>
      <c r="AL2" s="65"/>
      <c r="AM2" s="114"/>
      <c r="AN2" s="69"/>
      <c r="AO2" s="69"/>
      <c r="AP2" s="69"/>
      <c r="AQ2" s="69"/>
      <c r="AR2" s="69"/>
      <c r="AS2" s="113"/>
      <c r="AT2" s="113"/>
    </row>
    <row r="3" spans="1:91" ht="21" customHeight="1">
      <c r="A3" s="161" t="str">
        <f>TH!A3</f>
        <v>MST: 1100878093</v>
      </c>
      <c r="B3" s="70"/>
      <c r="C3" s="70"/>
      <c r="D3" s="71"/>
      <c r="E3" s="71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65"/>
      <c r="AL3" s="65"/>
      <c r="AM3" s="114"/>
      <c r="AN3" s="67"/>
      <c r="AO3" s="67"/>
      <c r="AP3" s="67"/>
      <c r="AQ3" s="67"/>
      <c r="AR3" s="67"/>
      <c r="AS3" s="72"/>
      <c r="AT3" s="72"/>
    </row>
    <row r="4" spans="1:91" ht="14.25" customHeight="1">
      <c r="A4" s="73"/>
      <c r="B4" s="73"/>
      <c r="C4" s="326">
        <f>MONTH($E$4)</f>
        <v>11</v>
      </c>
      <c r="D4" s="74"/>
      <c r="E4" s="75">
        <v>41944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7"/>
      <c r="AI4" s="77"/>
      <c r="AJ4" s="77"/>
      <c r="AK4" s="73"/>
      <c r="AL4" s="73"/>
      <c r="AM4" s="115"/>
      <c r="AN4" s="73"/>
      <c r="AO4" s="73"/>
      <c r="AP4" s="73"/>
      <c r="AQ4" s="73"/>
      <c r="AR4" s="73"/>
      <c r="AS4" s="73"/>
      <c r="AT4" s="120"/>
    </row>
    <row r="5" spans="1:91" s="78" customFormat="1" ht="18.75" customHeight="1">
      <c r="A5" s="390" t="s">
        <v>29</v>
      </c>
      <c r="B5" s="390" t="s">
        <v>3</v>
      </c>
      <c r="C5" s="390" t="s">
        <v>1</v>
      </c>
      <c r="D5" s="386" t="s">
        <v>30</v>
      </c>
      <c r="E5" s="390" t="s">
        <v>31</v>
      </c>
      <c r="F5" s="137">
        <f>+E4</f>
        <v>41944</v>
      </c>
      <c r="G5" s="137">
        <f t="shared" ref="G5:AI5" si="0">F5+1</f>
        <v>41945</v>
      </c>
      <c r="H5" s="137">
        <f t="shared" si="0"/>
        <v>41946</v>
      </c>
      <c r="I5" s="137">
        <f t="shared" si="0"/>
        <v>41947</v>
      </c>
      <c r="J5" s="137">
        <f t="shared" si="0"/>
        <v>41948</v>
      </c>
      <c r="K5" s="137">
        <f t="shared" si="0"/>
        <v>41949</v>
      </c>
      <c r="L5" s="137">
        <f t="shared" si="0"/>
        <v>41950</v>
      </c>
      <c r="M5" s="137">
        <f t="shared" si="0"/>
        <v>41951</v>
      </c>
      <c r="N5" s="137">
        <f t="shared" si="0"/>
        <v>41952</v>
      </c>
      <c r="O5" s="137">
        <f t="shared" si="0"/>
        <v>41953</v>
      </c>
      <c r="P5" s="137">
        <f t="shared" si="0"/>
        <v>41954</v>
      </c>
      <c r="Q5" s="137">
        <f t="shared" si="0"/>
        <v>41955</v>
      </c>
      <c r="R5" s="137">
        <f t="shared" si="0"/>
        <v>41956</v>
      </c>
      <c r="S5" s="137">
        <f t="shared" si="0"/>
        <v>41957</v>
      </c>
      <c r="T5" s="137">
        <f t="shared" si="0"/>
        <v>41958</v>
      </c>
      <c r="U5" s="137">
        <f t="shared" si="0"/>
        <v>41959</v>
      </c>
      <c r="V5" s="137">
        <f t="shared" si="0"/>
        <v>41960</v>
      </c>
      <c r="W5" s="137">
        <f t="shared" si="0"/>
        <v>41961</v>
      </c>
      <c r="X5" s="137">
        <f t="shared" si="0"/>
        <v>41962</v>
      </c>
      <c r="Y5" s="137">
        <f t="shared" si="0"/>
        <v>41963</v>
      </c>
      <c r="Z5" s="137">
        <f t="shared" si="0"/>
        <v>41964</v>
      </c>
      <c r="AA5" s="137">
        <f t="shared" si="0"/>
        <v>41965</v>
      </c>
      <c r="AB5" s="137">
        <f t="shared" si="0"/>
        <v>41966</v>
      </c>
      <c r="AC5" s="137">
        <f t="shared" si="0"/>
        <v>41967</v>
      </c>
      <c r="AD5" s="137">
        <f t="shared" si="0"/>
        <v>41968</v>
      </c>
      <c r="AE5" s="137">
        <f t="shared" si="0"/>
        <v>41969</v>
      </c>
      <c r="AF5" s="137">
        <f t="shared" si="0"/>
        <v>41970</v>
      </c>
      <c r="AG5" s="137">
        <f t="shared" si="0"/>
        <v>41971</v>
      </c>
      <c r="AH5" s="137">
        <f>AG5+1</f>
        <v>41972</v>
      </c>
      <c r="AI5" s="137">
        <f t="shared" si="0"/>
        <v>41973</v>
      </c>
      <c r="AJ5" s="137"/>
      <c r="AK5" s="392" t="s">
        <v>15</v>
      </c>
      <c r="AL5" s="393"/>
      <c r="AM5" s="394"/>
      <c r="AN5" s="384" t="s">
        <v>47</v>
      </c>
      <c r="AO5" s="384" t="s">
        <v>43</v>
      </c>
      <c r="AP5" s="384" t="s">
        <v>44</v>
      </c>
      <c r="AQ5" s="384" t="s">
        <v>45</v>
      </c>
      <c r="AR5" s="384" t="s">
        <v>46</v>
      </c>
      <c r="AS5" s="386" t="s">
        <v>0</v>
      </c>
      <c r="AT5" s="379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spans="1:91" s="78" customFormat="1" ht="51.75" customHeight="1">
      <c r="A6" s="387"/>
      <c r="B6" s="387"/>
      <c r="C6" s="387"/>
      <c r="D6" s="387"/>
      <c r="E6" s="391"/>
      <c r="F6" s="138" t="str">
        <f>CHOOSE(WEEKDAY(F5),"C.Nhật","T.Hai","T.Ba","T.Tư","T.Năm","T.Sáu","T.Bảy")</f>
        <v>T.Bảy</v>
      </c>
      <c r="G6" s="138" t="str">
        <f t="shared" ref="G6:AI6" si="1">CHOOSE(WEEKDAY(G5),"C.Nhật","T.Hai","T.Ba","T.Tư","T.Năm","T.Sáu","T.Bảy")</f>
        <v>C.Nhật</v>
      </c>
      <c r="H6" s="138" t="str">
        <f t="shared" si="1"/>
        <v>T.Hai</v>
      </c>
      <c r="I6" s="138" t="str">
        <f t="shared" si="1"/>
        <v>T.Ba</v>
      </c>
      <c r="J6" s="138" t="str">
        <f t="shared" si="1"/>
        <v>T.Tư</v>
      </c>
      <c r="K6" s="138" t="str">
        <f t="shared" si="1"/>
        <v>T.Năm</v>
      </c>
      <c r="L6" s="138" t="str">
        <f t="shared" si="1"/>
        <v>T.Sáu</v>
      </c>
      <c r="M6" s="138" t="str">
        <f t="shared" si="1"/>
        <v>T.Bảy</v>
      </c>
      <c r="N6" s="138" t="str">
        <f t="shared" si="1"/>
        <v>C.Nhật</v>
      </c>
      <c r="O6" s="138" t="str">
        <f t="shared" si="1"/>
        <v>T.Hai</v>
      </c>
      <c r="P6" s="138" t="str">
        <f t="shared" si="1"/>
        <v>T.Ba</v>
      </c>
      <c r="Q6" s="138" t="str">
        <f t="shared" si="1"/>
        <v>T.Tư</v>
      </c>
      <c r="R6" s="138" t="str">
        <f t="shared" si="1"/>
        <v>T.Năm</v>
      </c>
      <c r="S6" s="138" t="str">
        <f t="shared" si="1"/>
        <v>T.Sáu</v>
      </c>
      <c r="T6" s="138" t="str">
        <f t="shared" si="1"/>
        <v>T.Bảy</v>
      </c>
      <c r="U6" s="138" t="str">
        <f t="shared" si="1"/>
        <v>C.Nhật</v>
      </c>
      <c r="V6" s="138" t="str">
        <f t="shared" si="1"/>
        <v>T.Hai</v>
      </c>
      <c r="W6" s="138" t="str">
        <f t="shared" si="1"/>
        <v>T.Ba</v>
      </c>
      <c r="X6" s="138" t="str">
        <f t="shared" si="1"/>
        <v>T.Tư</v>
      </c>
      <c r="Y6" s="138" t="str">
        <f t="shared" si="1"/>
        <v>T.Năm</v>
      </c>
      <c r="Z6" s="138" t="str">
        <f t="shared" si="1"/>
        <v>T.Sáu</v>
      </c>
      <c r="AA6" s="138" t="str">
        <f t="shared" si="1"/>
        <v>T.Bảy</v>
      </c>
      <c r="AB6" s="138" t="str">
        <f t="shared" si="1"/>
        <v>C.Nhật</v>
      </c>
      <c r="AC6" s="138" t="str">
        <f t="shared" si="1"/>
        <v>T.Hai</v>
      </c>
      <c r="AD6" s="138" t="str">
        <f t="shared" si="1"/>
        <v>T.Ba</v>
      </c>
      <c r="AE6" s="138" t="str">
        <f t="shared" si="1"/>
        <v>T.Tư</v>
      </c>
      <c r="AF6" s="138" t="str">
        <f t="shared" si="1"/>
        <v>T.Năm</v>
      </c>
      <c r="AG6" s="138" t="str">
        <f t="shared" si="1"/>
        <v>T.Sáu</v>
      </c>
      <c r="AH6" s="138" t="str">
        <f t="shared" si="1"/>
        <v>T.Bảy</v>
      </c>
      <c r="AI6" s="138" t="str">
        <f t="shared" si="1"/>
        <v>C.Nhật</v>
      </c>
      <c r="AJ6" s="138"/>
      <c r="AK6" s="112" t="s">
        <v>16</v>
      </c>
      <c r="AL6" s="112" t="s">
        <v>32</v>
      </c>
      <c r="AM6" s="116" t="s">
        <v>17</v>
      </c>
      <c r="AN6" s="385"/>
      <c r="AO6" s="385"/>
      <c r="AP6" s="385"/>
      <c r="AQ6" s="385"/>
      <c r="AR6" s="385"/>
      <c r="AS6" s="387"/>
      <c r="AT6" s="379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spans="1:91" s="78" customFormat="1" ht="12.75" customHeight="1">
      <c r="A7" s="151">
        <v>1</v>
      </c>
      <c r="B7" s="151">
        <v>2</v>
      </c>
      <c r="C7" s="151">
        <v>3</v>
      </c>
      <c r="D7" s="151">
        <v>4</v>
      </c>
      <c r="E7" s="151">
        <v>5</v>
      </c>
      <c r="F7" s="151">
        <v>6</v>
      </c>
      <c r="G7" s="151">
        <v>7</v>
      </c>
      <c r="H7" s="151">
        <v>8</v>
      </c>
      <c r="I7" s="151">
        <v>9</v>
      </c>
      <c r="J7" s="151">
        <v>10</v>
      </c>
      <c r="K7" s="151">
        <v>11</v>
      </c>
      <c r="L7" s="151">
        <v>12</v>
      </c>
      <c r="M7" s="151">
        <v>13</v>
      </c>
      <c r="N7" s="151">
        <v>14</v>
      </c>
      <c r="O7" s="151">
        <v>15</v>
      </c>
      <c r="P7" s="151">
        <v>16</v>
      </c>
      <c r="Q7" s="151">
        <v>17</v>
      </c>
      <c r="R7" s="151">
        <v>18</v>
      </c>
      <c r="S7" s="151">
        <v>19</v>
      </c>
      <c r="T7" s="151">
        <v>20</v>
      </c>
      <c r="U7" s="151">
        <v>21</v>
      </c>
      <c r="V7" s="151">
        <v>22</v>
      </c>
      <c r="W7" s="151">
        <v>23</v>
      </c>
      <c r="X7" s="151">
        <v>24</v>
      </c>
      <c r="Y7" s="151">
        <v>25</v>
      </c>
      <c r="Z7" s="151">
        <v>26</v>
      </c>
      <c r="AA7" s="151">
        <v>27</v>
      </c>
      <c r="AB7" s="151">
        <v>28</v>
      </c>
      <c r="AC7" s="151">
        <v>29</v>
      </c>
      <c r="AD7" s="151">
        <v>30</v>
      </c>
      <c r="AE7" s="151">
        <v>31</v>
      </c>
      <c r="AF7" s="151">
        <v>32</v>
      </c>
      <c r="AG7" s="151">
        <v>33</v>
      </c>
      <c r="AH7" s="151">
        <v>34</v>
      </c>
      <c r="AI7" s="151">
        <v>35</v>
      </c>
      <c r="AJ7" s="151"/>
      <c r="AK7" s="151">
        <v>37</v>
      </c>
      <c r="AL7" s="151">
        <v>38</v>
      </c>
      <c r="AM7" s="151">
        <v>39</v>
      </c>
      <c r="AN7" s="151">
        <v>40</v>
      </c>
      <c r="AO7" s="151">
        <v>41</v>
      </c>
      <c r="AP7" s="151">
        <v>42</v>
      </c>
      <c r="AQ7" s="151">
        <v>43</v>
      </c>
      <c r="AR7" s="151">
        <v>44</v>
      </c>
      <c r="AS7" s="151">
        <v>45</v>
      </c>
      <c r="AT7" s="31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spans="1:91" s="78" customFormat="1" ht="18" customHeight="1">
      <c r="A8" s="370">
        <v>1</v>
      </c>
      <c r="B8" s="370" t="s">
        <v>67</v>
      </c>
      <c r="C8" s="358" t="str">
        <f>VLOOKUP(B8,DS,2,0)</f>
        <v>Mai Út Hiền</v>
      </c>
      <c r="D8" s="360" t="str">
        <f>VLOOKUP(B8,DS,3,0)</f>
        <v>Cơ Điện</v>
      </c>
      <c r="E8" s="79" t="s">
        <v>33</v>
      </c>
      <c r="F8" s="80">
        <v>8</v>
      </c>
      <c r="G8" s="80"/>
      <c r="H8" s="80">
        <v>8</v>
      </c>
      <c r="I8" s="80">
        <v>8</v>
      </c>
      <c r="J8" s="80">
        <v>8</v>
      </c>
      <c r="K8" s="80">
        <v>8</v>
      </c>
      <c r="L8" s="80">
        <v>8</v>
      </c>
      <c r="M8" s="80">
        <v>8</v>
      </c>
      <c r="N8" s="80"/>
      <c r="O8" s="80">
        <v>8</v>
      </c>
      <c r="P8" s="80">
        <v>8</v>
      </c>
      <c r="Q8" s="80">
        <v>8</v>
      </c>
      <c r="R8" s="80">
        <v>8</v>
      </c>
      <c r="S8" s="80">
        <v>8</v>
      </c>
      <c r="T8" s="80">
        <v>8</v>
      </c>
      <c r="U8" s="80"/>
      <c r="V8" s="80">
        <v>8</v>
      </c>
      <c r="W8" s="80">
        <v>8</v>
      </c>
      <c r="X8" s="80">
        <v>8</v>
      </c>
      <c r="Y8" s="80">
        <v>8</v>
      </c>
      <c r="Z8" s="80">
        <v>8</v>
      </c>
      <c r="AA8" s="80">
        <v>8</v>
      </c>
      <c r="AB8" s="80"/>
      <c r="AC8" s="80">
        <v>8</v>
      </c>
      <c r="AD8" s="80">
        <v>8</v>
      </c>
      <c r="AE8" s="80">
        <v>8</v>
      </c>
      <c r="AF8" s="80">
        <v>8</v>
      </c>
      <c r="AG8" s="80">
        <v>8</v>
      </c>
      <c r="AH8" s="80">
        <v>8</v>
      </c>
      <c r="AI8" s="80"/>
      <c r="AJ8" s="80"/>
      <c r="AK8" s="362">
        <f t="shared" ref="AK8" si="2">((SUM(F8:AJ8))/8)-(SUMIF($F$6:$AJ$6,"C.Nhật",F8:AJ8)/8)</f>
        <v>25</v>
      </c>
      <c r="AL8" s="362">
        <f t="shared" ref="AL8" si="3">SUM(F9:AJ9)/8*1.5</f>
        <v>0</v>
      </c>
      <c r="AM8" s="364">
        <f t="shared" ref="AM8" si="4">SUMIF($F$6:$AJ$6,"C.Nhật",$F8:$AJ9)/8*2</f>
        <v>0</v>
      </c>
      <c r="AN8" s="366">
        <f t="shared" ref="AN8" si="5">SUM(AK8:AM9)</f>
        <v>25</v>
      </c>
      <c r="AO8" s="368">
        <v>0</v>
      </c>
      <c r="AP8" s="366"/>
      <c r="AQ8" s="366"/>
      <c r="AR8" s="366"/>
      <c r="AS8" s="380"/>
      <c r="AT8" s="314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spans="1:91" s="78" customFormat="1" ht="18" customHeight="1">
      <c r="A9" s="371"/>
      <c r="B9" s="371"/>
      <c r="C9" s="359"/>
      <c r="D9" s="361"/>
      <c r="E9" s="81" t="s">
        <v>32</v>
      </c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363"/>
      <c r="AL9" s="363"/>
      <c r="AM9" s="365"/>
      <c r="AN9" s="367"/>
      <c r="AO9" s="369"/>
      <c r="AP9" s="367"/>
      <c r="AQ9" s="367"/>
      <c r="AR9" s="367"/>
      <c r="AS9" s="381"/>
      <c r="AT9" s="314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spans="1:91" s="78" customFormat="1" ht="18" customHeight="1">
      <c r="A10" s="370">
        <v>2</v>
      </c>
      <c r="B10" s="370" t="s">
        <v>68</v>
      </c>
      <c r="C10" s="358" t="str">
        <f>VLOOKUP(B10,DS,2,0)</f>
        <v>Nguyễn Thị Xuân Thảo</v>
      </c>
      <c r="D10" s="360" t="str">
        <f>VLOOKUP(B10,DS,3,0)</f>
        <v>KCS</v>
      </c>
      <c r="E10" s="79" t="s">
        <v>33</v>
      </c>
      <c r="F10" s="80">
        <v>8</v>
      </c>
      <c r="G10" s="80"/>
      <c r="H10" s="80">
        <v>8</v>
      </c>
      <c r="I10" s="80">
        <v>8</v>
      </c>
      <c r="J10" s="80">
        <v>8</v>
      </c>
      <c r="K10" s="80">
        <v>8</v>
      </c>
      <c r="L10" s="80">
        <v>8</v>
      </c>
      <c r="M10" s="80">
        <v>8</v>
      </c>
      <c r="N10" s="80"/>
      <c r="O10" s="80">
        <v>8</v>
      </c>
      <c r="P10" s="80">
        <v>8</v>
      </c>
      <c r="Q10" s="80">
        <v>8</v>
      </c>
      <c r="R10" s="80">
        <v>8</v>
      </c>
      <c r="S10" s="80">
        <v>8</v>
      </c>
      <c r="T10" s="80">
        <v>8</v>
      </c>
      <c r="U10" s="80"/>
      <c r="V10" s="80">
        <v>8</v>
      </c>
      <c r="W10" s="80">
        <v>8</v>
      </c>
      <c r="X10" s="80">
        <v>8</v>
      </c>
      <c r="Y10" s="80">
        <v>8</v>
      </c>
      <c r="Z10" s="80">
        <v>8</v>
      </c>
      <c r="AA10" s="80">
        <v>8</v>
      </c>
      <c r="AB10" s="80"/>
      <c r="AC10" s="80">
        <v>8</v>
      </c>
      <c r="AD10" s="80">
        <v>8</v>
      </c>
      <c r="AE10" s="80">
        <v>8</v>
      </c>
      <c r="AF10" s="80">
        <v>8</v>
      </c>
      <c r="AG10" s="80">
        <v>8</v>
      </c>
      <c r="AH10" s="80">
        <v>8</v>
      </c>
      <c r="AI10" s="80"/>
      <c r="AJ10" s="80"/>
      <c r="AK10" s="362">
        <f t="shared" ref="AK10" si="6">((SUM(F10:AJ10))/8)-(SUMIF($F$6:$AJ$6,"C.Nhật",F10:AJ10)/8)</f>
        <v>25</v>
      </c>
      <c r="AL10" s="362">
        <f t="shared" ref="AL10" si="7">SUM(F11:AJ11)/8*1.5</f>
        <v>0</v>
      </c>
      <c r="AM10" s="364">
        <f t="shared" ref="AM10" si="8">SUMIF($F$6:$AJ$6,"C.Nhật",$F10:$AJ11)/8*2</f>
        <v>0</v>
      </c>
      <c r="AN10" s="366">
        <f t="shared" ref="AN10" si="9">SUM(AK10:AM11)</f>
        <v>25</v>
      </c>
      <c r="AO10" s="368">
        <v>0</v>
      </c>
      <c r="AP10" s="366"/>
      <c r="AQ10" s="366"/>
      <c r="AR10" s="366"/>
      <c r="AS10" s="380"/>
      <c r="AT10" s="314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spans="1:91" s="78" customFormat="1" ht="18" customHeight="1">
      <c r="A11" s="371"/>
      <c r="B11" s="371"/>
      <c r="C11" s="359"/>
      <c r="D11" s="361"/>
      <c r="E11" s="81" t="s">
        <v>32</v>
      </c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363"/>
      <c r="AL11" s="363"/>
      <c r="AM11" s="365"/>
      <c r="AN11" s="367"/>
      <c r="AO11" s="369"/>
      <c r="AP11" s="367"/>
      <c r="AQ11" s="367"/>
      <c r="AR11" s="367"/>
      <c r="AS11" s="381"/>
      <c r="AT11" s="314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spans="1:91" s="78" customFormat="1" ht="18" customHeight="1">
      <c r="A12" s="370">
        <v>3</v>
      </c>
      <c r="B12" s="370" t="s">
        <v>69</v>
      </c>
      <c r="C12" s="358" t="str">
        <f>VLOOKUP(B12,DS,2,0)</f>
        <v>Võ Thị Út</v>
      </c>
      <c r="D12" s="360" t="str">
        <f>VLOOKUP(B12,DS,3,0)</f>
        <v>KCS</v>
      </c>
      <c r="E12" s="79" t="s">
        <v>33</v>
      </c>
      <c r="F12" s="80">
        <v>8</v>
      </c>
      <c r="G12" s="80"/>
      <c r="H12" s="80">
        <v>8</v>
      </c>
      <c r="I12" s="80">
        <v>8</v>
      </c>
      <c r="J12" s="80">
        <v>8</v>
      </c>
      <c r="K12" s="80">
        <v>8</v>
      </c>
      <c r="L12" s="80">
        <v>8</v>
      </c>
      <c r="M12" s="80">
        <v>8</v>
      </c>
      <c r="N12" s="80"/>
      <c r="O12" s="80">
        <v>8</v>
      </c>
      <c r="P12" s="80">
        <v>8</v>
      </c>
      <c r="Q12" s="80">
        <v>8</v>
      </c>
      <c r="R12" s="80">
        <v>8</v>
      </c>
      <c r="S12" s="80">
        <v>8</v>
      </c>
      <c r="T12" s="80">
        <v>8</v>
      </c>
      <c r="U12" s="80"/>
      <c r="V12" s="80">
        <v>8</v>
      </c>
      <c r="W12" s="80">
        <v>8</v>
      </c>
      <c r="X12" s="80">
        <v>8</v>
      </c>
      <c r="Y12" s="80">
        <v>8</v>
      </c>
      <c r="Z12" s="80">
        <v>8</v>
      </c>
      <c r="AA12" s="80">
        <v>8</v>
      </c>
      <c r="AB12" s="80"/>
      <c r="AC12" s="80">
        <v>8</v>
      </c>
      <c r="AD12" s="80">
        <v>8</v>
      </c>
      <c r="AE12" s="80">
        <v>8</v>
      </c>
      <c r="AF12" s="80">
        <v>8</v>
      </c>
      <c r="AG12" s="80">
        <v>8</v>
      </c>
      <c r="AH12" s="80">
        <v>8</v>
      </c>
      <c r="AI12" s="80"/>
      <c r="AJ12" s="80"/>
      <c r="AK12" s="362">
        <f t="shared" ref="AK12" si="10">((SUM(F12:AJ12))/8)-(SUMIF($F$6:$AJ$6,"C.Nhật",F12:AJ12)/8)</f>
        <v>25</v>
      </c>
      <c r="AL12" s="362">
        <f t="shared" ref="AL12" si="11">SUM(F13:AJ13)/8*1.5</f>
        <v>0</v>
      </c>
      <c r="AM12" s="364">
        <f t="shared" ref="AM12" si="12">SUMIF($F$6:$AJ$6,"C.Nhật",$F12:$AJ13)/8*2</f>
        <v>0</v>
      </c>
      <c r="AN12" s="366">
        <f t="shared" ref="AN12" si="13">SUM(AK12:AM13)</f>
        <v>25</v>
      </c>
      <c r="AO12" s="368">
        <v>0</v>
      </c>
      <c r="AP12" s="366"/>
      <c r="AQ12" s="366"/>
      <c r="AR12" s="366"/>
      <c r="AS12" s="380"/>
      <c r="AT12" s="314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spans="1:91" s="78" customFormat="1" ht="18" customHeight="1">
      <c r="A13" s="371"/>
      <c r="B13" s="371"/>
      <c r="C13" s="359"/>
      <c r="D13" s="361"/>
      <c r="E13" s="81" t="s">
        <v>32</v>
      </c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363"/>
      <c r="AL13" s="363"/>
      <c r="AM13" s="365"/>
      <c r="AN13" s="367"/>
      <c r="AO13" s="369"/>
      <c r="AP13" s="367"/>
      <c r="AQ13" s="367"/>
      <c r="AR13" s="367"/>
      <c r="AS13" s="381"/>
      <c r="AT13" s="314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spans="1:91" s="78" customFormat="1" ht="18" customHeight="1">
      <c r="A14" s="370">
        <v>4</v>
      </c>
      <c r="B14" s="370" t="s">
        <v>70</v>
      </c>
      <c r="C14" s="358" t="str">
        <f>VLOOKUP(B14,DS,2,0)</f>
        <v>Nguyễn Thị Thiết</v>
      </c>
      <c r="D14" s="360" t="str">
        <f>VLOOKUP(B14,DS,3,0)</f>
        <v>KCS</v>
      </c>
      <c r="E14" s="79" t="s">
        <v>33</v>
      </c>
      <c r="F14" s="80">
        <v>8</v>
      </c>
      <c r="G14" s="80"/>
      <c r="H14" s="80">
        <v>8</v>
      </c>
      <c r="I14" s="80">
        <v>8</v>
      </c>
      <c r="J14" s="80">
        <v>8</v>
      </c>
      <c r="K14" s="80">
        <v>8</v>
      </c>
      <c r="L14" s="80">
        <v>8</v>
      </c>
      <c r="M14" s="80">
        <v>8</v>
      </c>
      <c r="N14" s="80"/>
      <c r="O14" s="80">
        <v>8</v>
      </c>
      <c r="P14" s="80">
        <v>8</v>
      </c>
      <c r="Q14" s="80">
        <v>8</v>
      </c>
      <c r="R14" s="80">
        <v>8</v>
      </c>
      <c r="S14" s="80">
        <v>8</v>
      </c>
      <c r="T14" s="80">
        <v>8</v>
      </c>
      <c r="U14" s="80"/>
      <c r="V14" s="80">
        <v>8</v>
      </c>
      <c r="W14" s="80">
        <v>8</v>
      </c>
      <c r="X14" s="80">
        <v>8</v>
      </c>
      <c r="Y14" s="80">
        <v>8</v>
      </c>
      <c r="Z14" s="80">
        <v>8</v>
      </c>
      <c r="AA14" s="80">
        <v>8</v>
      </c>
      <c r="AB14" s="80"/>
      <c r="AC14" s="80">
        <v>8</v>
      </c>
      <c r="AD14" s="80">
        <v>8</v>
      </c>
      <c r="AE14" s="80">
        <v>8</v>
      </c>
      <c r="AF14" s="80">
        <v>8</v>
      </c>
      <c r="AG14" s="80">
        <v>8</v>
      </c>
      <c r="AH14" s="80">
        <v>8</v>
      </c>
      <c r="AI14" s="80"/>
      <c r="AJ14" s="80"/>
      <c r="AK14" s="362">
        <f t="shared" ref="AK14" si="14">((SUM(F14:AJ14))/8)-(SUMIF($F$6:$AJ$6,"C.Nhật",F14:AJ14)/8)</f>
        <v>25</v>
      </c>
      <c r="AL14" s="362">
        <f t="shared" ref="AL14" si="15">SUM(F15:AJ15)/8*1.5</f>
        <v>0</v>
      </c>
      <c r="AM14" s="364">
        <f t="shared" ref="AM14" si="16">SUMIF($F$6:$AJ$6,"C.Nhật",$F14:$AJ15)/8*2</f>
        <v>0</v>
      </c>
      <c r="AN14" s="366">
        <f t="shared" ref="AN14" si="17">SUM(AK14:AM15)</f>
        <v>25</v>
      </c>
      <c r="AO14" s="368">
        <v>0</v>
      </c>
      <c r="AP14" s="366"/>
      <c r="AQ14" s="366"/>
      <c r="AR14" s="366"/>
      <c r="AS14" s="380"/>
      <c r="AT14" s="314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spans="1:91" s="78" customFormat="1" ht="18" customHeight="1">
      <c r="A15" s="371"/>
      <c r="B15" s="371"/>
      <c r="C15" s="359"/>
      <c r="D15" s="361"/>
      <c r="E15" s="81" t="s">
        <v>32</v>
      </c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363"/>
      <c r="AL15" s="363"/>
      <c r="AM15" s="365"/>
      <c r="AN15" s="367"/>
      <c r="AO15" s="369"/>
      <c r="AP15" s="367"/>
      <c r="AQ15" s="367"/>
      <c r="AR15" s="367"/>
      <c r="AS15" s="381"/>
      <c r="AT15" s="314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spans="1:91" s="78" customFormat="1" ht="18" customHeight="1">
      <c r="A16" s="370">
        <v>5</v>
      </c>
      <c r="B16" s="370" t="s">
        <v>71</v>
      </c>
      <c r="C16" s="358" t="str">
        <f>VLOOKUP(B16,DS,2,0)</f>
        <v>Nguyễn Trường Giang</v>
      </c>
      <c r="D16" s="360" t="str">
        <f>VLOOKUP(B16,DS,3,0)</f>
        <v>Cơ Điện</v>
      </c>
      <c r="E16" s="79" t="s">
        <v>33</v>
      </c>
      <c r="F16" s="80">
        <v>8</v>
      </c>
      <c r="G16" s="80"/>
      <c r="H16" s="80">
        <v>8</v>
      </c>
      <c r="I16" s="80">
        <v>8</v>
      </c>
      <c r="J16" s="80">
        <v>8</v>
      </c>
      <c r="K16" s="80">
        <v>8</v>
      </c>
      <c r="L16" s="80">
        <v>8</v>
      </c>
      <c r="M16" s="80">
        <v>8</v>
      </c>
      <c r="N16" s="80"/>
      <c r="O16" s="80">
        <v>8</v>
      </c>
      <c r="P16" s="80">
        <v>8</v>
      </c>
      <c r="Q16" s="80">
        <v>8</v>
      </c>
      <c r="R16" s="80">
        <v>8</v>
      </c>
      <c r="S16" s="80">
        <v>8</v>
      </c>
      <c r="T16" s="80">
        <v>8</v>
      </c>
      <c r="U16" s="80"/>
      <c r="V16" s="80">
        <v>8</v>
      </c>
      <c r="W16" s="80">
        <v>8</v>
      </c>
      <c r="X16" s="80">
        <v>8</v>
      </c>
      <c r="Y16" s="80">
        <v>8</v>
      </c>
      <c r="Z16" s="80">
        <v>8</v>
      </c>
      <c r="AA16" s="80">
        <v>8</v>
      </c>
      <c r="AB16" s="80"/>
      <c r="AC16" s="80">
        <v>8</v>
      </c>
      <c r="AD16" s="80">
        <v>8</v>
      </c>
      <c r="AE16" s="80">
        <v>8</v>
      </c>
      <c r="AF16" s="80">
        <v>8</v>
      </c>
      <c r="AG16" s="80">
        <v>8</v>
      </c>
      <c r="AH16" s="80">
        <v>8</v>
      </c>
      <c r="AI16" s="80"/>
      <c r="AJ16" s="80"/>
      <c r="AK16" s="362">
        <f t="shared" ref="AK16" si="18">((SUM(F16:AJ16))/8)-(SUMIF($F$6:$AJ$6,"C.Nhật",F16:AJ16)/8)</f>
        <v>25</v>
      </c>
      <c r="AL16" s="362">
        <f t="shared" ref="AL16" si="19">SUM(F17:AJ17)/8*1.5</f>
        <v>0</v>
      </c>
      <c r="AM16" s="364">
        <f t="shared" ref="AM16" si="20">SUMIF($F$6:$AJ$6,"C.Nhật",$F16:$AJ17)/8*2</f>
        <v>0</v>
      </c>
      <c r="AN16" s="366">
        <f t="shared" ref="AN16" si="21">SUM(AK16:AM17)</f>
        <v>25</v>
      </c>
      <c r="AO16" s="368">
        <v>0</v>
      </c>
      <c r="AP16" s="366"/>
      <c r="AQ16" s="366"/>
      <c r="AR16" s="366"/>
      <c r="AS16" s="380"/>
      <c r="AT16" s="314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</row>
    <row r="17" spans="1:91" s="78" customFormat="1" ht="18" customHeight="1">
      <c r="A17" s="371"/>
      <c r="B17" s="371"/>
      <c r="C17" s="359"/>
      <c r="D17" s="361"/>
      <c r="E17" s="81" t="s">
        <v>32</v>
      </c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363"/>
      <c r="AL17" s="363"/>
      <c r="AM17" s="365"/>
      <c r="AN17" s="367"/>
      <c r="AO17" s="369"/>
      <c r="AP17" s="367"/>
      <c r="AQ17" s="367"/>
      <c r="AR17" s="367"/>
      <c r="AS17" s="381"/>
      <c r="AT17" s="314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</row>
    <row r="18" spans="1:91" s="83" customFormat="1" ht="12.75">
      <c r="A18" s="19"/>
      <c r="B18" s="84"/>
      <c r="C18" s="4"/>
      <c r="D18" s="132"/>
      <c r="E18" s="4"/>
      <c r="F18" s="88"/>
      <c r="G18" s="88"/>
      <c r="H18" s="85"/>
      <c r="I18" s="85"/>
      <c r="J18" s="140"/>
      <c r="K18" s="88"/>
      <c r="L18" s="85"/>
      <c r="M18" s="88"/>
      <c r="N18" s="88"/>
      <c r="O18" s="88"/>
      <c r="P18" s="88"/>
      <c r="Q18" s="85"/>
      <c r="R18" s="88"/>
      <c r="S18" s="88"/>
      <c r="T18" s="140"/>
      <c r="U18" s="88"/>
      <c r="V18" s="88"/>
      <c r="W18" s="88"/>
      <c r="X18" s="84"/>
      <c r="Y18" s="88"/>
      <c r="Z18" s="88"/>
      <c r="AA18" s="88"/>
      <c r="AB18" s="88"/>
      <c r="AC18" s="88"/>
      <c r="AD18" s="85"/>
      <c r="AE18" s="88"/>
      <c r="AF18" s="88"/>
      <c r="AG18" s="88"/>
      <c r="AH18" s="88"/>
      <c r="AI18" s="88"/>
      <c r="AJ18" s="88"/>
      <c r="AK18" s="4"/>
      <c r="AL18" s="4"/>
      <c r="AM18" s="117"/>
      <c r="AN18" s="87"/>
      <c r="AO18" s="87"/>
      <c r="AP18" s="87"/>
      <c r="AQ18" s="87"/>
      <c r="AR18" s="87"/>
      <c r="AS18" s="4"/>
      <c r="AT18" s="123"/>
    </row>
    <row r="19" spans="1:91" s="83" customFormat="1" ht="12.75">
      <c r="A19" s="19"/>
      <c r="B19" s="84"/>
      <c r="C19" s="19" t="s">
        <v>14</v>
      </c>
      <c r="D19" s="132"/>
      <c r="E19" s="4"/>
      <c r="F19" s="88"/>
      <c r="G19" s="88"/>
      <c r="H19" s="85"/>
      <c r="I19" s="85"/>
      <c r="J19" s="140"/>
      <c r="K19" s="88"/>
      <c r="L19" s="85"/>
      <c r="M19" s="88"/>
      <c r="N19" s="88"/>
      <c r="O19" s="88"/>
      <c r="P19" s="88"/>
      <c r="Q19" s="85"/>
      <c r="R19" s="88"/>
      <c r="S19" s="88"/>
      <c r="T19" s="140"/>
      <c r="U19" s="88"/>
      <c r="V19" s="88"/>
      <c r="W19" s="88"/>
      <c r="X19" s="84"/>
      <c r="Y19" s="88"/>
      <c r="Z19" s="88"/>
      <c r="AA19" s="88"/>
      <c r="AB19" s="88"/>
      <c r="AC19" s="88"/>
      <c r="AD19" s="85"/>
      <c r="AE19" s="88"/>
      <c r="AF19" s="88"/>
      <c r="AG19" s="88"/>
      <c r="AH19" s="88"/>
      <c r="AI19" s="88"/>
      <c r="AJ19" s="88"/>
      <c r="AK19" s="4"/>
      <c r="AL19" s="4"/>
      <c r="AM19" s="117"/>
      <c r="AN19" s="87"/>
      <c r="AO19" s="87"/>
      <c r="AP19" s="87"/>
      <c r="AQ19" s="87"/>
      <c r="AR19" s="87"/>
      <c r="AS19" s="4"/>
      <c r="AT19" s="123"/>
    </row>
    <row r="20" spans="1:91" s="83" customFormat="1" ht="12.75">
      <c r="A20" s="16"/>
      <c r="B20" s="16"/>
      <c r="C20" s="4"/>
      <c r="D20" s="132"/>
      <c r="E20" s="4"/>
      <c r="F20" s="88"/>
      <c r="G20" s="88"/>
      <c r="H20" s="141"/>
      <c r="I20" s="141"/>
      <c r="J20" s="141"/>
      <c r="K20" s="88"/>
      <c r="L20" s="141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141"/>
      <c r="AE20" s="88"/>
      <c r="AF20" s="88"/>
      <c r="AG20" s="88"/>
      <c r="AH20" s="88"/>
      <c r="AI20" s="88"/>
      <c r="AJ20" s="88"/>
      <c r="AK20" s="4"/>
      <c r="AL20" s="4"/>
      <c r="AM20" s="117"/>
      <c r="AN20" s="89"/>
      <c r="AO20" s="89"/>
      <c r="AP20" s="89"/>
      <c r="AQ20" s="89"/>
      <c r="AR20" s="89"/>
      <c r="AS20" s="4"/>
      <c r="AT20" s="123"/>
    </row>
    <row r="21" spans="1:91" s="86" customFormat="1" ht="15" customHeight="1">
      <c r="A21" s="16"/>
      <c r="B21" s="16"/>
      <c r="C21" s="4"/>
      <c r="D21" s="132"/>
      <c r="E21" s="4"/>
      <c r="F21" s="88"/>
      <c r="G21" s="88"/>
      <c r="H21" s="141"/>
      <c r="I21" s="141"/>
      <c r="J21" s="141"/>
      <c r="K21" s="88"/>
      <c r="L21" s="141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141"/>
      <c r="AE21" s="88"/>
      <c r="AF21" s="88"/>
      <c r="AG21" s="88"/>
      <c r="AH21" s="88"/>
      <c r="AI21" s="88"/>
      <c r="AJ21" s="88"/>
      <c r="AK21" s="4"/>
      <c r="AL21" s="4"/>
      <c r="AM21" s="117"/>
      <c r="AN21" s="89"/>
      <c r="AO21" s="89"/>
      <c r="AP21" s="89"/>
      <c r="AQ21" s="89"/>
      <c r="AR21" s="89"/>
      <c r="AS21" s="4"/>
      <c r="AT21" s="4"/>
    </row>
    <row r="22" spans="1:91" s="86" customFormat="1" ht="11.25">
      <c r="A22" s="16"/>
      <c r="B22" s="16"/>
      <c r="C22" s="4"/>
      <c r="D22" s="132"/>
      <c r="E22" s="4"/>
      <c r="F22" s="88"/>
      <c r="G22" s="88"/>
      <c r="H22" s="141"/>
      <c r="I22" s="141"/>
      <c r="J22" s="141"/>
      <c r="K22" s="88"/>
      <c r="L22" s="141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141"/>
      <c r="AE22" s="88"/>
      <c r="AF22" s="88"/>
      <c r="AG22" s="88"/>
      <c r="AH22" s="88"/>
      <c r="AI22" s="88"/>
      <c r="AJ22" s="88"/>
      <c r="AK22" s="4"/>
      <c r="AL22" s="4"/>
      <c r="AM22" s="117"/>
      <c r="AN22" s="89"/>
      <c r="AO22" s="89"/>
      <c r="AP22" s="89"/>
      <c r="AQ22" s="89"/>
      <c r="AR22" s="89"/>
      <c r="AS22" s="4"/>
      <c r="AT22" s="4"/>
    </row>
    <row r="23" spans="1:91" s="86" customFormat="1" ht="11.25">
      <c r="A23" s="16"/>
      <c r="B23" s="16"/>
      <c r="C23" s="4"/>
      <c r="D23" s="132"/>
      <c r="E23" s="4"/>
      <c r="F23" s="88"/>
      <c r="G23" s="88"/>
      <c r="H23" s="141"/>
      <c r="I23" s="141"/>
      <c r="J23" s="141"/>
      <c r="K23" s="88"/>
      <c r="L23" s="141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141"/>
      <c r="AE23" s="88"/>
      <c r="AF23" s="88"/>
      <c r="AG23" s="88"/>
      <c r="AH23" s="88"/>
      <c r="AI23" s="88"/>
      <c r="AJ23" s="88"/>
      <c r="AK23" s="4"/>
      <c r="AL23" s="4"/>
      <c r="AM23" s="117"/>
      <c r="AN23" s="89"/>
      <c r="AO23" s="89"/>
      <c r="AP23" s="89"/>
      <c r="AQ23" s="89"/>
      <c r="AR23" s="89"/>
      <c r="AS23" s="4"/>
      <c r="AT23" s="4"/>
    </row>
    <row r="24" spans="1:91" s="86" customFormat="1" ht="11.25">
      <c r="A24" s="13"/>
      <c r="B24" s="13"/>
      <c r="C24" s="19"/>
      <c r="D24" s="133"/>
      <c r="E24" s="90"/>
      <c r="F24" s="140"/>
      <c r="G24" s="142"/>
      <c r="H24" s="85"/>
      <c r="I24" s="85"/>
      <c r="J24" s="85"/>
      <c r="K24" s="142"/>
      <c r="L24" s="85"/>
      <c r="M24" s="142"/>
      <c r="N24" s="142"/>
      <c r="O24" s="142"/>
      <c r="P24" s="142"/>
      <c r="Q24" s="85"/>
      <c r="R24" s="140"/>
      <c r="S24" s="142"/>
      <c r="T24" s="142"/>
      <c r="U24" s="85"/>
      <c r="V24" s="142"/>
      <c r="W24" s="142"/>
      <c r="X24" s="85"/>
      <c r="Y24" s="142"/>
      <c r="Z24" s="142"/>
      <c r="AA24" s="142"/>
      <c r="AB24" s="142"/>
      <c r="AC24" s="142"/>
      <c r="AD24" s="85"/>
      <c r="AE24" s="142"/>
      <c r="AF24" s="142"/>
      <c r="AG24" s="142"/>
      <c r="AH24" s="142"/>
      <c r="AI24" s="142"/>
      <c r="AJ24" s="142"/>
      <c r="AK24" s="90"/>
      <c r="AM24" s="118"/>
      <c r="AN24" s="13"/>
      <c r="AO24" s="13"/>
      <c r="AP24" s="13"/>
      <c r="AQ24" s="13"/>
      <c r="AR24" s="13"/>
      <c r="AS24" s="19"/>
      <c r="AT24" s="4"/>
    </row>
    <row r="25" spans="1:91" s="86" customFormat="1" ht="12.75">
      <c r="A25" s="2"/>
      <c r="B25" s="2" t="s">
        <v>0</v>
      </c>
      <c r="C25" s="2"/>
      <c r="D25" s="311"/>
      <c r="E25" s="2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  <c r="AD25" s="143"/>
      <c r="AE25" s="143"/>
      <c r="AF25" s="143"/>
      <c r="AG25" s="143"/>
      <c r="AH25" s="144"/>
      <c r="AI25" s="144"/>
      <c r="AJ25" s="144"/>
      <c r="AK25" s="2"/>
      <c r="AL25" s="2"/>
      <c r="AM25" s="119"/>
      <c r="AN25" s="2"/>
      <c r="AO25" s="2"/>
      <c r="AP25" s="2"/>
      <c r="AQ25" s="2"/>
      <c r="AR25" s="2"/>
      <c r="AS25" s="2"/>
      <c r="AT25" s="4"/>
    </row>
    <row r="26" spans="1:91" s="86" customFormat="1" ht="12.75">
      <c r="A26" s="2"/>
      <c r="B26" s="2"/>
      <c r="C26" s="2" t="s">
        <v>48</v>
      </c>
      <c r="D26" s="311"/>
      <c r="E26" s="2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143"/>
      <c r="AG26" s="143"/>
      <c r="AH26" s="144"/>
      <c r="AI26" s="144"/>
      <c r="AJ26" s="144"/>
      <c r="AK26" s="2"/>
      <c r="AL26" s="2"/>
      <c r="AM26" s="119"/>
      <c r="AN26" s="2"/>
      <c r="AO26" s="2"/>
      <c r="AP26" s="2"/>
      <c r="AQ26" s="2"/>
      <c r="AR26" s="2"/>
      <c r="AS26" s="2"/>
      <c r="AT26" s="19"/>
    </row>
    <row r="27" spans="1:91" ht="15" customHeight="1">
      <c r="C27" s="2" t="s">
        <v>49</v>
      </c>
    </row>
    <row r="28" spans="1:91" ht="15" customHeight="1">
      <c r="C28" s="2" t="s">
        <v>50</v>
      </c>
    </row>
    <row r="29" spans="1:91" ht="15" customHeight="1">
      <c r="C29" s="2" t="s">
        <v>51</v>
      </c>
    </row>
    <row r="30" spans="1:91" ht="15" customHeight="1">
      <c r="C30" s="2" t="s">
        <v>52</v>
      </c>
    </row>
    <row r="31" spans="1:91" ht="15" customHeight="1">
      <c r="C31" s="2" t="s">
        <v>53</v>
      </c>
    </row>
    <row r="32" spans="1:91" ht="15" customHeight="1">
      <c r="C32" s="2" t="s">
        <v>54</v>
      </c>
    </row>
    <row r="33" spans="1:46" ht="15" customHeight="1">
      <c r="C33" s="2" t="s">
        <v>55</v>
      </c>
    </row>
    <row r="34" spans="1:46" ht="15" customHeight="1">
      <c r="C34" s="2" t="s">
        <v>56</v>
      </c>
    </row>
    <row r="45" spans="1:46" s="171" customFormat="1" ht="20.25">
      <c r="A45" s="161" t="str">
        <f>$A$1</f>
        <v>Công ty TNHH Hải sản An Lạc</v>
      </c>
      <c r="B45" s="165"/>
      <c r="C45" s="165"/>
      <c r="D45" s="166"/>
      <c r="E45" s="165"/>
      <c r="F45" s="166"/>
      <c r="G45" s="166"/>
      <c r="H45" s="166"/>
      <c r="I45" s="166"/>
      <c r="J45" s="166"/>
      <c r="K45" s="167"/>
      <c r="L45" s="167"/>
      <c r="M45" s="167"/>
      <c r="N45" s="167"/>
      <c r="O45" s="167"/>
      <c r="P45" s="167"/>
      <c r="Q45" s="167"/>
      <c r="R45" s="167"/>
      <c r="S45" s="168" t="str">
        <f>S1</f>
        <v>BẢNG CHẤM CÔNG THÁNG 11 NĂM 2014</v>
      </c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7"/>
      <c r="AI45" s="167"/>
      <c r="AJ45" s="167"/>
      <c r="AK45" s="169"/>
      <c r="AL45" s="169"/>
      <c r="AM45" s="374" t="s">
        <v>126</v>
      </c>
      <c r="AN45" s="375"/>
      <c r="AO45" s="375"/>
      <c r="AP45" s="375"/>
      <c r="AQ45" s="375"/>
      <c r="AR45" s="375"/>
      <c r="AS45" s="376"/>
      <c r="AT45" s="170"/>
    </row>
    <row r="46" spans="1:46" s="171" customFormat="1" ht="20.25">
      <c r="A46" s="161" t="str">
        <f>$A$2</f>
        <v>Địa chỉ: Lô A14, đường 4A, KCN Hải Sơn, Đức Hòa, Long An</v>
      </c>
      <c r="B46" s="166"/>
      <c r="C46" s="166"/>
      <c r="D46" s="166"/>
      <c r="E46" s="166"/>
      <c r="F46" s="166"/>
      <c r="G46" s="166"/>
      <c r="H46" s="166"/>
      <c r="I46" s="166"/>
      <c r="J46" s="166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7"/>
      <c r="AD46" s="167"/>
      <c r="AE46" s="167"/>
      <c r="AF46" s="167"/>
      <c r="AG46" s="167"/>
      <c r="AH46" s="167"/>
      <c r="AI46" s="167"/>
      <c r="AJ46" s="167"/>
      <c r="AK46" s="169"/>
      <c r="AL46" s="169"/>
      <c r="AM46" s="172"/>
      <c r="AN46" s="173"/>
      <c r="AO46" s="173"/>
      <c r="AP46" s="173"/>
      <c r="AQ46" s="173"/>
      <c r="AR46" s="173"/>
      <c r="AS46" s="174"/>
      <c r="AT46" s="174"/>
    </row>
    <row r="47" spans="1:46" s="171" customFormat="1" ht="21" customHeight="1">
      <c r="A47" s="161" t="str">
        <f>$A$3</f>
        <v>MST: 1100878093</v>
      </c>
      <c r="B47" s="175"/>
      <c r="C47" s="175"/>
      <c r="D47" s="176"/>
      <c r="E47" s="176"/>
      <c r="F47" s="167"/>
      <c r="G47" s="167"/>
      <c r="H47" s="167"/>
      <c r="I47" s="167"/>
      <c r="J47" s="167"/>
      <c r="K47" s="167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  <c r="AD47" s="167"/>
      <c r="AE47" s="167"/>
      <c r="AF47" s="167"/>
      <c r="AG47" s="167"/>
      <c r="AH47" s="167"/>
      <c r="AI47" s="167"/>
      <c r="AJ47" s="167"/>
      <c r="AK47" s="169"/>
      <c r="AL47" s="169"/>
      <c r="AM47" s="172"/>
      <c r="AN47" s="170"/>
      <c r="AO47" s="170"/>
      <c r="AP47" s="170"/>
      <c r="AQ47" s="170"/>
      <c r="AR47" s="170"/>
      <c r="AS47" s="177"/>
      <c r="AT47" s="177"/>
    </row>
    <row r="48" spans="1:46" s="171" customFormat="1" ht="14.25" customHeight="1">
      <c r="A48" s="178"/>
      <c r="B48" s="178"/>
      <c r="C48" s="179"/>
      <c r="D48" s="180"/>
      <c r="E48" s="181">
        <f>$E$4</f>
        <v>41944</v>
      </c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3"/>
      <c r="AI48" s="183"/>
      <c r="AJ48" s="183"/>
      <c r="AK48" s="178"/>
      <c r="AL48" s="178"/>
      <c r="AM48" s="184"/>
      <c r="AN48" s="178"/>
      <c r="AO48" s="178"/>
      <c r="AP48" s="178"/>
      <c r="AQ48" s="178"/>
      <c r="AR48" s="178"/>
      <c r="AS48" s="178"/>
      <c r="AT48" s="185"/>
    </row>
    <row r="49" spans="1:91" s="187" customFormat="1" ht="18.75" customHeight="1">
      <c r="A49" s="377" t="s">
        <v>29</v>
      </c>
      <c r="B49" s="377" t="s">
        <v>3</v>
      </c>
      <c r="C49" s="377" t="s">
        <v>1</v>
      </c>
      <c r="D49" s="398" t="s">
        <v>30</v>
      </c>
      <c r="E49" s="377" t="s">
        <v>31</v>
      </c>
      <c r="F49" s="186">
        <f>+E48</f>
        <v>41944</v>
      </c>
      <c r="G49" s="186">
        <f t="shared" ref="G49:AI49" si="22">F49+1</f>
        <v>41945</v>
      </c>
      <c r="H49" s="186">
        <f t="shared" si="22"/>
        <v>41946</v>
      </c>
      <c r="I49" s="186">
        <f t="shared" si="22"/>
        <v>41947</v>
      </c>
      <c r="J49" s="186">
        <f t="shared" si="22"/>
        <v>41948</v>
      </c>
      <c r="K49" s="186">
        <f t="shared" si="22"/>
        <v>41949</v>
      </c>
      <c r="L49" s="186">
        <f t="shared" si="22"/>
        <v>41950</v>
      </c>
      <c r="M49" s="186">
        <f t="shared" si="22"/>
        <v>41951</v>
      </c>
      <c r="N49" s="186">
        <f t="shared" si="22"/>
        <v>41952</v>
      </c>
      <c r="O49" s="186">
        <f t="shared" si="22"/>
        <v>41953</v>
      </c>
      <c r="P49" s="186">
        <f t="shared" si="22"/>
        <v>41954</v>
      </c>
      <c r="Q49" s="186">
        <f t="shared" si="22"/>
        <v>41955</v>
      </c>
      <c r="R49" s="186">
        <f t="shared" si="22"/>
        <v>41956</v>
      </c>
      <c r="S49" s="186">
        <f t="shared" si="22"/>
        <v>41957</v>
      </c>
      <c r="T49" s="186">
        <f t="shared" si="22"/>
        <v>41958</v>
      </c>
      <c r="U49" s="186">
        <f t="shared" si="22"/>
        <v>41959</v>
      </c>
      <c r="V49" s="186">
        <f t="shared" si="22"/>
        <v>41960</v>
      </c>
      <c r="W49" s="186">
        <f t="shared" si="22"/>
        <v>41961</v>
      </c>
      <c r="X49" s="186">
        <f t="shared" si="22"/>
        <v>41962</v>
      </c>
      <c r="Y49" s="186">
        <f t="shared" si="22"/>
        <v>41963</v>
      </c>
      <c r="Z49" s="186">
        <f t="shared" si="22"/>
        <v>41964</v>
      </c>
      <c r="AA49" s="186">
        <f t="shared" si="22"/>
        <v>41965</v>
      </c>
      <c r="AB49" s="186">
        <f t="shared" si="22"/>
        <v>41966</v>
      </c>
      <c r="AC49" s="186">
        <f t="shared" si="22"/>
        <v>41967</v>
      </c>
      <c r="AD49" s="186">
        <f t="shared" si="22"/>
        <v>41968</v>
      </c>
      <c r="AE49" s="186">
        <f t="shared" si="22"/>
        <v>41969</v>
      </c>
      <c r="AF49" s="186">
        <f t="shared" si="22"/>
        <v>41970</v>
      </c>
      <c r="AG49" s="186">
        <f t="shared" si="22"/>
        <v>41971</v>
      </c>
      <c r="AH49" s="186">
        <f>AG49+1</f>
        <v>41972</v>
      </c>
      <c r="AI49" s="186">
        <f t="shared" si="22"/>
        <v>41973</v>
      </c>
      <c r="AJ49" s="186"/>
      <c r="AK49" s="400" t="s">
        <v>15</v>
      </c>
      <c r="AL49" s="401"/>
      <c r="AM49" s="402"/>
      <c r="AN49" s="403" t="s">
        <v>47</v>
      </c>
      <c r="AO49" s="403" t="s">
        <v>43</v>
      </c>
      <c r="AP49" s="403" t="s">
        <v>44</v>
      </c>
      <c r="AQ49" s="403" t="s">
        <v>45</v>
      </c>
      <c r="AR49" s="403" t="s">
        <v>46</v>
      </c>
      <c r="AS49" s="398" t="s">
        <v>0</v>
      </c>
      <c r="AT49" s="405"/>
      <c r="AV49" s="171"/>
      <c r="AW49" s="171"/>
      <c r="AX49" s="171"/>
      <c r="AY49" s="171"/>
      <c r="AZ49" s="171"/>
      <c r="BA49" s="171"/>
      <c r="BB49" s="171"/>
      <c r="BC49" s="171"/>
      <c r="BD49" s="171"/>
      <c r="BE49" s="171"/>
      <c r="BF49" s="171"/>
      <c r="BG49" s="171"/>
      <c r="BH49" s="171"/>
      <c r="BI49" s="171"/>
      <c r="BJ49" s="171"/>
      <c r="BK49" s="171"/>
      <c r="BL49" s="171"/>
      <c r="BM49" s="171"/>
      <c r="BN49" s="171"/>
      <c r="BO49" s="171"/>
      <c r="BP49" s="171"/>
      <c r="BQ49" s="171"/>
      <c r="BR49" s="171"/>
      <c r="BS49" s="171"/>
      <c r="BT49" s="171"/>
      <c r="BU49" s="171"/>
      <c r="BV49" s="171"/>
      <c r="BW49" s="171"/>
      <c r="BX49" s="171"/>
      <c r="BY49" s="171"/>
      <c r="BZ49" s="171"/>
      <c r="CA49" s="171"/>
      <c r="CB49" s="171"/>
      <c r="CC49" s="171"/>
      <c r="CD49" s="171"/>
      <c r="CE49" s="171"/>
      <c r="CF49" s="171"/>
      <c r="CG49" s="171"/>
      <c r="CH49" s="171"/>
      <c r="CI49" s="171"/>
      <c r="CJ49" s="171"/>
      <c r="CK49" s="171"/>
      <c r="CL49" s="171"/>
      <c r="CM49" s="171"/>
    </row>
    <row r="50" spans="1:91" s="187" customFormat="1" ht="57.75" customHeight="1">
      <c r="A50" s="378"/>
      <c r="B50" s="378"/>
      <c r="C50" s="378"/>
      <c r="D50" s="378"/>
      <c r="E50" s="399"/>
      <c r="F50" s="188" t="str">
        <f>CHOOSE(WEEKDAY(F49),"C.Nhật","T.Hai","T.Ba","T.Tư","T.Năm","T.Sáu","T.Bảy")</f>
        <v>T.Bảy</v>
      </c>
      <c r="G50" s="188" t="str">
        <f t="shared" ref="G50:AI50" si="23">CHOOSE(WEEKDAY(G49),"C.Nhật","T.Hai","T.Ba","T.Tư","T.Năm","T.Sáu","T.Bảy")</f>
        <v>C.Nhật</v>
      </c>
      <c r="H50" s="188" t="str">
        <f t="shared" si="23"/>
        <v>T.Hai</v>
      </c>
      <c r="I50" s="188" t="str">
        <f t="shared" si="23"/>
        <v>T.Ba</v>
      </c>
      <c r="J50" s="188" t="str">
        <f t="shared" si="23"/>
        <v>T.Tư</v>
      </c>
      <c r="K50" s="188" t="str">
        <f t="shared" si="23"/>
        <v>T.Năm</v>
      </c>
      <c r="L50" s="188" t="str">
        <f t="shared" si="23"/>
        <v>T.Sáu</v>
      </c>
      <c r="M50" s="188" t="str">
        <f t="shared" si="23"/>
        <v>T.Bảy</v>
      </c>
      <c r="N50" s="188" t="str">
        <f t="shared" si="23"/>
        <v>C.Nhật</v>
      </c>
      <c r="O50" s="188" t="str">
        <f t="shared" si="23"/>
        <v>T.Hai</v>
      </c>
      <c r="P50" s="188" t="str">
        <f t="shared" si="23"/>
        <v>T.Ba</v>
      </c>
      <c r="Q50" s="188" t="str">
        <f t="shared" si="23"/>
        <v>T.Tư</v>
      </c>
      <c r="R50" s="188" t="str">
        <f t="shared" si="23"/>
        <v>T.Năm</v>
      </c>
      <c r="S50" s="188" t="str">
        <f t="shared" si="23"/>
        <v>T.Sáu</v>
      </c>
      <c r="T50" s="188" t="str">
        <f t="shared" si="23"/>
        <v>T.Bảy</v>
      </c>
      <c r="U50" s="188" t="str">
        <f t="shared" si="23"/>
        <v>C.Nhật</v>
      </c>
      <c r="V50" s="188" t="str">
        <f t="shared" si="23"/>
        <v>T.Hai</v>
      </c>
      <c r="W50" s="188" t="str">
        <f t="shared" si="23"/>
        <v>T.Ba</v>
      </c>
      <c r="X50" s="188" t="str">
        <f t="shared" si="23"/>
        <v>T.Tư</v>
      </c>
      <c r="Y50" s="188" t="str">
        <f t="shared" si="23"/>
        <v>T.Năm</v>
      </c>
      <c r="Z50" s="188" t="str">
        <f t="shared" si="23"/>
        <v>T.Sáu</v>
      </c>
      <c r="AA50" s="188" t="str">
        <f t="shared" si="23"/>
        <v>T.Bảy</v>
      </c>
      <c r="AB50" s="188" t="str">
        <f t="shared" si="23"/>
        <v>C.Nhật</v>
      </c>
      <c r="AC50" s="188" t="str">
        <f t="shared" si="23"/>
        <v>T.Hai</v>
      </c>
      <c r="AD50" s="188" t="str">
        <f t="shared" si="23"/>
        <v>T.Ba</v>
      </c>
      <c r="AE50" s="188" t="str">
        <f t="shared" si="23"/>
        <v>T.Tư</v>
      </c>
      <c r="AF50" s="188" t="str">
        <f t="shared" si="23"/>
        <v>T.Năm</v>
      </c>
      <c r="AG50" s="188" t="str">
        <f t="shared" si="23"/>
        <v>T.Sáu</v>
      </c>
      <c r="AH50" s="188" t="str">
        <f t="shared" si="23"/>
        <v>T.Bảy</v>
      </c>
      <c r="AI50" s="188" t="str">
        <f t="shared" si="23"/>
        <v>C.Nhật</v>
      </c>
      <c r="AJ50" s="188"/>
      <c r="AK50" s="189" t="s">
        <v>16</v>
      </c>
      <c r="AL50" s="189" t="s">
        <v>32</v>
      </c>
      <c r="AM50" s="190" t="s">
        <v>17</v>
      </c>
      <c r="AN50" s="404"/>
      <c r="AO50" s="404"/>
      <c r="AP50" s="404"/>
      <c r="AQ50" s="404"/>
      <c r="AR50" s="404"/>
      <c r="AS50" s="378"/>
      <c r="AT50" s="405"/>
      <c r="AV50" s="171"/>
      <c r="AW50" s="171"/>
      <c r="AX50" s="171"/>
      <c r="AY50" s="171"/>
      <c r="AZ50" s="171"/>
      <c r="BA50" s="171"/>
      <c r="BB50" s="171"/>
      <c r="BC50" s="171"/>
      <c r="BD50" s="171"/>
      <c r="BE50" s="171"/>
      <c r="BF50" s="171"/>
      <c r="BG50" s="171"/>
      <c r="BH50" s="171"/>
      <c r="BI50" s="171"/>
      <c r="BJ50" s="171"/>
      <c r="BK50" s="171"/>
      <c r="BL50" s="171"/>
      <c r="BM50" s="171"/>
      <c r="BN50" s="171"/>
      <c r="BO50" s="171"/>
      <c r="BP50" s="171"/>
      <c r="BQ50" s="171"/>
      <c r="BR50" s="171"/>
      <c r="BS50" s="171"/>
      <c r="BT50" s="171"/>
      <c r="BU50" s="171"/>
      <c r="BV50" s="171"/>
      <c r="BW50" s="171"/>
      <c r="BX50" s="171"/>
      <c r="BY50" s="171"/>
      <c r="BZ50" s="171"/>
      <c r="CA50" s="171"/>
      <c r="CB50" s="171"/>
      <c r="CC50" s="171"/>
      <c r="CD50" s="171"/>
      <c r="CE50" s="171"/>
      <c r="CF50" s="171"/>
      <c r="CG50" s="171"/>
      <c r="CH50" s="171"/>
      <c r="CI50" s="171"/>
      <c r="CJ50" s="171"/>
      <c r="CK50" s="171"/>
      <c r="CL50" s="171"/>
      <c r="CM50" s="171"/>
    </row>
    <row r="51" spans="1:91" s="187" customFormat="1" ht="12.75" customHeight="1">
      <c r="A51" s="191">
        <v>1</v>
      </c>
      <c r="B51" s="191">
        <v>2</v>
      </c>
      <c r="C51" s="191">
        <v>3</v>
      </c>
      <c r="D51" s="191">
        <v>4</v>
      </c>
      <c r="E51" s="191">
        <v>5</v>
      </c>
      <c r="F51" s="191">
        <v>6</v>
      </c>
      <c r="G51" s="191">
        <v>7</v>
      </c>
      <c r="H51" s="191">
        <v>8</v>
      </c>
      <c r="I51" s="191">
        <v>9</v>
      </c>
      <c r="J51" s="191">
        <v>10</v>
      </c>
      <c r="K51" s="191">
        <v>11</v>
      </c>
      <c r="L51" s="191">
        <v>12</v>
      </c>
      <c r="M51" s="191">
        <v>13</v>
      </c>
      <c r="N51" s="191">
        <v>14</v>
      </c>
      <c r="O51" s="191">
        <v>15</v>
      </c>
      <c r="P51" s="191">
        <v>16</v>
      </c>
      <c r="Q51" s="191">
        <v>17</v>
      </c>
      <c r="R51" s="191">
        <v>18</v>
      </c>
      <c r="S51" s="191">
        <v>19</v>
      </c>
      <c r="T51" s="191">
        <v>20</v>
      </c>
      <c r="U51" s="191">
        <v>21</v>
      </c>
      <c r="V51" s="191">
        <v>22</v>
      </c>
      <c r="W51" s="191">
        <v>23</v>
      </c>
      <c r="X51" s="191">
        <v>24</v>
      </c>
      <c r="Y51" s="191">
        <v>25</v>
      </c>
      <c r="Z51" s="191">
        <v>26</v>
      </c>
      <c r="AA51" s="191">
        <v>27</v>
      </c>
      <c r="AB51" s="191">
        <v>28</v>
      </c>
      <c r="AC51" s="191">
        <v>29</v>
      </c>
      <c r="AD51" s="191">
        <v>30</v>
      </c>
      <c r="AE51" s="191">
        <v>31</v>
      </c>
      <c r="AF51" s="191">
        <v>32</v>
      </c>
      <c r="AG51" s="191">
        <v>33</v>
      </c>
      <c r="AH51" s="191">
        <v>34</v>
      </c>
      <c r="AI51" s="191">
        <v>35</v>
      </c>
      <c r="AJ51" s="191"/>
      <c r="AK51" s="191">
        <v>37</v>
      </c>
      <c r="AL51" s="191">
        <v>38</v>
      </c>
      <c r="AM51" s="191">
        <v>39</v>
      </c>
      <c r="AN51" s="191">
        <v>40</v>
      </c>
      <c r="AO51" s="191">
        <v>41</v>
      </c>
      <c r="AP51" s="191">
        <v>42</v>
      </c>
      <c r="AQ51" s="191">
        <v>43</v>
      </c>
      <c r="AR51" s="191">
        <v>44</v>
      </c>
      <c r="AS51" s="191">
        <v>45</v>
      </c>
      <c r="AT51" s="315"/>
      <c r="AV51" s="171"/>
      <c r="AW51" s="171"/>
      <c r="AX51" s="171"/>
      <c r="AY51" s="171"/>
      <c r="AZ51" s="171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1"/>
      <c r="BN51" s="171"/>
      <c r="BO51" s="171"/>
      <c r="BP51" s="171"/>
      <c r="BQ51" s="171"/>
      <c r="BR51" s="171"/>
      <c r="BS51" s="171"/>
      <c r="BT51" s="171"/>
      <c r="BU51" s="171"/>
      <c r="BV51" s="171"/>
      <c r="BW51" s="171"/>
      <c r="BX51" s="171"/>
      <c r="BY51" s="171"/>
      <c r="BZ51" s="171"/>
      <c r="CA51" s="171"/>
      <c r="CB51" s="171"/>
      <c r="CC51" s="171"/>
      <c r="CD51" s="171"/>
      <c r="CE51" s="171"/>
      <c r="CF51" s="171"/>
      <c r="CG51" s="171"/>
      <c r="CH51" s="171"/>
      <c r="CI51" s="171"/>
      <c r="CJ51" s="171"/>
      <c r="CK51" s="171"/>
      <c r="CL51" s="171"/>
      <c r="CM51" s="171"/>
    </row>
    <row r="52" spans="1:91" s="187" customFormat="1" ht="18" customHeight="1">
      <c r="A52" s="372">
        <v>1</v>
      </c>
      <c r="B52" s="372" t="s">
        <v>78</v>
      </c>
      <c r="C52" s="358" t="str">
        <f>VLOOKUP(B52,DS,2,0)</f>
        <v>Nguyễn Thiện Duy</v>
      </c>
      <c r="D52" s="360" t="str">
        <f>VLOOKUP(B52,DS,3,0)</f>
        <v>Giám đốc</v>
      </c>
      <c r="E52" s="79" t="s">
        <v>33</v>
      </c>
      <c r="F52" s="80">
        <v>8</v>
      </c>
      <c r="G52" s="80"/>
      <c r="H52" s="80">
        <v>8</v>
      </c>
      <c r="I52" s="80">
        <v>8</v>
      </c>
      <c r="J52" s="80">
        <v>8</v>
      </c>
      <c r="K52" s="80">
        <v>8</v>
      </c>
      <c r="L52" s="80">
        <v>8</v>
      </c>
      <c r="M52" s="80">
        <v>8</v>
      </c>
      <c r="N52" s="80"/>
      <c r="O52" s="80">
        <v>8</v>
      </c>
      <c r="P52" s="80">
        <v>8</v>
      </c>
      <c r="Q52" s="80">
        <v>8</v>
      </c>
      <c r="R52" s="80">
        <v>8</v>
      </c>
      <c r="S52" s="80">
        <v>8</v>
      </c>
      <c r="T52" s="80">
        <v>8</v>
      </c>
      <c r="U52" s="80"/>
      <c r="V52" s="80">
        <v>8</v>
      </c>
      <c r="W52" s="80">
        <v>8</v>
      </c>
      <c r="X52" s="80">
        <v>8</v>
      </c>
      <c r="Y52" s="80">
        <v>8</v>
      </c>
      <c r="Z52" s="80">
        <v>8</v>
      </c>
      <c r="AA52" s="80">
        <v>8</v>
      </c>
      <c r="AB52" s="80"/>
      <c r="AC52" s="80">
        <v>8</v>
      </c>
      <c r="AD52" s="80">
        <v>8</v>
      </c>
      <c r="AE52" s="80">
        <v>8</v>
      </c>
      <c r="AF52" s="80">
        <v>8</v>
      </c>
      <c r="AG52" s="80">
        <v>8</v>
      </c>
      <c r="AH52" s="80">
        <v>8</v>
      </c>
      <c r="AI52" s="80"/>
      <c r="AJ52" s="80"/>
      <c r="AK52" s="362">
        <f t="shared" ref="AK52" si="24">((SUM(F52:AJ52))/8)-(SUMIF($F$6:$AJ$6,"C.Nhật",F52:AJ52)/8)</f>
        <v>25</v>
      </c>
      <c r="AL52" s="362">
        <f t="shared" ref="AL52" si="25">SUM(F53:AJ53)/8*1.5</f>
        <v>0</v>
      </c>
      <c r="AM52" s="364">
        <f t="shared" ref="AM52" si="26">SUMIF($F$6:$AJ$6,"C.Nhật",$F52:$AJ53)/8*2</f>
        <v>0</v>
      </c>
      <c r="AN52" s="366">
        <f t="shared" ref="AN52" si="27">SUM(AK52:AM53)</f>
        <v>25</v>
      </c>
      <c r="AO52" s="388">
        <v>0</v>
      </c>
      <c r="AP52" s="382"/>
      <c r="AQ52" s="382"/>
      <c r="AR52" s="382"/>
      <c r="AS52" s="380"/>
      <c r="AT52" s="315"/>
      <c r="AV52" s="171"/>
      <c r="AW52" s="171"/>
      <c r="AX52" s="171"/>
      <c r="AY52" s="171"/>
      <c r="AZ52" s="171"/>
      <c r="BA52" s="171"/>
      <c r="BB52" s="171"/>
      <c r="BC52" s="171"/>
      <c r="BD52" s="171"/>
      <c r="BE52" s="171"/>
      <c r="BF52" s="171"/>
      <c r="BG52" s="171"/>
      <c r="BH52" s="171"/>
      <c r="BI52" s="171"/>
      <c r="BJ52" s="171"/>
      <c r="BK52" s="171"/>
      <c r="BL52" s="171"/>
      <c r="BM52" s="171"/>
      <c r="BN52" s="171"/>
      <c r="BO52" s="171"/>
      <c r="BP52" s="171"/>
      <c r="BQ52" s="171"/>
      <c r="BR52" s="171"/>
      <c r="BS52" s="171"/>
      <c r="BT52" s="171"/>
      <c r="BU52" s="171"/>
      <c r="BV52" s="171"/>
      <c r="BW52" s="171"/>
      <c r="BX52" s="171"/>
      <c r="BY52" s="171"/>
      <c r="BZ52" s="171"/>
      <c r="CA52" s="171"/>
      <c r="CB52" s="171"/>
      <c r="CC52" s="171"/>
      <c r="CD52" s="171"/>
      <c r="CE52" s="171"/>
      <c r="CF52" s="171"/>
      <c r="CG52" s="171"/>
      <c r="CH52" s="171"/>
      <c r="CI52" s="171"/>
      <c r="CJ52" s="171"/>
      <c r="CK52" s="171"/>
      <c r="CL52" s="171"/>
      <c r="CM52" s="171"/>
    </row>
    <row r="53" spans="1:91" s="187" customFormat="1" ht="18" customHeight="1">
      <c r="A53" s="373"/>
      <c r="B53" s="373"/>
      <c r="C53" s="359"/>
      <c r="D53" s="361"/>
      <c r="E53" s="81" t="s">
        <v>32</v>
      </c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363"/>
      <c r="AL53" s="363"/>
      <c r="AM53" s="365"/>
      <c r="AN53" s="367"/>
      <c r="AO53" s="389"/>
      <c r="AP53" s="383"/>
      <c r="AQ53" s="383"/>
      <c r="AR53" s="383"/>
      <c r="AS53" s="381"/>
      <c r="AT53" s="315"/>
      <c r="AV53" s="171"/>
      <c r="AW53" s="171"/>
      <c r="AX53" s="171"/>
      <c r="AY53" s="171"/>
      <c r="AZ53" s="171"/>
      <c r="BA53" s="171"/>
      <c r="BB53" s="171"/>
      <c r="BC53" s="171"/>
      <c r="BD53" s="171"/>
      <c r="BE53" s="171"/>
      <c r="BF53" s="171"/>
      <c r="BG53" s="171"/>
      <c r="BH53" s="171"/>
      <c r="BI53" s="171"/>
      <c r="BJ53" s="171"/>
      <c r="BK53" s="171"/>
      <c r="BL53" s="171"/>
      <c r="BM53" s="171"/>
      <c r="BN53" s="171"/>
      <c r="BO53" s="171"/>
      <c r="BP53" s="171"/>
      <c r="BQ53" s="171"/>
      <c r="BR53" s="171"/>
      <c r="BS53" s="171"/>
      <c r="BT53" s="171"/>
      <c r="BU53" s="171"/>
      <c r="BV53" s="171"/>
      <c r="BW53" s="171"/>
      <c r="BX53" s="171"/>
      <c r="BY53" s="171"/>
      <c r="BZ53" s="171"/>
      <c r="CA53" s="171"/>
      <c r="CB53" s="171"/>
      <c r="CC53" s="171"/>
      <c r="CD53" s="171"/>
      <c r="CE53" s="171"/>
      <c r="CF53" s="171"/>
      <c r="CG53" s="171"/>
      <c r="CH53" s="171"/>
      <c r="CI53" s="171"/>
      <c r="CJ53" s="171"/>
      <c r="CK53" s="171"/>
      <c r="CL53" s="171"/>
      <c r="CM53" s="171"/>
    </row>
    <row r="54" spans="1:91" s="187" customFormat="1" ht="18" customHeight="1">
      <c r="A54" s="372">
        <f>A52+1</f>
        <v>2</v>
      </c>
      <c r="B54" s="372" t="s">
        <v>80</v>
      </c>
      <c r="C54" s="358" t="str">
        <f>VLOOKUP(B54,DS,2,0)</f>
        <v>Nguyễn Văn Sẽ</v>
      </c>
      <c r="D54" s="360" t="str">
        <f>VLOOKUP(B54,DS,3,0)</f>
        <v>Kỹ Thuật</v>
      </c>
      <c r="E54" s="79" t="s">
        <v>33</v>
      </c>
      <c r="F54" s="80">
        <v>8</v>
      </c>
      <c r="G54" s="80"/>
      <c r="H54" s="80">
        <v>8</v>
      </c>
      <c r="I54" s="80">
        <v>8</v>
      </c>
      <c r="J54" s="80">
        <v>8</v>
      </c>
      <c r="K54" s="80">
        <v>8</v>
      </c>
      <c r="L54" s="80">
        <v>8</v>
      </c>
      <c r="M54" s="80">
        <v>8</v>
      </c>
      <c r="N54" s="80"/>
      <c r="O54" s="80">
        <v>8</v>
      </c>
      <c r="P54" s="80">
        <v>8</v>
      </c>
      <c r="Q54" s="80">
        <v>8</v>
      </c>
      <c r="R54" s="80">
        <v>8</v>
      </c>
      <c r="S54" s="80">
        <v>8</v>
      </c>
      <c r="T54" s="80">
        <v>8</v>
      </c>
      <c r="U54" s="80"/>
      <c r="V54" s="80">
        <v>8</v>
      </c>
      <c r="W54" s="80">
        <v>8</v>
      </c>
      <c r="X54" s="80">
        <v>8</v>
      </c>
      <c r="Y54" s="80">
        <v>8</v>
      </c>
      <c r="Z54" s="80">
        <v>8</v>
      </c>
      <c r="AA54" s="80">
        <v>8</v>
      </c>
      <c r="AB54" s="80"/>
      <c r="AC54" s="80">
        <v>8</v>
      </c>
      <c r="AD54" s="80">
        <v>8</v>
      </c>
      <c r="AE54" s="80">
        <v>8</v>
      </c>
      <c r="AF54" s="80">
        <v>8</v>
      </c>
      <c r="AG54" s="80">
        <v>8</v>
      </c>
      <c r="AH54" s="80">
        <v>8</v>
      </c>
      <c r="AI54" s="80"/>
      <c r="AJ54" s="80"/>
      <c r="AK54" s="362">
        <f t="shared" ref="AK54" si="28">((SUM(F54:AJ54))/8)-(SUMIF($F$6:$AJ$6,"C.Nhật",F54:AJ54)/8)</f>
        <v>25</v>
      </c>
      <c r="AL54" s="362">
        <f t="shared" ref="AL54" si="29">SUM(F55:AJ55)/8*1.5</f>
        <v>0</v>
      </c>
      <c r="AM54" s="364">
        <f t="shared" ref="AM54" si="30">SUMIF($F$6:$AJ$6,"C.Nhật",$F54:$AJ55)/8*2</f>
        <v>0</v>
      </c>
      <c r="AN54" s="366">
        <f t="shared" ref="AN54" si="31">SUM(AK54:AM55)</f>
        <v>25</v>
      </c>
      <c r="AO54" s="388">
        <v>0</v>
      </c>
      <c r="AP54" s="382"/>
      <c r="AQ54" s="382"/>
      <c r="AR54" s="382"/>
      <c r="AS54" s="380"/>
      <c r="AT54" s="315"/>
      <c r="AV54" s="171"/>
      <c r="AW54" s="171"/>
      <c r="AX54" s="171"/>
      <c r="AY54" s="171"/>
      <c r="AZ54" s="171"/>
      <c r="BA54" s="171"/>
      <c r="BB54" s="171"/>
      <c r="BC54" s="171"/>
      <c r="BD54" s="171"/>
      <c r="BE54" s="171"/>
      <c r="BF54" s="171"/>
      <c r="BG54" s="171"/>
      <c r="BH54" s="171"/>
      <c r="BI54" s="171"/>
      <c r="BJ54" s="171"/>
      <c r="BK54" s="171"/>
      <c r="BL54" s="171"/>
      <c r="BM54" s="171"/>
      <c r="BN54" s="171"/>
      <c r="BO54" s="171"/>
      <c r="BP54" s="171"/>
      <c r="BQ54" s="171"/>
      <c r="BR54" s="171"/>
      <c r="BS54" s="171"/>
      <c r="BT54" s="171"/>
      <c r="BU54" s="171"/>
      <c r="BV54" s="171"/>
      <c r="BW54" s="171"/>
      <c r="BX54" s="171"/>
      <c r="BY54" s="171"/>
      <c r="BZ54" s="171"/>
      <c r="CA54" s="171"/>
      <c r="CB54" s="171"/>
      <c r="CC54" s="171"/>
      <c r="CD54" s="171"/>
      <c r="CE54" s="171"/>
      <c r="CF54" s="171"/>
      <c r="CG54" s="171"/>
      <c r="CH54" s="171"/>
      <c r="CI54" s="171"/>
      <c r="CJ54" s="171"/>
      <c r="CK54" s="171"/>
      <c r="CL54" s="171"/>
      <c r="CM54" s="171"/>
    </row>
    <row r="55" spans="1:91" s="187" customFormat="1" ht="18" customHeight="1">
      <c r="A55" s="373"/>
      <c r="B55" s="373"/>
      <c r="C55" s="359"/>
      <c r="D55" s="361"/>
      <c r="E55" s="81" t="s">
        <v>32</v>
      </c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363"/>
      <c r="AL55" s="363"/>
      <c r="AM55" s="365"/>
      <c r="AN55" s="367"/>
      <c r="AO55" s="389"/>
      <c r="AP55" s="383"/>
      <c r="AQ55" s="383"/>
      <c r="AR55" s="383"/>
      <c r="AS55" s="381"/>
      <c r="AT55" s="315"/>
      <c r="AV55" s="171"/>
      <c r="AW55" s="171"/>
      <c r="AX55" s="171"/>
      <c r="AY55" s="171"/>
      <c r="AZ55" s="171"/>
      <c r="BA55" s="171"/>
      <c r="BB55" s="171"/>
      <c r="BC55" s="171"/>
      <c r="BD55" s="171"/>
      <c r="BE55" s="171"/>
      <c r="BF55" s="171"/>
      <c r="BG55" s="171"/>
      <c r="BH55" s="171"/>
      <c r="BI55" s="171"/>
      <c r="BJ55" s="171"/>
      <c r="BK55" s="171"/>
      <c r="BL55" s="171"/>
      <c r="BM55" s="171"/>
      <c r="BN55" s="171"/>
      <c r="BO55" s="171"/>
      <c r="BP55" s="171"/>
      <c r="BQ55" s="171"/>
      <c r="BR55" s="171"/>
      <c r="BS55" s="171"/>
      <c r="BT55" s="171"/>
      <c r="BU55" s="171"/>
      <c r="BV55" s="171"/>
      <c r="BW55" s="171"/>
      <c r="BX55" s="171"/>
      <c r="BY55" s="171"/>
      <c r="BZ55" s="171"/>
      <c r="CA55" s="171"/>
      <c r="CB55" s="171"/>
      <c r="CC55" s="171"/>
      <c r="CD55" s="171"/>
      <c r="CE55" s="171"/>
      <c r="CF55" s="171"/>
      <c r="CG55" s="171"/>
      <c r="CH55" s="171"/>
      <c r="CI55" s="171"/>
      <c r="CJ55" s="171"/>
      <c r="CK55" s="171"/>
      <c r="CL55" s="171"/>
      <c r="CM55" s="171"/>
    </row>
    <row r="56" spans="1:91" s="187" customFormat="1" ht="18" customHeight="1">
      <c r="A56" s="372">
        <f>A54+1</f>
        <v>3</v>
      </c>
      <c r="B56" s="372" t="s">
        <v>82</v>
      </c>
      <c r="C56" s="358" t="str">
        <f>VLOOKUP(B56,DS,2,0)</f>
        <v>Võ Uyên Phương</v>
      </c>
      <c r="D56" s="360" t="str">
        <f>VLOOKUP(B56,DS,3,0)</f>
        <v>LĐ- TL</v>
      </c>
      <c r="E56" s="79" t="s">
        <v>33</v>
      </c>
      <c r="F56" s="80">
        <v>8</v>
      </c>
      <c r="G56" s="80"/>
      <c r="H56" s="80">
        <v>8</v>
      </c>
      <c r="I56" s="80">
        <v>8</v>
      </c>
      <c r="J56" s="80">
        <v>8</v>
      </c>
      <c r="K56" s="80">
        <v>8</v>
      </c>
      <c r="L56" s="80">
        <v>8</v>
      </c>
      <c r="M56" s="80">
        <v>8</v>
      </c>
      <c r="N56" s="80"/>
      <c r="O56" s="80">
        <v>8</v>
      </c>
      <c r="P56" s="80">
        <v>8</v>
      </c>
      <c r="Q56" s="80">
        <v>8</v>
      </c>
      <c r="R56" s="80">
        <v>8</v>
      </c>
      <c r="S56" s="80">
        <v>8</v>
      </c>
      <c r="T56" s="80">
        <v>8</v>
      </c>
      <c r="U56" s="80"/>
      <c r="V56" s="80">
        <v>8</v>
      </c>
      <c r="W56" s="80">
        <v>8</v>
      </c>
      <c r="X56" s="80">
        <v>8</v>
      </c>
      <c r="Y56" s="80">
        <v>8</v>
      </c>
      <c r="Z56" s="80">
        <v>8</v>
      </c>
      <c r="AA56" s="80">
        <v>8</v>
      </c>
      <c r="AB56" s="80"/>
      <c r="AC56" s="80">
        <v>8</v>
      </c>
      <c r="AD56" s="80">
        <v>8</v>
      </c>
      <c r="AE56" s="80">
        <v>8</v>
      </c>
      <c r="AF56" s="80">
        <v>8</v>
      </c>
      <c r="AG56" s="80">
        <v>8</v>
      </c>
      <c r="AH56" s="80">
        <v>8</v>
      </c>
      <c r="AI56" s="80"/>
      <c r="AJ56" s="80"/>
      <c r="AK56" s="362">
        <f t="shared" ref="AK56" si="32">((SUM(F56:AJ56))/8)-(SUMIF($F$6:$AJ$6,"C.Nhật",F56:AJ56)/8)</f>
        <v>25</v>
      </c>
      <c r="AL56" s="362">
        <f t="shared" ref="AL56" si="33">SUM(F57:AJ57)/8*1.5</f>
        <v>0</v>
      </c>
      <c r="AM56" s="364">
        <f t="shared" ref="AM56" si="34">SUMIF($F$6:$AJ$6,"C.Nhật",$F56:$AJ57)/8*2</f>
        <v>0</v>
      </c>
      <c r="AN56" s="366">
        <f t="shared" ref="AN56" si="35">SUM(AK56:AM57)</f>
        <v>25</v>
      </c>
      <c r="AO56" s="388">
        <v>0</v>
      </c>
      <c r="AP56" s="382"/>
      <c r="AQ56" s="382"/>
      <c r="AR56" s="382"/>
      <c r="AS56" s="380"/>
      <c r="AT56" s="315"/>
      <c r="AV56" s="171"/>
      <c r="AW56" s="171"/>
      <c r="AX56" s="171"/>
      <c r="AY56" s="171"/>
      <c r="AZ56" s="171"/>
      <c r="BA56" s="171"/>
      <c r="BB56" s="171"/>
      <c r="BC56" s="171"/>
      <c r="BD56" s="171"/>
      <c r="BE56" s="171"/>
      <c r="BF56" s="171"/>
      <c r="BG56" s="171"/>
      <c r="BH56" s="171"/>
      <c r="BI56" s="171"/>
      <c r="BJ56" s="171"/>
      <c r="BK56" s="171"/>
      <c r="BL56" s="171"/>
      <c r="BM56" s="171"/>
      <c r="BN56" s="171"/>
      <c r="BO56" s="171"/>
      <c r="BP56" s="171"/>
      <c r="BQ56" s="171"/>
      <c r="BR56" s="171"/>
      <c r="BS56" s="171"/>
      <c r="BT56" s="171"/>
      <c r="BU56" s="171"/>
      <c r="BV56" s="171"/>
      <c r="BW56" s="171"/>
      <c r="BX56" s="171"/>
      <c r="BY56" s="171"/>
      <c r="BZ56" s="171"/>
      <c r="CA56" s="171"/>
      <c r="CB56" s="171"/>
      <c r="CC56" s="171"/>
      <c r="CD56" s="171"/>
      <c r="CE56" s="171"/>
      <c r="CF56" s="171"/>
      <c r="CG56" s="171"/>
      <c r="CH56" s="171"/>
      <c r="CI56" s="171"/>
      <c r="CJ56" s="171"/>
      <c r="CK56" s="171"/>
      <c r="CL56" s="171"/>
      <c r="CM56" s="171"/>
    </row>
    <row r="57" spans="1:91" s="187" customFormat="1" ht="18" customHeight="1">
      <c r="A57" s="373"/>
      <c r="B57" s="373"/>
      <c r="C57" s="359"/>
      <c r="D57" s="361"/>
      <c r="E57" s="81" t="s">
        <v>32</v>
      </c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363"/>
      <c r="AL57" s="363"/>
      <c r="AM57" s="365"/>
      <c r="AN57" s="367"/>
      <c r="AO57" s="389"/>
      <c r="AP57" s="383"/>
      <c r="AQ57" s="383"/>
      <c r="AR57" s="383"/>
      <c r="AS57" s="381"/>
      <c r="AT57" s="315"/>
      <c r="AV57" s="171"/>
      <c r="AW57" s="171"/>
      <c r="AX57" s="171"/>
      <c r="AY57" s="171"/>
      <c r="AZ57" s="171"/>
      <c r="BA57" s="171"/>
      <c r="BB57" s="171"/>
      <c r="BC57" s="171"/>
      <c r="BD57" s="171"/>
      <c r="BE57" s="171"/>
      <c r="BF57" s="171"/>
      <c r="BG57" s="171"/>
      <c r="BH57" s="171"/>
      <c r="BI57" s="171"/>
      <c r="BJ57" s="171"/>
      <c r="BK57" s="171"/>
      <c r="BL57" s="171"/>
      <c r="BM57" s="171"/>
      <c r="BN57" s="171"/>
      <c r="BO57" s="171"/>
      <c r="BP57" s="171"/>
      <c r="BQ57" s="171"/>
      <c r="BR57" s="171"/>
      <c r="BS57" s="171"/>
      <c r="BT57" s="171"/>
      <c r="BU57" s="171"/>
      <c r="BV57" s="171"/>
      <c r="BW57" s="171"/>
      <c r="BX57" s="171"/>
      <c r="BY57" s="171"/>
      <c r="BZ57" s="171"/>
      <c r="CA57" s="171"/>
      <c r="CB57" s="171"/>
      <c r="CC57" s="171"/>
      <c r="CD57" s="171"/>
      <c r="CE57" s="171"/>
      <c r="CF57" s="171"/>
      <c r="CG57" s="171"/>
      <c r="CH57" s="171"/>
      <c r="CI57" s="171"/>
      <c r="CJ57" s="171"/>
      <c r="CK57" s="171"/>
      <c r="CL57" s="171"/>
      <c r="CM57" s="171"/>
    </row>
    <row r="58" spans="1:91" s="187" customFormat="1" ht="18" customHeight="1">
      <c r="A58" s="372">
        <f>A56+1</f>
        <v>4</v>
      </c>
      <c r="B58" s="372" t="s">
        <v>85</v>
      </c>
      <c r="C58" s="358" t="str">
        <f>VLOOKUP(B58,DS,2,0)</f>
        <v>Lê Nguyễn Huy Cường</v>
      </c>
      <c r="D58" s="360" t="str">
        <f>VLOOKUP(B58,DS,3,0)</f>
        <v>XNK</v>
      </c>
      <c r="E58" s="79" t="s">
        <v>33</v>
      </c>
      <c r="F58" s="80">
        <v>8</v>
      </c>
      <c r="G58" s="80"/>
      <c r="H58" s="80">
        <v>8</v>
      </c>
      <c r="I58" s="80">
        <v>8</v>
      </c>
      <c r="J58" s="80">
        <v>8</v>
      </c>
      <c r="K58" s="80">
        <v>8</v>
      </c>
      <c r="L58" s="80">
        <v>8</v>
      </c>
      <c r="M58" s="80">
        <v>8</v>
      </c>
      <c r="N58" s="80"/>
      <c r="O58" s="80">
        <v>8</v>
      </c>
      <c r="P58" s="80">
        <v>8</v>
      </c>
      <c r="Q58" s="80">
        <v>8</v>
      </c>
      <c r="R58" s="80">
        <v>8</v>
      </c>
      <c r="S58" s="80">
        <v>8</v>
      </c>
      <c r="T58" s="80">
        <v>8</v>
      </c>
      <c r="U58" s="80"/>
      <c r="V58" s="80">
        <v>8</v>
      </c>
      <c r="W58" s="80">
        <v>8</v>
      </c>
      <c r="X58" s="80">
        <v>8</v>
      </c>
      <c r="Y58" s="80">
        <v>8</v>
      </c>
      <c r="Z58" s="80">
        <v>8</v>
      </c>
      <c r="AA58" s="80">
        <v>8</v>
      </c>
      <c r="AB58" s="80"/>
      <c r="AC58" s="80">
        <v>8</v>
      </c>
      <c r="AD58" s="80">
        <v>8</v>
      </c>
      <c r="AE58" s="80">
        <v>8</v>
      </c>
      <c r="AF58" s="80">
        <v>8</v>
      </c>
      <c r="AG58" s="80">
        <v>8</v>
      </c>
      <c r="AH58" s="80">
        <v>8</v>
      </c>
      <c r="AI58" s="80"/>
      <c r="AJ58" s="80"/>
      <c r="AK58" s="362">
        <f t="shared" ref="AK58" si="36">((SUM(F58:AJ58))/8)-(SUMIF($F$6:$AJ$6,"C.Nhật",F58:AJ58)/8)</f>
        <v>25</v>
      </c>
      <c r="AL58" s="362">
        <f t="shared" ref="AL58" si="37">SUM(F59:AJ59)/8*1.5</f>
        <v>0</v>
      </c>
      <c r="AM58" s="364">
        <f t="shared" ref="AM58" si="38">SUMIF($F$6:$AJ$6,"C.Nhật",$F58:$AJ59)/8*2</f>
        <v>0</v>
      </c>
      <c r="AN58" s="366">
        <f t="shared" ref="AN58" si="39">SUM(AK58:AM59)</f>
        <v>25</v>
      </c>
      <c r="AO58" s="388">
        <v>0</v>
      </c>
      <c r="AP58" s="382"/>
      <c r="AQ58" s="382"/>
      <c r="AR58" s="382"/>
      <c r="AS58" s="380"/>
      <c r="AT58" s="315"/>
      <c r="AV58" s="171"/>
      <c r="AW58" s="171"/>
      <c r="AX58" s="171"/>
      <c r="AY58" s="171"/>
      <c r="AZ58" s="171"/>
      <c r="BA58" s="171"/>
      <c r="BB58" s="171"/>
      <c r="BC58" s="171"/>
      <c r="BD58" s="171"/>
      <c r="BE58" s="171"/>
      <c r="BF58" s="171"/>
      <c r="BG58" s="171"/>
      <c r="BH58" s="171"/>
      <c r="BI58" s="171"/>
      <c r="BJ58" s="171"/>
      <c r="BK58" s="171"/>
      <c r="BL58" s="171"/>
      <c r="BM58" s="171"/>
      <c r="BN58" s="171"/>
      <c r="BO58" s="171"/>
      <c r="BP58" s="171"/>
      <c r="BQ58" s="171"/>
      <c r="BR58" s="171"/>
      <c r="BS58" s="171"/>
      <c r="BT58" s="171"/>
      <c r="BU58" s="171"/>
      <c r="BV58" s="171"/>
      <c r="BW58" s="171"/>
      <c r="BX58" s="171"/>
      <c r="BY58" s="171"/>
      <c r="BZ58" s="171"/>
      <c r="CA58" s="171"/>
      <c r="CB58" s="171"/>
      <c r="CC58" s="171"/>
      <c r="CD58" s="171"/>
      <c r="CE58" s="171"/>
      <c r="CF58" s="171"/>
      <c r="CG58" s="171"/>
      <c r="CH58" s="171"/>
      <c r="CI58" s="171"/>
      <c r="CJ58" s="171"/>
      <c r="CK58" s="171"/>
      <c r="CL58" s="171"/>
      <c r="CM58" s="171"/>
    </row>
    <row r="59" spans="1:91" s="187" customFormat="1" ht="18" customHeight="1">
      <c r="A59" s="373"/>
      <c r="B59" s="373"/>
      <c r="C59" s="359"/>
      <c r="D59" s="361"/>
      <c r="E59" s="81" t="s">
        <v>32</v>
      </c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363"/>
      <c r="AL59" s="363"/>
      <c r="AM59" s="365"/>
      <c r="AN59" s="367"/>
      <c r="AO59" s="389"/>
      <c r="AP59" s="383"/>
      <c r="AQ59" s="383"/>
      <c r="AR59" s="383"/>
      <c r="AS59" s="381"/>
      <c r="AT59" s="315"/>
      <c r="AV59" s="171"/>
      <c r="AW59" s="171"/>
      <c r="AX59" s="171"/>
      <c r="AY59" s="171"/>
      <c r="AZ59" s="171"/>
      <c r="BA59" s="171"/>
      <c r="BB59" s="171"/>
      <c r="BC59" s="171"/>
      <c r="BD59" s="171"/>
      <c r="BE59" s="171"/>
      <c r="BF59" s="171"/>
      <c r="BG59" s="171"/>
      <c r="BH59" s="171"/>
      <c r="BI59" s="171"/>
      <c r="BJ59" s="171"/>
      <c r="BK59" s="171"/>
      <c r="BL59" s="171"/>
      <c r="BM59" s="171"/>
      <c r="BN59" s="171"/>
      <c r="BO59" s="171"/>
      <c r="BP59" s="171"/>
      <c r="BQ59" s="171"/>
      <c r="BR59" s="171"/>
      <c r="BS59" s="171"/>
      <c r="BT59" s="171"/>
      <c r="BU59" s="171"/>
      <c r="BV59" s="171"/>
      <c r="BW59" s="171"/>
      <c r="BX59" s="171"/>
      <c r="BY59" s="171"/>
      <c r="BZ59" s="171"/>
      <c r="CA59" s="171"/>
      <c r="CB59" s="171"/>
      <c r="CC59" s="171"/>
      <c r="CD59" s="171"/>
      <c r="CE59" s="171"/>
      <c r="CF59" s="171"/>
      <c r="CG59" s="171"/>
      <c r="CH59" s="171"/>
      <c r="CI59" s="171"/>
      <c r="CJ59" s="171"/>
      <c r="CK59" s="171"/>
      <c r="CL59" s="171"/>
      <c r="CM59" s="171"/>
    </row>
    <row r="60" spans="1:91" s="187" customFormat="1" ht="18" customHeight="1">
      <c r="A60" s="372">
        <f t="shared" ref="A60" si="40">A58+1</f>
        <v>5</v>
      </c>
      <c r="B60" s="372" t="s">
        <v>88</v>
      </c>
      <c r="C60" s="358" t="str">
        <f>VLOOKUP(B60,DS,2,0)</f>
        <v>Nguyễn Văn Bé Tư</v>
      </c>
      <c r="D60" s="360" t="str">
        <f>VLOOKUP(B60,DS,3,0)</f>
        <v>Tài xế</v>
      </c>
      <c r="E60" s="79" t="s">
        <v>33</v>
      </c>
      <c r="F60" s="80">
        <v>8</v>
      </c>
      <c r="G60" s="80"/>
      <c r="H60" s="80">
        <v>8</v>
      </c>
      <c r="I60" s="80">
        <v>8</v>
      </c>
      <c r="J60" s="80">
        <v>8</v>
      </c>
      <c r="K60" s="80">
        <v>8</v>
      </c>
      <c r="L60" s="80">
        <v>8</v>
      </c>
      <c r="M60" s="80">
        <v>8</v>
      </c>
      <c r="N60" s="80"/>
      <c r="O60" s="80">
        <v>8</v>
      </c>
      <c r="P60" s="80">
        <v>8</v>
      </c>
      <c r="Q60" s="80">
        <v>8</v>
      </c>
      <c r="R60" s="80">
        <v>8</v>
      </c>
      <c r="S60" s="80">
        <v>8</v>
      </c>
      <c r="T60" s="80">
        <v>8</v>
      </c>
      <c r="U60" s="80"/>
      <c r="V60" s="80">
        <v>8</v>
      </c>
      <c r="W60" s="80">
        <v>8</v>
      </c>
      <c r="X60" s="80">
        <v>8</v>
      </c>
      <c r="Y60" s="80">
        <v>8</v>
      </c>
      <c r="Z60" s="80">
        <v>8</v>
      </c>
      <c r="AA60" s="80">
        <v>8</v>
      </c>
      <c r="AB60" s="80"/>
      <c r="AC60" s="80">
        <v>8</v>
      </c>
      <c r="AD60" s="80">
        <v>8</v>
      </c>
      <c r="AE60" s="80">
        <v>8</v>
      </c>
      <c r="AF60" s="80">
        <v>8</v>
      </c>
      <c r="AG60" s="80">
        <v>8</v>
      </c>
      <c r="AH60" s="80">
        <v>8</v>
      </c>
      <c r="AI60" s="80"/>
      <c r="AJ60" s="80"/>
      <c r="AK60" s="362">
        <f t="shared" ref="AK60" si="41">((SUM(F60:AJ60))/8)-(SUMIF($F$6:$AJ$6,"C.Nhật",F60:AJ60)/8)</f>
        <v>25</v>
      </c>
      <c r="AL60" s="362">
        <f t="shared" ref="AL60" si="42">SUM(F61:AJ61)/8*1.5</f>
        <v>0</v>
      </c>
      <c r="AM60" s="364">
        <f t="shared" ref="AM60" si="43">SUMIF($F$6:$AJ$6,"C.Nhật",$F60:$AJ61)/8*2</f>
        <v>0</v>
      </c>
      <c r="AN60" s="366">
        <f t="shared" ref="AN60" si="44">SUM(AK60:AM61)</f>
        <v>25</v>
      </c>
      <c r="AO60" s="388">
        <v>0</v>
      </c>
      <c r="AP60" s="382"/>
      <c r="AQ60" s="382"/>
      <c r="AR60" s="382"/>
      <c r="AS60" s="380"/>
      <c r="AT60" s="315"/>
      <c r="AV60" s="171"/>
      <c r="AW60" s="171"/>
      <c r="AX60" s="171"/>
      <c r="AY60" s="171"/>
      <c r="AZ60" s="171"/>
      <c r="BA60" s="171"/>
      <c r="BB60" s="171"/>
      <c r="BC60" s="171"/>
      <c r="BD60" s="171"/>
      <c r="BE60" s="171"/>
      <c r="BF60" s="171"/>
      <c r="BG60" s="171"/>
      <c r="BH60" s="171"/>
      <c r="BI60" s="171"/>
      <c r="BJ60" s="171"/>
      <c r="BK60" s="171"/>
      <c r="BL60" s="171"/>
      <c r="BM60" s="171"/>
      <c r="BN60" s="171"/>
      <c r="BO60" s="171"/>
      <c r="BP60" s="171"/>
      <c r="BQ60" s="171"/>
      <c r="BR60" s="171"/>
      <c r="BS60" s="171"/>
      <c r="BT60" s="171"/>
      <c r="BU60" s="171"/>
      <c r="BV60" s="171"/>
      <c r="BW60" s="171"/>
      <c r="BX60" s="171"/>
      <c r="BY60" s="171"/>
      <c r="BZ60" s="171"/>
      <c r="CA60" s="171"/>
      <c r="CB60" s="171"/>
      <c r="CC60" s="171"/>
      <c r="CD60" s="171"/>
      <c r="CE60" s="171"/>
      <c r="CF60" s="171"/>
      <c r="CG60" s="171"/>
      <c r="CH60" s="171"/>
      <c r="CI60" s="171"/>
      <c r="CJ60" s="171"/>
      <c r="CK60" s="171"/>
      <c r="CL60" s="171"/>
      <c r="CM60" s="171"/>
    </row>
    <row r="61" spans="1:91" s="187" customFormat="1" ht="18" customHeight="1">
      <c r="A61" s="373"/>
      <c r="B61" s="373"/>
      <c r="C61" s="359"/>
      <c r="D61" s="361"/>
      <c r="E61" s="81" t="s">
        <v>32</v>
      </c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363"/>
      <c r="AL61" s="363"/>
      <c r="AM61" s="365"/>
      <c r="AN61" s="367"/>
      <c r="AO61" s="389"/>
      <c r="AP61" s="383"/>
      <c r="AQ61" s="383"/>
      <c r="AR61" s="383"/>
      <c r="AS61" s="381"/>
      <c r="AT61" s="315"/>
      <c r="AV61" s="171"/>
      <c r="AW61" s="171"/>
      <c r="AX61" s="171"/>
      <c r="AY61" s="171"/>
      <c r="AZ61" s="171"/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1"/>
      <c r="BQ61" s="171"/>
      <c r="BR61" s="171"/>
      <c r="BS61" s="171"/>
      <c r="BT61" s="171"/>
      <c r="BU61" s="171"/>
      <c r="BV61" s="171"/>
      <c r="BW61" s="171"/>
      <c r="BX61" s="171"/>
      <c r="BY61" s="171"/>
      <c r="BZ61" s="171"/>
      <c r="CA61" s="171"/>
      <c r="CB61" s="171"/>
      <c r="CC61" s="171"/>
      <c r="CD61" s="171"/>
      <c r="CE61" s="171"/>
      <c r="CF61" s="171"/>
      <c r="CG61" s="171"/>
      <c r="CH61" s="171"/>
      <c r="CI61" s="171"/>
      <c r="CJ61" s="171"/>
      <c r="CK61" s="171"/>
      <c r="CL61" s="171"/>
      <c r="CM61" s="171"/>
    </row>
    <row r="62" spans="1:91" s="187" customFormat="1" ht="18" customHeight="1">
      <c r="A62" s="372">
        <f t="shared" ref="A62" si="45">A60+1</f>
        <v>6</v>
      </c>
      <c r="B62" s="372" t="s">
        <v>206</v>
      </c>
      <c r="C62" s="358" t="str">
        <f>VLOOKUP(B62,DS,2,0)</f>
        <v>Dương Thanh Tuấn</v>
      </c>
      <c r="D62" s="360" t="str">
        <f>VLOOKUP(B62,DS,3,0)</f>
        <v>Nhân sự</v>
      </c>
      <c r="E62" s="79" t="s">
        <v>33</v>
      </c>
      <c r="F62" s="80">
        <v>8</v>
      </c>
      <c r="G62" s="80"/>
      <c r="H62" s="80">
        <v>8</v>
      </c>
      <c r="I62" s="80">
        <v>8</v>
      </c>
      <c r="J62" s="80">
        <v>8</v>
      </c>
      <c r="K62" s="80">
        <v>8</v>
      </c>
      <c r="L62" s="80">
        <v>8</v>
      </c>
      <c r="M62" s="80">
        <v>8</v>
      </c>
      <c r="N62" s="80"/>
      <c r="O62" s="80">
        <v>8</v>
      </c>
      <c r="P62" s="80">
        <v>8</v>
      </c>
      <c r="Q62" s="80">
        <v>8</v>
      </c>
      <c r="R62" s="80">
        <v>8</v>
      </c>
      <c r="S62" s="80">
        <v>8</v>
      </c>
      <c r="T62" s="80">
        <v>8</v>
      </c>
      <c r="U62" s="80"/>
      <c r="V62" s="80">
        <v>8</v>
      </c>
      <c r="W62" s="80">
        <v>8</v>
      </c>
      <c r="X62" s="80">
        <v>8</v>
      </c>
      <c r="Y62" s="80">
        <v>8</v>
      </c>
      <c r="Z62" s="80">
        <v>8</v>
      </c>
      <c r="AA62" s="80">
        <v>8</v>
      </c>
      <c r="AB62" s="80"/>
      <c r="AC62" s="80">
        <v>8</v>
      </c>
      <c r="AD62" s="80">
        <v>8</v>
      </c>
      <c r="AE62" s="80">
        <v>8</v>
      </c>
      <c r="AF62" s="80">
        <v>8</v>
      </c>
      <c r="AG62" s="80">
        <v>8</v>
      </c>
      <c r="AH62" s="80">
        <v>8</v>
      </c>
      <c r="AI62" s="80"/>
      <c r="AJ62" s="80"/>
      <c r="AK62" s="362">
        <f t="shared" ref="AK62" si="46">((SUM(F62:AJ62))/8)-(SUMIF($F$6:$AJ$6,"C.Nhật",F62:AJ62)/8)</f>
        <v>25</v>
      </c>
      <c r="AL62" s="362">
        <f t="shared" ref="AL62" si="47">SUM(F63:AJ63)/8*1.5</f>
        <v>0</v>
      </c>
      <c r="AM62" s="364">
        <f t="shared" ref="AM62" si="48">SUMIF($F$6:$AJ$6,"C.Nhật",$F62:$AJ63)/8*2</f>
        <v>0</v>
      </c>
      <c r="AN62" s="366">
        <f t="shared" ref="AN62" si="49">SUM(AK62:AM63)</f>
        <v>25</v>
      </c>
      <c r="AO62" s="388">
        <v>0</v>
      </c>
      <c r="AP62" s="382"/>
      <c r="AQ62" s="382"/>
      <c r="AR62" s="382"/>
      <c r="AS62" s="380"/>
      <c r="AT62" s="315"/>
      <c r="AV62" s="171"/>
      <c r="AW62" s="171"/>
      <c r="AX62" s="171"/>
      <c r="AY62" s="171"/>
      <c r="AZ62" s="171"/>
      <c r="BA62" s="171"/>
      <c r="BB62" s="171"/>
      <c r="BC62" s="171"/>
      <c r="BD62" s="171"/>
      <c r="BE62" s="171"/>
      <c r="BF62" s="171"/>
      <c r="BG62" s="171"/>
      <c r="BH62" s="171"/>
      <c r="BI62" s="171"/>
      <c r="BJ62" s="171"/>
      <c r="BK62" s="171"/>
      <c r="BL62" s="171"/>
      <c r="BM62" s="171"/>
      <c r="BN62" s="171"/>
      <c r="BO62" s="171"/>
      <c r="BP62" s="171"/>
      <c r="BQ62" s="171"/>
      <c r="BR62" s="171"/>
      <c r="BS62" s="171"/>
      <c r="BT62" s="171"/>
      <c r="BU62" s="171"/>
      <c r="BV62" s="171"/>
      <c r="BW62" s="171"/>
      <c r="BX62" s="171"/>
      <c r="BY62" s="171"/>
      <c r="BZ62" s="171"/>
      <c r="CA62" s="171"/>
      <c r="CB62" s="171"/>
      <c r="CC62" s="171"/>
      <c r="CD62" s="171"/>
      <c r="CE62" s="171"/>
      <c r="CF62" s="171"/>
      <c r="CG62" s="171"/>
      <c r="CH62" s="171"/>
      <c r="CI62" s="171"/>
      <c r="CJ62" s="171"/>
      <c r="CK62" s="171"/>
      <c r="CL62" s="171"/>
      <c r="CM62" s="171"/>
    </row>
    <row r="63" spans="1:91" s="187" customFormat="1" ht="18" customHeight="1">
      <c r="A63" s="373"/>
      <c r="B63" s="373"/>
      <c r="C63" s="359"/>
      <c r="D63" s="361"/>
      <c r="E63" s="81" t="s">
        <v>32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363"/>
      <c r="AL63" s="363"/>
      <c r="AM63" s="365"/>
      <c r="AN63" s="367"/>
      <c r="AO63" s="389"/>
      <c r="AP63" s="383"/>
      <c r="AQ63" s="383"/>
      <c r="AR63" s="383"/>
      <c r="AS63" s="381"/>
      <c r="AT63" s="315"/>
      <c r="AV63" s="171"/>
      <c r="AW63" s="171"/>
      <c r="AX63" s="171"/>
      <c r="AY63" s="171"/>
      <c r="AZ63" s="171"/>
      <c r="BA63" s="171"/>
      <c r="BB63" s="171"/>
      <c r="BC63" s="171"/>
      <c r="BD63" s="171"/>
      <c r="BE63" s="171"/>
      <c r="BF63" s="171"/>
      <c r="BG63" s="171"/>
      <c r="BH63" s="171"/>
      <c r="BI63" s="171"/>
      <c r="BJ63" s="171"/>
      <c r="BK63" s="171"/>
      <c r="BL63" s="171"/>
      <c r="BM63" s="171"/>
      <c r="BN63" s="171"/>
      <c r="BO63" s="171"/>
      <c r="BP63" s="171"/>
      <c r="BQ63" s="171"/>
      <c r="BR63" s="171"/>
      <c r="BS63" s="171"/>
      <c r="BT63" s="171"/>
      <c r="BU63" s="171"/>
      <c r="BV63" s="171"/>
      <c r="BW63" s="171"/>
      <c r="BX63" s="171"/>
      <c r="BY63" s="171"/>
      <c r="BZ63" s="171"/>
      <c r="CA63" s="171"/>
      <c r="CB63" s="171"/>
      <c r="CC63" s="171"/>
      <c r="CD63" s="171"/>
      <c r="CE63" s="171"/>
      <c r="CF63" s="171"/>
      <c r="CG63" s="171"/>
      <c r="CH63" s="171"/>
      <c r="CI63" s="171"/>
      <c r="CJ63" s="171"/>
      <c r="CK63" s="171"/>
      <c r="CL63" s="171"/>
      <c r="CM63" s="171"/>
    </row>
    <row r="64" spans="1:91" s="187" customFormat="1" ht="18" customHeight="1">
      <c r="A64" s="372">
        <f t="shared" ref="A64" si="50">A62+1</f>
        <v>7</v>
      </c>
      <c r="B64" s="372" t="s">
        <v>204</v>
      </c>
      <c r="C64" s="358" t="str">
        <f>VLOOKUP(B64,DS,2,0)</f>
        <v>Trần Văn Đoạn</v>
      </c>
      <c r="D64" s="360" t="str">
        <f>VLOOKUP(B64,DS,3,0)</f>
        <v>Tài xế</v>
      </c>
      <c r="E64" s="79" t="s">
        <v>33</v>
      </c>
      <c r="F64" s="80">
        <v>8</v>
      </c>
      <c r="G64" s="80"/>
      <c r="H64" s="80">
        <v>8</v>
      </c>
      <c r="I64" s="80">
        <v>8</v>
      </c>
      <c r="J64" s="80">
        <v>8</v>
      </c>
      <c r="K64" s="80">
        <v>8</v>
      </c>
      <c r="L64" s="80">
        <v>8</v>
      </c>
      <c r="M64" s="80">
        <v>8</v>
      </c>
      <c r="N64" s="80"/>
      <c r="O64" s="80">
        <v>8</v>
      </c>
      <c r="P64" s="80">
        <v>8</v>
      </c>
      <c r="Q64" s="80">
        <v>8</v>
      </c>
      <c r="R64" s="80">
        <v>8</v>
      </c>
      <c r="S64" s="80">
        <v>8</v>
      </c>
      <c r="T64" s="80">
        <v>8</v>
      </c>
      <c r="U64" s="80"/>
      <c r="V64" s="80">
        <v>8</v>
      </c>
      <c r="W64" s="80">
        <v>8</v>
      </c>
      <c r="X64" s="80">
        <v>8</v>
      </c>
      <c r="Y64" s="80">
        <v>8</v>
      </c>
      <c r="Z64" s="80">
        <v>8</v>
      </c>
      <c r="AA64" s="80">
        <v>8</v>
      </c>
      <c r="AB64" s="80"/>
      <c r="AC64" s="80">
        <v>8</v>
      </c>
      <c r="AD64" s="80">
        <v>8</v>
      </c>
      <c r="AE64" s="80">
        <v>8</v>
      </c>
      <c r="AF64" s="80">
        <v>8</v>
      </c>
      <c r="AG64" s="80">
        <v>8</v>
      </c>
      <c r="AH64" s="80">
        <v>8</v>
      </c>
      <c r="AI64" s="80"/>
      <c r="AJ64" s="80"/>
      <c r="AK64" s="362">
        <f t="shared" ref="AK64" si="51">((SUM(F64:AJ64))/8)-(SUMIF($F$6:$AJ$6,"C.Nhật",F64:AJ64)/8)</f>
        <v>25</v>
      </c>
      <c r="AL64" s="362">
        <f t="shared" ref="AL64" si="52">SUM(F65:AJ65)/8*1.5</f>
        <v>0</v>
      </c>
      <c r="AM64" s="364">
        <f t="shared" ref="AM64" si="53">SUMIF($F$6:$AJ$6,"C.Nhật",$F64:$AJ65)/8*2</f>
        <v>0</v>
      </c>
      <c r="AN64" s="366">
        <f t="shared" ref="AN64" si="54">SUM(AK64:AM65)</f>
        <v>25</v>
      </c>
      <c r="AO64" s="388">
        <v>0</v>
      </c>
      <c r="AP64" s="382"/>
      <c r="AQ64" s="382"/>
      <c r="AR64" s="382"/>
      <c r="AS64" s="380"/>
      <c r="AT64" s="315"/>
      <c r="AV64" s="171"/>
      <c r="AW64" s="171"/>
      <c r="AX64" s="171"/>
      <c r="AY64" s="171"/>
      <c r="AZ64" s="171"/>
      <c r="BA64" s="171"/>
      <c r="BB64" s="171"/>
      <c r="BC64" s="171"/>
      <c r="BD64" s="171"/>
      <c r="BE64" s="171"/>
      <c r="BF64" s="171"/>
      <c r="BG64" s="171"/>
      <c r="BH64" s="171"/>
      <c r="BI64" s="171"/>
      <c r="BJ64" s="171"/>
      <c r="BK64" s="171"/>
      <c r="BL64" s="171"/>
      <c r="BM64" s="171"/>
      <c r="BN64" s="171"/>
      <c r="BO64" s="171"/>
      <c r="BP64" s="171"/>
      <c r="BQ64" s="171"/>
      <c r="BR64" s="171"/>
      <c r="BS64" s="171"/>
      <c r="BT64" s="171"/>
      <c r="BU64" s="171"/>
      <c r="BV64" s="171"/>
      <c r="BW64" s="171"/>
      <c r="BX64" s="171"/>
      <c r="BY64" s="171"/>
      <c r="BZ64" s="171"/>
      <c r="CA64" s="171"/>
      <c r="CB64" s="171"/>
      <c r="CC64" s="171"/>
      <c r="CD64" s="171"/>
      <c r="CE64" s="171"/>
      <c r="CF64" s="171"/>
      <c r="CG64" s="171"/>
      <c r="CH64" s="171"/>
      <c r="CI64" s="171"/>
      <c r="CJ64" s="171"/>
      <c r="CK64" s="171"/>
      <c r="CL64" s="171"/>
      <c r="CM64" s="171"/>
    </row>
    <row r="65" spans="1:91" s="187" customFormat="1" ht="18" customHeight="1">
      <c r="A65" s="373"/>
      <c r="B65" s="373"/>
      <c r="C65" s="359"/>
      <c r="D65" s="361"/>
      <c r="E65" s="81" t="s">
        <v>32</v>
      </c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  <c r="AA65" s="82"/>
      <c r="AB65" s="82"/>
      <c r="AC65" s="82"/>
      <c r="AD65" s="82"/>
      <c r="AE65" s="82"/>
      <c r="AF65" s="82"/>
      <c r="AG65" s="82"/>
      <c r="AH65" s="82"/>
      <c r="AI65" s="82"/>
      <c r="AJ65" s="82"/>
      <c r="AK65" s="363"/>
      <c r="AL65" s="363"/>
      <c r="AM65" s="365"/>
      <c r="AN65" s="367"/>
      <c r="AO65" s="389"/>
      <c r="AP65" s="383"/>
      <c r="AQ65" s="383"/>
      <c r="AR65" s="383"/>
      <c r="AS65" s="381"/>
      <c r="AT65" s="315"/>
      <c r="AV65" s="171"/>
      <c r="AW65" s="171"/>
      <c r="AX65" s="171"/>
      <c r="AY65" s="171"/>
      <c r="AZ65" s="171"/>
      <c r="BA65" s="171"/>
      <c r="BB65" s="171"/>
      <c r="BC65" s="171"/>
      <c r="BD65" s="171"/>
      <c r="BE65" s="171"/>
      <c r="BF65" s="171"/>
      <c r="BG65" s="171"/>
      <c r="BH65" s="171"/>
      <c r="BI65" s="171"/>
      <c r="BJ65" s="171"/>
      <c r="BK65" s="171"/>
      <c r="BL65" s="171"/>
      <c r="BM65" s="171"/>
      <c r="BN65" s="171"/>
      <c r="BO65" s="171"/>
      <c r="BP65" s="171"/>
      <c r="BQ65" s="171"/>
      <c r="BR65" s="171"/>
      <c r="BS65" s="171"/>
      <c r="BT65" s="171"/>
      <c r="BU65" s="171"/>
      <c r="BV65" s="171"/>
      <c r="BW65" s="171"/>
      <c r="BX65" s="171"/>
      <c r="BY65" s="171"/>
      <c r="BZ65" s="171"/>
      <c r="CA65" s="171"/>
      <c r="CB65" s="171"/>
      <c r="CC65" s="171"/>
      <c r="CD65" s="171"/>
      <c r="CE65" s="171"/>
      <c r="CF65" s="171"/>
      <c r="CG65" s="171"/>
      <c r="CH65" s="171"/>
      <c r="CI65" s="171"/>
      <c r="CJ65" s="171"/>
      <c r="CK65" s="171"/>
      <c r="CL65" s="171"/>
      <c r="CM65" s="171"/>
    </row>
    <row r="66" spans="1:91" s="205" customFormat="1" ht="12.75">
      <c r="A66" s="195"/>
      <c r="B66" s="196"/>
      <c r="C66" s="197"/>
      <c r="D66" s="198"/>
      <c r="E66" s="197"/>
      <c r="F66" s="199"/>
      <c r="G66" s="199"/>
      <c r="H66" s="200"/>
      <c r="I66" s="200"/>
      <c r="J66" s="201"/>
      <c r="K66" s="199"/>
      <c r="L66" s="200"/>
      <c r="M66" s="199"/>
      <c r="N66" s="199"/>
      <c r="O66" s="199"/>
      <c r="P66" s="199"/>
      <c r="Q66" s="200"/>
      <c r="R66" s="199"/>
      <c r="S66" s="199"/>
      <c r="T66" s="201"/>
      <c r="U66" s="199"/>
      <c r="V66" s="199"/>
      <c r="W66" s="199"/>
      <c r="X66" s="196"/>
      <c r="Y66" s="199"/>
      <c r="Z66" s="199"/>
      <c r="AA66" s="199"/>
      <c r="AB66" s="199"/>
      <c r="AC66" s="199"/>
      <c r="AD66" s="200"/>
      <c r="AE66" s="199"/>
      <c r="AF66" s="199"/>
      <c r="AG66" s="199"/>
      <c r="AH66" s="199"/>
      <c r="AI66" s="199"/>
      <c r="AJ66" s="199"/>
      <c r="AK66" s="197"/>
      <c r="AL66" s="197"/>
      <c r="AM66" s="202"/>
      <c r="AN66" s="203"/>
      <c r="AO66" s="203"/>
      <c r="AP66" s="203"/>
      <c r="AQ66" s="203"/>
      <c r="AR66" s="203"/>
      <c r="AS66" s="197"/>
      <c r="AT66" s="204"/>
    </row>
    <row r="67" spans="1:91" s="205" customFormat="1" ht="12.75">
      <c r="A67" s="195"/>
      <c r="B67" s="196"/>
      <c r="C67" s="206" t="s">
        <v>14</v>
      </c>
      <c r="D67" s="198"/>
      <c r="E67" s="197"/>
      <c r="F67" s="199"/>
      <c r="G67" s="199"/>
      <c r="H67" s="200"/>
      <c r="I67" s="200"/>
      <c r="J67" s="201"/>
      <c r="K67" s="199"/>
      <c r="L67" s="200"/>
      <c r="M67" s="199"/>
      <c r="N67" s="199"/>
      <c r="O67" s="199"/>
      <c r="P67" s="199"/>
      <c r="Q67" s="200"/>
      <c r="R67" s="199"/>
      <c r="S67" s="199"/>
      <c r="T67" s="201"/>
      <c r="U67" s="199"/>
      <c r="V67" s="199"/>
      <c r="W67" s="199"/>
      <c r="X67" s="196"/>
      <c r="Y67" s="199"/>
      <c r="Z67" s="199"/>
      <c r="AA67" s="199"/>
      <c r="AB67" s="199"/>
      <c r="AC67" s="199"/>
      <c r="AD67" s="200"/>
      <c r="AE67" s="199"/>
      <c r="AF67" s="199"/>
      <c r="AG67" s="199"/>
      <c r="AH67" s="199"/>
      <c r="AI67" s="199"/>
      <c r="AJ67" s="199"/>
      <c r="AK67" s="197"/>
      <c r="AL67" s="197"/>
      <c r="AM67" s="202"/>
      <c r="AN67" s="203"/>
      <c r="AO67" s="203"/>
      <c r="AP67" s="203"/>
      <c r="AQ67" s="203"/>
      <c r="AR67" s="203"/>
      <c r="AS67" s="197"/>
      <c r="AT67" s="204"/>
    </row>
    <row r="68" spans="1:91" s="205" customFormat="1" ht="12.75">
      <c r="A68" s="207"/>
      <c r="B68" s="207"/>
      <c r="C68" s="197"/>
      <c r="D68" s="198"/>
      <c r="E68" s="197"/>
      <c r="F68" s="199"/>
      <c r="G68" s="199"/>
      <c r="H68" s="208"/>
      <c r="I68" s="208"/>
      <c r="J68" s="208"/>
      <c r="K68" s="199"/>
      <c r="L68" s="208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208"/>
      <c r="AE68" s="199"/>
      <c r="AF68" s="199"/>
      <c r="AG68" s="199"/>
      <c r="AH68" s="199"/>
      <c r="AI68" s="199"/>
      <c r="AJ68" s="199"/>
      <c r="AK68" s="197"/>
      <c r="AL68" s="197"/>
      <c r="AM68" s="202"/>
      <c r="AN68" s="209"/>
      <c r="AO68" s="209"/>
      <c r="AP68" s="209"/>
      <c r="AQ68" s="209"/>
      <c r="AR68" s="209"/>
      <c r="AS68" s="197"/>
      <c r="AT68" s="204"/>
    </row>
    <row r="69" spans="1:91" s="210" customFormat="1" ht="15" customHeight="1">
      <c r="A69" s="207"/>
      <c r="B69" s="207"/>
      <c r="C69" s="197"/>
      <c r="D69" s="198"/>
      <c r="E69" s="197"/>
      <c r="F69" s="199"/>
      <c r="G69" s="199"/>
      <c r="H69" s="208"/>
      <c r="I69" s="208"/>
      <c r="J69" s="208"/>
      <c r="K69" s="199"/>
      <c r="L69" s="208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208"/>
      <c r="AE69" s="199"/>
      <c r="AF69" s="199"/>
      <c r="AG69" s="199"/>
      <c r="AH69" s="199"/>
      <c r="AI69" s="199"/>
      <c r="AJ69" s="199"/>
      <c r="AK69" s="197"/>
      <c r="AL69" s="197"/>
      <c r="AM69" s="202"/>
      <c r="AN69" s="209"/>
      <c r="AO69" s="209"/>
      <c r="AP69" s="209"/>
      <c r="AQ69" s="209"/>
      <c r="AR69" s="209"/>
      <c r="AS69" s="197"/>
      <c r="AT69" s="197"/>
    </row>
    <row r="70" spans="1:91" s="210" customFormat="1" ht="11.25">
      <c r="A70" s="207"/>
      <c r="B70" s="207"/>
      <c r="C70" s="197"/>
      <c r="D70" s="198"/>
      <c r="E70" s="197"/>
      <c r="F70" s="199"/>
      <c r="G70" s="199"/>
      <c r="H70" s="208"/>
      <c r="I70" s="208"/>
      <c r="J70" s="208"/>
      <c r="K70" s="199"/>
      <c r="L70" s="208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208"/>
      <c r="AE70" s="199"/>
      <c r="AF70" s="199"/>
      <c r="AG70" s="199"/>
      <c r="AH70" s="199"/>
      <c r="AI70" s="199"/>
      <c r="AJ70" s="199"/>
      <c r="AK70" s="197"/>
      <c r="AL70" s="197"/>
      <c r="AM70" s="202"/>
      <c r="AN70" s="209"/>
      <c r="AO70" s="209"/>
      <c r="AP70" s="209"/>
      <c r="AQ70" s="209"/>
      <c r="AR70" s="209"/>
      <c r="AS70" s="197"/>
      <c r="AT70" s="197"/>
    </row>
    <row r="71" spans="1:91" s="210" customFormat="1" ht="11.25">
      <c r="A71" s="207"/>
      <c r="B71" s="207"/>
      <c r="C71" s="197"/>
      <c r="D71" s="198"/>
      <c r="E71" s="197"/>
      <c r="F71" s="199"/>
      <c r="G71" s="199"/>
      <c r="H71" s="208"/>
      <c r="I71" s="208"/>
      <c r="J71" s="208"/>
      <c r="K71" s="199"/>
      <c r="L71" s="208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208"/>
      <c r="AE71" s="199"/>
      <c r="AF71" s="199"/>
      <c r="AG71" s="199"/>
      <c r="AH71" s="199"/>
      <c r="AI71" s="199"/>
      <c r="AJ71" s="199"/>
      <c r="AK71" s="197"/>
      <c r="AL71" s="197"/>
      <c r="AM71" s="202"/>
      <c r="AN71" s="209"/>
      <c r="AO71" s="209"/>
      <c r="AP71" s="209"/>
      <c r="AQ71" s="209"/>
      <c r="AR71" s="209"/>
      <c r="AS71" s="197"/>
      <c r="AT71" s="197"/>
    </row>
    <row r="72" spans="1:91" s="210" customFormat="1" ht="11.25">
      <c r="A72" s="206"/>
      <c r="B72" s="206"/>
      <c r="C72" s="195"/>
      <c r="D72" s="211"/>
      <c r="E72" s="212"/>
      <c r="F72" s="201"/>
      <c r="G72" s="213"/>
      <c r="H72" s="200"/>
      <c r="I72" s="200"/>
      <c r="J72" s="200"/>
      <c r="K72" s="213"/>
      <c r="L72" s="200"/>
      <c r="M72" s="213"/>
      <c r="N72" s="213"/>
      <c r="O72" s="213"/>
      <c r="P72" s="213"/>
      <c r="Q72" s="200"/>
      <c r="R72" s="201"/>
      <c r="S72" s="213"/>
      <c r="T72" s="213"/>
      <c r="U72" s="200"/>
      <c r="V72" s="213"/>
      <c r="W72" s="213"/>
      <c r="X72" s="200"/>
      <c r="Y72" s="213"/>
      <c r="Z72" s="213"/>
      <c r="AA72" s="213"/>
      <c r="AB72" s="213"/>
      <c r="AC72" s="213"/>
      <c r="AD72" s="200"/>
      <c r="AE72" s="213"/>
      <c r="AF72" s="213"/>
      <c r="AG72" s="213"/>
      <c r="AH72" s="213"/>
      <c r="AI72" s="213"/>
      <c r="AJ72" s="213"/>
      <c r="AK72" s="212"/>
      <c r="AM72" s="214"/>
      <c r="AN72" s="206"/>
      <c r="AO72" s="206"/>
      <c r="AP72" s="206"/>
      <c r="AQ72" s="206"/>
      <c r="AR72" s="206"/>
      <c r="AS72" s="195"/>
      <c r="AT72" s="197"/>
    </row>
    <row r="73" spans="1:91" s="210" customFormat="1" ht="12.75">
      <c r="A73" s="171"/>
      <c r="B73" s="171" t="s">
        <v>0</v>
      </c>
      <c r="C73" s="171"/>
      <c r="D73" s="215"/>
      <c r="E73" s="171"/>
      <c r="F73" s="216"/>
      <c r="G73" s="216"/>
      <c r="H73" s="216"/>
      <c r="I73" s="216"/>
      <c r="J73" s="216"/>
      <c r="K73" s="216"/>
      <c r="L73" s="216"/>
      <c r="M73" s="216"/>
      <c r="N73" s="216"/>
      <c r="O73" s="216"/>
      <c r="P73" s="216"/>
      <c r="Q73" s="216"/>
      <c r="R73" s="216"/>
      <c r="S73" s="216"/>
      <c r="T73" s="216"/>
      <c r="U73" s="216"/>
      <c r="V73" s="216"/>
      <c r="W73" s="216"/>
      <c r="X73" s="216"/>
      <c r="Y73" s="216"/>
      <c r="Z73" s="216"/>
      <c r="AA73" s="216"/>
      <c r="AB73" s="216"/>
      <c r="AC73" s="216"/>
      <c r="AD73" s="216"/>
      <c r="AE73" s="216"/>
      <c r="AF73" s="216"/>
      <c r="AG73" s="216"/>
      <c r="AH73" s="217"/>
      <c r="AI73" s="217"/>
      <c r="AJ73" s="217"/>
      <c r="AK73" s="171"/>
      <c r="AL73" s="171"/>
      <c r="AM73" s="218"/>
      <c r="AN73" s="171"/>
      <c r="AO73" s="171"/>
      <c r="AP73" s="171"/>
      <c r="AQ73" s="171"/>
      <c r="AR73" s="171"/>
      <c r="AS73" s="171"/>
      <c r="AT73" s="197"/>
    </row>
    <row r="74" spans="1:91" s="210" customFormat="1" ht="12.75">
      <c r="A74" s="171"/>
      <c r="B74" s="171"/>
      <c r="C74" s="171" t="s">
        <v>48</v>
      </c>
      <c r="D74" s="215"/>
      <c r="E74" s="171"/>
      <c r="F74" s="216"/>
      <c r="G74" s="216"/>
      <c r="H74" s="216"/>
      <c r="I74" s="216"/>
      <c r="J74" s="216"/>
      <c r="K74" s="216"/>
      <c r="L74" s="216"/>
      <c r="M74" s="216"/>
      <c r="N74" s="216"/>
      <c r="O74" s="216"/>
      <c r="P74" s="216"/>
      <c r="Q74" s="216"/>
      <c r="R74" s="216"/>
      <c r="S74" s="216"/>
      <c r="T74" s="216"/>
      <c r="U74" s="216"/>
      <c r="V74" s="216"/>
      <c r="W74" s="216"/>
      <c r="X74" s="216"/>
      <c r="Y74" s="216"/>
      <c r="Z74" s="216"/>
      <c r="AA74" s="216"/>
      <c r="AB74" s="216"/>
      <c r="AC74" s="216"/>
      <c r="AD74" s="216"/>
      <c r="AE74" s="216"/>
      <c r="AF74" s="216"/>
      <c r="AG74" s="216"/>
      <c r="AH74" s="217"/>
      <c r="AI74" s="217"/>
      <c r="AJ74" s="217"/>
      <c r="AK74" s="171"/>
      <c r="AL74" s="171"/>
      <c r="AM74" s="218"/>
      <c r="AN74" s="171"/>
      <c r="AO74" s="171"/>
      <c r="AP74" s="171"/>
      <c r="AQ74" s="171"/>
      <c r="AR74" s="171"/>
      <c r="AS74" s="171"/>
      <c r="AT74" s="195"/>
    </row>
    <row r="75" spans="1:91" s="171" customFormat="1" ht="15" customHeight="1">
      <c r="C75" s="171" t="s">
        <v>49</v>
      </c>
      <c r="D75" s="215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7"/>
      <c r="AI75" s="217"/>
      <c r="AJ75" s="217"/>
      <c r="AM75" s="218"/>
    </row>
    <row r="76" spans="1:91" s="171" customFormat="1" ht="15" customHeight="1">
      <c r="C76" s="171" t="s">
        <v>50</v>
      </c>
      <c r="D76" s="215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  <c r="AG76" s="216"/>
      <c r="AH76" s="217"/>
      <c r="AI76" s="217"/>
      <c r="AJ76" s="217"/>
      <c r="AM76" s="218"/>
    </row>
    <row r="77" spans="1:91" s="171" customFormat="1" ht="15" customHeight="1">
      <c r="C77" s="171" t="s">
        <v>51</v>
      </c>
      <c r="D77" s="215"/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216"/>
      <c r="Q77" s="216"/>
      <c r="R77" s="216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  <c r="AG77" s="216"/>
      <c r="AH77" s="217"/>
      <c r="AI77" s="217"/>
      <c r="AJ77" s="217"/>
      <c r="AM77" s="218"/>
    </row>
    <row r="78" spans="1:91" s="171" customFormat="1" ht="15" customHeight="1">
      <c r="C78" s="171" t="s">
        <v>52</v>
      </c>
      <c r="D78" s="215"/>
      <c r="F78" s="216"/>
      <c r="G78" s="216"/>
      <c r="H78" s="216"/>
      <c r="I78" s="216"/>
      <c r="J78" s="216"/>
      <c r="K78" s="216"/>
      <c r="L78" s="216"/>
      <c r="M78" s="216"/>
      <c r="N78" s="216"/>
      <c r="O78" s="216"/>
      <c r="P78" s="216"/>
      <c r="Q78" s="216"/>
      <c r="R78" s="216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  <c r="AG78" s="216"/>
      <c r="AH78" s="217"/>
      <c r="AI78" s="217"/>
      <c r="AJ78" s="217"/>
      <c r="AM78" s="218"/>
    </row>
    <row r="79" spans="1:91" s="171" customFormat="1" ht="15" customHeight="1">
      <c r="C79" s="171" t="s">
        <v>53</v>
      </c>
      <c r="D79" s="215"/>
      <c r="F79" s="216"/>
      <c r="G79" s="216"/>
      <c r="H79" s="216"/>
      <c r="I79" s="216"/>
      <c r="J79" s="216"/>
      <c r="K79" s="216"/>
      <c r="L79" s="216"/>
      <c r="M79" s="216"/>
      <c r="N79" s="216"/>
      <c r="O79" s="216"/>
      <c r="P79" s="216"/>
      <c r="Q79" s="216"/>
      <c r="R79" s="216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  <c r="AG79" s="216"/>
      <c r="AH79" s="217"/>
      <c r="AI79" s="217"/>
      <c r="AJ79" s="217"/>
      <c r="AM79" s="218"/>
    </row>
    <row r="80" spans="1:91" s="171" customFormat="1" ht="15" customHeight="1">
      <c r="C80" s="171" t="s">
        <v>54</v>
      </c>
      <c r="D80" s="215"/>
      <c r="F80" s="216"/>
      <c r="G80" s="216"/>
      <c r="H80" s="216"/>
      <c r="I80" s="216"/>
      <c r="J80" s="216"/>
      <c r="K80" s="216"/>
      <c r="L80" s="216"/>
      <c r="M80" s="216"/>
      <c r="N80" s="216"/>
      <c r="O80" s="216"/>
      <c r="P80" s="216"/>
      <c r="Q80" s="216"/>
      <c r="R80" s="216"/>
      <c r="S80" s="216"/>
      <c r="T80" s="216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217"/>
      <c r="AI80" s="217"/>
      <c r="AJ80" s="217"/>
      <c r="AM80" s="218"/>
    </row>
    <row r="81" spans="1:90" s="171" customFormat="1" ht="15" customHeight="1">
      <c r="C81" s="171" t="s">
        <v>55</v>
      </c>
      <c r="D81" s="215"/>
      <c r="F81" s="216"/>
      <c r="G81" s="216"/>
      <c r="H81" s="216"/>
      <c r="I81" s="216"/>
      <c r="J81" s="216"/>
      <c r="K81" s="216"/>
      <c r="L81" s="216"/>
      <c r="M81" s="216"/>
      <c r="N81" s="216"/>
      <c r="O81" s="216"/>
      <c r="P81" s="216"/>
      <c r="Q81" s="216"/>
      <c r="R81" s="216"/>
      <c r="S81" s="216"/>
      <c r="T81" s="216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217"/>
      <c r="AI81" s="217"/>
      <c r="AJ81" s="217"/>
      <c r="AM81" s="218"/>
    </row>
    <row r="82" spans="1:90" s="171" customFormat="1" ht="15" customHeight="1">
      <c r="C82" s="171" t="s">
        <v>56</v>
      </c>
      <c r="D82" s="215"/>
      <c r="F82" s="216"/>
      <c r="G82" s="216"/>
      <c r="H82" s="216"/>
      <c r="I82" s="216"/>
      <c r="J82" s="216"/>
      <c r="K82" s="216"/>
      <c r="L82" s="216"/>
      <c r="M82" s="216"/>
      <c r="N82" s="216"/>
      <c r="O82" s="216"/>
      <c r="P82" s="216"/>
      <c r="Q82" s="216"/>
      <c r="R82" s="216"/>
      <c r="S82" s="216"/>
      <c r="T82" s="216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217"/>
      <c r="AI82" s="217"/>
      <c r="AJ82" s="217"/>
      <c r="AM82" s="218"/>
    </row>
    <row r="88" spans="1:90" ht="20.25">
      <c r="A88" s="161" t="str">
        <f>$A$1</f>
        <v>Công ty TNHH Hải sản An Lạc</v>
      </c>
      <c r="B88" s="64"/>
      <c r="C88" s="64"/>
      <c r="D88" s="68"/>
      <c r="E88" s="64"/>
      <c r="F88" s="68"/>
      <c r="G88" s="68"/>
      <c r="H88" s="68"/>
      <c r="I88" s="68"/>
      <c r="J88" s="68"/>
      <c r="K88" s="139"/>
      <c r="L88" s="139"/>
      <c r="M88" s="139"/>
      <c r="N88" s="139"/>
      <c r="O88" s="139"/>
      <c r="P88" s="139"/>
      <c r="Q88" s="139"/>
      <c r="R88" s="139"/>
      <c r="S88" s="66" t="str">
        <f>S1</f>
        <v>BẢNG CHẤM CÔNG THÁNG 11 NĂM 2014</v>
      </c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65"/>
      <c r="AL88" s="65"/>
      <c r="AM88" s="395" t="s">
        <v>157</v>
      </c>
      <c r="AN88" s="396"/>
      <c r="AO88" s="396"/>
      <c r="AP88" s="396"/>
      <c r="AQ88" s="396"/>
      <c r="AR88" s="396"/>
      <c r="AS88" s="397"/>
      <c r="AT88" s="67"/>
    </row>
    <row r="89" spans="1:90" ht="20.25">
      <c r="A89" s="161" t="str">
        <f>$A$2</f>
        <v>Địa chỉ: Lô A14, đường 4A, KCN Hải Sơn, Đức Hòa, Long An</v>
      </c>
      <c r="B89" s="68"/>
      <c r="C89" s="68"/>
      <c r="D89" s="68"/>
      <c r="E89" s="68"/>
      <c r="F89" s="68"/>
      <c r="G89" s="68"/>
      <c r="H89" s="68"/>
      <c r="I89" s="68"/>
      <c r="J89" s="68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65"/>
      <c r="AL89" s="65"/>
      <c r="AM89" s="114"/>
      <c r="AN89" s="69"/>
      <c r="AO89" s="69"/>
      <c r="AP89" s="69"/>
      <c r="AQ89" s="69"/>
      <c r="AR89" s="69"/>
      <c r="AS89" s="113"/>
      <c r="AT89" s="113"/>
    </row>
    <row r="90" spans="1:90" ht="21" customHeight="1">
      <c r="A90" s="161" t="str">
        <f>$A$3</f>
        <v>MST: 1100878093</v>
      </c>
      <c r="B90" s="70"/>
      <c r="C90" s="70"/>
      <c r="D90" s="71"/>
      <c r="E90" s="71"/>
      <c r="F90" s="139"/>
      <c r="G90" s="139"/>
      <c r="H90" s="139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65"/>
      <c r="AL90" s="65"/>
      <c r="AM90" s="114"/>
      <c r="AN90" s="67"/>
      <c r="AO90" s="67"/>
      <c r="AP90" s="67"/>
      <c r="AQ90" s="67"/>
      <c r="AR90" s="67"/>
      <c r="AS90" s="72"/>
      <c r="AT90" s="72"/>
    </row>
    <row r="91" spans="1:90" ht="14.25" customHeight="1">
      <c r="A91" s="73"/>
      <c r="B91" s="73"/>
      <c r="C91" s="149"/>
      <c r="D91" s="74"/>
      <c r="E91" s="75">
        <f>$E$4</f>
        <v>41944</v>
      </c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7"/>
      <c r="AI91" s="77"/>
      <c r="AJ91" s="77"/>
      <c r="AK91" s="73"/>
      <c r="AL91" s="73"/>
      <c r="AM91" s="115"/>
      <c r="AN91" s="73"/>
      <c r="AO91" s="73"/>
      <c r="AP91" s="73"/>
      <c r="AQ91" s="73"/>
      <c r="AR91" s="73"/>
      <c r="AS91" s="73"/>
      <c r="AT91" s="120"/>
    </row>
    <row r="92" spans="1:90" s="78" customFormat="1" ht="18.75" customHeight="1">
      <c r="A92" s="390" t="s">
        <v>29</v>
      </c>
      <c r="B92" s="390" t="s">
        <v>3</v>
      </c>
      <c r="C92" s="390" t="s">
        <v>1</v>
      </c>
      <c r="D92" s="386" t="s">
        <v>30</v>
      </c>
      <c r="E92" s="390" t="s">
        <v>31</v>
      </c>
      <c r="F92" s="137">
        <f>+E91</f>
        <v>41944</v>
      </c>
      <c r="G92" s="137">
        <f t="shared" ref="G92:AI92" si="55">F92+1</f>
        <v>41945</v>
      </c>
      <c r="H92" s="137">
        <f t="shared" si="55"/>
        <v>41946</v>
      </c>
      <c r="I92" s="137">
        <f t="shared" si="55"/>
        <v>41947</v>
      </c>
      <c r="J92" s="137">
        <f t="shared" si="55"/>
        <v>41948</v>
      </c>
      <c r="K92" s="137">
        <f t="shared" si="55"/>
        <v>41949</v>
      </c>
      <c r="L92" s="137">
        <f t="shared" si="55"/>
        <v>41950</v>
      </c>
      <c r="M92" s="137">
        <f t="shared" si="55"/>
        <v>41951</v>
      </c>
      <c r="N92" s="137">
        <f t="shared" si="55"/>
        <v>41952</v>
      </c>
      <c r="O92" s="137">
        <f t="shared" si="55"/>
        <v>41953</v>
      </c>
      <c r="P92" s="137">
        <f t="shared" si="55"/>
        <v>41954</v>
      </c>
      <c r="Q92" s="137">
        <f t="shared" si="55"/>
        <v>41955</v>
      </c>
      <c r="R92" s="137">
        <f t="shared" si="55"/>
        <v>41956</v>
      </c>
      <c r="S92" s="137">
        <f t="shared" si="55"/>
        <v>41957</v>
      </c>
      <c r="T92" s="137">
        <f t="shared" si="55"/>
        <v>41958</v>
      </c>
      <c r="U92" s="137">
        <f t="shared" si="55"/>
        <v>41959</v>
      </c>
      <c r="V92" s="137">
        <f t="shared" si="55"/>
        <v>41960</v>
      </c>
      <c r="W92" s="137">
        <f t="shared" si="55"/>
        <v>41961</v>
      </c>
      <c r="X92" s="137">
        <f t="shared" si="55"/>
        <v>41962</v>
      </c>
      <c r="Y92" s="137">
        <f t="shared" si="55"/>
        <v>41963</v>
      </c>
      <c r="Z92" s="137">
        <f t="shared" si="55"/>
        <v>41964</v>
      </c>
      <c r="AA92" s="137">
        <f t="shared" si="55"/>
        <v>41965</v>
      </c>
      <c r="AB92" s="137">
        <f t="shared" si="55"/>
        <v>41966</v>
      </c>
      <c r="AC92" s="137">
        <f t="shared" si="55"/>
        <v>41967</v>
      </c>
      <c r="AD92" s="137">
        <f t="shared" si="55"/>
        <v>41968</v>
      </c>
      <c r="AE92" s="137">
        <f t="shared" si="55"/>
        <v>41969</v>
      </c>
      <c r="AF92" s="137">
        <f t="shared" si="55"/>
        <v>41970</v>
      </c>
      <c r="AG92" s="137">
        <f t="shared" si="55"/>
        <v>41971</v>
      </c>
      <c r="AH92" s="137">
        <f>AG92+1</f>
        <v>41972</v>
      </c>
      <c r="AI92" s="137">
        <f t="shared" si="55"/>
        <v>41973</v>
      </c>
      <c r="AJ92" s="137"/>
      <c r="AK92" s="392" t="s">
        <v>15</v>
      </c>
      <c r="AL92" s="393"/>
      <c r="AM92" s="394"/>
      <c r="AN92" s="384" t="s">
        <v>47</v>
      </c>
      <c r="AO92" s="384" t="s">
        <v>43</v>
      </c>
      <c r="AP92" s="384" t="s">
        <v>44</v>
      </c>
      <c r="AQ92" s="384" t="s">
        <v>45</v>
      </c>
      <c r="AR92" s="384" t="s">
        <v>46</v>
      </c>
      <c r="AS92" s="386" t="s">
        <v>11</v>
      </c>
      <c r="AT92" s="379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</row>
    <row r="93" spans="1:90" s="78" customFormat="1" ht="47.25" customHeight="1">
      <c r="A93" s="387"/>
      <c r="B93" s="387"/>
      <c r="C93" s="387"/>
      <c r="D93" s="387"/>
      <c r="E93" s="391"/>
      <c r="F93" s="138" t="str">
        <f>CHOOSE(WEEKDAY(F92),"C.Nhật","T.Hai","T.Ba","T.Tư","T.Năm","T.Sáu","T.Bảy")</f>
        <v>T.Bảy</v>
      </c>
      <c r="G93" s="138" t="str">
        <f t="shared" ref="G93:AI93" si="56">CHOOSE(WEEKDAY(G92),"C.Nhật","T.Hai","T.Ba","T.Tư","T.Năm","T.Sáu","T.Bảy")</f>
        <v>C.Nhật</v>
      </c>
      <c r="H93" s="138" t="str">
        <f t="shared" si="56"/>
        <v>T.Hai</v>
      </c>
      <c r="I93" s="138" t="str">
        <f t="shared" si="56"/>
        <v>T.Ba</v>
      </c>
      <c r="J93" s="138" t="str">
        <f t="shared" si="56"/>
        <v>T.Tư</v>
      </c>
      <c r="K93" s="138" t="str">
        <f t="shared" si="56"/>
        <v>T.Năm</v>
      </c>
      <c r="L93" s="138" t="str">
        <f t="shared" si="56"/>
        <v>T.Sáu</v>
      </c>
      <c r="M93" s="138" t="str">
        <f t="shared" si="56"/>
        <v>T.Bảy</v>
      </c>
      <c r="N93" s="138" t="str">
        <f t="shared" si="56"/>
        <v>C.Nhật</v>
      </c>
      <c r="O93" s="138" t="str">
        <f t="shared" si="56"/>
        <v>T.Hai</v>
      </c>
      <c r="P93" s="138" t="str">
        <f t="shared" si="56"/>
        <v>T.Ba</v>
      </c>
      <c r="Q93" s="138" t="str">
        <f t="shared" si="56"/>
        <v>T.Tư</v>
      </c>
      <c r="R93" s="138" t="str">
        <f t="shared" si="56"/>
        <v>T.Năm</v>
      </c>
      <c r="S93" s="138" t="str">
        <f t="shared" si="56"/>
        <v>T.Sáu</v>
      </c>
      <c r="T93" s="138" t="str">
        <f t="shared" si="56"/>
        <v>T.Bảy</v>
      </c>
      <c r="U93" s="138" t="str">
        <f t="shared" si="56"/>
        <v>C.Nhật</v>
      </c>
      <c r="V93" s="138" t="str">
        <f t="shared" si="56"/>
        <v>T.Hai</v>
      </c>
      <c r="W93" s="138" t="str">
        <f t="shared" si="56"/>
        <v>T.Ba</v>
      </c>
      <c r="X93" s="138" t="str">
        <f t="shared" si="56"/>
        <v>T.Tư</v>
      </c>
      <c r="Y93" s="138" t="str">
        <f t="shared" si="56"/>
        <v>T.Năm</v>
      </c>
      <c r="Z93" s="138" t="str">
        <f t="shared" si="56"/>
        <v>T.Sáu</v>
      </c>
      <c r="AA93" s="138" t="str">
        <f t="shared" si="56"/>
        <v>T.Bảy</v>
      </c>
      <c r="AB93" s="138" t="str">
        <f t="shared" si="56"/>
        <v>C.Nhật</v>
      </c>
      <c r="AC93" s="138" t="str">
        <f t="shared" si="56"/>
        <v>T.Hai</v>
      </c>
      <c r="AD93" s="138" t="str">
        <f t="shared" si="56"/>
        <v>T.Ba</v>
      </c>
      <c r="AE93" s="138" t="str">
        <f t="shared" si="56"/>
        <v>T.Tư</v>
      </c>
      <c r="AF93" s="138" t="str">
        <f t="shared" si="56"/>
        <v>T.Năm</v>
      </c>
      <c r="AG93" s="138" t="str">
        <f t="shared" si="56"/>
        <v>T.Sáu</v>
      </c>
      <c r="AH93" s="138" t="str">
        <f t="shared" si="56"/>
        <v>T.Bảy</v>
      </c>
      <c r="AI93" s="138" t="str">
        <f t="shared" si="56"/>
        <v>C.Nhật</v>
      </c>
      <c r="AJ93" s="138"/>
      <c r="AK93" s="112" t="s">
        <v>16</v>
      </c>
      <c r="AL93" s="112" t="s">
        <v>32</v>
      </c>
      <c r="AM93" s="116" t="s">
        <v>17</v>
      </c>
      <c r="AN93" s="385"/>
      <c r="AO93" s="385"/>
      <c r="AP93" s="385"/>
      <c r="AQ93" s="385"/>
      <c r="AR93" s="385"/>
      <c r="AS93" s="387"/>
      <c r="AT93" s="379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</row>
    <row r="94" spans="1:90" s="78" customFormat="1" ht="12.75" customHeight="1">
      <c r="A94" s="151">
        <v>1</v>
      </c>
      <c r="B94" s="151">
        <v>2</v>
      </c>
      <c r="C94" s="151">
        <v>3</v>
      </c>
      <c r="D94" s="151">
        <v>4</v>
      </c>
      <c r="E94" s="151">
        <v>5</v>
      </c>
      <c r="F94" s="151">
        <v>6</v>
      </c>
      <c r="G94" s="151">
        <v>7</v>
      </c>
      <c r="H94" s="151">
        <v>8</v>
      </c>
      <c r="I94" s="151">
        <v>9</v>
      </c>
      <c r="J94" s="151">
        <v>10</v>
      </c>
      <c r="K94" s="151">
        <v>11</v>
      </c>
      <c r="L94" s="151">
        <v>12</v>
      </c>
      <c r="M94" s="151">
        <v>13</v>
      </c>
      <c r="N94" s="151">
        <v>14</v>
      </c>
      <c r="O94" s="151">
        <v>15</v>
      </c>
      <c r="P94" s="151">
        <v>16</v>
      </c>
      <c r="Q94" s="151">
        <v>17</v>
      </c>
      <c r="R94" s="151">
        <v>18</v>
      </c>
      <c r="S94" s="151">
        <v>19</v>
      </c>
      <c r="T94" s="151">
        <v>20</v>
      </c>
      <c r="U94" s="151">
        <v>21</v>
      </c>
      <c r="V94" s="151">
        <v>22</v>
      </c>
      <c r="W94" s="151">
        <v>23</v>
      </c>
      <c r="X94" s="151">
        <v>24</v>
      </c>
      <c r="Y94" s="151">
        <v>25</v>
      </c>
      <c r="Z94" s="151">
        <v>26</v>
      </c>
      <c r="AA94" s="151">
        <v>27</v>
      </c>
      <c r="AB94" s="151">
        <v>28</v>
      </c>
      <c r="AC94" s="151">
        <v>29</v>
      </c>
      <c r="AD94" s="151">
        <v>30</v>
      </c>
      <c r="AE94" s="151">
        <v>31</v>
      </c>
      <c r="AF94" s="151">
        <v>32</v>
      </c>
      <c r="AG94" s="151">
        <v>33</v>
      </c>
      <c r="AH94" s="151">
        <v>34</v>
      </c>
      <c r="AI94" s="151">
        <v>35</v>
      </c>
      <c r="AJ94" s="151"/>
      <c r="AK94" s="151">
        <v>37</v>
      </c>
      <c r="AL94" s="151">
        <v>38</v>
      </c>
      <c r="AM94" s="151">
        <v>39</v>
      </c>
      <c r="AN94" s="151">
        <v>40</v>
      </c>
      <c r="AO94" s="151">
        <v>41</v>
      </c>
      <c r="AP94" s="151">
        <v>42</v>
      </c>
      <c r="AQ94" s="151">
        <v>43</v>
      </c>
      <c r="AR94" s="151">
        <v>44</v>
      </c>
      <c r="AS94" s="151">
        <v>45</v>
      </c>
      <c r="AT94" s="314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</row>
    <row r="95" spans="1:90" s="78" customFormat="1" ht="18" customHeight="1">
      <c r="A95" s="370">
        <v>1</v>
      </c>
      <c r="B95" s="370" t="s">
        <v>97</v>
      </c>
      <c r="C95" s="358" t="str">
        <f>VLOOKUP(B95,DS,2,0)</f>
        <v xml:space="preserve"> Lâm Thị Mộng Kiều </v>
      </c>
      <c r="D95" s="360" t="str">
        <f>VLOOKUP(B95,DS,3,0)</f>
        <v>Công nhân</v>
      </c>
      <c r="E95" s="79" t="s">
        <v>33</v>
      </c>
      <c r="F95" s="80">
        <v>8</v>
      </c>
      <c r="G95" s="80"/>
      <c r="H95" s="80">
        <v>8</v>
      </c>
      <c r="I95" s="80">
        <v>8</v>
      </c>
      <c r="J95" s="80">
        <v>8</v>
      </c>
      <c r="K95" s="80">
        <v>8</v>
      </c>
      <c r="L95" s="80">
        <v>8</v>
      </c>
      <c r="M95" s="80"/>
      <c r="N95" s="80"/>
      <c r="O95" s="80">
        <v>8</v>
      </c>
      <c r="P95" s="80">
        <v>8</v>
      </c>
      <c r="Q95" s="80">
        <v>8</v>
      </c>
      <c r="R95" s="80">
        <v>8</v>
      </c>
      <c r="S95" s="80">
        <v>8</v>
      </c>
      <c r="T95" s="80">
        <v>8</v>
      </c>
      <c r="U95" s="80"/>
      <c r="V95" s="80">
        <v>8</v>
      </c>
      <c r="W95" s="80">
        <v>8</v>
      </c>
      <c r="X95" s="80">
        <v>8</v>
      </c>
      <c r="Y95" s="80">
        <v>8</v>
      </c>
      <c r="Z95" s="80">
        <v>8</v>
      </c>
      <c r="AA95" s="80">
        <v>8</v>
      </c>
      <c r="AB95" s="80"/>
      <c r="AC95" s="80">
        <v>8</v>
      </c>
      <c r="AD95" s="80">
        <v>8</v>
      </c>
      <c r="AE95" s="80">
        <v>8</v>
      </c>
      <c r="AF95" s="80">
        <v>8</v>
      </c>
      <c r="AG95" s="80">
        <v>8</v>
      </c>
      <c r="AH95" s="80">
        <v>8</v>
      </c>
      <c r="AI95" s="80"/>
      <c r="AJ95" s="80"/>
      <c r="AK95" s="362">
        <f t="shared" ref="AK95" si="57">((SUM(F95:AJ95))/8)-(SUMIF($F$6:$AJ$6,"C.Nhật",F95:AJ95)/8)</f>
        <v>24</v>
      </c>
      <c r="AL95" s="362">
        <f t="shared" ref="AL95" si="58">SUM(F96:AJ96)/8*1.5</f>
        <v>0</v>
      </c>
      <c r="AM95" s="364">
        <f t="shared" ref="AM95" si="59">SUMIF($F$6:$AJ$6,"C.Nhật",$F95:$AJ96)/8*2</f>
        <v>0</v>
      </c>
      <c r="AN95" s="366">
        <f t="shared" ref="AN95" si="60">SUM(AK95:AM96)</f>
        <v>24</v>
      </c>
      <c r="AO95" s="368">
        <v>0</v>
      </c>
      <c r="AP95" s="366"/>
      <c r="AQ95" s="366"/>
      <c r="AR95" s="366"/>
      <c r="AS95" s="356"/>
      <c r="AT95" s="314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</row>
    <row r="96" spans="1:90" s="78" customFormat="1" ht="18" customHeight="1">
      <c r="A96" s="371"/>
      <c r="B96" s="371"/>
      <c r="C96" s="359"/>
      <c r="D96" s="361"/>
      <c r="E96" s="81" t="s">
        <v>32</v>
      </c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  <c r="AA96" s="82"/>
      <c r="AB96" s="82"/>
      <c r="AC96" s="82"/>
      <c r="AD96" s="82"/>
      <c r="AE96" s="82"/>
      <c r="AF96" s="82"/>
      <c r="AG96" s="82"/>
      <c r="AH96" s="82"/>
      <c r="AI96" s="82"/>
      <c r="AJ96" s="82"/>
      <c r="AK96" s="363"/>
      <c r="AL96" s="363"/>
      <c r="AM96" s="365"/>
      <c r="AN96" s="367"/>
      <c r="AO96" s="369"/>
      <c r="AP96" s="367"/>
      <c r="AQ96" s="367"/>
      <c r="AR96" s="367"/>
      <c r="AS96" s="357"/>
      <c r="AT96" s="314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</row>
    <row r="97" spans="1:90" s="78" customFormat="1" ht="18" customHeight="1">
      <c r="A97" s="370">
        <f>A95+1</f>
        <v>2</v>
      </c>
      <c r="B97" s="370" t="s">
        <v>98</v>
      </c>
      <c r="C97" s="358" t="str">
        <f>VLOOKUP(B97,DS,2,0)</f>
        <v>Huỳnh Thị Hường</v>
      </c>
      <c r="D97" s="360" t="str">
        <f>VLOOKUP(B97,DS,3,0)</f>
        <v>Công nhân</v>
      </c>
      <c r="E97" s="79" t="s">
        <v>33</v>
      </c>
      <c r="F97" s="80">
        <v>8</v>
      </c>
      <c r="G97" s="80"/>
      <c r="H97" s="80">
        <v>8</v>
      </c>
      <c r="I97" s="80">
        <v>8</v>
      </c>
      <c r="J97" s="80">
        <v>8</v>
      </c>
      <c r="K97" s="80">
        <v>8</v>
      </c>
      <c r="L97" s="80">
        <v>8</v>
      </c>
      <c r="M97" s="80">
        <v>8</v>
      </c>
      <c r="N97" s="80"/>
      <c r="O97" s="80">
        <v>8</v>
      </c>
      <c r="P97" s="80">
        <v>8</v>
      </c>
      <c r="Q97" s="80">
        <v>8</v>
      </c>
      <c r="R97" s="80">
        <v>8</v>
      </c>
      <c r="S97" s="80">
        <v>8</v>
      </c>
      <c r="T97" s="80">
        <v>8</v>
      </c>
      <c r="U97" s="80"/>
      <c r="V97" s="80">
        <v>8</v>
      </c>
      <c r="W97" s="80">
        <v>8</v>
      </c>
      <c r="X97" s="80">
        <v>8</v>
      </c>
      <c r="Y97" s="80">
        <v>8</v>
      </c>
      <c r="Z97" s="80">
        <v>8</v>
      </c>
      <c r="AA97" s="80">
        <v>8</v>
      </c>
      <c r="AB97" s="80"/>
      <c r="AC97" s="80">
        <v>8</v>
      </c>
      <c r="AD97" s="80">
        <v>8</v>
      </c>
      <c r="AE97" s="80">
        <v>8</v>
      </c>
      <c r="AF97" s="80">
        <v>8</v>
      </c>
      <c r="AG97" s="80">
        <v>8</v>
      </c>
      <c r="AH97" s="80">
        <v>8</v>
      </c>
      <c r="AI97" s="80"/>
      <c r="AJ97" s="80"/>
      <c r="AK97" s="362">
        <f t="shared" ref="AK97" si="61">((SUM(F97:AJ97))/8)-(SUMIF($F$6:$AJ$6,"C.Nhật",F97:AJ97)/8)</f>
        <v>25</v>
      </c>
      <c r="AL97" s="362">
        <f t="shared" ref="AL97" si="62">SUM(F98:AJ98)/8*1.5</f>
        <v>0</v>
      </c>
      <c r="AM97" s="364">
        <f t="shared" ref="AM97" si="63">SUMIF($F$6:$AJ$6,"C.Nhật",$F97:$AJ98)/8*2</f>
        <v>0</v>
      </c>
      <c r="AN97" s="366">
        <f t="shared" ref="AN97" si="64">SUM(AK97:AM98)</f>
        <v>25</v>
      </c>
      <c r="AO97" s="368">
        <v>0</v>
      </c>
      <c r="AP97" s="366"/>
      <c r="AQ97" s="366"/>
      <c r="AR97" s="366"/>
      <c r="AS97" s="356"/>
      <c r="AT97" s="314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</row>
    <row r="98" spans="1:90" s="78" customFormat="1" ht="18" customHeight="1">
      <c r="A98" s="371"/>
      <c r="B98" s="371"/>
      <c r="C98" s="359"/>
      <c r="D98" s="361"/>
      <c r="E98" s="81" t="s">
        <v>32</v>
      </c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2"/>
      <c r="AJ98" s="82"/>
      <c r="AK98" s="363"/>
      <c r="AL98" s="363"/>
      <c r="AM98" s="365"/>
      <c r="AN98" s="367"/>
      <c r="AO98" s="369"/>
      <c r="AP98" s="367"/>
      <c r="AQ98" s="367"/>
      <c r="AR98" s="367"/>
      <c r="AS98" s="357"/>
      <c r="AT98" s="314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</row>
    <row r="99" spans="1:90" s="78" customFormat="1" ht="18" customHeight="1">
      <c r="A99" s="370">
        <f>A97+1</f>
        <v>3</v>
      </c>
      <c r="B99" s="370" t="s">
        <v>99</v>
      </c>
      <c r="C99" s="358" t="str">
        <f>VLOOKUP(B99,DS,2,0)</f>
        <v>Nguyễn Thị Rong</v>
      </c>
      <c r="D99" s="360" t="str">
        <f>VLOOKUP(B99,DS,3,0)</f>
        <v>Công nhân</v>
      </c>
      <c r="E99" s="79" t="s">
        <v>33</v>
      </c>
      <c r="F99" s="80">
        <v>8</v>
      </c>
      <c r="G99" s="80"/>
      <c r="H99" s="80">
        <v>8</v>
      </c>
      <c r="I99" s="80">
        <v>8</v>
      </c>
      <c r="J99" s="80">
        <v>8</v>
      </c>
      <c r="K99" s="80">
        <v>8</v>
      </c>
      <c r="L99" s="80">
        <v>8</v>
      </c>
      <c r="M99" s="80">
        <v>8</v>
      </c>
      <c r="N99" s="80"/>
      <c r="O99" s="80">
        <v>8</v>
      </c>
      <c r="P99" s="80">
        <v>8</v>
      </c>
      <c r="Q99" s="80">
        <v>8</v>
      </c>
      <c r="R99" s="80">
        <v>8</v>
      </c>
      <c r="S99" s="80">
        <v>8</v>
      </c>
      <c r="T99" s="80">
        <v>8</v>
      </c>
      <c r="U99" s="80"/>
      <c r="V99" s="80"/>
      <c r="W99" s="80">
        <v>8</v>
      </c>
      <c r="X99" s="80">
        <v>8</v>
      </c>
      <c r="Y99" s="80">
        <v>8</v>
      </c>
      <c r="Z99" s="80">
        <v>8</v>
      </c>
      <c r="AA99" s="80">
        <v>8</v>
      </c>
      <c r="AB99" s="80"/>
      <c r="AC99" s="80">
        <v>8</v>
      </c>
      <c r="AD99" s="80">
        <v>8</v>
      </c>
      <c r="AE99" s="80">
        <v>8</v>
      </c>
      <c r="AF99" s="80">
        <v>8</v>
      </c>
      <c r="AG99" s="80">
        <v>8</v>
      </c>
      <c r="AH99" s="80">
        <v>8</v>
      </c>
      <c r="AI99" s="80"/>
      <c r="AJ99" s="80"/>
      <c r="AK99" s="362">
        <f t="shared" ref="AK99" si="65">((SUM(F99:AJ99))/8)-(SUMIF($F$6:$AJ$6,"C.Nhật",F99:AJ99)/8)</f>
        <v>24</v>
      </c>
      <c r="AL99" s="362">
        <f t="shared" ref="AL99" si="66">SUM(F100:AJ100)/8*1.5</f>
        <v>0</v>
      </c>
      <c r="AM99" s="364">
        <f t="shared" ref="AM99" si="67">SUMIF($F$6:$AJ$6,"C.Nhật",$F99:$AJ100)/8*2</f>
        <v>0</v>
      </c>
      <c r="AN99" s="366">
        <f t="shared" ref="AN99" si="68">SUM(AK99:AM100)</f>
        <v>24</v>
      </c>
      <c r="AO99" s="368">
        <v>0</v>
      </c>
      <c r="AP99" s="366"/>
      <c r="AQ99" s="366"/>
      <c r="AR99" s="366"/>
      <c r="AS99" s="356"/>
      <c r="AT99" s="314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</row>
    <row r="100" spans="1:90" s="78" customFormat="1" ht="18" customHeight="1">
      <c r="A100" s="371"/>
      <c r="B100" s="371"/>
      <c r="C100" s="359"/>
      <c r="D100" s="361"/>
      <c r="E100" s="81" t="s">
        <v>32</v>
      </c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363"/>
      <c r="AL100" s="363"/>
      <c r="AM100" s="365"/>
      <c r="AN100" s="367"/>
      <c r="AO100" s="369"/>
      <c r="AP100" s="367"/>
      <c r="AQ100" s="367"/>
      <c r="AR100" s="367"/>
      <c r="AS100" s="357"/>
      <c r="AT100" s="314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</row>
    <row r="101" spans="1:90" s="78" customFormat="1" ht="18" customHeight="1">
      <c r="A101" s="370">
        <f>A99+1</f>
        <v>4</v>
      </c>
      <c r="B101" s="370" t="s">
        <v>100</v>
      </c>
      <c r="C101" s="358" t="str">
        <f>VLOOKUP(B101,DS,2,0)</f>
        <v>Sơn Thị Nil</v>
      </c>
      <c r="D101" s="360" t="str">
        <f>VLOOKUP(B101,DS,3,0)</f>
        <v>Công nhân</v>
      </c>
      <c r="E101" s="79" t="s">
        <v>33</v>
      </c>
      <c r="F101" s="80">
        <v>8</v>
      </c>
      <c r="G101" s="80"/>
      <c r="H101" s="80">
        <v>8</v>
      </c>
      <c r="I101" s="80">
        <v>8</v>
      </c>
      <c r="J101" s="80">
        <v>8</v>
      </c>
      <c r="K101" s="80">
        <v>8</v>
      </c>
      <c r="L101" s="80">
        <v>8</v>
      </c>
      <c r="M101" s="80">
        <v>8</v>
      </c>
      <c r="N101" s="80"/>
      <c r="O101" s="80">
        <v>8</v>
      </c>
      <c r="P101" s="80">
        <v>8</v>
      </c>
      <c r="Q101" s="80">
        <v>8</v>
      </c>
      <c r="R101" s="80">
        <v>8</v>
      </c>
      <c r="S101" s="80">
        <v>8</v>
      </c>
      <c r="T101" s="80">
        <v>8</v>
      </c>
      <c r="U101" s="80"/>
      <c r="V101" s="80">
        <v>8</v>
      </c>
      <c r="W101" s="80">
        <v>8</v>
      </c>
      <c r="X101" s="80">
        <v>8</v>
      </c>
      <c r="Y101" s="80">
        <v>8</v>
      </c>
      <c r="Z101" s="80">
        <v>8</v>
      </c>
      <c r="AA101" s="80">
        <v>8</v>
      </c>
      <c r="AB101" s="80"/>
      <c r="AC101" s="80">
        <v>8</v>
      </c>
      <c r="AD101" s="80">
        <v>8</v>
      </c>
      <c r="AE101" s="80">
        <v>8</v>
      </c>
      <c r="AF101" s="80">
        <v>8</v>
      </c>
      <c r="AG101" s="80">
        <v>8</v>
      </c>
      <c r="AH101" s="80">
        <v>8</v>
      </c>
      <c r="AI101" s="80"/>
      <c r="AJ101" s="80"/>
      <c r="AK101" s="362">
        <f t="shared" ref="AK101" si="69">((SUM(F101:AJ101))/8)-(SUMIF($F$6:$AJ$6,"C.Nhật",F101:AJ101)/8)</f>
        <v>25</v>
      </c>
      <c r="AL101" s="362">
        <f t="shared" ref="AL101" si="70">SUM(F102:AJ102)/8*1.5</f>
        <v>0</v>
      </c>
      <c r="AM101" s="364">
        <f t="shared" ref="AM101" si="71">SUMIF($F$6:$AJ$6,"C.Nhật",$F101:$AJ102)/8*2</f>
        <v>0</v>
      </c>
      <c r="AN101" s="366">
        <f t="shared" ref="AN101" si="72">SUM(AK101:AM102)</f>
        <v>25</v>
      </c>
      <c r="AO101" s="368">
        <v>0</v>
      </c>
      <c r="AP101" s="366"/>
      <c r="AQ101" s="366"/>
      <c r="AR101" s="366"/>
      <c r="AS101" s="356"/>
      <c r="AT101" s="314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</row>
    <row r="102" spans="1:90" s="78" customFormat="1" ht="18" customHeight="1">
      <c r="A102" s="371"/>
      <c r="B102" s="371"/>
      <c r="C102" s="359"/>
      <c r="D102" s="361"/>
      <c r="E102" s="81" t="s">
        <v>32</v>
      </c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82"/>
      <c r="AK102" s="363"/>
      <c r="AL102" s="363"/>
      <c r="AM102" s="365"/>
      <c r="AN102" s="367"/>
      <c r="AO102" s="369"/>
      <c r="AP102" s="367"/>
      <c r="AQ102" s="367"/>
      <c r="AR102" s="367"/>
      <c r="AS102" s="357"/>
      <c r="AT102" s="314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</row>
    <row r="103" spans="1:90" s="78" customFormat="1" ht="18" customHeight="1">
      <c r="A103" s="370">
        <f>A101+1</f>
        <v>5</v>
      </c>
      <c r="B103" s="370" t="s">
        <v>101</v>
      </c>
      <c r="C103" s="358" t="str">
        <f>VLOOKUP(B103,DS,2,0)</f>
        <v>Huỳnh Thị Bé Tha</v>
      </c>
      <c r="D103" s="360" t="str">
        <f>VLOOKUP(B103,DS,3,0)</f>
        <v>Công nhân</v>
      </c>
      <c r="E103" s="79" t="s">
        <v>33</v>
      </c>
      <c r="F103" s="80">
        <v>8</v>
      </c>
      <c r="G103" s="80"/>
      <c r="H103" s="80">
        <v>8</v>
      </c>
      <c r="I103" s="80">
        <v>8</v>
      </c>
      <c r="J103" s="80">
        <v>8</v>
      </c>
      <c r="K103" s="80">
        <v>8</v>
      </c>
      <c r="L103" s="80">
        <v>8</v>
      </c>
      <c r="M103" s="80">
        <v>8</v>
      </c>
      <c r="N103" s="80"/>
      <c r="O103" s="80">
        <v>8</v>
      </c>
      <c r="P103" s="80">
        <v>8</v>
      </c>
      <c r="Q103" s="80">
        <v>8</v>
      </c>
      <c r="R103" s="80">
        <v>8</v>
      </c>
      <c r="S103" s="80">
        <v>8</v>
      </c>
      <c r="T103" s="80">
        <v>8</v>
      </c>
      <c r="U103" s="80"/>
      <c r="V103" s="80">
        <v>8</v>
      </c>
      <c r="W103" s="80">
        <v>8</v>
      </c>
      <c r="X103" s="80">
        <v>8</v>
      </c>
      <c r="Y103" s="80">
        <v>8</v>
      </c>
      <c r="Z103" s="80">
        <v>8</v>
      </c>
      <c r="AA103" s="80">
        <v>8</v>
      </c>
      <c r="AB103" s="80"/>
      <c r="AC103" s="80">
        <v>8</v>
      </c>
      <c r="AD103" s="80">
        <v>8</v>
      </c>
      <c r="AE103" s="80">
        <v>8</v>
      </c>
      <c r="AF103" s="80">
        <v>8</v>
      </c>
      <c r="AG103" s="80">
        <v>8</v>
      </c>
      <c r="AH103" s="80">
        <v>8</v>
      </c>
      <c r="AI103" s="80"/>
      <c r="AJ103" s="80"/>
      <c r="AK103" s="362">
        <f t="shared" ref="AK103" si="73">((SUM(F103:AJ103))/8)-(SUMIF($F$6:$AJ$6,"C.Nhật",F103:AJ103)/8)</f>
        <v>25</v>
      </c>
      <c r="AL103" s="362">
        <f t="shared" ref="AL103" si="74">SUM(F104:AJ104)/8*1.5</f>
        <v>0</v>
      </c>
      <c r="AM103" s="364">
        <f t="shared" ref="AM103" si="75">SUMIF($F$6:$AJ$6,"C.Nhật",$F103:$AJ104)/8*2</f>
        <v>0</v>
      </c>
      <c r="AN103" s="366">
        <f t="shared" ref="AN103" si="76">SUM(AK103:AM104)</f>
        <v>25</v>
      </c>
      <c r="AO103" s="368">
        <v>0</v>
      </c>
      <c r="AP103" s="366"/>
      <c r="AQ103" s="366"/>
      <c r="AR103" s="366"/>
      <c r="AS103" s="356"/>
      <c r="AT103" s="314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</row>
    <row r="104" spans="1:90" s="78" customFormat="1" ht="18" customHeight="1">
      <c r="A104" s="371"/>
      <c r="B104" s="371"/>
      <c r="C104" s="359"/>
      <c r="D104" s="361"/>
      <c r="E104" s="81" t="s">
        <v>32</v>
      </c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363"/>
      <c r="AL104" s="363"/>
      <c r="AM104" s="365"/>
      <c r="AN104" s="367"/>
      <c r="AO104" s="369"/>
      <c r="AP104" s="367"/>
      <c r="AQ104" s="367"/>
      <c r="AR104" s="367"/>
      <c r="AS104" s="357"/>
      <c r="AT104" s="314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</row>
    <row r="105" spans="1:90" s="78" customFormat="1" ht="18" customHeight="1">
      <c r="A105" s="370">
        <f>A103+1</f>
        <v>6</v>
      </c>
      <c r="B105" s="370" t="s">
        <v>102</v>
      </c>
      <c r="C105" s="358" t="str">
        <f>VLOOKUP(B105,DS,2,0)</f>
        <v>Huỳnh Thị Bé Thi</v>
      </c>
      <c r="D105" s="360" t="str">
        <f>VLOOKUP(B105,DS,3,0)</f>
        <v>Công nhân</v>
      </c>
      <c r="E105" s="79" t="s">
        <v>33</v>
      </c>
      <c r="F105" s="80">
        <v>8</v>
      </c>
      <c r="G105" s="80"/>
      <c r="H105" s="80">
        <v>8</v>
      </c>
      <c r="I105" s="80">
        <v>8</v>
      </c>
      <c r="J105" s="80">
        <v>8</v>
      </c>
      <c r="K105" s="80">
        <v>8</v>
      </c>
      <c r="L105" s="80">
        <v>8</v>
      </c>
      <c r="M105" s="80">
        <v>8</v>
      </c>
      <c r="N105" s="80"/>
      <c r="O105" s="80">
        <v>8</v>
      </c>
      <c r="P105" s="80">
        <v>8</v>
      </c>
      <c r="Q105" s="80">
        <v>8</v>
      </c>
      <c r="R105" s="80">
        <v>8</v>
      </c>
      <c r="S105" s="80">
        <v>8</v>
      </c>
      <c r="T105" s="80"/>
      <c r="U105" s="80"/>
      <c r="V105" s="80">
        <v>8</v>
      </c>
      <c r="W105" s="80">
        <v>8</v>
      </c>
      <c r="X105" s="80">
        <v>8</v>
      </c>
      <c r="Y105" s="80">
        <v>8</v>
      </c>
      <c r="Z105" s="80">
        <v>8</v>
      </c>
      <c r="AA105" s="80">
        <v>8</v>
      </c>
      <c r="AB105" s="80"/>
      <c r="AC105" s="80">
        <v>8</v>
      </c>
      <c r="AD105" s="80">
        <v>8</v>
      </c>
      <c r="AE105" s="80">
        <v>8</v>
      </c>
      <c r="AF105" s="80">
        <v>8</v>
      </c>
      <c r="AG105" s="80">
        <v>8</v>
      </c>
      <c r="AH105" s="80">
        <v>8</v>
      </c>
      <c r="AI105" s="80"/>
      <c r="AJ105" s="323"/>
      <c r="AK105" s="362">
        <f t="shared" ref="AK105" si="77">((SUM(F105:AJ105))/8)-(SUMIF($F$6:$AJ$6,"C.Nhật",F105:AJ105)/8)</f>
        <v>24</v>
      </c>
      <c r="AL105" s="362">
        <f t="shared" ref="AL105" si="78">SUM(F106:AJ106)/8*1.5</f>
        <v>0</v>
      </c>
      <c r="AM105" s="364">
        <f t="shared" ref="AM105" si="79">SUMIF($F$6:$AJ$6,"C.Nhật",$F105:$AJ106)/8*2</f>
        <v>0</v>
      </c>
      <c r="AN105" s="366">
        <f t="shared" ref="AN105" si="80">SUM(AK105:AM106)</f>
        <v>24</v>
      </c>
      <c r="AO105" s="368">
        <v>0</v>
      </c>
      <c r="AP105" s="366"/>
      <c r="AQ105" s="366"/>
      <c r="AR105" s="366"/>
      <c r="AS105" s="356"/>
      <c r="AT105" s="314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</row>
    <row r="106" spans="1:90" s="78" customFormat="1" ht="18" customHeight="1">
      <c r="A106" s="371"/>
      <c r="B106" s="371"/>
      <c r="C106" s="359"/>
      <c r="D106" s="361"/>
      <c r="E106" s="81" t="s">
        <v>32</v>
      </c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324"/>
      <c r="AK106" s="363"/>
      <c r="AL106" s="363"/>
      <c r="AM106" s="365"/>
      <c r="AN106" s="367"/>
      <c r="AO106" s="369"/>
      <c r="AP106" s="367"/>
      <c r="AQ106" s="367"/>
      <c r="AR106" s="367"/>
      <c r="AS106" s="357"/>
      <c r="AT106" s="314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</row>
    <row r="107" spans="1:90" s="78" customFormat="1" ht="18" customHeight="1">
      <c r="A107" s="370">
        <f>A105+1</f>
        <v>7</v>
      </c>
      <c r="B107" s="370" t="s">
        <v>103</v>
      </c>
      <c r="C107" s="358" t="str">
        <f>VLOOKUP(B107,DS,2,0)</f>
        <v>Nguyễn Thị Kim Hồng</v>
      </c>
      <c r="D107" s="360" t="str">
        <f>VLOOKUP(B107,DS,3,0)</f>
        <v>Công nhân</v>
      </c>
      <c r="E107" s="79" t="s">
        <v>33</v>
      </c>
      <c r="F107" s="80">
        <v>8</v>
      </c>
      <c r="G107" s="80"/>
      <c r="H107" s="80">
        <v>8</v>
      </c>
      <c r="I107" s="80">
        <v>8</v>
      </c>
      <c r="J107" s="80">
        <v>8</v>
      </c>
      <c r="K107" s="80">
        <v>8</v>
      </c>
      <c r="L107" s="80">
        <v>8</v>
      </c>
      <c r="M107" s="80">
        <v>8</v>
      </c>
      <c r="N107" s="80"/>
      <c r="O107" s="80">
        <v>8</v>
      </c>
      <c r="P107" s="80">
        <v>8</v>
      </c>
      <c r="Q107" s="80">
        <v>8</v>
      </c>
      <c r="R107" s="80">
        <v>8</v>
      </c>
      <c r="S107" s="80">
        <v>8</v>
      </c>
      <c r="T107" s="80">
        <v>8</v>
      </c>
      <c r="U107" s="80"/>
      <c r="V107" s="80">
        <v>8</v>
      </c>
      <c r="W107" s="80">
        <v>8</v>
      </c>
      <c r="X107" s="80">
        <v>8</v>
      </c>
      <c r="Y107" s="80">
        <v>8</v>
      </c>
      <c r="Z107" s="80">
        <v>8</v>
      </c>
      <c r="AA107" s="80">
        <v>8</v>
      </c>
      <c r="AB107" s="80"/>
      <c r="AC107" s="80">
        <v>8</v>
      </c>
      <c r="AD107" s="80">
        <v>8</v>
      </c>
      <c r="AE107" s="80">
        <v>8</v>
      </c>
      <c r="AF107" s="80">
        <v>8</v>
      </c>
      <c r="AG107" s="80">
        <v>8</v>
      </c>
      <c r="AH107" s="80">
        <v>8</v>
      </c>
      <c r="AI107" s="80"/>
      <c r="AJ107" s="80"/>
      <c r="AK107" s="362">
        <f t="shared" ref="AK107" si="81">((SUM(F107:AJ107))/8)-(SUMIF($F$6:$AJ$6,"C.Nhật",F107:AJ107)/8)</f>
        <v>25</v>
      </c>
      <c r="AL107" s="362">
        <f t="shared" ref="AL107" si="82">SUM(F108:AJ108)/8*1.5</f>
        <v>0</v>
      </c>
      <c r="AM107" s="364">
        <f t="shared" ref="AM107" si="83">SUMIF($F$6:$AJ$6,"C.Nhật",$F107:$AJ108)/8*2</f>
        <v>0</v>
      </c>
      <c r="AN107" s="366">
        <f t="shared" ref="AN107" si="84">SUM(AK107:AM108)</f>
        <v>25</v>
      </c>
      <c r="AO107" s="368">
        <v>0</v>
      </c>
      <c r="AP107" s="366"/>
      <c r="AQ107" s="366"/>
      <c r="AR107" s="366"/>
      <c r="AS107" s="356"/>
      <c r="AT107" s="314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</row>
    <row r="108" spans="1:90" s="78" customFormat="1" ht="18" customHeight="1">
      <c r="A108" s="371"/>
      <c r="B108" s="371"/>
      <c r="C108" s="359"/>
      <c r="D108" s="361"/>
      <c r="E108" s="81" t="s">
        <v>32</v>
      </c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363"/>
      <c r="AL108" s="363"/>
      <c r="AM108" s="365"/>
      <c r="AN108" s="367"/>
      <c r="AO108" s="369"/>
      <c r="AP108" s="367"/>
      <c r="AQ108" s="367"/>
      <c r="AR108" s="367"/>
      <c r="AS108" s="357"/>
      <c r="AT108" s="314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</row>
    <row r="109" spans="1:90" s="78" customFormat="1" ht="18" customHeight="1">
      <c r="A109" s="370">
        <v>8</v>
      </c>
      <c r="B109" s="370" t="s">
        <v>104</v>
      </c>
      <c r="C109" s="358" t="str">
        <f>VLOOKUP(B109,DS,2,0)</f>
        <v>Nguyễn Thị Lựu</v>
      </c>
      <c r="D109" s="360" t="str">
        <f>VLOOKUP(B109,DS,3,0)</f>
        <v>Công nhân</v>
      </c>
      <c r="E109" s="79" t="s">
        <v>33</v>
      </c>
      <c r="F109" s="80">
        <v>8</v>
      </c>
      <c r="G109" s="80"/>
      <c r="H109" s="80">
        <v>8</v>
      </c>
      <c r="I109" s="80">
        <v>8</v>
      </c>
      <c r="J109" s="80">
        <v>8</v>
      </c>
      <c r="K109" s="80">
        <v>8</v>
      </c>
      <c r="L109" s="80"/>
      <c r="M109" s="80">
        <v>8</v>
      </c>
      <c r="N109" s="80"/>
      <c r="O109" s="80">
        <v>8</v>
      </c>
      <c r="P109" s="80">
        <v>8</v>
      </c>
      <c r="Q109" s="80">
        <v>8</v>
      </c>
      <c r="R109" s="80">
        <v>8</v>
      </c>
      <c r="S109" s="80">
        <v>8</v>
      </c>
      <c r="T109" s="80">
        <v>8</v>
      </c>
      <c r="U109" s="80"/>
      <c r="V109" s="80">
        <v>8</v>
      </c>
      <c r="W109" s="80">
        <v>8</v>
      </c>
      <c r="X109" s="80">
        <v>8</v>
      </c>
      <c r="Y109" s="80">
        <v>8</v>
      </c>
      <c r="Z109" s="80">
        <v>8</v>
      </c>
      <c r="AA109" s="80">
        <v>8</v>
      </c>
      <c r="AB109" s="80"/>
      <c r="AC109" s="80">
        <v>8</v>
      </c>
      <c r="AD109" s="80">
        <v>8</v>
      </c>
      <c r="AE109" s="80">
        <v>8</v>
      </c>
      <c r="AF109" s="80">
        <v>8</v>
      </c>
      <c r="AG109" s="80">
        <v>8</v>
      </c>
      <c r="AH109" s="80">
        <v>8</v>
      </c>
      <c r="AI109" s="80"/>
      <c r="AJ109" s="80"/>
      <c r="AK109" s="362">
        <f t="shared" ref="AK109" si="85">((SUM(F109:AJ109))/8)-(SUMIF($F$6:$AJ$6,"C.Nhật",F109:AJ109)/8)</f>
        <v>24</v>
      </c>
      <c r="AL109" s="362">
        <f t="shared" ref="AL109" si="86">SUM(F110:AJ110)/8*1.5</f>
        <v>0</v>
      </c>
      <c r="AM109" s="364">
        <f t="shared" ref="AM109" si="87">SUMIF($F$6:$AJ$6,"C.Nhật",$F109:$AJ110)/8*2</f>
        <v>0</v>
      </c>
      <c r="AN109" s="366">
        <f t="shared" ref="AN109" si="88">SUM(AK109:AM110)</f>
        <v>24</v>
      </c>
      <c r="AO109" s="368">
        <v>0</v>
      </c>
      <c r="AP109" s="366"/>
      <c r="AQ109" s="366"/>
      <c r="AR109" s="366"/>
      <c r="AS109" s="356"/>
      <c r="AT109" s="314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</row>
    <row r="110" spans="1:90" s="78" customFormat="1" ht="18" customHeight="1">
      <c r="A110" s="371"/>
      <c r="B110" s="371"/>
      <c r="C110" s="359"/>
      <c r="D110" s="361"/>
      <c r="E110" s="81" t="s">
        <v>32</v>
      </c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363"/>
      <c r="AL110" s="363"/>
      <c r="AM110" s="365"/>
      <c r="AN110" s="367"/>
      <c r="AO110" s="369"/>
      <c r="AP110" s="367"/>
      <c r="AQ110" s="367"/>
      <c r="AR110" s="367"/>
      <c r="AS110" s="357"/>
      <c r="AT110" s="314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</row>
    <row r="111" spans="1:90" s="78" customFormat="1" ht="18" customHeight="1">
      <c r="A111" s="370">
        <v>9</v>
      </c>
      <c r="B111" s="370" t="s">
        <v>105</v>
      </c>
      <c r="C111" s="358" t="str">
        <f>VLOOKUP(B111,DS,2,0)</f>
        <v>Lý Thị Được</v>
      </c>
      <c r="D111" s="360" t="str">
        <f>VLOOKUP(B111,DS,3,0)</f>
        <v>Công nhân</v>
      </c>
      <c r="E111" s="79" t="s">
        <v>33</v>
      </c>
      <c r="F111" s="80">
        <v>8</v>
      </c>
      <c r="G111" s="80"/>
      <c r="H111" s="80">
        <v>8</v>
      </c>
      <c r="I111" s="80">
        <v>8</v>
      </c>
      <c r="J111" s="80">
        <v>8</v>
      </c>
      <c r="K111" s="80">
        <v>8</v>
      </c>
      <c r="L111" s="80">
        <v>8</v>
      </c>
      <c r="M111" s="80">
        <v>8</v>
      </c>
      <c r="N111" s="80"/>
      <c r="O111" s="80">
        <v>8</v>
      </c>
      <c r="P111" s="80">
        <v>8</v>
      </c>
      <c r="Q111" s="80">
        <v>8</v>
      </c>
      <c r="R111" s="80">
        <v>8</v>
      </c>
      <c r="S111" s="80">
        <v>8</v>
      </c>
      <c r="T111" s="80">
        <v>8</v>
      </c>
      <c r="U111" s="80"/>
      <c r="V111" s="80">
        <v>8</v>
      </c>
      <c r="W111" s="80">
        <v>8</v>
      </c>
      <c r="X111" s="80">
        <v>8</v>
      </c>
      <c r="Y111" s="80">
        <v>8</v>
      </c>
      <c r="Z111" s="80">
        <v>8</v>
      </c>
      <c r="AA111" s="80">
        <v>8</v>
      </c>
      <c r="AB111" s="80"/>
      <c r="AC111" s="80">
        <v>8</v>
      </c>
      <c r="AD111" s="80">
        <v>8</v>
      </c>
      <c r="AE111" s="80">
        <v>8</v>
      </c>
      <c r="AF111" s="80">
        <v>8</v>
      </c>
      <c r="AG111" s="80">
        <v>8</v>
      </c>
      <c r="AH111" s="80">
        <v>8</v>
      </c>
      <c r="AI111" s="80"/>
      <c r="AJ111" s="80"/>
      <c r="AK111" s="362">
        <f t="shared" ref="AK111" si="89">((SUM(F111:AJ111))/8)-(SUMIF($F$6:$AJ$6,"C.Nhật",F111:AJ111)/8)</f>
        <v>25</v>
      </c>
      <c r="AL111" s="362">
        <f t="shared" ref="AL111" si="90">SUM(F112:AJ112)/8*1.5</f>
        <v>0</v>
      </c>
      <c r="AM111" s="364">
        <f t="shared" ref="AM111" si="91">SUMIF($F$6:$AJ$6,"C.Nhật",$F111:$AJ112)/8*2</f>
        <v>0</v>
      </c>
      <c r="AN111" s="366">
        <f t="shared" ref="AN111" si="92">SUM(AK111:AM112)</f>
        <v>25</v>
      </c>
      <c r="AO111" s="368">
        <v>0</v>
      </c>
      <c r="AP111" s="366"/>
      <c r="AQ111" s="366"/>
      <c r="AR111" s="366"/>
      <c r="AS111" s="356"/>
      <c r="AT111" s="314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</row>
    <row r="112" spans="1:90" s="78" customFormat="1" ht="18" customHeight="1">
      <c r="A112" s="371"/>
      <c r="B112" s="371"/>
      <c r="C112" s="359"/>
      <c r="D112" s="361"/>
      <c r="E112" s="81" t="s">
        <v>32</v>
      </c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363"/>
      <c r="AL112" s="363"/>
      <c r="AM112" s="365"/>
      <c r="AN112" s="367"/>
      <c r="AO112" s="369"/>
      <c r="AP112" s="367"/>
      <c r="AQ112" s="367"/>
      <c r="AR112" s="367"/>
      <c r="AS112" s="357"/>
      <c r="AT112" s="314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</row>
    <row r="113" spans="1:90" s="78" customFormat="1" ht="18" customHeight="1">
      <c r="A113" s="370">
        <f>A111+1</f>
        <v>10</v>
      </c>
      <c r="B113" s="370" t="s">
        <v>106</v>
      </c>
      <c r="C113" s="358" t="str">
        <f>VLOOKUP(B113,DS,2,0)</f>
        <v>Lý La Quan</v>
      </c>
      <c r="D113" s="360" t="str">
        <f>VLOOKUP(B113,DS,3,0)</f>
        <v>Công nhân</v>
      </c>
      <c r="E113" s="79" t="s">
        <v>33</v>
      </c>
      <c r="F113" s="80"/>
      <c r="G113" s="80"/>
      <c r="H113" s="80">
        <v>8</v>
      </c>
      <c r="I113" s="80">
        <v>8</v>
      </c>
      <c r="J113" s="80">
        <v>8</v>
      </c>
      <c r="K113" s="80">
        <v>8</v>
      </c>
      <c r="L113" s="80">
        <v>8</v>
      </c>
      <c r="M113" s="80">
        <v>8</v>
      </c>
      <c r="N113" s="80"/>
      <c r="O113" s="80">
        <v>8</v>
      </c>
      <c r="P113" s="80">
        <v>8</v>
      </c>
      <c r="Q113" s="80">
        <v>8</v>
      </c>
      <c r="R113" s="80">
        <v>8</v>
      </c>
      <c r="S113" s="80">
        <v>8</v>
      </c>
      <c r="T113" s="80">
        <v>8</v>
      </c>
      <c r="U113" s="80"/>
      <c r="V113" s="80">
        <v>8</v>
      </c>
      <c r="W113" s="80">
        <v>8</v>
      </c>
      <c r="X113" s="80">
        <v>8</v>
      </c>
      <c r="Y113" s="80">
        <v>8</v>
      </c>
      <c r="Z113" s="80">
        <v>8</v>
      </c>
      <c r="AA113" s="80">
        <v>8</v>
      </c>
      <c r="AB113" s="80"/>
      <c r="AC113" s="80">
        <v>8</v>
      </c>
      <c r="AD113" s="80">
        <v>8</v>
      </c>
      <c r="AE113" s="80">
        <v>8</v>
      </c>
      <c r="AF113" s="80"/>
      <c r="AG113" s="80">
        <v>8</v>
      </c>
      <c r="AH113" s="80">
        <v>8</v>
      </c>
      <c r="AI113" s="80"/>
      <c r="AJ113" s="80"/>
      <c r="AK113" s="362">
        <f t="shared" ref="AK113" si="93">((SUM(F113:AJ113))/8)-(SUMIF($F$6:$AJ$6,"C.Nhật",F113:AJ113)/8)</f>
        <v>23</v>
      </c>
      <c r="AL113" s="362">
        <f t="shared" ref="AL113" si="94">SUM(F114:AJ114)/8*1.5</f>
        <v>0</v>
      </c>
      <c r="AM113" s="364">
        <f t="shared" ref="AM113" si="95">SUMIF($F$6:$AJ$6,"C.Nhật",$F113:$AJ114)/8*2</f>
        <v>0</v>
      </c>
      <c r="AN113" s="366">
        <f t="shared" ref="AN113" si="96">SUM(AK113:AM114)</f>
        <v>23</v>
      </c>
      <c r="AO113" s="368">
        <v>0</v>
      </c>
      <c r="AP113" s="366"/>
      <c r="AQ113" s="366"/>
      <c r="AR113" s="366"/>
      <c r="AS113" s="356"/>
      <c r="AT113" s="314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</row>
    <row r="114" spans="1:90" s="78" customFormat="1" ht="18" customHeight="1">
      <c r="A114" s="371"/>
      <c r="B114" s="371"/>
      <c r="C114" s="359"/>
      <c r="D114" s="361"/>
      <c r="E114" s="81" t="s">
        <v>32</v>
      </c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363"/>
      <c r="AL114" s="363"/>
      <c r="AM114" s="365"/>
      <c r="AN114" s="367"/>
      <c r="AO114" s="369"/>
      <c r="AP114" s="367"/>
      <c r="AQ114" s="367"/>
      <c r="AR114" s="367"/>
      <c r="AS114" s="357"/>
      <c r="AT114" s="314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</row>
    <row r="115" spans="1:90" s="78" customFormat="1" ht="18" customHeight="1">
      <c r="A115" s="370">
        <f>A113+1</f>
        <v>11</v>
      </c>
      <c r="B115" s="370" t="s">
        <v>107</v>
      </c>
      <c r="C115" s="358" t="str">
        <f>VLOOKUP(B115,DS,2,0)</f>
        <v>Trà Thị Soi</v>
      </c>
      <c r="D115" s="360" t="str">
        <f>VLOOKUP(B115,DS,3,0)</f>
        <v>Công nhân</v>
      </c>
      <c r="E115" s="79" t="s">
        <v>33</v>
      </c>
      <c r="F115" s="80">
        <v>8</v>
      </c>
      <c r="G115" s="80"/>
      <c r="H115" s="80">
        <v>8</v>
      </c>
      <c r="I115" s="80">
        <v>8</v>
      </c>
      <c r="J115" s="80">
        <v>8</v>
      </c>
      <c r="K115" s="80">
        <v>8</v>
      </c>
      <c r="L115" s="80">
        <v>8</v>
      </c>
      <c r="M115" s="80">
        <v>8</v>
      </c>
      <c r="N115" s="80"/>
      <c r="O115" s="80">
        <v>8</v>
      </c>
      <c r="P115" s="80">
        <v>8</v>
      </c>
      <c r="Q115" s="80">
        <v>8</v>
      </c>
      <c r="R115" s="80">
        <v>8</v>
      </c>
      <c r="S115" s="80">
        <v>8</v>
      </c>
      <c r="T115" s="80">
        <v>8</v>
      </c>
      <c r="U115" s="80"/>
      <c r="V115" s="80">
        <v>8</v>
      </c>
      <c r="W115" s="80">
        <v>8</v>
      </c>
      <c r="X115" s="80">
        <v>8</v>
      </c>
      <c r="Y115" s="80">
        <v>8</v>
      </c>
      <c r="Z115" s="80">
        <v>8</v>
      </c>
      <c r="AA115" s="80">
        <v>8</v>
      </c>
      <c r="AB115" s="80"/>
      <c r="AC115" s="80">
        <v>8</v>
      </c>
      <c r="AD115" s="80">
        <v>8</v>
      </c>
      <c r="AE115" s="80">
        <v>8</v>
      </c>
      <c r="AF115" s="80">
        <v>8</v>
      </c>
      <c r="AG115" s="80">
        <v>8</v>
      </c>
      <c r="AH115" s="80">
        <v>8</v>
      </c>
      <c r="AI115" s="80"/>
      <c r="AJ115" s="80"/>
      <c r="AK115" s="362">
        <f t="shared" ref="AK115" si="97">((SUM(F115:AJ115))/8)-(SUMIF($F$6:$AJ$6,"C.Nhật",F115:AJ115)/8)</f>
        <v>25</v>
      </c>
      <c r="AL115" s="362">
        <f t="shared" ref="AL115" si="98">SUM(F116:AJ116)/8*1.5</f>
        <v>0</v>
      </c>
      <c r="AM115" s="364">
        <f t="shared" ref="AM115" si="99">SUMIF($F$6:$AJ$6,"C.Nhật",$F115:$AJ116)/8*2</f>
        <v>0</v>
      </c>
      <c r="AN115" s="366">
        <f t="shared" ref="AN115" si="100">SUM(AK115:AM116)</f>
        <v>25</v>
      </c>
      <c r="AO115" s="368">
        <v>0</v>
      </c>
      <c r="AP115" s="366"/>
      <c r="AQ115" s="366"/>
      <c r="AR115" s="366"/>
      <c r="AS115" s="356"/>
      <c r="AT115" s="314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</row>
    <row r="116" spans="1:90" s="78" customFormat="1" ht="18" customHeight="1">
      <c r="A116" s="371"/>
      <c r="B116" s="371"/>
      <c r="C116" s="359"/>
      <c r="D116" s="361"/>
      <c r="E116" s="81" t="s">
        <v>32</v>
      </c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363"/>
      <c r="AL116" s="363"/>
      <c r="AM116" s="365"/>
      <c r="AN116" s="367"/>
      <c r="AO116" s="369"/>
      <c r="AP116" s="367"/>
      <c r="AQ116" s="367"/>
      <c r="AR116" s="367"/>
      <c r="AS116" s="357"/>
      <c r="AT116" s="314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</row>
    <row r="117" spans="1:90" s="78" customFormat="1" ht="18" customHeight="1">
      <c r="A117" s="370">
        <f t="shared" ref="A117" si="101">A115+1</f>
        <v>12</v>
      </c>
      <c r="B117" s="370" t="s">
        <v>108</v>
      </c>
      <c r="C117" s="358" t="str">
        <f>VLOOKUP(B117,DS,2,0)</f>
        <v>Nguyễn Thị Diễm Hương</v>
      </c>
      <c r="D117" s="360" t="str">
        <f>VLOOKUP(B117,DS,3,0)</f>
        <v>Công nhân</v>
      </c>
      <c r="E117" s="79" t="s">
        <v>33</v>
      </c>
      <c r="F117" s="80">
        <v>8</v>
      </c>
      <c r="G117" s="80"/>
      <c r="H117" s="80">
        <v>8</v>
      </c>
      <c r="I117" s="80">
        <v>8</v>
      </c>
      <c r="J117" s="80">
        <v>8</v>
      </c>
      <c r="K117" s="80">
        <v>8</v>
      </c>
      <c r="L117" s="80">
        <v>8</v>
      </c>
      <c r="M117" s="80">
        <v>8</v>
      </c>
      <c r="N117" s="80"/>
      <c r="O117" s="80">
        <v>8</v>
      </c>
      <c r="P117" s="80">
        <v>8</v>
      </c>
      <c r="Q117" s="80">
        <v>8</v>
      </c>
      <c r="R117" s="80">
        <v>8</v>
      </c>
      <c r="S117" s="80">
        <v>8</v>
      </c>
      <c r="T117" s="80">
        <v>8</v>
      </c>
      <c r="U117" s="80"/>
      <c r="V117" s="80">
        <v>8</v>
      </c>
      <c r="W117" s="80">
        <v>8</v>
      </c>
      <c r="X117" s="80">
        <v>8</v>
      </c>
      <c r="Y117" s="80">
        <v>8</v>
      </c>
      <c r="Z117" s="80">
        <v>8</v>
      </c>
      <c r="AA117" s="80">
        <v>8</v>
      </c>
      <c r="AB117" s="80"/>
      <c r="AC117" s="80">
        <v>8</v>
      </c>
      <c r="AD117" s="80">
        <v>8</v>
      </c>
      <c r="AE117" s="80">
        <v>8</v>
      </c>
      <c r="AF117" s="80">
        <v>8</v>
      </c>
      <c r="AG117" s="80">
        <v>8</v>
      </c>
      <c r="AH117" s="80">
        <v>8</v>
      </c>
      <c r="AI117" s="80"/>
      <c r="AJ117" s="80"/>
      <c r="AK117" s="362">
        <f t="shared" ref="AK117" si="102">((SUM(F117:AJ117))/8)-(SUMIF($F$6:$AJ$6,"C.Nhật",F117:AJ117)/8)</f>
        <v>25</v>
      </c>
      <c r="AL117" s="362">
        <f t="shared" ref="AL117" si="103">SUM(F118:AJ118)/8*1.5</f>
        <v>0</v>
      </c>
      <c r="AM117" s="364">
        <f t="shared" ref="AM117" si="104">SUMIF($F$6:$AJ$6,"C.Nhật",$F117:$AJ118)/8*2</f>
        <v>0</v>
      </c>
      <c r="AN117" s="366">
        <f t="shared" ref="AN117" si="105">SUM(AK117:AM118)</f>
        <v>25</v>
      </c>
      <c r="AO117" s="368">
        <v>0</v>
      </c>
      <c r="AP117" s="366"/>
      <c r="AQ117" s="366"/>
      <c r="AR117" s="366"/>
      <c r="AS117" s="356"/>
      <c r="AT117" s="314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</row>
    <row r="118" spans="1:90" s="78" customFormat="1" ht="18" customHeight="1">
      <c r="A118" s="371"/>
      <c r="B118" s="371"/>
      <c r="C118" s="359"/>
      <c r="D118" s="361"/>
      <c r="E118" s="81" t="s">
        <v>32</v>
      </c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363"/>
      <c r="AL118" s="363"/>
      <c r="AM118" s="365"/>
      <c r="AN118" s="367"/>
      <c r="AO118" s="369"/>
      <c r="AP118" s="367"/>
      <c r="AQ118" s="367"/>
      <c r="AR118" s="367"/>
      <c r="AS118" s="357"/>
      <c r="AT118" s="314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</row>
    <row r="119" spans="1:90" s="78" customFormat="1" ht="18" customHeight="1">
      <c r="A119" s="370">
        <f t="shared" ref="A119" si="106">A117+1</f>
        <v>13</v>
      </c>
      <c r="B119" s="370" t="s">
        <v>109</v>
      </c>
      <c r="C119" s="358" t="str">
        <f>VLOOKUP(B119,DS,2,0)</f>
        <v>Sơn Thị Muỗi Tron</v>
      </c>
      <c r="D119" s="360" t="str">
        <f>VLOOKUP(B119,DS,3,0)</f>
        <v>Công nhân</v>
      </c>
      <c r="E119" s="79" t="s">
        <v>33</v>
      </c>
      <c r="F119" s="80">
        <v>8</v>
      </c>
      <c r="G119" s="80"/>
      <c r="H119" s="80">
        <v>8</v>
      </c>
      <c r="I119" s="80">
        <v>8</v>
      </c>
      <c r="J119" s="80">
        <v>8</v>
      </c>
      <c r="K119" s="80">
        <v>8</v>
      </c>
      <c r="L119" s="80">
        <v>8</v>
      </c>
      <c r="M119" s="80">
        <v>8</v>
      </c>
      <c r="N119" s="80"/>
      <c r="O119" s="80">
        <v>8</v>
      </c>
      <c r="P119" s="80">
        <v>8</v>
      </c>
      <c r="Q119" s="80">
        <v>8</v>
      </c>
      <c r="R119" s="80">
        <v>8</v>
      </c>
      <c r="S119" s="80">
        <v>8</v>
      </c>
      <c r="T119" s="80">
        <v>8</v>
      </c>
      <c r="U119" s="80"/>
      <c r="V119" s="80">
        <v>8</v>
      </c>
      <c r="W119" s="80">
        <v>8</v>
      </c>
      <c r="X119" s="80">
        <v>8</v>
      </c>
      <c r="Y119" s="80">
        <v>8</v>
      </c>
      <c r="Z119" s="80">
        <v>8</v>
      </c>
      <c r="AA119" s="80">
        <v>8</v>
      </c>
      <c r="AB119" s="80"/>
      <c r="AC119" s="80">
        <v>8</v>
      </c>
      <c r="AD119" s="80">
        <v>8</v>
      </c>
      <c r="AE119" s="80">
        <v>8</v>
      </c>
      <c r="AF119" s="80">
        <v>8</v>
      </c>
      <c r="AG119" s="80">
        <v>8</v>
      </c>
      <c r="AH119" s="80">
        <v>8</v>
      </c>
      <c r="AI119" s="80"/>
      <c r="AJ119" s="80"/>
      <c r="AK119" s="362">
        <f t="shared" ref="AK119" si="107">((SUM(F119:AJ119))/8)-(SUMIF($F$6:$AJ$6,"C.Nhật",F119:AJ119)/8)</f>
        <v>25</v>
      </c>
      <c r="AL119" s="362">
        <f t="shared" ref="AL119" si="108">SUM(F120:AJ120)/8*1.5</f>
        <v>0</v>
      </c>
      <c r="AM119" s="364">
        <f t="shared" ref="AM119" si="109">SUMIF($F$6:$AJ$6,"C.Nhật",$F119:$AJ120)/8*2</f>
        <v>0</v>
      </c>
      <c r="AN119" s="366">
        <f t="shared" ref="AN119" si="110">SUM(AK119:AM120)</f>
        <v>25</v>
      </c>
      <c r="AO119" s="368">
        <v>0</v>
      </c>
      <c r="AP119" s="366"/>
      <c r="AQ119" s="366"/>
      <c r="AR119" s="366"/>
      <c r="AS119" s="356"/>
      <c r="AT119" s="314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</row>
    <row r="120" spans="1:90" s="78" customFormat="1" ht="18" customHeight="1">
      <c r="A120" s="371"/>
      <c r="B120" s="371"/>
      <c r="C120" s="359"/>
      <c r="D120" s="361"/>
      <c r="E120" s="81" t="s">
        <v>32</v>
      </c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363"/>
      <c r="AL120" s="363"/>
      <c r="AM120" s="365"/>
      <c r="AN120" s="367"/>
      <c r="AO120" s="369"/>
      <c r="AP120" s="367"/>
      <c r="AQ120" s="367"/>
      <c r="AR120" s="367"/>
      <c r="AS120" s="357"/>
      <c r="AT120" s="314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</row>
    <row r="121" spans="1:90" s="78" customFormat="1" ht="18" customHeight="1">
      <c r="A121" s="370">
        <f t="shared" ref="A121" si="111">A119+1</f>
        <v>14</v>
      </c>
      <c r="B121" s="370" t="s">
        <v>110</v>
      </c>
      <c r="C121" s="358" t="str">
        <f>VLOOKUP(B121,DS,2,0)</f>
        <v>Sơn Thị Thương</v>
      </c>
      <c r="D121" s="360" t="str">
        <f>VLOOKUP(B121,DS,3,0)</f>
        <v>Công nhân</v>
      </c>
      <c r="E121" s="79" t="s">
        <v>33</v>
      </c>
      <c r="F121" s="80">
        <v>8</v>
      </c>
      <c r="G121" s="80"/>
      <c r="H121" s="80">
        <v>8</v>
      </c>
      <c r="I121" s="80">
        <v>8</v>
      </c>
      <c r="J121" s="80">
        <v>8</v>
      </c>
      <c r="K121" s="80">
        <v>8</v>
      </c>
      <c r="L121" s="80">
        <v>8</v>
      </c>
      <c r="M121" s="80">
        <v>8</v>
      </c>
      <c r="N121" s="80"/>
      <c r="O121" s="80">
        <v>8</v>
      </c>
      <c r="P121" s="80">
        <v>8</v>
      </c>
      <c r="Q121" s="80">
        <v>8</v>
      </c>
      <c r="R121" s="80">
        <v>8</v>
      </c>
      <c r="S121" s="80">
        <v>8</v>
      </c>
      <c r="T121" s="80">
        <v>8</v>
      </c>
      <c r="U121" s="80"/>
      <c r="V121" s="80">
        <v>8</v>
      </c>
      <c r="W121" s="80">
        <v>8</v>
      </c>
      <c r="X121" s="80">
        <v>8</v>
      </c>
      <c r="Y121" s="80">
        <v>8</v>
      </c>
      <c r="Z121" s="80">
        <v>8</v>
      </c>
      <c r="AA121" s="80">
        <v>8</v>
      </c>
      <c r="AB121" s="80"/>
      <c r="AC121" s="80">
        <v>8</v>
      </c>
      <c r="AD121" s="80">
        <v>8</v>
      </c>
      <c r="AE121" s="80">
        <v>8</v>
      </c>
      <c r="AF121" s="80">
        <v>8</v>
      </c>
      <c r="AG121" s="80">
        <v>8</v>
      </c>
      <c r="AH121" s="80">
        <v>8</v>
      </c>
      <c r="AI121" s="80"/>
      <c r="AJ121" s="80"/>
      <c r="AK121" s="362">
        <f t="shared" ref="AK121" si="112">((SUM(F121:AJ121))/8)-(SUMIF($F$6:$AJ$6,"C.Nhật",F121:AJ121)/8)</f>
        <v>25</v>
      </c>
      <c r="AL121" s="362">
        <f t="shared" ref="AL121" si="113">SUM(F122:AJ122)/8*1.5</f>
        <v>0</v>
      </c>
      <c r="AM121" s="364">
        <f t="shared" ref="AM121" si="114">SUMIF($F$6:$AJ$6,"C.Nhật",$F121:$AJ122)/8*2</f>
        <v>0</v>
      </c>
      <c r="AN121" s="366">
        <f t="shared" ref="AN121" si="115">SUM(AK121:AM122)</f>
        <v>25</v>
      </c>
      <c r="AO121" s="368">
        <v>0</v>
      </c>
      <c r="AP121" s="366"/>
      <c r="AQ121" s="366"/>
      <c r="AR121" s="366"/>
      <c r="AS121" s="356"/>
      <c r="AT121" s="314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</row>
    <row r="122" spans="1:90" s="78" customFormat="1" ht="18" customHeight="1">
      <c r="A122" s="371"/>
      <c r="B122" s="371"/>
      <c r="C122" s="359"/>
      <c r="D122" s="361"/>
      <c r="E122" s="81" t="s">
        <v>32</v>
      </c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  <c r="AA122" s="82"/>
      <c r="AB122" s="82"/>
      <c r="AC122" s="82"/>
      <c r="AD122" s="82"/>
      <c r="AE122" s="82"/>
      <c r="AF122" s="82"/>
      <c r="AG122" s="82"/>
      <c r="AH122" s="82"/>
      <c r="AI122" s="82"/>
      <c r="AJ122" s="82"/>
      <c r="AK122" s="363"/>
      <c r="AL122" s="363"/>
      <c r="AM122" s="365"/>
      <c r="AN122" s="367"/>
      <c r="AO122" s="369"/>
      <c r="AP122" s="367"/>
      <c r="AQ122" s="367"/>
      <c r="AR122" s="367"/>
      <c r="AS122" s="357"/>
      <c r="AT122" s="314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</row>
    <row r="123" spans="1:90" s="78" customFormat="1" ht="18" customHeight="1">
      <c r="A123" s="370">
        <f t="shared" ref="A123" si="116">A121+1</f>
        <v>15</v>
      </c>
      <c r="B123" s="370" t="s">
        <v>111</v>
      </c>
      <c r="C123" s="358" t="str">
        <f>VLOOKUP(B123,DS,2,0)</f>
        <v>Thạch Thị Som Ươne</v>
      </c>
      <c r="D123" s="360" t="str">
        <f>VLOOKUP(B123,DS,3,0)</f>
        <v>Công nhân</v>
      </c>
      <c r="E123" s="79" t="s">
        <v>33</v>
      </c>
      <c r="F123" s="80">
        <v>8</v>
      </c>
      <c r="G123" s="80"/>
      <c r="H123" s="80">
        <v>8</v>
      </c>
      <c r="I123" s="80">
        <v>8</v>
      </c>
      <c r="J123" s="80">
        <v>8</v>
      </c>
      <c r="K123" s="80">
        <v>8</v>
      </c>
      <c r="L123" s="80">
        <v>8</v>
      </c>
      <c r="M123" s="80">
        <v>8</v>
      </c>
      <c r="N123" s="80"/>
      <c r="O123" s="80">
        <v>8</v>
      </c>
      <c r="P123" s="80">
        <v>8</v>
      </c>
      <c r="Q123" s="80">
        <v>8</v>
      </c>
      <c r="R123" s="80">
        <v>8</v>
      </c>
      <c r="S123" s="80">
        <v>8</v>
      </c>
      <c r="T123" s="80">
        <v>8</v>
      </c>
      <c r="U123" s="80"/>
      <c r="V123" s="80">
        <v>8</v>
      </c>
      <c r="W123" s="80">
        <v>8</v>
      </c>
      <c r="X123" s="80">
        <v>8</v>
      </c>
      <c r="Y123" s="80">
        <v>8</v>
      </c>
      <c r="Z123" s="80">
        <v>8</v>
      </c>
      <c r="AA123" s="80">
        <v>8</v>
      </c>
      <c r="AB123" s="80"/>
      <c r="AC123" s="80">
        <v>8</v>
      </c>
      <c r="AD123" s="80">
        <v>8</v>
      </c>
      <c r="AE123" s="80">
        <v>8</v>
      </c>
      <c r="AF123" s="80">
        <v>8</v>
      </c>
      <c r="AG123" s="80">
        <v>8</v>
      </c>
      <c r="AH123" s="80">
        <v>8</v>
      </c>
      <c r="AI123" s="80"/>
      <c r="AJ123" s="80"/>
      <c r="AK123" s="362">
        <f t="shared" ref="AK123" si="117">((SUM(F123:AJ123))/8)-(SUMIF($F$6:$AJ$6,"C.Nhật",F123:AJ123)/8)</f>
        <v>25</v>
      </c>
      <c r="AL123" s="362">
        <f t="shared" ref="AL123" si="118">SUM(F124:AJ124)/8*1.5</f>
        <v>0</v>
      </c>
      <c r="AM123" s="364">
        <f t="shared" ref="AM123" si="119">SUMIF($F$6:$AJ$6,"C.Nhật",$F123:$AJ124)/8*2</f>
        <v>0</v>
      </c>
      <c r="AN123" s="366">
        <f t="shared" ref="AN123" si="120">SUM(AK123:AM124)</f>
        <v>25</v>
      </c>
      <c r="AO123" s="368">
        <v>0</v>
      </c>
      <c r="AP123" s="366"/>
      <c r="AQ123" s="366"/>
      <c r="AR123" s="366"/>
      <c r="AS123" s="356"/>
      <c r="AT123" s="314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</row>
    <row r="124" spans="1:90" s="78" customFormat="1" ht="18" customHeight="1">
      <c r="A124" s="371"/>
      <c r="B124" s="371"/>
      <c r="C124" s="359"/>
      <c r="D124" s="361"/>
      <c r="E124" s="81" t="s">
        <v>32</v>
      </c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  <c r="AC124" s="82"/>
      <c r="AD124" s="82"/>
      <c r="AE124" s="82"/>
      <c r="AF124" s="82"/>
      <c r="AG124" s="82"/>
      <c r="AH124" s="82"/>
      <c r="AI124" s="82"/>
      <c r="AJ124" s="82"/>
      <c r="AK124" s="363"/>
      <c r="AL124" s="363"/>
      <c r="AM124" s="365"/>
      <c r="AN124" s="367"/>
      <c r="AO124" s="369"/>
      <c r="AP124" s="367"/>
      <c r="AQ124" s="367"/>
      <c r="AR124" s="367"/>
      <c r="AS124" s="357"/>
      <c r="AT124" s="314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</row>
    <row r="125" spans="1:90" s="78" customFormat="1" ht="18" customHeight="1">
      <c r="A125" s="370">
        <f t="shared" ref="A125" si="121">A123+1</f>
        <v>16</v>
      </c>
      <c r="B125" s="370" t="s">
        <v>112</v>
      </c>
      <c r="C125" s="358" t="str">
        <f>VLOOKUP(B125,DS,2,0)</f>
        <v>Huỳnh Thị Như</v>
      </c>
      <c r="D125" s="360" t="str">
        <f>VLOOKUP(B125,DS,3,0)</f>
        <v>Công nhân</v>
      </c>
      <c r="E125" s="79" t="s">
        <v>33</v>
      </c>
      <c r="F125" s="80">
        <v>8</v>
      </c>
      <c r="G125" s="80"/>
      <c r="H125" s="80">
        <v>8</v>
      </c>
      <c r="I125" s="80">
        <v>8</v>
      </c>
      <c r="J125" s="80"/>
      <c r="K125" s="80">
        <v>8</v>
      </c>
      <c r="L125" s="80">
        <v>8</v>
      </c>
      <c r="M125" s="80">
        <v>8</v>
      </c>
      <c r="N125" s="80"/>
      <c r="O125" s="80">
        <v>8</v>
      </c>
      <c r="P125" s="80">
        <v>8</v>
      </c>
      <c r="Q125" s="80">
        <v>8</v>
      </c>
      <c r="R125" s="80">
        <v>8</v>
      </c>
      <c r="S125" s="80">
        <v>8</v>
      </c>
      <c r="T125" s="80">
        <v>8</v>
      </c>
      <c r="U125" s="80"/>
      <c r="V125" s="80">
        <v>8</v>
      </c>
      <c r="W125" s="80"/>
      <c r="X125" s="80"/>
      <c r="Y125" s="80"/>
      <c r="Z125" s="80"/>
      <c r="AA125" s="80">
        <v>8</v>
      </c>
      <c r="AB125" s="80"/>
      <c r="AC125" s="80">
        <v>8</v>
      </c>
      <c r="AD125" s="80">
        <v>8</v>
      </c>
      <c r="AE125" s="80">
        <v>8</v>
      </c>
      <c r="AF125" s="80">
        <v>8</v>
      </c>
      <c r="AG125" s="80">
        <v>8</v>
      </c>
      <c r="AH125" s="80">
        <v>8</v>
      </c>
      <c r="AI125" s="80"/>
      <c r="AJ125" s="323"/>
      <c r="AK125" s="362">
        <f t="shared" ref="AK125" si="122">((SUM(F125:AJ125))/8)-(SUMIF($F$6:$AJ$6,"C.Nhật",F125:AJ125)/8)</f>
        <v>20</v>
      </c>
      <c r="AL125" s="362">
        <f t="shared" ref="AL125" si="123">SUM(F126:AJ126)/8*1.5</f>
        <v>0</v>
      </c>
      <c r="AM125" s="364">
        <f t="shared" ref="AM125" si="124">SUMIF($F$6:$AJ$6,"C.Nhật",$F125:$AJ126)/8*2</f>
        <v>0</v>
      </c>
      <c r="AN125" s="366">
        <f t="shared" ref="AN125" si="125">SUM(AK125:AM126)</f>
        <v>20</v>
      </c>
      <c r="AO125" s="368">
        <v>0</v>
      </c>
      <c r="AP125" s="366"/>
      <c r="AQ125" s="366"/>
      <c r="AR125" s="366"/>
      <c r="AS125" s="356"/>
      <c r="AT125" s="314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</row>
    <row r="126" spans="1:90" s="78" customFormat="1" ht="18" customHeight="1">
      <c r="A126" s="371"/>
      <c r="B126" s="371"/>
      <c r="C126" s="359"/>
      <c r="D126" s="361"/>
      <c r="E126" s="81" t="s">
        <v>32</v>
      </c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  <c r="AA126" s="82"/>
      <c r="AB126" s="82"/>
      <c r="AC126" s="82"/>
      <c r="AD126" s="82"/>
      <c r="AE126" s="82"/>
      <c r="AF126" s="82"/>
      <c r="AG126" s="82"/>
      <c r="AH126" s="82"/>
      <c r="AI126" s="82"/>
      <c r="AJ126" s="324"/>
      <c r="AK126" s="363"/>
      <c r="AL126" s="363"/>
      <c r="AM126" s="365"/>
      <c r="AN126" s="367"/>
      <c r="AO126" s="369"/>
      <c r="AP126" s="367"/>
      <c r="AQ126" s="367"/>
      <c r="AR126" s="367"/>
      <c r="AS126" s="357"/>
      <c r="AT126" s="314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</row>
    <row r="127" spans="1:90" s="78" customFormat="1" ht="18" customHeight="1">
      <c r="A127" s="370">
        <f t="shared" ref="A127" si="126">A125+1</f>
        <v>17</v>
      </c>
      <c r="B127" s="370" t="s">
        <v>113</v>
      </c>
      <c r="C127" s="358" t="str">
        <f>VLOOKUP(B127,DS,2,0)</f>
        <v>Sơn Thị Chành Ny</v>
      </c>
      <c r="D127" s="360" t="str">
        <f>VLOOKUP(B127,DS,3,0)</f>
        <v>Công nhân</v>
      </c>
      <c r="E127" s="79" t="s">
        <v>33</v>
      </c>
      <c r="F127" s="80">
        <v>8</v>
      </c>
      <c r="G127" s="80"/>
      <c r="H127" s="80">
        <v>8</v>
      </c>
      <c r="I127" s="80">
        <v>8</v>
      </c>
      <c r="J127" s="80">
        <v>8</v>
      </c>
      <c r="K127" s="80">
        <v>8</v>
      </c>
      <c r="L127" s="80">
        <v>8</v>
      </c>
      <c r="M127" s="80">
        <v>8</v>
      </c>
      <c r="N127" s="80"/>
      <c r="O127" s="80">
        <v>8</v>
      </c>
      <c r="P127" s="80">
        <v>8</v>
      </c>
      <c r="Q127" s="80">
        <v>8</v>
      </c>
      <c r="R127" s="80">
        <v>8</v>
      </c>
      <c r="S127" s="80">
        <v>8</v>
      </c>
      <c r="T127" s="80">
        <v>8</v>
      </c>
      <c r="U127" s="80"/>
      <c r="V127" s="80">
        <v>8</v>
      </c>
      <c r="W127" s="80">
        <v>8</v>
      </c>
      <c r="X127" s="80">
        <v>8</v>
      </c>
      <c r="Y127" s="80">
        <v>8</v>
      </c>
      <c r="Z127" s="80">
        <v>8</v>
      </c>
      <c r="AA127" s="80">
        <v>8</v>
      </c>
      <c r="AB127" s="80"/>
      <c r="AC127" s="80">
        <v>8</v>
      </c>
      <c r="AD127" s="80">
        <v>8</v>
      </c>
      <c r="AE127" s="80">
        <v>8</v>
      </c>
      <c r="AF127" s="80">
        <v>8</v>
      </c>
      <c r="AG127" s="80">
        <v>8</v>
      </c>
      <c r="AH127" s="80">
        <v>8</v>
      </c>
      <c r="AI127" s="80"/>
      <c r="AJ127" s="80"/>
      <c r="AK127" s="362">
        <f t="shared" ref="AK127" si="127">((SUM(F127:AJ127))/8)-(SUMIF($F$6:$AJ$6,"C.Nhật",F127:AJ127)/8)</f>
        <v>25</v>
      </c>
      <c r="AL127" s="362">
        <f t="shared" ref="AL127" si="128">SUM(F128:AJ128)/8*1.5</f>
        <v>0</v>
      </c>
      <c r="AM127" s="364">
        <f t="shared" ref="AM127" si="129">SUMIF($F$6:$AJ$6,"C.Nhật",$F127:$AJ128)/8*2</f>
        <v>0</v>
      </c>
      <c r="AN127" s="366">
        <f t="shared" ref="AN127" si="130">SUM(AK127:AM128)</f>
        <v>25</v>
      </c>
      <c r="AO127" s="368">
        <v>0</v>
      </c>
      <c r="AP127" s="366"/>
      <c r="AQ127" s="366"/>
      <c r="AR127" s="366"/>
      <c r="AS127" s="356"/>
      <c r="AT127" s="314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</row>
    <row r="128" spans="1:90" s="78" customFormat="1" ht="18" customHeight="1">
      <c r="A128" s="371"/>
      <c r="B128" s="371"/>
      <c r="C128" s="359"/>
      <c r="D128" s="361"/>
      <c r="E128" s="81" t="s">
        <v>32</v>
      </c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  <c r="AA128" s="82"/>
      <c r="AB128" s="82"/>
      <c r="AC128" s="82"/>
      <c r="AD128" s="82"/>
      <c r="AE128" s="82"/>
      <c r="AF128" s="82"/>
      <c r="AG128" s="82"/>
      <c r="AH128" s="82"/>
      <c r="AI128" s="82"/>
      <c r="AJ128" s="82"/>
      <c r="AK128" s="363"/>
      <c r="AL128" s="363"/>
      <c r="AM128" s="365"/>
      <c r="AN128" s="367"/>
      <c r="AO128" s="369"/>
      <c r="AP128" s="367"/>
      <c r="AQ128" s="367"/>
      <c r="AR128" s="367"/>
      <c r="AS128" s="357"/>
      <c r="AT128" s="314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</row>
    <row r="129" spans="1:90" s="78" customFormat="1" ht="18" customHeight="1">
      <c r="A129" s="370">
        <f t="shared" ref="A129" si="131">A127+1</f>
        <v>18</v>
      </c>
      <c r="B129" s="370" t="s">
        <v>114</v>
      </c>
      <c r="C129" s="358" t="str">
        <f>VLOOKUP(B129,DS,2,0)</f>
        <v>Sơn Thị Chành Đa</v>
      </c>
      <c r="D129" s="360" t="str">
        <f>VLOOKUP(B129,DS,3,0)</f>
        <v>Công nhân</v>
      </c>
      <c r="E129" s="79" t="s">
        <v>33</v>
      </c>
      <c r="F129" s="80">
        <v>8</v>
      </c>
      <c r="G129" s="80"/>
      <c r="H129" s="80">
        <v>8</v>
      </c>
      <c r="I129" s="80">
        <v>8</v>
      </c>
      <c r="J129" s="80">
        <v>8</v>
      </c>
      <c r="K129" s="80">
        <v>8</v>
      </c>
      <c r="L129" s="80">
        <v>8</v>
      </c>
      <c r="M129" s="80">
        <v>8</v>
      </c>
      <c r="N129" s="80"/>
      <c r="O129" s="80">
        <v>8</v>
      </c>
      <c r="P129" s="80">
        <v>8</v>
      </c>
      <c r="Q129" s="80">
        <v>8</v>
      </c>
      <c r="R129" s="80">
        <v>8</v>
      </c>
      <c r="S129" s="80">
        <v>8</v>
      </c>
      <c r="T129" s="80">
        <v>8</v>
      </c>
      <c r="U129" s="80"/>
      <c r="V129" s="80">
        <v>8</v>
      </c>
      <c r="W129" s="80">
        <v>8</v>
      </c>
      <c r="X129" s="80">
        <v>8</v>
      </c>
      <c r="Y129" s="80">
        <v>8</v>
      </c>
      <c r="Z129" s="80">
        <v>8</v>
      </c>
      <c r="AA129" s="80">
        <v>8</v>
      </c>
      <c r="AB129" s="80"/>
      <c r="AC129" s="80">
        <v>8</v>
      </c>
      <c r="AD129" s="80">
        <v>8</v>
      </c>
      <c r="AE129" s="80">
        <v>8</v>
      </c>
      <c r="AF129" s="80">
        <v>8</v>
      </c>
      <c r="AG129" s="80">
        <v>8</v>
      </c>
      <c r="AH129" s="80">
        <v>8</v>
      </c>
      <c r="AI129" s="80"/>
      <c r="AJ129" s="80"/>
      <c r="AK129" s="362">
        <f t="shared" ref="AK129" si="132">((SUM(F129:AJ129))/8)-(SUMIF($F$6:$AJ$6,"C.Nhật",F129:AJ129)/8)</f>
        <v>25</v>
      </c>
      <c r="AL129" s="362">
        <f t="shared" ref="AL129" si="133">SUM(F130:AJ130)/8*1.5</f>
        <v>0</v>
      </c>
      <c r="AM129" s="364">
        <f t="shared" ref="AM129" si="134">SUMIF($F$6:$AJ$6,"C.Nhật",$F129:$AJ130)/8*2</f>
        <v>0</v>
      </c>
      <c r="AN129" s="366">
        <f t="shared" ref="AN129" si="135">SUM(AK129:AM130)</f>
        <v>25</v>
      </c>
      <c r="AO129" s="368">
        <v>0</v>
      </c>
      <c r="AP129" s="366"/>
      <c r="AQ129" s="366"/>
      <c r="AR129" s="366"/>
      <c r="AS129" s="356"/>
      <c r="AT129" s="314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</row>
    <row r="130" spans="1:90" s="78" customFormat="1" ht="18" customHeight="1">
      <c r="A130" s="371"/>
      <c r="B130" s="371"/>
      <c r="C130" s="359"/>
      <c r="D130" s="361"/>
      <c r="E130" s="81" t="s">
        <v>32</v>
      </c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  <c r="AG130" s="82"/>
      <c r="AH130" s="82"/>
      <c r="AI130" s="82"/>
      <c r="AJ130" s="82"/>
      <c r="AK130" s="363"/>
      <c r="AL130" s="363"/>
      <c r="AM130" s="365"/>
      <c r="AN130" s="367"/>
      <c r="AO130" s="369"/>
      <c r="AP130" s="367"/>
      <c r="AQ130" s="367"/>
      <c r="AR130" s="367"/>
      <c r="AS130" s="357"/>
      <c r="AT130" s="314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</row>
    <row r="131" spans="1:90" s="78" customFormat="1" ht="18" customHeight="1">
      <c r="A131" s="370">
        <f t="shared" ref="A131" si="136">A129+1</f>
        <v>19</v>
      </c>
      <c r="B131" s="370" t="s">
        <v>115</v>
      </c>
      <c r="C131" s="358" t="str">
        <f>VLOOKUP(B131,DS,2,0)</f>
        <v>Trần Thị Bích Phượng</v>
      </c>
      <c r="D131" s="360" t="str">
        <f>VLOOKUP(B131,DS,3,0)</f>
        <v>Công nhân</v>
      </c>
      <c r="E131" s="79" t="s">
        <v>33</v>
      </c>
      <c r="F131" s="80">
        <v>8</v>
      </c>
      <c r="G131" s="80"/>
      <c r="H131" s="80">
        <v>8</v>
      </c>
      <c r="I131" s="80">
        <v>8</v>
      </c>
      <c r="J131" s="80">
        <v>8</v>
      </c>
      <c r="K131" s="80">
        <v>8</v>
      </c>
      <c r="L131" s="80">
        <v>8</v>
      </c>
      <c r="M131" s="80">
        <v>8</v>
      </c>
      <c r="N131" s="80"/>
      <c r="O131" s="80">
        <v>8</v>
      </c>
      <c r="P131" s="80">
        <v>8</v>
      </c>
      <c r="Q131" s="80">
        <v>8</v>
      </c>
      <c r="R131" s="80">
        <v>8</v>
      </c>
      <c r="S131" s="80">
        <v>8</v>
      </c>
      <c r="T131" s="80">
        <v>8</v>
      </c>
      <c r="U131" s="80"/>
      <c r="V131" s="80">
        <v>8</v>
      </c>
      <c r="W131" s="80">
        <v>8</v>
      </c>
      <c r="X131" s="80">
        <v>8</v>
      </c>
      <c r="Y131" s="80">
        <v>8</v>
      </c>
      <c r="Z131" s="80">
        <v>8</v>
      </c>
      <c r="AA131" s="80">
        <v>8</v>
      </c>
      <c r="AB131" s="80"/>
      <c r="AC131" s="80">
        <v>8</v>
      </c>
      <c r="AD131" s="80">
        <v>8</v>
      </c>
      <c r="AE131" s="80">
        <v>8</v>
      </c>
      <c r="AF131" s="80">
        <v>8</v>
      </c>
      <c r="AG131" s="80">
        <v>8</v>
      </c>
      <c r="AH131" s="80">
        <v>8</v>
      </c>
      <c r="AI131" s="80"/>
      <c r="AJ131" s="80"/>
      <c r="AK131" s="362">
        <f t="shared" ref="AK131" si="137">((SUM(F131:AJ131))/8)-(SUMIF($F$6:$AJ$6,"C.Nhật",F131:AJ131)/8)</f>
        <v>25</v>
      </c>
      <c r="AL131" s="362">
        <f t="shared" ref="AL131" si="138">SUM(F132:AJ132)/8*1.5</f>
        <v>0</v>
      </c>
      <c r="AM131" s="364">
        <f t="shared" ref="AM131" si="139">SUMIF($F$6:$AJ$6,"C.Nhật",$F131:$AJ132)/8*2</f>
        <v>0</v>
      </c>
      <c r="AN131" s="366">
        <f t="shared" ref="AN131" si="140">SUM(AK131:AM132)</f>
        <v>25</v>
      </c>
      <c r="AO131" s="368">
        <v>0</v>
      </c>
      <c r="AP131" s="366"/>
      <c r="AQ131" s="366"/>
      <c r="AR131" s="366"/>
      <c r="AS131" s="356"/>
      <c r="AT131" s="314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</row>
    <row r="132" spans="1:90" s="78" customFormat="1" ht="18" customHeight="1">
      <c r="A132" s="371"/>
      <c r="B132" s="371"/>
      <c r="C132" s="359"/>
      <c r="D132" s="361"/>
      <c r="E132" s="81" t="s">
        <v>32</v>
      </c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  <c r="AA132" s="82"/>
      <c r="AB132" s="82"/>
      <c r="AC132" s="82"/>
      <c r="AD132" s="82"/>
      <c r="AE132" s="82"/>
      <c r="AF132" s="82"/>
      <c r="AG132" s="82"/>
      <c r="AH132" s="82"/>
      <c r="AI132" s="82"/>
      <c r="AJ132" s="82"/>
      <c r="AK132" s="363"/>
      <c r="AL132" s="363"/>
      <c r="AM132" s="365"/>
      <c r="AN132" s="367"/>
      <c r="AO132" s="369"/>
      <c r="AP132" s="367"/>
      <c r="AQ132" s="367"/>
      <c r="AR132" s="367"/>
      <c r="AS132" s="357"/>
      <c r="AT132" s="314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</row>
    <row r="133" spans="1:90" s="78" customFormat="1" ht="18" customHeight="1">
      <c r="A133" s="370">
        <f t="shared" ref="A133" si="141">A131+1</f>
        <v>20</v>
      </c>
      <c r="B133" s="370" t="s">
        <v>117</v>
      </c>
      <c r="C133" s="358" t="str">
        <f>VLOOKUP(B133,DS,2,0)</f>
        <v>Lâm Thị Sà Mít</v>
      </c>
      <c r="D133" s="360" t="str">
        <f>VLOOKUP(B133,DS,3,0)</f>
        <v>Công nhân</v>
      </c>
      <c r="E133" s="79" t="s">
        <v>33</v>
      </c>
      <c r="F133" s="80">
        <v>8</v>
      </c>
      <c r="G133" s="80"/>
      <c r="H133" s="80">
        <v>8</v>
      </c>
      <c r="I133" s="80">
        <v>8</v>
      </c>
      <c r="J133" s="80">
        <v>8</v>
      </c>
      <c r="K133" s="80">
        <v>8</v>
      </c>
      <c r="L133" s="80">
        <v>8</v>
      </c>
      <c r="M133" s="80">
        <v>8</v>
      </c>
      <c r="N133" s="80"/>
      <c r="O133" s="80">
        <v>8</v>
      </c>
      <c r="P133" s="80">
        <v>8</v>
      </c>
      <c r="Q133" s="80">
        <v>8</v>
      </c>
      <c r="R133" s="80">
        <v>8</v>
      </c>
      <c r="S133" s="80">
        <v>8</v>
      </c>
      <c r="T133" s="80">
        <v>8</v>
      </c>
      <c r="U133" s="80"/>
      <c r="V133" s="80">
        <v>8</v>
      </c>
      <c r="W133" s="80">
        <v>8</v>
      </c>
      <c r="X133" s="80">
        <v>8</v>
      </c>
      <c r="Y133" s="80">
        <v>8</v>
      </c>
      <c r="Z133" s="80">
        <v>8</v>
      </c>
      <c r="AA133" s="80">
        <v>8</v>
      </c>
      <c r="AB133" s="80"/>
      <c r="AC133" s="80">
        <v>8</v>
      </c>
      <c r="AD133" s="80">
        <v>8</v>
      </c>
      <c r="AE133" s="80">
        <v>8</v>
      </c>
      <c r="AF133" s="80">
        <v>8</v>
      </c>
      <c r="AG133" s="80">
        <v>8</v>
      </c>
      <c r="AH133" s="80">
        <v>8</v>
      </c>
      <c r="AI133" s="80"/>
      <c r="AJ133" s="80"/>
      <c r="AK133" s="362">
        <f t="shared" ref="AK133" si="142">((SUM(F133:AJ133))/8)-(SUMIF($F$6:$AJ$6,"C.Nhật",F133:AJ133)/8)</f>
        <v>25</v>
      </c>
      <c r="AL133" s="362">
        <f t="shared" ref="AL133" si="143">SUM(F134:AJ134)/8*1.5</f>
        <v>0</v>
      </c>
      <c r="AM133" s="364">
        <f t="shared" ref="AM133" si="144">SUMIF($F$6:$AJ$6,"C.Nhật",$F133:$AJ134)/8*2</f>
        <v>0</v>
      </c>
      <c r="AN133" s="366">
        <f t="shared" ref="AN133" si="145">SUM(AK133:AM134)</f>
        <v>25</v>
      </c>
      <c r="AO133" s="368">
        <v>0</v>
      </c>
      <c r="AP133" s="366"/>
      <c r="AQ133" s="366"/>
      <c r="AR133" s="366"/>
      <c r="AS133" s="356"/>
      <c r="AT133" s="314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</row>
    <row r="134" spans="1:90" s="78" customFormat="1" ht="18" customHeight="1">
      <c r="A134" s="371"/>
      <c r="B134" s="371"/>
      <c r="C134" s="359"/>
      <c r="D134" s="361"/>
      <c r="E134" s="81" t="s">
        <v>32</v>
      </c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  <c r="AA134" s="82"/>
      <c r="AB134" s="82"/>
      <c r="AC134" s="82"/>
      <c r="AD134" s="82"/>
      <c r="AE134" s="82"/>
      <c r="AF134" s="82"/>
      <c r="AG134" s="82"/>
      <c r="AH134" s="82"/>
      <c r="AI134" s="82"/>
      <c r="AJ134" s="82"/>
      <c r="AK134" s="363"/>
      <c r="AL134" s="363"/>
      <c r="AM134" s="365"/>
      <c r="AN134" s="367"/>
      <c r="AO134" s="369"/>
      <c r="AP134" s="367"/>
      <c r="AQ134" s="367"/>
      <c r="AR134" s="367"/>
      <c r="AS134" s="357"/>
      <c r="AT134" s="314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</row>
    <row r="135" spans="1:90" s="78" customFormat="1" ht="18" customHeight="1">
      <c r="A135" s="370">
        <f t="shared" ref="A135" si="146">A133+1</f>
        <v>21</v>
      </c>
      <c r="B135" s="370" t="s">
        <v>118</v>
      </c>
      <c r="C135" s="358" t="str">
        <f>VLOOKUP(B135,DS,2,0)</f>
        <v>Nguyễn Văn Phi</v>
      </c>
      <c r="D135" s="360" t="str">
        <f>VLOOKUP(B135,DS,3,0)</f>
        <v>Công nhân</v>
      </c>
      <c r="E135" s="79" t="s">
        <v>33</v>
      </c>
      <c r="F135" s="80">
        <v>8</v>
      </c>
      <c r="G135" s="80"/>
      <c r="H135" s="80">
        <v>8</v>
      </c>
      <c r="I135" s="80">
        <v>8</v>
      </c>
      <c r="J135" s="80">
        <v>8</v>
      </c>
      <c r="K135" s="80">
        <v>8</v>
      </c>
      <c r="L135" s="80">
        <v>8</v>
      </c>
      <c r="M135" s="80">
        <v>8</v>
      </c>
      <c r="N135" s="80"/>
      <c r="O135" s="80">
        <v>8</v>
      </c>
      <c r="P135" s="80">
        <v>8</v>
      </c>
      <c r="Q135" s="80">
        <v>8</v>
      </c>
      <c r="R135" s="80">
        <v>8</v>
      </c>
      <c r="S135" s="80">
        <v>8</v>
      </c>
      <c r="T135" s="80">
        <v>8</v>
      </c>
      <c r="U135" s="80"/>
      <c r="V135" s="80">
        <v>8</v>
      </c>
      <c r="W135" s="80">
        <v>8</v>
      </c>
      <c r="X135" s="80">
        <v>8</v>
      </c>
      <c r="Y135" s="80">
        <v>8</v>
      </c>
      <c r="Z135" s="80">
        <v>8</v>
      </c>
      <c r="AA135" s="80">
        <v>8</v>
      </c>
      <c r="AB135" s="80"/>
      <c r="AC135" s="80">
        <v>8</v>
      </c>
      <c r="AD135" s="80">
        <v>8</v>
      </c>
      <c r="AE135" s="80">
        <v>8</v>
      </c>
      <c r="AF135" s="80">
        <v>8</v>
      </c>
      <c r="AG135" s="80">
        <v>8</v>
      </c>
      <c r="AH135" s="80">
        <v>8</v>
      </c>
      <c r="AI135" s="80"/>
      <c r="AJ135" s="80"/>
      <c r="AK135" s="362">
        <f t="shared" ref="AK135" si="147">((SUM(F135:AJ135))/8)-(SUMIF($F$6:$AJ$6,"C.Nhật",F135:AJ135)/8)</f>
        <v>25</v>
      </c>
      <c r="AL135" s="362">
        <f t="shared" ref="AL135" si="148">SUM(F136:AJ136)/8*1.5</f>
        <v>0</v>
      </c>
      <c r="AM135" s="364">
        <f t="shared" ref="AM135" si="149">SUMIF($F$6:$AJ$6,"C.Nhật",$F135:$AJ136)/8*2</f>
        <v>0</v>
      </c>
      <c r="AN135" s="366">
        <f t="shared" ref="AN135" si="150">SUM(AK135:AM136)</f>
        <v>25</v>
      </c>
      <c r="AO135" s="368">
        <v>0</v>
      </c>
      <c r="AP135" s="366"/>
      <c r="AQ135" s="366"/>
      <c r="AR135" s="366"/>
      <c r="AS135" s="356"/>
      <c r="AT135" s="314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</row>
    <row r="136" spans="1:90" s="78" customFormat="1" ht="18" customHeight="1">
      <c r="A136" s="371"/>
      <c r="B136" s="371"/>
      <c r="C136" s="359"/>
      <c r="D136" s="361"/>
      <c r="E136" s="81" t="s">
        <v>32</v>
      </c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  <c r="AA136" s="82"/>
      <c r="AB136" s="82"/>
      <c r="AC136" s="82"/>
      <c r="AD136" s="82"/>
      <c r="AE136" s="82"/>
      <c r="AF136" s="82"/>
      <c r="AG136" s="82"/>
      <c r="AH136" s="82"/>
      <c r="AI136" s="82"/>
      <c r="AJ136" s="82"/>
      <c r="AK136" s="363"/>
      <c r="AL136" s="363"/>
      <c r="AM136" s="365"/>
      <c r="AN136" s="367"/>
      <c r="AO136" s="369"/>
      <c r="AP136" s="367"/>
      <c r="AQ136" s="367"/>
      <c r="AR136" s="367"/>
      <c r="AS136" s="357"/>
      <c r="AT136" s="314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</row>
    <row r="137" spans="1:90" s="78" customFormat="1" ht="18" customHeight="1">
      <c r="A137" s="370">
        <f t="shared" ref="A137" si="151">A135+1</f>
        <v>22</v>
      </c>
      <c r="B137" s="370" t="s">
        <v>119</v>
      </c>
      <c r="C137" s="358" t="str">
        <f>VLOOKUP(B137,DS,2,0)</f>
        <v>Trần Thị Toan</v>
      </c>
      <c r="D137" s="360" t="str">
        <f>VLOOKUP(B137,DS,3,0)</f>
        <v>Công nhân</v>
      </c>
      <c r="E137" s="79" t="s">
        <v>33</v>
      </c>
      <c r="F137" s="80">
        <v>8</v>
      </c>
      <c r="G137" s="80"/>
      <c r="H137" s="80">
        <v>8</v>
      </c>
      <c r="I137" s="80">
        <v>8</v>
      </c>
      <c r="J137" s="80">
        <v>8</v>
      </c>
      <c r="K137" s="80">
        <v>8</v>
      </c>
      <c r="L137" s="80">
        <v>8</v>
      </c>
      <c r="M137" s="80"/>
      <c r="N137" s="80"/>
      <c r="O137" s="80">
        <v>8</v>
      </c>
      <c r="P137" s="80">
        <v>8</v>
      </c>
      <c r="Q137" s="80">
        <v>8</v>
      </c>
      <c r="R137" s="80">
        <v>8</v>
      </c>
      <c r="S137" s="80">
        <v>8</v>
      </c>
      <c r="T137" s="80">
        <v>8</v>
      </c>
      <c r="U137" s="80"/>
      <c r="V137" s="80">
        <v>8</v>
      </c>
      <c r="W137" s="80">
        <v>8</v>
      </c>
      <c r="X137" s="80">
        <v>8</v>
      </c>
      <c r="Y137" s="80">
        <v>8</v>
      </c>
      <c r="Z137" s="80">
        <v>8</v>
      </c>
      <c r="AA137" s="80">
        <v>8</v>
      </c>
      <c r="AB137" s="80"/>
      <c r="AC137" s="80">
        <v>8</v>
      </c>
      <c r="AD137" s="80">
        <v>8</v>
      </c>
      <c r="AE137" s="80">
        <v>8</v>
      </c>
      <c r="AF137" s="80">
        <v>8</v>
      </c>
      <c r="AG137" s="80">
        <v>8</v>
      </c>
      <c r="AH137" s="80">
        <v>8</v>
      </c>
      <c r="AI137" s="80"/>
      <c r="AJ137" s="80"/>
      <c r="AK137" s="362">
        <f t="shared" ref="AK137" si="152">((SUM(F137:AJ137))/8)-(SUMIF($F$6:$AJ$6,"C.Nhật",F137:AJ137)/8)</f>
        <v>24</v>
      </c>
      <c r="AL137" s="362">
        <f t="shared" ref="AL137" si="153">SUM(F138:AJ138)/8*1.5</f>
        <v>0</v>
      </c>
      <c r="AM137" s="364">
        <f t="shared" ref="AM137" si="154">SUMIF($F$6:$AJ$6,"C.Nhật",$F137:$AJ138)/8*2</f>
        <v>0</v>
      </c>
      <c r="AN137" s="366">
        <f t="shared" ref="AN137" si="155">SUM(AK137:AM138)</f>
        <v>24</v>
      </c>
      <c r="AO137" s="368">
        <v>0</v>
      </c>
      <c r="AP137" s="366"/>
      <c r="AQ137" s="366"/>
      <c r="AR137" s="366"/>
      <c r="AS137" s="356"/>
      <c r="AT137" s="314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</row>
    <row r="138" spans="1:90" s="78" customFormat="1" ht="18" customHeight="1">
      <c r="A138" s="371"/>
      <c r="B138" s="371"/>
      <c r="C138" s="359"/>
      <c r="D138" s="361"/>
      <c r="E138" s="81" t="s">
        <v>32</v>
      </c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  <c r="AA138" s="82"/>
      <c r="AB138" s="82"/>
      <c r="AC138" s="82"/>
      <c r="AD138" s="82"/>
      <c r="AE138" s="82"/>
      <c r="AF138" s="82"/>
      <c r="AG138" s="82"/>
      <c r="AH138" s="82"/>
      <c r="AI138" s="82"/>
      <c r="AJ138" s="82"/>
      <c r="AK138" s="363"/>
      <c r="AL138" s="363"/>
      <c r="AM138" s="365"/>
      <c r="AN138" s="367"/>
      <c r="AO138" s="369"/>
      <c r="AP138" s="367"/>
      <c r="AQ138" s="367"/>
      <c r="AR138" s="367"/>
      <c r="AS138" s="357"/>
      <c r="AT138" s="314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</row>
    <row r="139" spans="1:90" s="78" customFormat="1" ht="18" customHeight="1">
      <c r="A139" s="370">
        <f t="shared" ref="A139" si="156">A137+1</f>
        <v>23</v>
      </c>
      <c r="B139" s="370" t="s">
        <v>120</v>
      </c>
      <c r="C139" s="358" t="str">
        <f>VLOOKUP(B139,DS,2,0)</f>
        <v>Nguyễn Hữu Nhơn</v>
      </c>
      <c r="D139" s="360" t="str">
        <f>VLOOKUP(B139,DS,3,0)</f>
        <v>Công nhân</v>
      </c>
      <c r="E139" s="79" t="s">
        <v>33</v>
      </c>
      <c r="F139" s="80">
        <v>8</v>
      </c>
      <c r="G139" s="80"/>
      <c r="H139" s="80">
        <v>8</v>
      </c>
      <c r="I139" s="80">
        <v>8</v>
      </c>
      <c r="J139" s="80">
        <v>8</v>
      </c>
      <c r="K139" s="80">
        <v>8</v>
      </c>
      <c r="L139" s="80">
        <v>8</v>
      </c>
      <c r="M139" s="80">
        <v>8</v>
      </c>
      <c r="N139" s="80"/>
      <c r="O139" s="80">
        <v>8</v>
      </c>
      <c r="P139" s="80">
        <v>8</v>
      </c>
      <c r="Q139" s="80">
        <v>8</v>
      </c>
      <c r="R139" s="80">
        <v>8</v>
      </c>
      <c r="S139" s="80">
        <v>8</v>
      </c>
      <c r="T139" s="80">
        <v>8</v>
      </c>
      <c r="U139" s="80"/>
      <c r="V139" s="80"/>
      <c r="W139" s="80">
        <v>8</v>
      </c>
      <c r="X139" s="80">
        <v>8</v>
      </c>
      <c r="Y139" s="80">
        <v>8</v>
      </c>
      <c r="Z139" s="80">
        <v>8</v>
      </c>
      <c r="AA139" s="80">
        <v>8</v>
      </c>
      <c r="AB139" s="80"/>
      <c r="AC139" s="80">
        <v>8</v>
      </c>
      <c r="AD139" s="80">
        <v>8</v>
      </c>
      <c r="AE139" s="80">
        <v>8</v>
      </c>
      <c r="AF139" s="80">
        <v>8</v>
      </c>
      <c r="AG139" s="80">
        <v>8</v>
      </c>
      <c r="AH139" s="80">
        <v>8</v>
      </c>
      <c r="AI139" s="80"/>
      <c r="AJ139" s="80"/>
      <c r="AK139" s="362">
        <f t="shared" ref="AK139" si="157">((SUM(F139:AJ139))/8)-(SUMIF($F$6:$AJ$6,"C.Nhật",F139:AJ139)/8)</f>
        <v>24</v>
      </c>
      <c r="AL139" s="362">
        <f t="shared" ref="AL139" si="158">SUM(F140:AJ140)/8*1.5</f>
        <v>0</v>
      </c>
      <c r="AM139" s="364">
        <f t="shared" ref="AM139" si="159">SUMIF($F$6:$AJ$6,"C.Nhật",$F139:$AJ140)/8*2</f>
        <v>0</v>
      </c>
      <c r="AN139" s="366">
        <f t="shared" ref="AN139" si="160">SUM(AK139:AM140)</f>
        <v>24</v>
      </c>
      <c r="AO139" s="368">
        <v>0</v>
      </c>
      <c r="AP139" s="366"/>
      <c r="AQ139" s="366"/>
      <c r="AR139" s="366"/>
      <c r="AS139" s="356"/>
      <c r="AT139" s="314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</row>
    <row r="140" spans="1:90" s="78" customFormat="1" ht="18" customHeight="1">
      <c r="A140" s="371"/>
      <c r="B140" s="371"/>
      <c r="C140" s="359"/>
      <c r="D140" s="361"/>
      <c r="E140" s="81" t="s">
        <v>32</v>
      </c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  <c r="AA140" s="82"/>
      <c r="AB140" s="82"/>
      <c r="AC140" s="82"/>
      <c r="AD140" s="82"/>
      <c r="AE140" s="82"/>
      <c r="AF140" s="82"/>
      <c r="AG140" s="82"/>
      <c r="AH140" s="82"/>
      <c r="AI140" s="82"/>
      <c r="AJ140" s="82"/>
      <c r="AK140" s="363"/>
      <c r="AL140" s="363"/>
      <c r="AM140" s="365"/>
      <c r="AN140" s="367"/>
      <c r="AO140" s="369"/>
      <c r="AP140" s="367"/>
      <c r="AQ140" s="367"/>
      <c r="AR140" s="367"/>
      <c r="AS140" s="357"/>
      <c r="AT140" s="314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</row>
    <row r="141" spans="1:90" s="78" customFormat="1" ht="18" customHeight="1">
      <c r="A141" s="370">
        <f t="shared" ref="A141" si="161">A139+1</f>
        <v>24</v>
      </c>
      <c r="B141" s="370" t="s">
        <v>121</v>
      </c>
      <c r="C141" s="358" t="str">
        <f>VLOOKUP(B141,DS,2,0)</f>
        <v>Huỳnh Minh Hiếu</v>
      </c>
      <c r="D141" s="360" t="str">
        <f>VLOOKUP(B141,DS,3,0)</f>
        <v>Công nhân</v>
      </c>
      <c r="E141" s="79" t="s">
        <v>33</v>
      </c>
      <c r="F141" s="80">
        <v>8</v>
      </c>
      <c r="G141" s="80"/>
      <c r="H141" s="80">
        <v>8</v>
      </c>
      <c r="I141" s="80">
        <v>8</v>
      </c>
      <c r="J141" s="80">
        <v>8</v>
      </c>
      <c r="K141" s="80">
        <v>8</v>
      </c>
      <c r="L141" s="80">
        <v>8</v>
      </c>
      <c r="M141" s="80">
        <v>8</v>
      </c>
      <c r="N141" s="80"/>
      <c r="O141" s="80">
        <v>8</v>
      </c>
      <c r="P141" s="80">
        <v>8</v>
      </c>
      <c r="Q141" s="80">
        <v>8</v>
      </c>
      <c r="R141" s="80">
        <v>8</v>
      </c>
      <c r="S141" s="80">
        <v>8</v>
      </c>
      <c r="T141" s="80">
        <v>8</v>
      </c>
      <c r="U141" s="80"/>
      <c r="V141" s="80">
        <v>8</v>
      </c>
      <c r="W141" s="80">
        <v>8</v>
      </c>
      <c r="X141" s="80">
        <v>8</v>
      </c>
      <c r="Y141" s="80">
        <v>8</v>
      </c>
      <c r="Z141" s="80">
        <v>8</v>
      </c>
      <c r="AA141" s="80">
        <v>8</v>
      </c>
      <c r="AB141" s="80"/>
      <c r="AC141" s="80">
        <v>8</v>
      </c>
      <c r="AD141" s="80">
        <v>8</v>
      </c>
      <c r="AE141" s="80">
        <v>8</v>
      </c>
      <c r="AF141" s="80">
        <v>8</v>
      </c>
      <c r="AG141" s="80">
        <v>8</v>
      </c>
      <c r="AH141" s="80">
        <v>8</v>
      </c>
      <c r="AI141" s="80"/>
      <c r="AJ141" s="80"/>
      <c r="AK141" s="362">
        <f t="shared" ref="AK141" si="162">((SUM(F141:AJ141))/8)-(SUMIF($F$6:$AJ$6,"C.Nhật",F141:AJ141)/8)</f>
        <v>25</v>
      </c>
      <c r="AL141" s="362">
        <f t="shared" ref="AL141" si="163">SUM(F142:AJ142)/8*1.5</f>
        <v>0</v>
      </c>
      <c r="AM141" s="364">
        <f t="shared" ref="AM141" si="164">SUMIF($F$6:$AJ$6,"C.Nhật",$F141:$AJ142)/8*2</f>
        <v>0</v>
      </c>
      <c r="AN141" s="366">
        <f t="shared" ref="AN141" si="165">SUM(AK141:AM142)</f>
        <v>25</v>
      </c>
      <c r="AO141" s="368">
        <v>0</v>
      </c>
      <c r="AP141" s="366"/>
      <c r="AQ141" s="366"/>
      <c r="AR141" s="366"/>
      <c r="AS141" s="356"/>
      <c r="AT141" s="314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</row>
    <row r="142" spans="1:90" s="78" customFormat="1" ht="18" customHeight="1">
      <c r="A142" s="371"/>
      <c r="B142" s="371"/>
      <c r="C142" s="359"/>
      <c r="D142" s="361"/>
      <c r="E142" s="81" t="s">
        <v>32</v>
      </c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  <c r="AE142" s="82"/>
      <c r="AF142" s="82"/>
      <c r="AG142" s="82"/>
      <c r="AH142" s="82"/>
      <c r="AI142" s="82"/>
      <c r="AJ142" s="82"/>
      <c r="AK142" s="363"/>
      <c r="AL142" s="363"/>
      <c r="AM142" s="365"/>
      <c r="AN142" s="367"/>
      <c r="AO142" s="369"/>
      <c r="AP142" s="367"/>
      <c r="AQ142" s="367"/>
      <c r="AR142" s="367"/>
      <c r="AS142" s="357"/>
      <c r="AT142" s="314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</row>
    <row r="143" spans="1:90" s="78" customFormat="1" ht="18" customHeight="1">
      <c r="A143" s="370">
        <f t="shared" ref="A143" si="166">A141+1</f>
        <v>25</v>
      </c>
      <c r="B143" s="370" t="s">
        <v>122</v>
      </c>
      <c r="C143" s="358" t="str">
        <f>VLOOKUP(B143,DS,2,0)</f>
        <v>Lý Thị Sà Kha</v>
      </c>
      <c r="D143" s="360" t="str">
        <f>VLOOKUP(B143,DS,3,0)</f>
        <v>Công nhân</v>
      </c>
      <c r="E143" s="79" t="s">
        <v>33</v>
      </c>
      <c r="F143" s="80">
        <v>8</v>
      </c>
      <c r="G143" s="80"/>
      <c r="H143" s="80">
        <v>8</v>
      </c>
      <c r="I143" s="80">
        <v>8</v>
      </c>
      <c r="J143" s="80">
        <v>8</v>
      </c>
      <c r="K143" s="80">
        <v>8</v>
      </c>
      <c r="L143" s="80">
        <v>8</v>
      </c>
      <c r="M143" s="80">
        <v>8</v>
      </c>
      <c r="N143" s="80"/>
      <c r="O143" s="80">
        <v>8</v>
      </c>
      <c r="P143" s="80">
        <v>8</v>
      </c>
      <c r="Q143" s="80">
        <v>8</v>
      </c>
      <c r="R143" s="80">
        <v>8</v>
      </c>
      <c r="S143" s="80">
        <v>8</v>
      </c>
      <c r="T143" s="80">
        <v>8</v>
      </c>
      <c r="U143" s="80"/>
      <c r="V143" s="80">
        <v>8</v>
      </c>
      <c r="W143" s="80">
        <v>8</v>
      </c>
      <c r="X143" s="80">
        <v>8</v>
      </c>
      <c r="Y143" s="80">
        <v>8</v>
      </c>
      <c r="Z143" s="80">
        <v>8</v>
      </c>
      <c r="AA143" s="80">
        <v>8</v>
      </c>
      <c r="AB143" s="80"/>
      <c r="AC143" s="80"/>
      <c r="AD143" s="80">
        <v>8</v>
      </c>
      <c r="AE143" s="80">
        <v>8</v>
      </c>
      <c r="AF143" s="80">
        <v>8</v>
      </c>
      <c r="AG143" s="80">
        <v>8</v>
      </c>
      <c r="AH143" s="80">
        <v>8</v>
      </c>
      <c r="AI143" s="80"/>
      <c r="AJ143" s="80"/>
      <c r="AK143" s="362">
        <f t="shared" ref="AK143" si="167">((SUM(F143:AJ143))/8)-(SUMIF($F$6:$AJ$6,"C.Nhật",F143:AJ143)/8)</f>
        <v>24</v>
      </c>
      <c r="AL143" s="362">
        <f t="shared" ref="AL143" si="168">SUM(F144:AJ144)/8*1.5</f>
        <v>0</v>
      </c>
      <c r="AM143" s="364">
        <f t="shared" ref="AM143" si="169">SUMIF($F$6:$AJ$6,"C.Nhật",$F143:$AJ144)/8*2</f>
        <v>0</v>
      </c>
      <c r="AN143" s="366">
        <f t="shared" ref="AN143" si="170">SUM(AK143:AM144)</f>
        <v>24</v>
      </c>
      <c r="AO143" s="368">
        <v>0</v>
      </c>
      <c r="AP143" s="366"/>
      <c r="AQ143" s="366"/>
      <c r="AR143" s="366"/>
      <c r="AS143" s="356"/>
      <c r="AT143" s="314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</row>
    <row r="144" spans="1:90" s="78" customFormat="1" ht="18" customHeight="1">
      <c r="A144" s="371"/>
      <c r="B144" s="371"/>
      <c r="C144" s="359"/>
      <c r="D144" s="361"/>
      <c r="E144" s="81" t="s">
        <v>32</v>
      </c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  <c r="AB144" s="82"/>
      <c r="AC144" s="82"/>
      <c r="AD144" s="82"/>
      <c r="AE144" s="82"/>
      <c r="AF144" s="82"/>
      <c r="AG144" s="82"/>
      <c r="AH144" s="82"/>
      <c r="AI144" s="82"/>
      <c r="AJ144" s="82"/>
      <c r="AK144" s="363"/>
      <c r="AL144" s="363"/>
      <c r="AM144" s="365"/>
      <c r="AN144" s="367"/>
      <c r="AO144" s="369"/>
      <c r="AP144" s="367"/>
      <c r="AQ144" s="367"/>
      <c r="AR144" s="367"/>
      <c r="AS144" s="357"/>
      <c r="AT144" s="314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</row>
    <row r="145" spans="1:90" s="78" customFormat="1" ht="18" customHeight="1">
      <c r="A145" s="370">
        <f t="shared" ref="A145" si="171">A143+1</f>
        <v>26</v>
      </c>
      <c r="B145" s="370" t="s">
        <v>124</v>
      </c>
      <c r="C145" s="358" t="str">
        <f>VLOOKUP(B145,DS,2,0)</f>
        <v>Phạm Thành Đô</v>
      </c>
      <c r="D145" s="360" t="str">
        <f>VLOOKUP(B145,DS,3,0)</f>
        <v>Công nhân</v>
      </c>
      <c r="E145" s="79" t="s">
        <v>33</v>
      </c>
      <c r="F145" s="80">
        <v>8</v>
      </c>
      <c r="G145" s="80"/>
      <c r="H145" s="80">
        <v>8</v>
      </c>
      <c r="I145" s="80">
        <v>8</v>
      </c>
      <c r="J145" s="80">
        <v>8</v>
      </c>
      <c r="K145" s="80">
        <v>8</v>
      </c>
      <c r="L145" s="80">
        <v>8</v>
      </c>
      <c r="M145" s="80">
        <v>8</v>
      </c>
      <c r="N145" s="80"/>
      <c r="O145" s="80">
        <v>8</v>
      </c>
      <c r="P145" s="80">
        <v>8</v>
      </c>
      <c r="Q145" s="80">
        <v>8</v>
      </c>
      <c r="R145" s="80">
        <v>8</v>
      </c>
      <c r="S145" s="80">
        <v>8</v>
      </c>
      <c r="T145" s="80">
        <v>8</v>
      </c>
      <c r="U145" s="80"/>
      <c r="V145" s="80">
        <v>8</v>
      </c>
      <c r="W145" s="80">
        <v>8</v>
      </c>
      <c r="X145" s="80">
        <v>8</v>
      </c>
      <c r="Y145" s="80">
        <v>8</v>
      </c>
      <c r="Z145" s="80">
        <v>8</v>
      </c>
      <c r="AA145" s="80">
        <v>8</v>
      </c>
      <c r="AB145" s="80"/>
      <c r="AC145" s="80">
        <v>8</v>
      </c>
      <c r="AD145" s="80">
        <v>8</v>
      </c>
      <c r="AE145" s="80">
        <v>8</v>
      </c>
      <c r="AF145" s="80">
        <v>8</v>
      </c>
      <c r="AG145" s="80">
        <v>8</v>
      </c>
      <c r="AH145" s="80">
        <v>8</v>
      </c>
      <c r="AI145" s="80"/>
      <c r="AJ145" s="80"/>
      <c r="AK145" s="362">
        <f t="shared" ref="AK145" si="172">((SUM(F145:AJ145))/8)-(SUMIF($F$6:$AJ$6,"C.Nhật",F145:AJ145)/8)</f>
        <v>25</v>
      </c>
      <c r="AL145" s="362">
        <f t="shared" ref="AL145" si="173">SUM(F146:AJ146)/8*1.5</f>
        <v>0</v>
      </c>
      <c r="AM145" s="364">
        <f t="shared" ref="AM145" si="174">SUMIF($F$6:$AJ$6,"C.Nhật",$F145:$AJ146)/8*2</f>
        <v>0</v>
      </c>
      <c r="AN145" s="366">
        <f t="shared" ref="AN145" si="175">SUM(AK145:AM146)</f>
        <v>25</v>
      </c>
      <c r="AO145" s="368">
        <v>0</v>
      </c>
      <c r="AP145" s="366"/>
      <c r="AQ145" s="366"/>
      <c r="AR145" s="366"/>
      <c r="AS145" s="356"/>
      <c r="AT145" s="314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</row>
    <row r="146" spans="1:90" s="78" customFormat="1" ht="18" customHeight="1">
      <c r="A146" s="371"/>
      <c r="B146" s="371"/>
      <c r="C146" s="359"/>
      <c r="D146" s="361"/>
      <c r="E146" s="81" t="s">
        <v>32</v>
      </c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  <c r="AE146" s="82"/>
      <c r="AF146" s="82"/>
      <c r="AG146" s="82"/>
      <c r="AH146" s="82"/>
      <c r="AI146" s="82"/>
      <c r="AJ146" s="82"/>
      <c r="AK146" s="363"/>
      <c r="AL146" s="363"/>
      <c r="AM146" s="365"/>
      <c r="AN146" s="367"/>
      <c r="AO146" s="369"/>
      <c r="AP146" s="367"/>
      <c r="AQ146" s="367"/>
      <c r="AR146" s="367"/>
      <c r="AS146" s="357"/>
      <c r="AT146" s="314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</row>
    <row r="147" spans="1:90" s="78" customFormat="1" ht="18" customHeight="1">
      <c r="A147" s="370">
        <f t="shared" ref="A147:A167" si="176">A145+1</f>
        <v>27</v>
      </c>
      <c r="B147" s="370" t="s">
        <v>127</v>
      </c>
      <c r="C147" s="358" t="str">
        <f>VLOOKUP(B147,DS,2,0)</f>
        <v>Nguyễn Văn Bé Hai</v>
      </c>
      <c r="D147" s="360" t="str">
        <f>VLOOKUP(B147,DS,3,0)</f>
        <v>Công nhân</v>
      </c>
      <c r="E147" s="79" t="s">
        <v>33</v>
      </c>
      <c r="F147" s="80">
        <v>8</v>
      </c>
      <c r="G147" s="80"/>
      <c r="H147" s="80">
        <v>8</v>
      </c>
      <c r="I147" s="80">
        <v>8</v>
      </c>
      <c r="J147" s="80">
        <v>8</v>
      </c>
      <c r="K147" s="80">
        <v>8</v>
      </c>
      <c r="L147" s="80">
        <v>8</v>
      </c>
      <c r="M147" s="80">
        <v>8</v>
      </c>
      <c r="N147" s="80"/>
      <c r="O147" s="80">
        <v>8</v>
      </c>
      <c r="P147" s="80">
        <v>8</v>
      </c>
      <c r="Q147" s="80">
        <v>8</v>
      </c>
      <c r="R147" s="80">
        <v>8</v>
      </c>
      <c r="S147" s="80">
        <v>8</v>
      </c>
      <c r="T147" s="80">
        <v>8</v>
      </c>
      <c r="U147" s="80"/>
      <c r="V147" s="80">
        <v>8</v>
      </c>
      <c r="W147" s="80">
        <v>8</v>
      </c>
      <c r="X147" s="80">
        <v>8</v>
      </c>
      <c r="Y147" s="80">
        <v>8</v>
      </c>
      <c r="Z147" s="80">
        <v>8</v>
      </c>
      <c r="AA147" s="80">
        <v>8</v>
      </c>
      <c r="AB147" s="80"/>
      <c r="AC147" s="80">
        <v>8</v>
      </c>
      <c r="AD147" s="80">
        <v>8</v>
      </c>
      <c r="AE147" s="80">
        <v>8</v>
      </c>
      <c r="AF147" s="80">
        <v>8</v>
      </c>
      <c r="AG147" s="80">
        <v>8</v>
      </c>
      <c r="AH147" s="80">
        <v>8</v>
      </c>
      <c r="AI147" s="80"/>
      <c r="AJ147" s="80"/>
      <c r="AK147" s="362">
        <f t="shared" ref="AK147" si="177">((SUM(F147:AJ147))/8)-(SUMIF($F$6:$AJ$6,"C.Nhật",F147:AJ147)/8)</f>
        <v>25</v>
      </c>
      <c r="AL147" s="362">
        <f t="shared" ref="AL147" si="178">SUM(F148:AJ148)/8*1.5</f>
        <v>0</v>
      </c>
      <c r="AM147" s="364">
        <f t="shared" ref="AM147" si="179">SUMIF($F$6:$AJ$6,"C.Nhật",$F147:$AJ148)/8*2</f>
        <v>0</v>
      </c>
      <c r="AN147" s="366">
        <f t="shared" ref="AN147" si="180">SUM(AK147:AM148)</f>
        <v>25</v>
      </c>
      <c r="AO147" s="368">
        <v>0</v>
      </c>
      <c r="AP147" s="366"/>
      <c r="AQ147" s="366"/>
      <c r="AR147" s="366"/>
      <c r="AS147" s="356"/>
      <c r="AT147" s="354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</row>
    <row r="148" spans="1:90" s="78" customFormat="1" ht="18" customHeight="1">
      <c r="A148" s="371"/>
      <c r="B148" s="371"/>
      <c r="C148" s="359"/>
      <c r="D148" s="361"/>
      <c r="E148" s="81" t="s">
        <v>32</v>
      </c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  <c r="AA148" s="82"/>
      <c r="AB148" s="82"/>
      <c r="AC148" s="82"/>
      <c r="AD148" s="82"/>
      <c r="AE148" s="82"/>
      <c r="AF148" s="82"/>
      <c r="AG148" s="82"/>
      <c r="AH148" s="82"/>
      <c r="AI148" s="82"/>
      <c r="AJ148" s="82"/>
      <c r="AK148" s="363"/>
      <c r="AL148" s="363"/>
      <c r="AM148" s="365"/>
      <c r="AN148" s="367"/>
      <c r="AO148" s="369"/>
      <c r="AP148" s="367"/>
      <c r="AQ148" s="367"/>
      <c r="AR148" s="367"/>
      <c r="AS148" s="357"/>
      <c r="AT148" s="354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</row>
    <row r="149" spans="1:90" s="78" customFormat="1" ht="18" customHeight="1">
      <c r="A149" s="370">
        <f t="shared" ref="A149:A165" si="181">A147+1</f>
        <v>28</v>
      </c>
      <c r="B149" s="370" t="s">
        <v>128</v>
      </c>
      <c r="C149" s="358" t="str">
        <f>VLOOKUP(B149,DS,2,0)</f>
        <v>Thạch Tiền</v>
      </c>
      <c r="D149" s="360" t="str">
        <f>VLOOKUP(B149,DS,3,0)</f>
        <v>Công nhân</v>
      </c>
      <c r="E149" s="79" t="s">
        <v>33</v>
      </c>
      <c r="F149" s="80">
        <v>8</v>
      </c>
      <c r="G149" s="80"/>
      <c r="H149" s="80">
        <v>8</v>
      </c>
      <c r="I149" s="80">
        <v>8</v>
      </c>
      <c r="J149" s="80">
        <v>8</v>
      </c>
      <c r="K149" s="80">
        <v>8</v>
      </c>
      <c r="L149" s="80">
        <v>8</v>
      </c>
      <c r="M149" s="80">
        <v>8</v>
      </c>
      <c r="N149" s="80"/>
      <c r="O149" s="80"/>
      <c r="P149" s="80">
        <v>8</v>
      </c>
      <c r="Q149" s="80">
        <v>8</v>
      </c>
      <c r="R149" s="80">
        <v>8</v>
      </c>
      <c r="S149" s="80">
        <v>8</v>
      </c>
      <c r="T149" s="80">
        <v>8</v>
      </c>
      <c r="U149" s="80"/>
      <c r="V149" s="80">
        <v>8</v>
      </c>
      <c r="W149" s="80">
        <v>8</v>
      </c>
      <c r="X149" s="80">
        <v>8</v>
      </c>
      <c r="Y149" s="80">
        <v>8</v>
      </c>
      <c r="Z149" s="80">
        <v>8</v>
      </c>
      <c r="AA149" s="80">
        <v>8</v>
      </c>
      <c r="AB149" s="80"/>
      <c r="AC149" s="80">
        <v>8</v>
      </c>
      <c r="AD149" s="80">
        <v>8</v>
      </c>
      <c r="AE149" s="80">
        <v>8</v>
      </c>
      <c r="AF149" s="80">
        <v>8</v>
      </c>
      <c r="AG149" s="80">
        <v>8</v>
      </c>
      <c r="AH149" s="80">
        <v>8</v>
      </c>
      <c r="AI149" s="80"/>
      <c r="AJ149" s="80"/>
      <c r="AK149" s="362">
        <f t="shared" ref="AK149" si="182">((SUM(F149:AJ149))/8)-(SUMIF($F$6:$AJ$6,"C.Nhật",F149:AJ149)/8)</f>
        <v>24</v>
      </c>
      <c r="AL149" s="362">
        <f t="shared" ref="AL149" si="183">SUM(F150:AJ150)/8*1.5</f>
        <v>0</v>
      </c>
      <c r="AM149" s="364">
        <f t="shared" ref="AM149" si="184">SUMIF($F$6:$AJ$6,"C.Nhật",$F149:$AJ150)/8*2</f>
        <v>0</v>
      </c>
      <c r="AN149" s="366">
        <f t="shared" ref="AN149" si="185">SUM(AK149:AM150)</f>
        <v>24</v>
      </c>
      <c r="AO149" s="368">
        <v>0</v>
      </c>
      <c r="AP149" s="366"/>
      <c r="AQ149" s="366"/>
      <c r="AR149" s="366"/>
      <c r="AS149" s="356"/>
      <c r="AT149" s="354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</row>
    <row r="150" spans="1:90" s="78" customFormat="1" ht="18" customHeight="1">
      <c r="A150" s="371"/>
      <c r="B150" s="371"/>
      <c r="C150" s="359"/>
      <c r="D150" s="361"/>
      <c r="E150" s="81" t="s">
        <v>32</v>
      </c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  <c r="AA150" s="82"/>
      <c r="AB150" s="82"/>
      <c r="AC150" s="82"/>
      <c r="AD150" s="82"/>
      <c r="AE150" s="82"/>
      <c r="AF150" s="82"/>
      <c r="AG150" s="82"/>
      <c r="AH150" s="82"/>
      <c r="AI150" s="82"/>
      <c r="AJ150" s="82"/>
      <c r="AK150" s="363"/>
      <c r="AL150" s="363"/>
      <c r="AM150" s="365"/>
      <c r="AN150" s="367"/>
      <c r="AO150" s="369"/>
      <c r="AP150" s="367"/>
      <c r="AQ150" s="367"/>
      <c r="AR150" s="367"/>
      <c r="AS150" s="357"/>
      <c r="AT150" s="354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</row>
    <row r="151" spans="1:90" s="78" customFormat="1" ht="18" customHeight="1">
      <c r="A151" s="370">
        <f t="shared" si="176"/>
        <v>29</v>
      </c>
      <c r="B151" s="370" t="s">
        <v>129</v>
      </c>
      <c r="C151" s="358" t="str">
        <f>VLOOKUP(B151,DS,2,0)</f>
        <v>Hứa Hậu</v>
      </c>
      <c r="D151" s="360" t="str">
        <f>VLOOKUP(B151,DS,3,0)</f>
        <v>Công nhân</v>
      </c>
      <c r="E151" s="79" t="s">
        <v>33</v>
      </c>
      <c r="F151" s="80">
        <v>8</v>
      </c>
      <c r="G151" s="80"/>
      <c r="H151" s="80">
        <v>8</v>
      </c>
      <c r="I151" s="80">
        <v>8</v>
      </c>
      <c r="J151" s="80">
        <v>8</v>
      </c>
      <c r="K151" s="80">
        <v>8</v>
      </c>
      <c r="L151" s="80">
        <v>8</v>
      </c>
      <c r="M151" s="80">
        <v>8</v>
      </c>
      <c r="N151" s="80"/>
      <c r="O151" s="80">
        <v>8</v>
      </c>
      <c r="P151" s="80">
        <v>8</v>
      </c>
      <c r="Q151" s="80">
        <v>8</v>
      </c>
      <c r="R151" s="80">
        <v>8</v>
      </c>
      <c r="S151" s="80">
        <v>8</v>
      </c>
      <c r="T151" s="80">
        <v>8</v>
      </c>
      <c r="U151" s="80"/>
      <c r="V151" s="80">
        <v>8</v>
      </c>
      <c r="W151" s="80">
        <v>8</v>
      </c>
      <c r="X151" s="80">
        <v>8</v>
      </c>
      <c r="Y151" s="80">
        <v>8</v>
      </c>
      <c r="Z151" s="80">
        <v>8</v>
      </c>
      <c r="AA151" s="80">
        <v>8</v>
      </c>
      <c r="AB151" s="80"/>
      <c r="AC151" s="80">
        <v>8</v>
      </c>
      <c r="AD151" s="80">
        <v>8</v>
      </c>
      <c r="AE151" s="80">
        <v>8</v>
      </c>
      <c r="AF151" s="80">
        <v>8</v>
      </c>
      <c r="AG151" s="80">
        <v>8</v>
      </c>
      <c r="AH151" s="80">
        <v>8</v>
      </c>
      <c r="AI151" s="80"/>
      <c r="AJ151" s="80"/>
      <c r="AK151" s="362">
        <f t="shared" ref="AK151" si="186">((SUM(F151:AJ151))/8)-(SUMIF($F$6:$AJ$6,"C.Nhật",F151:AJ151)/8)</f>
        <v>25</v>
      </c>
      <c r="AL151" s="362">
        <f t="shared" ref="AL151" si="187">SUM(F152:AJ152)/8*1.5</f>
        <v>0</v>
      </c>
      <c r="AM151" s="364">
        <f t="shared" ref="AM151" si="188">SUMIF($F$6:$AJ$6,"C.Nhật",$F151:$AJ152)/8*2</f>
        <v>0</v>
      </c>
      <c r="AN151" s="366">
        <f t="shared" ref="AN151" si="189">SUM(AK151:AM152)</f>
        <v>25</v>
      </c>
      <c r="AO151" s="368">
        <v>0</v>
      </c>
      <c r="AP151" s="366"/>
      <c r="AQ151" s="366"/>
      <c r="AR151" s="366"/>
      <c r="AS151" s="356"/>
      <c r="AT151" s="354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</row>
    <row r="152" spans="1:90" s="78" customFormat="1" ht="18" customHeight="1">
      <c r="A152" s="371"/>
      <c r="B152" s="371"/>
      <c r="C152" s="359"/>
      <c r="D152" s="361"/>
      <c r="E152" s="81" t="s">
        <v>32</v>
      </c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2"/>
      <c r="AD152" s="82"/>
      <c r="AE152" s="82"/>
      <c r="AF152" s="82"/>
      <c r="AG152" s="82"/>
      <c r="AH152" s="82"/>
      <c r="AI152" s="82"/>
      <c r="AJ152" s="82"/>
      <c r="AK152" s="363"/>
      <c r="AL152" s="363"/>
      <c r="AM152" s="365"/>
      <c r="AN152" s="367"/>
      <c r="AO152" s="369"/>
      <c r="AP152" s="367"/>
      <c r="AQ152" s="367"/>
      <c r="AR152" s="367"/>
      <c r="AS152" s="357"/>
      <c r="AT152" s="354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</row>
    <row r="153" spans="1:90" s="78" customFormat="1" ht="18" customHeight="1">
      <c r="A153" s="370">
        <f t="shared" si="181"/>
        <v>30</v>
      </c>
      <c r="B153" s="370" t="s">
        <v>130</v>
      </c>
      <c r="C153" s="358" t="str">
        <f>VLOOKUP(B153,DS,2,0)</f>
        <v>Sơn Phép</v>
      </c>
      <c r="D153" s="360" t="str">
        <f>VLOOKUP(B153,DS,3,0)</f>
        <v>Công nhân</v>
      </c>
      <c r="E153" s="79" t="s">
        <v>33</v>
      </c>
      <c r="F153" s="80">
        <v>8</v>
      </c>
      <c r="G153" s="80"/>
      <c r="H153" s="80">
        <v>8</v>
      </c>
      <c r="I153" s="80">
        <v>8</v>
      </c>
      <c r="J153" s="80">
        <v>8</v>
      </c>
      <c r="K153" s="80">
        <v>8</v>
      </c>
      <c r="L153" s="80">
        <v>8</v>
      </c>
      <c r="M153" s="80">
        <v>8</v>
      </c>
      <c r="N153" s="80"/>
      <c r="O153" s="80">
        <v>8</v>
      </c>
      <c r="P153" s="80">
        <v>8</v>
      </c>
      <c r="Q153" s="80">
        <v>8</v>
      </c>
      <c r="R153" s="80">
        <v>8</v>
      </c>
      <c r="S153" s="80">
        <v>8</v>
      </c>
      <c r="T153" s="80">
        <v>8</v>
      </c>
      <c r="U153" s="80"/>
      <c r="V153" s="80">
        <v>8</v>
      </c>
      <c r="W153" s="80"/>
      <c r="X153" s="80">
        <v>8</v>
      </c>
      <c r="Y153" s="80">
        <v>8</v>
      </c>
      <c r="Z153" s="80">
        <v>8</v>
      </c>
      <c r="AA153" s="80">
        <v>8</v>
      </c>
      <c r="AB153" s="80"/>
      <c r="AC153" s="80">
        <v>8</v>
      </c>
      <c r="AD153" s="80">
        <v>8</v>
      </c>
      <c r="AE153" s="80">
        <v>8</v>
      </c>
      <c r="AF153" s="80">
        <v>8</v>
      </c>
      <c r="AG153" s="80">
        <v>8</v>
      </c>
      <c r="AH153" s="80">
        <v>8</v>
      </c>
      <c r="AI153" s="80"/>
      <c r="AJ153" s="80"/>
      <c r="AK153" s="362">
        <f t="shared" ref="AK153" si="190">((SUM(F153:AJ153))/8)-(SUMIF($F$6:$AJ$6,"C.Nhật",F153:AJ153)/8)</f>
        <v>24</v>
      </c>
      <c r="AL153" s="362">
        <f t="shared" ref="AL153" si="191">SUM(F154:AJ154)/8*1.5</f>
        <v>0</v>
      </c>
      <c r="AM153" s="364">
        <f t="shared" ref="AM153" si="192">SUMIF($F$6:$AJ$6,"C.Nhật",$F153:$AJ154)/8*2</f>
        <v>0</v>
      </c>
      <c r="AN153" s="366">
        <f t="shared" ref="AN153" si="193">SUM(AK153:AM154)</f>
        <v>24</v>
      </c>
      <c r="AO153" s="368">
        <v>0</v>
      </c>
      <c r="AP153" s="366"/>
      <c r="AQ153" s="366"/>
      <c r="AR153" s="366"/>
      <c r="AS153" s="356"/>
      <c r="AT153" s="354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</row>
    <row r="154" spans="1:90" s="78" customFormat="1" ht="18" customHeight="1">
      <c r="A154" s="371"/>
      <c r="B154" s="371"/>
      <c r="C154" s="359"/>
      <c r="D154" s="361"/>
      <c r="E154" s="81" t="s">
        <v>32</v>
      </c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363"/>
      <c r="AL154" s="363"/>
      <c r="AM154" s="365"/>
      <c r="AN154" s="367"/>
      <c r="AO154" s="369"/>
      <c r="AP154" s="367"/>
      <c r="AQ154" s="367"/>
      <c r="AR154" s="367"/>
      <c r="AS154" s="357"/>
      <c r="AT154" s="354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</row>
    <row r="155" spans="1:90" s="78" customFormat="1" ht="18" customHeight="1">
      <c r="A155" s="370">
        <f t="shared" si="176"/>
        <v>31</v>
      </c>
      <c r="B155" s="370" t="s">
        <v>132</v>
      </c>
      <c r="C155" s="358" t="str">
        <f>VLOOKUP(B155,DS,2,0)</f>
        <v>Nguyễn Văn Tâm</v>
      </c>
      <c r="D155" s="360" t="str">
        <f>VLOOKUP(B155,DS,3,0)</f>
        <v>Công nhân</v>
      </c>
      <c r="E155" s="79" t="s">
        <v>33</v>
      </c>
      <c r="F155" s="80">
        <v>8</v>
      </c>
      <c r="G155" s="80"/>
      <c r="H155" s="80">
        <v>8</v>
      </c>
      <c r="I155" s="80">
        <v>8</v>
      </c>
      <c r="J155" s="80">
        <v>8</v>
      </c>
      <c r="K155" s="80">
        <v>8</v>
      </c>
      <c r="L155" s="80">
        <v>8</v>
      </c>
      <c r="M155" s="80">
        <v>8</v>
      </c>
      <c r="N155" s="80"/>
      <c r="O155" s="80">
        <v>8</v>
      </c>
      <c r="P155" s="80">
        <v>8</v>
      </c>
      <c r="Q155" s="80">
        <v>8</v>
      </c>
      <c r="R155" s="80">
        <v>8</v>
      </c>
      <c r="S155" s="80">
        <v>8</v>
      </c>
      <c r="T155" s="80">
        <v>8</v>
      </c>
      <c r="U155" s="80"/>
      <c r="V155" s="80">
        <v>8</v>
      </c>
      <c r="W155" s="80">
        <v>8</v>
      </c>
      <c r="X155" s="80">
        <v>8</v>
      </c>
      <c r="Y155" s="80">
        <v>8</v>
      </c>
      <c r="Z155" s="80">
        <v>8</v>
      </c>
      <c r="AA155" s="80">
        <v>8</v>
      </c>
      <c r="AB155" s="80"/>
      <c r="AC155" s="80">
        <v>8</v>
      </c>
      <c r="AD155" s="80">
        <v>8</v>
      </c>
      <c r="AE155" s="80">
        <v>8</v>
      </c>
      <c r="AF155" s="80">
        <v>8</v>
      </c>
      <c r="AG155" s="80">
        <v>8</v>
      </c>
      <c r="AH155" s="80">
        <v>8</v>
      </c>
      <c r="AI155" s="80"/>
      <c r="AJ155" s="80"/>
      <c r="AK155" s="362">
        <f t="shared" ref="AK155" si="194">((SUM(F155:AJ155))/8)-(SUMIF($F$6:$AJ$6,"C.Nhật",F155:AJ155)/8)</f>
        <v>25</v>
      </c>
      <c r="AL155" s="362">
        <f t="shared" ref="AL155" si="195">SUM(F156:AJ156)/8*1.5</f>
        <v>0</v>
      </c>
      <c r="AM155" s="364">
        <f t="shared" ref="AM155" si="196">SUMIF($F$6:$AJ$6,"C.Nhật",$F155:$AJ156)/8*2</f>
        <v>0</v>
      </c>
      <c r="AN155" s="366">
        <f t="shared" ref="AN155" si="197">SUM(AK155:AM156)</f>
        <v>25</v>
      </c>
      <c r="AO155" s="368">
        <v>0</v>
      </c>
      <c r="AP155" s="366"/>
      <c r="AQ155" s="366"/>
      <c r="AR155" s="366"/>
      <c r="AS155" s="356"/>
      <c r="AT155" s="354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</row>
    <row r="156" spans="1:90" s="78" customFormat="1" ht="18" customHeight="1">
      <c r="A156" s="371"/>
      <c r="B156" s="371"/>
      <c r="C156" s="359"/>
      <c r="D156" s="361"/>
      <c r="E156" s="81" t="s">
        <v>32</v>
      </c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2"/>
      <c r="AD156" s="82"/>
      <c r="AE156" s="82"/>
      <c r="AF156" s="82"/>
      <c r="AG156" s="82"/>
      <c r="AH156" s="82"/>
      <c r="AI156" s="82"/>
      <c r="AJ156" s="82"/>
      <c r="AK156" s="363"/>
      <c r="AL156" s="363"/>
      <c r="AM156" s="365"/>
      <c r="AN156" s="367"/>
      <c r="AO156" s="369"/>
      <c r="AP156" s="367"/>
      <c r="AQ156" s="367"/>
      <c r="AR156" s="367"/>
      <c r="AS156" s="357"/>
      <c r="AT156" s="354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</row>
    <row r="157" spans="1:90" s="78" customFormat="1" ht="18" customHeight="1">
      <c r="A157" s="370">
        <f t="shared" si="181"/>
        <v>32</v>
      </c>
      <c r="B157" s="370" t="s">
        <v>133</v>
      </c>
      <c r="C157" s="358" t="str">
        <f>VLOOKUP(B157,DS,2,0)</f>
        <v>Sơn Lét</v>
      </c>
      <c r="D157" s="360" t="str">
        <f>VLOOKUP(B157,DS,3,0)</f>
        <v>Công nhân</v>
      </c>
      <c r="E157" s="79" t="s">
        <v>33</v>
      </c>
      <c r="F157" s="80">
        <v>8</v>
      </c>
      <c r="G157" s="80"/>
      <c r="H157" s="80">
        <v>8</v>
      </c>
      <c r="I157" s="80">
        <v>8</v>
      </c>
      <c r="J157" s="80">
        <v>8</v>
      </c>
      <c r="K157" s="80"/>
      <c r="L157" s="80">
        <v>8</v>
      </c>
      <c r="M157" s="80">
        <v>8</v>
      </c>
      <c r="N157" s="80"/>
      <c r="O157" s="80">
        <v>8</v>
      </c>
      <c r="P157" s="80">
        <v>8</v>
      </c>
      <c r="Q157" s="80">
        <v>8</v>
      </c>
      <c r="R157" s="80">
        <v>8</v>
      </c>
      <c r="S157" s="80">
        <v>8</v>
      </c>
      <c r="T157" s="80">
        <v>8</v>
      </c>
      <c r="U157" s="80"/>
      <c r="V157" s="80">
        <v>8</v>
      </c>
      <c r="W157" s="80">
        <v>8</v>
      </c>
      <c r="X157" s="80">
        <v>8</v>
      </c>
      <c r="Y157" s="80">
        <v>8</v>
      </c>
      <c r="Z157" s="80">
        <v>8</v>
      </c>
      <c r="AA157" s="80">
        <v>8</v>
      </c>
      <c r="AB157" s="80"/>
      <c r="AC157" s="80">
        <v>8</v>
      </c>
      <c r="AD157" s="80">
        <v>8</v>
      </c>
      <c r="AE157" s="80">
        <v>8</v>
      </c>
      <c r="AF157" s="80">
        <v>8</v>
      </c>
      <c r="AG157" s="80">
        <v>8</v>
      </c>
      <c r="AH157" s="80">
        <v>8</v>
      </c>
      <c r="AI157" s="80"/>
      <c r="AJ157" s="80"/>
      <c r="AK157" s="362">
        <f t="shared" ref="AK157" si="198">((SUM(F157:AJ157))/8)-(SUMIF($F$6:$AJ$6,"C.Nhật",F157:AJ157)/8)</f>
        <v>24</v>
      </c>
      <c r="AL157" s="362">
        <f t="shared" ref="AL157" si="199">SUM(F158:AJ158)/8*1.5</f>
        <v>0</v>
      </c>
      <c r="AM157" s="364">
        <f t="shared" ref="AM157" si="200">SUMIF($F$6:$AJ$6,"C.Nhật",$F157:$AJ158)/8*2</f>
        <v>0</v>
      </c>
      <c r="AN157" s="366">
        <f t="shared" ref="AN157" si="201">SUM(AK157:AM158)</f>
        <v>24</v>
      </c>
      <c r="AO157" s="368">
        <v>0</v>
      </c>
      <c r="AP157" s="366"/>
      <c r="AQ157" s="366"/>
      <c r="AR157" s="366"/>
      <c r="AS157" s="356"/>
      <c r="AT157" s="354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</row>
    <row r="158" spans="1:90" s="78" customFormat="1" ht="18" customHeight="1">
      <c r="A158" s="371"/>
      <c r="B158" s="371"/>
      <c r="C158" s="359"/>
      <c r="D158" s="361"/>
      <c r="E158" s="81" t="s">
        <v>32</v>
      </c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2"/>
      <c r="AD158" s="82"/>
      <c r="AE158" s="82"/>
      <c r="AF158" s="82"/>
      <c r="AG158" s="82"/>
      <c r="AH158" s="82"/>
      <c r="AI158" s="82"/>
      <c r="AJ158" s="82"/>
      <c r="AK158" s="363"/>
      <c r="AL158" s="363"/>
      <c r="AM158" s="365"/>
      <c r="AN158" s="367"/>
      <c r="AO158" s="369"/>
      <c r="AP158" s="367"/>
      <c r="AQ158" s="367"/>
      <c r="AR158" s="367"/>
      <c r="AS158" s="357"/>
      <c r="AT158" s="354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</row>
    <row r="159" spans="1:90" s="78" customFormat="1" ht="18" customHeight="1">
      <c r="A159" s="370">
        <f t="shared" si="176"/>
        <v>33</v>
      </c>
      <c r="B159" s="370" t="s">
        <v>134</v>
      </c>
      <c r="C159" s="358" t="str">
        <f>VLOOKUP(B159,DS,2,0)</f>
        <v>Trần Nhiên</v>
      </c>
      <c r="D159" s="360" t="str">
        <f>VLOOKUP(B159,DS,3,0)</f>
        <v>Công nhân</v>
      </c>
      <c r="E159" s="79" t="s">
        <v>33</v>
      </c>
      <c r="F159" s="80">
        <v>8</v>
      </c>
      <c r="G159" s="80"/>
      <c r="H159" s="80">
        <v>8</v>
      </c>
      <c r="I159" s="80">
        <v>8</v>
      </c>
      <c r="J159" s="80">
        <v>8</v>
      </c>
      <c r="K159" s="80">
        <v>8</v>
      </c>
      <c r="L159" s="80">
        <v>8</v>
      </c>
      <c r="M159" s="80">
        <v>8</v>
      </c>
      <c r="N159" s="80"/>
      <c r="O159" s="80">
        <v>8</v>
      </c>
      <c r="P159" s="80">
        <v>8</v>
      </c>
      <c r="Q159" s="80">
        <v>8</v>
      </c>
      <c r="R159" s="80">
        <v>8</v>
      </c>
      <c r="S159" s="80">
        <v>8</v>
      </c>
      <c r="T159" s="80">
        <v>8</v>
      </c>
      <c r="U159" s="80"/>
      <c r="V159" s="80">
        <v>8</v>
      </c>
      <c r="W159" s="80">
        <v>8</v>
      </c>
      <c r="X159" s="80">
        <v>8</v>
      </c>
      <c r="Y159" s="80">
        <v>8</v>
      </c>
      <c r="Z159" s="80">
        <v>8</v>
      </c>
      <c r="AA159" s="80">
        <v>8</v>
      </c>
      <c r="AB159" s="80"/>
      <c r="AC159" s="80">
        <v>8</v>
      </c>
      <c r="AD159" s="80">
        <v>8</v>
      </c>
      <c r="AE159" s="80">
        <v>8</v>
      </c>
      <c r="AF159" s="80">
        <v>8</v>
      </c>
      <c r="AG159" s="80">
        <v>8</v>
      </c>
      <c r="AH159" s="80">
        <v>8</v>
      </c>
      <c r="AI159" s="80"/>
      <c r="AJ159" s="80"/>
      <c r="AK159" s="362">
        <f t="shared" ref="AK159" si="202">((SUM(F159:AJ159))/8)-(SUMIF($F$6:$AJ$6,"C.Nhật",F159:AJ159)/8)</f>
        <v>25</v>
      </c>
      <c r="AL159" s="362">
        <f t="shared" ref="AL159" si="203">SUM(F160:AJ160)/8*1.5</f>
        <v>0</v>
      </c>
      <c r="AM159" s="364">
        <f t="shared" ref="AM159" si="204">SUMIF($F$6:$AJ$6,"C.Nhật",$F159:$AJ160)/8*2</f>
        <v>0</v>
      </c>
      <c r="AN159" s="366">
        <f t="shared" ref="AN159" si="205">SUM(AK159:AM160)</f>
        <v>25</v>
      </c>
      <c r="AO159" s="368">
        <v>0</v>
      </c>
      <c r="AP159" s="366"/>
      <c r="AQ159" s="366"/>
      <c r="AR159" s="366"/>
      <c r="AS159" s="356"/>
      <c r="AT159" s="354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</row>
    <row r="160" spans="1:90" s="78" customFormat="1" ht="18" customHeight="1">
      <c r="A160" s="371"/>
      <c r="B160" s="371"/>
      <c r="C160" s="359"/>
      <c r="D160" s="361"/>
      <c r="E160" s="81" t="s">
        <v>32</v>
      </c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2"/>
      <c r="AD160" s="82"/>
      <c r="AE160" s="82"/>
      <c r="AF160" s="82"/>
      <c r="AG160" s="82"/>
      <c r="AH160" s="82"/>
      <c r="AI160" s="82"/>
      <c r="AJ160" s="82"/>
      <c r="AK160" s="363"/>
      <c r="AL160" s="363"/>
      <c r="AM160" s="365"/>
      <c r="AN160" s="367"/>
      <c r="AO160" s="369"/>
      <c r="AP160" s="367"/>
      <c r="AQ160" s="367"/>
      <c r="AR160" s="367"/>
      <c r="AS160" s="357"/>
      <c r="AT160" s="354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</row>
    <row r="161" spans="1:90" s="78" customFormat="1" ht="18" customHeight="1">
      <c r="A161" s="370">
        <f t="shared" si="181"/>
        <v>34</v>
      </c>
      <c r="B161" s="370" t="s">
        <v>135</v>
      </c>
      <c r="C161" s="358" t="str">
        <f>VLOOKUP(B161,DS,2,0)</f>
        <v>Thạch Giang</v>
      </c>
      <c r="D161" s="360" t="str">
        <f>VLOOKUP(B161,DS,3,0)</f>
        <v>Công nhân</v>
      </c>
      <c r="E161" s="79" t="s">
        <v>33</v>
      </c>
      <c r="F161" s="80">
        <v>8</v>
      </c>
      <c r="G161" s="80"/>
      <c r="H161" s="80">
        <v>8</v>
      </c>
      <c r="I161" s="80">
        <v>8</v>
      </c>
      <c r="J161" s="80">
        <v>8</v>
      </c>
      <c r="K161" s="80">
        <v>8</v>
      </c>
      <c r="L161" s="80">
        <v>8</v>
      </c>
      <c r="M161" s="80">
        <v>8</v>
      </c>
      <c r="N161" s="80"/>
      <c r="O161" s="80">
        <v>8</v>
      </c>
      <c r="P161" s="80">
        <v>8</v>
      </c>
      <c r="Q161" s="80">
        <v>8</v>
      </c>
      <c r="R161" s="80">
        <v>8</v>
      </c>
      <c r="S161" s="80">
        <v>8</v>
      </c>
      <c r="T161" s="80">
        <v>8</v>
      </c>
      <c r="U161" s="80"/>
      <c r="V161" s="80">
        <v>8</v>
      </c>
      <c r="W161" s="80">
        <v>8</v>
      </c>
      <c r="X161" s="80">
        <v>8</v>
      </c>
      <c r="Y161" s="80">
        <v>8</v>
      </c>
      <c r="Z161" s="80">
        <v>8</v>
      </c>
      <c r="AA161" s="80">
        <v>8</v>
      </c>
      <c r="AB161" s="80"/>
      <c r="AC161" s="80"/>
      <c r="AD161" s="80">
        <v>8</v>
      </c>
      <c r="AE161" s="80">
        <v>8</v>
      </c>
      <c r="AF161" s="80">
        <v>8</v>
      </c>
      <c r="AG161" s="80">
        <v>8</v>
      </c>
      <c r="AH161" s="80">
        <v>8</v>
      </c>
      <c r="AI161" s="80"/>
      <c r="AJ161" s="80"/>
      <c r="AK161" s="362">
        <f t="shared" ref="AK161" si="206">((SUM(F161:AJ161))/8)-(SUMIF($F$6:$AJ$6,"C.Nhật",F161:AJ161)/8)</f>
        <v>24</v>
      </c>
      <c r="AL161" s="362">
        <f t="shared" ref="AL161" si="207">SUM(F162:AJ162)/8*1.5</f>
        <v>0</v>
      </c>
      <c r="AM161" s="364">
        <f t="shared" ref="AM161" si="208">SUMIF($F$6:$AJ$6,"C.Nhật",$F161:$AJ162)/8*2</f>
        <v>0</v>
      </c>
      <c r="AN161" s="366">
        <f t="shared" ref="AN161" si="209">SUM(AK161:AM162)</f>
        <v>24</v>
      </c>
      <c r="AO161" s="368">
        <v>0</v>
      </c>
      <c r="AP161" s="366"/>
      <c r="AQ161" s="366"/>
      <c r="AR161" s="366"/>
      <c r="AS161" s="356"/>
      <c r="AT161" s="314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</row>
    <row r="162" spans="1:90" s="78" customFormat="1" ht="18" customHeight="1">
      <c r="A162" s="371"/>
      <c r="B162" s="371"/>
      <c r="C162" s="359"/>
      <c r="D162" s="361"/>
      <c r="E162" s="81" t="s">
        <v>32</v>
      </c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  <c r="AC162" s="82"/>
      <c r="AD162" s="82"/>
      <c r="AE162" s="82"/>
      <c r="AF162" s="82"/>
      <c r="AG162" s="82"/>
      <c r="AH162" s="82"/>
      <c r="AI162" s="82"/>
      <c r="AJ162" s="82"/>
      <c r="AK162" s="363"/>
      <c r="AL162" s="363"/>
      <c r="AM162" s="365"/>
      <c r="AN162" s="367"/>
      <c r="AO162" s="369"/>
      <c r="AP162" s="367"/>
      <c r="AQ162" s="367"/>
      <c r="AR162" s="367"/>
      <c r="AS162" s="357"/>
      <c r="AT162" s="314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</row>
    <row r="163" spans="1:90" s="78" customFormat="1" ht="18" customHeight="1">
      <c r="A163" s="370">
        <f t="shared" si="176"/>
        <v>35</v>
      </c>
      <c r="B163" s="370" t="s">
        <v>136</v>
      </c>
      <c r="C163" s="358" t="str">
        <f>VLOOKUP(B163,DS,2,0)</f>
        <v>Thạch Quyền</v>
      </c>
      <c r="D163" s="360" t="str">
        <f>VLOOKUP(B163,DS,3,0)</f>
        <v>Công nhân</v>
      </c>
      <c r="E163" s="79" t="s">
        <v>33</v>
      </c>
      <c r="F163" s="80">
        <v>8</v>
      </c>
      <c r="G163" s="80"/>
      <c r="H163" s="80">
        <v>8</v>
      </c>
      <c r="I163" s="80">
        <v>8</v>
      </c>
      <c r="J163" s="80">
        <v>8</v>
      </c>
      <c r="K163" s="80">
        <v>8</v>
      </c>
      <c r="L163" s="80">
        <v>8</v>
      </c>
      <c r="M163" s="80">
        <v>8</v>
      </c>
      <c r="N163" s="80"/>
      <c r="O163" s="80">
        <v>8</v>
      </c>
      <c r="P163" s="80">
        <v>8</v>
      </c>
      <c r="Q163" s="80">
        <v>8</v>
      </c>
      <c r="R163" s="80">
        <v>8</v>
      </c>
      <c r="S163" s="80">
        <v>8</v>
      </c>
      <c r="T163" s="80">
        <v>8</v>
      </c>
      <c r="U163" s="80"/>
      <c r="V163" s="80">
        <v>8</v>
      </c>
      <c r="W163" s="80">
        <v>8</v>
      </c>
      <c r="X163" s="80">
        <v>8</v>
      </c>
      <c r="Y163" s="80">
        <v>8</v>
      </c>
      <c r="Z163" s="80">
        <v>8</v>
      </c>
      <c r="AA163" s="80">
        <v>8</v>
      </c>
      <c r="AB163" s="80"/>
      <c r="AC163" s="80">
        <v>8</v>
      </c>
      <c r="AD163" s="80">
        <v>8</v>
      </c>
      <c r="AE163" s="80">
        <v>8</v>
      </c>
      <c r="AF163" s="80">
        <v>8</v>
      </c>
      <c r="AG163" s="80">
        <v>8</v>
      </c>
      <c r="AH163" s="80">
        <v>8</v>
      </c>
      <c r="AI163" s="80"/>
      <c r="AJ163" s="80"/>
      <c r="AK163" s="362">
        <f t="shared" ref="AK163" si="210">((SUM(F163:AJ163))/8)-(SUMIF($F$6:$AJ$6,"C.Nhật",F163:AJ163)/8)</f>
        <v>25</v>
      </c>
      <c r="AL163" s="362">
        <f t="shared" ref="AL163" si="211">SUM(F164:AJ164)/8*1.5</f>
        <v>0</v>
      </c>
      <c r="AM163" s="364">
        <f t="shared" ref="AM163" si="212">SUMIF($F$6:$AJ$6,"C.Nhật",$F163:$AJ164)/8*2</f>
        <v>0</v>
      </c>
      <c r="AN163" s="366">
        <f t="shared" ref="AN163" si="213">SUM(AK163:AM164)</f>
        <v>25</v>
      </c>
      <c r="AO163" s="368">
        <v>0</v>
      </c>
      <c r="AP163" s="366"/>
      <c r="AQ163" s="366"/>
      <c r="AR163" s="366"/>
      <c r="AS163" s="356"/>
      <c r="AT163" s="314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</row>
    <row r="164" spans="1:90" s="78" customFormat="1" ht="18" customHeight="1">
      <c r="A164" s="371"/>
      <c r="B164" s="371"/>
      <c r="C164" s="359"/>
      <c r="D164" s="361"/>
      <c r="E164" s="81" t="s">
        <v>32</v>
      </c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  <c r="AA164" s="82"/>
      <c r="AB164" s="82"/>
      <c r="AC164" s="82"/>
      <c r="AD164" s="82"/>
      <c r="AE164" s="82"/>
      <c r="AF164" s="82"/>
      <c r="AG164" s="82"/>
      <c r="AH164" s="82"/>
      <c r="AI164" s="82"/>
      <c r="AJ164" s="82"/>
      <c r="AK164" s="363"/>
      <c r="AL164" s="363"/>
      <c r="AM164" s="365"/>
      <c r="AN164" s="367"/>
      <c r="AO164" s="369"/>
      <c r="AP164" s="367"/>
      <c r="AQ164" s="367"/>
      <c r="AR164" s="367"/>
      <c r="AS164" s="357"/>
      <c r="AT164" s="314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</row>
    <row r="165" spans="1:90" s="78" customFormat="1" ht="18" customHeight="1">
      <c r="A165" s="370">
        <f t="shared" si="181"/>
        <v>36</v>
      </c>
      <c r="B165" s="370" t="s">
        <v>137</v>
      </c>
      <c r="C165" s="358" t="str">
        <f>VLOOKUP(B165,DS,2,0)</f>
        <v>Lâm Lin</v>
      </c>
      <c r="D165" s="360" t="str">
        <f>VLOOKUP(B165,DS,3,0)</f>
        <v>Công nhân</v>
      </c>
      <c r="E165" s="79" t="s">
        <v>33</v>
      </c>
      <c r="F165" s="80">
        <v>8</v>
      </c>
      <c r="G165" s="80"/>
      <c r="H165" s="80">
        <v>8</v>
      </c>
      <c r="I165" s="80">
        <v>8</v>
      </c>
      <c r="J165" s="80">
        <v>8</v>
      </c>
      <c r="K165" s="80">
        <v>8</v>
      </c>
      <c r="L165" s="80">
        <v>8</v>
      </c>
      <c r="M165" s="80">
        <v>8</v>
      </c>
      <c r="N165" s="80"/>
      <c r="O165" s="80">
        <v>8</v>
      </c>
      <c r="P165" s="80">
        <v>8</v>
      </c>
      <c r="Q165" s="80">
        <v>8</v>
      </c>
      <c r="R165" s="80">
        <v>8</v>
      </c>
      <c r="S165" s="80">
        <v>8</v>
      </c>
      <c r="T165" s="80">
        <v>8</v>
      </c>
      <c r="U165" s="80"/>
      <c r="V165" s="80">
        <v>8</v>
      </c>
      <c r="W165" s="80">
        <v>8</v>
      </c>
      <c r="X165" s="80">
        <v>8</v>
      </c>
      <c r="Y165" s="80">
        <v>8</v>
      </c>
      <c r="Z165" s="80">
        <v>8</v>
      </c>
      <c r="AA165" s="80">
        <v>8</v>
      </c>
      <c r="AB165" s="80"/>
      <c r="AC165" s="80">
        <v>8</v>
      </c>
      <c r="AD165" s="80">
        <v>8</v>
      </c>
      <c r="AE165" s="80">
        <v>8</v>
      </c>
      <c r="AF165" s="80">
        <v>8</v>
      </c>
      <c r="AG165" s="80">
        <v>8</v>
      </c>
      <c r="AH165" s="80">
        <v>8</v>
      </c>
      <c r="AI165" s="80"/>
      <c r="AJ165" s="80"/>
      <c r="AK165" s="362">
        <f t="shared" ref="AK165" si="214">((SUM(F165:AJ165))/8)-(SUMIF($F$6:$AJ$6,"C.Nhật",F165:AJ165)/8)</f>
        <v>25</v>
      </c>
      <c r="AL165" s="362">
        <f t="shared" ref="AL165" si="215">SUM(F166:AJ166)/8*1.5</f>
        <v>0</v>
      </c>
      <c r="AM165" s="364">
        <f t="shared" ref="AM165" si="216">SUMIF($F$6:$AJ$6,"C.Nhật",$F165:$AJ166)/8*2</f>
        <v>0</v>
      </c>
      <c r="AN165" s="366">
        <f t="shared" ref="AN165" si="217">SUM(AK165:AM166)</f>
        <v>25</v>
      </c>
      <c r="AO165" s="368">
        <v>0</v>
      </c>
      <c r="AP165" s="366"/>
      <c r="AQ165" s="366"/>
      <c r="AR165" s="366"/>
      <c r="AS165" s="356"/>
      <c r="AT165" s="314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</row>
    <row r="166" spans="1:90" s="78" customFormat="1" ht="18" customHeight="1">
      <c r="A166" s="371"/>
      <c r="B166" s="371"/>
      <c r="C166" s="359"/>
      <c r="D166" s="361"/>
      <c r="E166" s="81" t="s">
        <v>32</v>
      </c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  <c r="AA166" s="82"/>
      <c r="AB166" s="82"/>
      <c r="AC166" s="82"/>
      <c r="AD166" s="82"/>
      <c r="AE166" s="82"/>
      <c r="AF166" s="82"/>
      <c r="AG166" s="82"/>
      <c r="AH166" s="82"/>
      <c r="AI166" s="82"/>
      <c r="AJ166" s="82"/>
      <c r="AK166" s="363"/>
      <c r="AL166" s="363"/>
      <c r="AM166" s="365"/>
      <c r="AN166" s="367"/>
      <c r="AO166" s="369"/>
      <c r="AP166" s="367"/>
      <c r="AQ166" s="367"/>
      <c r="AR166" s="367"/>
      <c r="AS166" s="357"/>
      <c r="AT166" s="314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</row>
    <row r="167" spans="1:90" s="78" customFormat="1" ht="18" customHeight="1">
      <c r="A167" s="370">
        <f t="shared" si="176"/>
        <v>37</v>
      </c>
      <c r="B167" s="370" t="s">
        <v>186</v>
      </c>
      <c r="C167" s="358" t="str">
        <f>VLOOKUP(B167,DS,2,0)</f>
        <v>Lâm Chanh Đa Ra</v>
      </c>
      <c r="D167" s="360" t="str">
        <f>VLOOKUP(B167,DS,3,0)</f>
        <v>Công nhân</v>
      </c>
      <c r="E167" s="79" t="s">
        <v>33</v>
      </c>
      <c r="F167" s="80">
        <v>8</v>
      </c>
      <c r="G167" s="80"/>
      <c r="H167" s="80">
        <v>8</v>
      </c>
      <c r="I167" s="80">
        <v>8</v>
      </c>
      <c r="J167" s="80">
        <v>8</v>
      </c>
      <c r="K167" s="80">
        <v>8</v>
      </c>
      <c r="L167" s="80">
        <v>8</v>
      </c>
      <c r="M167" s="80">
        <v>8</v>
      </c>
      <c r="N167" s="80"/>
      <c r="O167" s="80">
        <v>8</v>
      </c>
      <c r="P167" s="80">
        <v>8</v>
      </c>
      <c r="Q167" s="80">
        <v>8</v>
      </c>
      <c r="R167" s="80">
        <v>8</v>
      </c>
      <c r="S167" s="80">
        <v>8</v>
      </c>
      <c r="T167" s="80">
        <v>8</v>
      </c>
      <c r="U167" s="80"/>
      <c r="V167" s="80">
        <v>8</v>
      </c>
      <c r="W167" s="80">
        <v>8</v>
      </c>
      <c r="X167" s="80">
        <v>8</v>
      </c>
      <c r="Y167" s="80">
        <v>8</v>
      </c>
      <c r="Z167" s="80">
        <v>8</v>
      </c>
      <c r="AA167" s="80">
        <v>8</v>
      </c>
      <c r="AB167" s="80"/>
      <c r="AC167" s="80">
        <v>8</v>
      </c>
      <c r="AD167" s="80">
        <v>8</v>
      </c>
      <c r="AE167" s="80">
        <v>8</v>
      </c>
      <c r="AF167" s="80">
        <v>8</v>
      </c>
      <c r="AG167" s="80">
        <v>8</v>
      </c>
      <c r="AH167" s="80"/>
      <c r="AI167" s="80"/>
      <c r="AJ167" s="80"/>
      <c r="AK167" s="362">
        <f t="shared" ref="AK167" si="218">((SUM(F167:AJ167))/8)-(SUMIF($F$6:$AJ$6,"C.Nhật",F167:AJ167)/8)</f>
        <v>24</v>
      </c>
      <c r="AL167" s="362">
        <f t="shared" ref="AL167" si="219">SUM(F168:AJ168)/8*1.5</f>
        <v>0</v>
      </c>
      <c r="AM167" s="364">
        <f t="shared" ref="AM167" si="220">SUMIF($F$6:$AJ$6,"C.Nhật",$F167:$AJ168)/8*2</f>
        <v>0</v>
      </c>
      <c r="AN167" s="366">
        <f t="shared" ref="AN167" si="221">SUM(AK167:AM168)</f>
        <v>24</v>
      </c>
      <c r="AO167" s="368">
        <v>0</v>
      </c>
      <c r="AP167" s="366"/>
      <c r="AQ167" s="366"/>
      <c r="AR167" s="366"/>
      <c r="AS167" s="356"/>
      <c r="AT167" s="314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</row>
    <row r="168" spans="1:90" s="78" customFormat="1" ht="18" customHeight="1">
      <c r="A168" s="371"/>
      <c r="B168" s="371"/>
      <c r="C168" s="359"/>
      <c r="D168" s="361"/>
      <c r="E168" s="81" t="s">
        <v>32</v>
      </c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  <c r="AE168" s="82"/>
      <c r="AF168" s="82"/>
      <c r="AG168" s="82"/>
      <c r="AH168" s="82"/>
      <c r="AI168" s="82"/>
      <c r="AJ168" s="82"/>
      <c r="AK168" s="363"/>
      <c r="AL168" s="363"/>
      <c r="AM168" s="365"/>
      <c r="AN168" s="367"/>
      <c r="AO168" s="369"/>
      <c r="AP168" s="367"/>
      <c r="AQ168" s="367"/>
      <c r="AR168" s="367"/>
      <c r="AS168" s="357"/>
      <c r="AT168" s="314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</row>
    <row r="169" spans="1:90" s="83" customFormat="1" ht="12.75">
      <c r="A169" s="19"/>
      <c r="B169" s="84"/>
      <c r="C169" s="4"/>
      <c r="D169" s="132"/>
      <c r="E169" s="4"/>
      <c r="F169" s="88"/>
      <c r="G169" s="88"/>
      <c r="H169" s="85"/>
      <c r="I169" s="85"/>
      <c r="J169" s="140"/>
      <c r="K169" s="88"/>
      <c r="L169" s="85"/>
      <c r="M169" s="88"/>
      <c r="N169" s="88"/>
      <c r="O169" s="88"/>
      <c r="P169" s="88"/>
      <c r="Q169" s="85"/>
      <c r="R169" s="88"/>
      <c r="S169" s="88"/>
      <c r="T169" s="140"/>
      <c r="U169" s="88"/>
      <c r="V169" s="88"/>
      <c r="W169" s="88"/>
      <c r="X169" s="84"/>
      <c r="Y169" s="88"/>
      <c r="Z169" s="88"/>
      <c r="AA169" s="88"/>
      <c r="AB169" s="88"/>
      <c r="AC169" s="88"/>
      <c r="AD169" s="85"/>
      <c r="AE169" s="88"/>
      <c r="AF169" s="88"/>
      <c r="AG169" s="88"/>
      <c r="AH169" s="88"/>
      <c r="AI169" s="88"/>
      <c r="AJ169" s="88"/>
      <c r="AK169" s="4"/>
      <c r="AL169" s="4"/>
      <c r="AM169" s="117"/>
      <c r="AN169" s="87"/>
      <c r="AO169" s="87"/>
      <c r="AP169" s="87"/>
      <c r="AQ169" s="87"/>
      <c r="AR169" s="87"/>
      <c r="AS169" s="4"/>
      <c r="AT169" s="123"/>
    </row>
    <row r="170" spans="1:90" s="83" customFormat="1" ht="12.75">
      <c r="A170" s="19" t="s">
        <v>14</v>
      </c>
      <c r="B170" s="84"/>
      <c r="C170" s="4"/>
      <c r="D170" s="132"/>
      <c r="E170" s="4"/>
      <c r="F170" s="88"/>
      <c r="G170" s="88"/>
      <c r="H170" s="85"/>
      <c r="I170" s="85"/>
      <c r="J170" s="140"/>
      <c r="K170" s="88"/>
      <c r="L170" s="85"/>
      <c r="M170" s="88"/>
      <c r="N170" s="88"/>
      <c r="O170" s="88"/>
      <c r="P170" s="88"/>
      <c r="Q170" s="85"/>
      <c r="R170" s="88"/>
      <c r="S170" s="88"/>
      <c r="T170" s="140"/>
      <c r="U170" s="88"/>
      <c r="V170" s="88"/>
      <c r="W170" s="88"/>
      <c r="X170" s="84"/>
      <c r="Y170" s="88"/>
      <c r="Z170" s="88"/>
      <c r="AA170" s="88"/>
      <c r="AB170" s="88"/>
      <c r="AC170" s="88"/>
      <c r="AD170" s="85"/>
      <c r="AE170" s="88"/>
      <c r="AF170" s="88"/>
      <c r="AG170" s="88"/>
      <c r="AH170" s="88"/>
      <c r="AI170" s="88"/>
      <c r="AJ170" s="88"/>
      <c r="AK170" s="4"/>
      <c r="AL170" s="4"/>
      <c r="AM170" s="117"/>
      <c r="AN170" s="87"/>
      <c r="AO170" s="87"/>
      <c r="AP170" s="87"/>
      <c r="AQ170" s="87"/>
      <c r="AR170" s="87"/>
      <c r="AS170" s="4"/>
      <c r="AT170" s="123"/>
    </row>
    <row r="171" spans="1:90" s="83" customFormat="1" ht="12.75">
      <c r="A171" s="16"/>
      <c r="B171" s="16"/>
      <c r="C171" s="4"/>
      <c r="D171" s="132"/>
      <c r="E171" s="4"/>
      <c r="F171" s="88"/>
      <c r="G171" s="88"/>
      <c r="H171" s="141"/>
      <c r="I171" s="141"/>
      <c r="J171" s="141"/>
      <c r="K171" s="88"/>
      <c r="L171" s="141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141"/>
      <c r="AE171" s="88"/>
      <c r="AF171" s="88"/>
      <c r="AG171" s="88"/>
      <c r="AH171" s="88"/>
      <c r="AI171" s="88"/>
      <c r="AJ171" s="88"/>
      <c r="AK171" s="4"/>
      <c r="AL171" s="4"/>
      <c r="AM171" s="117"/>
      <c r="AN171" s="89"/>
      <c r="AO171" s="89"/>
      <c r="AP171" s="89"/>
      <c r="AQ171" s="89"/>
      <c r="AR171" s="89"/>
      <c r="AS171" s="4"/>
      <c r="AT171" s="123"/>
    </row>
    <row r="172" spans="1:90" s="86" customFormat="1" ht="15" customHeight="1">
      <c r="A172" s="16"/>
      <c r="B172" s="16"/>
      <c r="C172" s="4"/>
      <c r="D172" s="132"/>
      <c r="E172" s="4"/>
      <c r="F172" s="88"/>
      <c r="G172" s="88"/>
      <c r="H172" s="141"/>
      <c r="I172" s="141"/>
      <c r="J172" s="141"/>
      <c r="K172" s="88"/>
      <c r="L172" s="141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141"/>
      <c r="AE172" s="88"/>
      <c r="AF172" s="88"/>
      <c r="AG172" s="88"/>
      <c r="AH172" s="88"/>
      <c r="AI172" s="88"/>
      <c r="AJ172" s="88"/>
      <c r="AK172" s="4"/>
      <c r="AL172" s="4"/>
      <c r="AM172" s="117"/>
      <c r="AN172" s="89"/>
      <c r="AO172" s="89"/>
      <c r="AP172" s="89"/>
      <c r="AQ172" s="89"/>
      <c r="AR172" s="89"/>
      <c r="AS172" s="4"/>
      <c r="AT172" s="4"/>
    </row>
    <row r="173" spans="1:90" s="86" customFormat="1" ht="11.25">
      <c r="A173" s="16"/>
      <c r="B173" s="16"/>
      <c r="C173" s="4"/>
      <c r="D173" s="132"/>
      <c r="E173" s="4"/>
      <c r="F173" s="88"/>
      <c r="G173" s="88"/>
      <c r="H173" s="141"/>
      <c r="I173" s="141"/>
      <c r="J173" s="141"/>
      <c r="K173" s="88"/>
      <c r="L173" s="141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141"/>
      <c r="AE173" s="88"/>
      <c r="AF173" s="88"/>
      <c r="AG173" s="88"/>
      <c r="AH173" s="88"/>
      <c r="AI173" s="88"/>
      <c r="AJ173" s="88"/>
      <c r="AK173" s="4"/>
      <c r="AL173" s="4"/>
      <c r="AM173" s="117"/>
      <c r="AN173" s="89"/>
      <c r="AO173" s="89"/>
      <c r="AP173" s="89"/>
      <c r="AQ173" s="89"/>
      <c r="AR173" s="89"/>
      <c r="AS173" s="4"/>
      <c r="AT173" s="4"/>
    </row>
    <row r="174" spans="1:90" s="86" customFormat="1" ht="11.25">
      <c r="A174" s="16"/>
      <c r="B174" s="16"/>
      <c r="C174" s="4"/>
      <c r="D174" s="132"/>
      <c r="E174" s="4"/>
      <c r="F174" s="88"/>
      <c r="G174" s="88"/>
      <c r="H174" s="141"/>
      <c r="I174" s="141"/>
      <c r="J174" s="141"/>
      <c r="K174" s="88"/>
      <c r="L174" s="141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141"/>
      <c r="AE174" s="88"/>
      <c r="AF174" s="88"/>
      <c r="AG174" s="88"/>
      <c r="AH174" s="88"/>
      <c r="AI174" s="88"/>
      <c r="AJ174" s="88"/>
      <c r="AK174" s="4"/>
      <c r="AL174" s="4"/>
      <c r="AM174" s="117"/>
      <c r="AN174" s="89"/>
      <c r="AO174" s="89"/>
      <c r="AP174" s="89"/>
      <c r="AQ174" s="89"/>
      <c r="AR174" s="89"/>
      <c r="AS174" s="4"/>
      <c r="AT174" s="4"/>
    </row>
    <row r="175" spans="1:90" s="86" customFormat="1" ht="11.25">
      <c r="A175" s="13"/>
      <c r="B175" s="13"/>
      <c r="C175" s="19"/>
      <c r="D175" s="133"/>
      <c r="E175" s="90"/>
      <c r="F175" s="140"/>
      <c r="G175" s="142"/>
      <c r="H175" s="85"/>
      <c r="I175" s="85"/>
      <c r="J175" s="85"/>
      <c r="K175" s="142"/>
      <c r="L175" s="85"/>
      <c r="M175" s="142"/>
      <c r="N175" s="142"/>
      <c r="O175" s="142"/>
      <c r="P175" s="142"/>
      <c r="Q175" s="85"/>
      <c r="R175" s="140"/>
      <c r="S175" s="142"/>
      <c r="T175" s="142"/>
      <c r="U175" s="85"/>
      <c r="V175" s="142"/>
      <c r="W175" s="142"/>
      <c r="X175" s="85"/>
      <c r="Y175" s="142"/>
      <c r="Z175" s="142"/>
      <c r="AA175" s="142"/>
      <c r="AB175" s="142"/>
      <c r="AC175" s="142"/>
      <c r="AD175" s="85"/>
      <c r="AE175" s="142"/>
      <c r="AF175" s="142"/>
      <c r="AG175" s="142"/>
      <c r="AH175" s="142"/>
      <c r="AI175" s="142"/>
      <c r="AJ175" s="142"/>
      <c r="AK175" s="90"/>
      <c r="AM175" s="118"/>
      <c r="AN175" s="13"/>
      <c r="AO175" s="13"/>
      <c r="AP175" s="13"/>
      <c r="AQ175" s="13"/>
      <c r="AR175" s="13"/>
      <c r="AS175" s="19"/>
      <c r="AT175" s="4"/>
    </row>
    <row r="176" spans="1:90" s="86" customFormat="1" ht="12.75">
      <c r="A176" s="2"/>
      <c r="B176" s="2" t="s">
        <v>0</v>
      </c>
      <c r="C176" s="2"/>
      <c r="D176" s="311"/>
      <c r="E176" s="2"/>
      <c r="F176" s="143"/>
      <c r="G176" s="143"/>
      <c r="H176" s="143"/>
      <c r="I176" s="143"/>
      <c r="J176" s="143"/>
      <c r="K176" s="143"/>
      <c r="L176" s="143"/>
      <c r="M176" s="143"/>
      <c r="N176" s="143"/>
      <c r="O176" s="143"/>
      <c r="P176" s="143"/>
      <c r="Q176" s="143"/>
      <c r="R176" s="143"/>
      <c r="S176" s="143"/>
      <c r="T176" s="143"/>
      <c r="U176" s="143"/>
      <c r="V176" s="143"/>
      <c r="W176" s="143"/>
      <c r="X176" s="143"/>
      <c r="Y176" s="143"/>
      <c r="Z176" s="143"/>
      <c r="AA176" s="143"/>
      <c r="AB176" s="143"/>
      <c r="AC176" s="143"/>
      <c r="AD176" s="143"/>
      <c r="AE176" s="143"/>
      <c r="AF176" s="143"/>
      <c r="AG176" s="143"/>
      <c r="AH176" s="144"/>
      <c r="AI176" s="144"/>
      <c r="AJ176" s="144"/>
      <c r="AK176" s="2"/>
      <c r="AL176" s="2"/>
      <c r="AM176" s="119"/>
      <c r="AN176" s="2"/>
      <c r="AO176" s="2"/>
      <c r="AP176" s="2"/>
      <c r="AQ176" s="2"/>
      <c r="AR176" s="2"/>
      <c r="AS176" s="2"/>
      <c r="AT176" s="4"/>
    </row>
    <row r="177" spans="1:91" s="86" customFormat="1" ht="12.75">
      <c r="A177" s="2"/>
      <c r="B177" s="2"/>
      <c r="C177" s="2" t="s">
        <v>48</v>
      </c>
      <c r="D177" s="311"/>
      <c r="E177" s="2"/>
      <c r="F177" s="143"/>
      <c r="G177" s="143"/>
      <c r="H177" s="143"/>
      <c r="I177" s="143"/>
      <c r="J177" s="143"/>
      <c r="K177" s="143"/>
      <c r="L177" s="143"/>
      <c r="M177" s="143"/>
      <c r="N177" s="143"/>
      <c r="O177" s="143"/>
      <c r="P177" s="143"/>
      <c r="Q177" s="143"/>
      <c r="R177" s="143"/>
      <c r="S177" s="143"/>
      <c r="T177" s="143"/>
      <c r="U177" s="143"/>
      <c r="V177" s="143"/>
      <c r="W177" s="143"/>
      <c r="X177" s="143"/>
      <c r="Y177" s="143"/>
      <c r="Z177" s="143"/>
      <c r="AA177" s="143"/>
      <c r="AB177" s="143"/>
      <c r="AC177" s="143"/>
      <c r="AD177" s="143"/>
      <c r="AE177" s="143"/>
      <c r="AF177" s="143"/>
      <c r="AG177" s="143"/>
      <c r="AH177" s="144"/>
      <c r="AI177" s="144"/>
      <c r="AJ177" s="144"/>
      <c r="AK177" s="2"/>
      <c r="AL177" s="2"/>
      <c r="AM177" s="119"/>
      <c r="AN177" s="2"/>
      <c r="AO177" s="2"/>
      <c r="AP177" s="2"/>
      <c r="AQ177" s="2"/>
      <c r="AR177" s="2"/>
      <c r="AS177" s="2"/>
      <c r="AT177" s="19"/>
    </row>
    <row r="178" spans="1:91" ht="15" customHeight="1">
      <c r="C178" s="2" t="s">
        <v>49</v>
      </c>
    </row>
    <row r="179" spans="1:91" ht="15" customHeight="1">
      <c r="C179" s="2" t="s">
        <v>50</v>
      </c>
    </row>
    <row r="180" spans="1:91" ht="15" customHeight="1">
      <c r="C180" s="2" t="s">
        <v>51</v>
      </c>
    </row>
    <row r="181" spans="1:91" ht="15" customHeight="1">
      <c r="C181" s="2" t="s">
        <v>52</v>
      </c>
    </row>
    <row r="182" spans="1:91" ht="15" customHeight="1">
      <c r="C182" s="2" t="s">
        <v>53</v>
      </c>
    </row>
    <row r="183" spans="1:91" s="311" customFormat="1" ht="15" customHeight="1">
      <c r="A183" s="2"/>
      <c r="B183" s="2"/>
      <c r="C183" s="2" t="s">
        <v>54</v>
      </c>
      <c r="E183" s="2"/>
      <c r="F183" s="143"/>
      <c r="G183" s="143"/>
      <c r="H183" s="143"/>
      <c r="I183" s="143"/>
      <c r="J183" s="143"/>
      <c r="K183" s="143"/>
      <c r="L183" s="143"/>
      <c r="M183" s="143"/>
      <c r="N183" s="143"/>
      <c r="O183" s="143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43"/>
      <c r="AA183" s="143"/>
      <c r="AB183" s="143"/>
      <c r="AC183" s="143"/>
      <c r="AD183" s="143"/>
      <c r="AE183" s="143"/>
      <c r="AF183" s="143"/>
      <c r="AG183" s="143"/>
      <c r="AH183" s="144"/>
      <c r="AI183" s="144"/>
      <c r="AJ183" s="144"/>
      <c r="AK183" s="2"/>
      <c r="AL183" s="2"/>
      <c r="AM183" s="119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</row>
    <row r="184" spans="1:91" s="311" customFormat="1" ht="15" customHeight="1">
      <c r="A184" s="2"/>
      <c r="B184" s="2"/>
      <c r="C184" s="2" t="s">
        <v>55</v>
      </c>
      <c r="E184" s="2"/>
      <c r="F184" s="143"/>
      <c r="G184" s="143"/>
      <c r="H184" s="143"/>
      <c r="I184" s="143"/>
      <c r="J184" s="143"/>
      <c r="K184" s="143"/>
      <c r="L184" s="143"/>
      <c r="M184" s="143"/>
      <c r="N184" s="143"/>
      <c r="O184" s="143"/>
      <c r="P184" s="143"/>
      <c r="Q184" s="143"/>
      <c r="R184" s="143"/>
      <c r="S184" s="143"/>
      <c r="T184" s="143"/>
      <c r="U184" s="143"/>
      <c r="V184" s="143"/>
      <c r="W184" s="143"/>
      <c r="X184" s="143"/>
      <c r="Y184" s="143"/>
      <c r="Z184" s="143"/>
      <c r="AA184" s="143"/>
      <c r="AB184" s="143"/>
      <c r="AC184" s="143"/>
      <c r="AD184" s="143"/>
      <c r="AE184" s="143"/>
      <c r="AF184" s="143"/>
      <c r="AG184" s="143"/>
      <c r="AH184" s="144"/>
      <c r="AI184" s="144"/>
      <c r="AJ184" s="144"/>
      <c r="AK184" s="2"/>
      <c r="AL184" s="2"/>
      <c r="AM184" s="119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</row>
    <row r="185" spans="1:91" s="311" customFormat="1" ht="15" customHeight="1">
      <c r="A185" s="2"/>
      <c r="B185" s="2"/>
      <c r="C185" s="2" t="s">
        <v>56</v>
      </c>
      <c r="E185" s="2"/>
      <c r="F185" s="143"/>
      <c r="G185" s="143"/>
      <c r="H185" s="143"/>
      <c r="I185" s="143"/>
      <c r="J185" s="143"/>
      <c r="K185" s="143"/>
      <c r="L185" s="143"/>
      <c r="M185" s="143"/>
      <c r="N185" s="143"/>
      <c r="O185" s="143"/>
      <c r="P185" s="143"/>
      <c r="Q185" s="143"/>
      <c r="R185" s="143"/>
      <c r="S185" s="143"/>
      <c r="T185" s="143"/>
      <c r="U185" s="143"/>
      <c r="V185" s="143"/>
      <c r="W185" s="143"/>
      <c r="X185" s="143"/>
      <c r="Y185" s="143"/>
      <c r="Z185" s="143"/>
      <c r="AA185" s="143"/>
      <c r="AB185" s="143"/>
      <c r="AC185" s="143"/>
      <c r="AD185" s="143"/>
      <c r="AE185" s="143"/>
      <c r="AF185" s="143"/>
      <c r="AG185" s="143"/>
      <c r="AH185" s="144"/>
      <c r="AI185" s="144"/>
      <c r="AJ185" s="144"/>
      <c r="AK185" s="2"/>
      <c r="AL185" s="2"/>
      <c r="AM185" s="119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</row>
  </sheetData>
  <protectedRanges>
    <protectedRange password="CC78" sqref="A1:A3" name="Range1_2_1"/>
    <protectedRange password="CC78" sqref="A8:A17" name="Range1_1"/>
    <protectedRange password="CC78" sqref="C8:E17 A8:A17" name="Range1_6"/>
    <protectedRange password="CC78" sqref="B8:B17" name="Range1_4"/>
    <protectedRange password="CC78" sqref="J22:J23" name="Range1_1_1_1"/>
    <protectedRange password="CC78" sqref="J24" name="Range1_3_1_1"/>
    <protectedRange password="CC78" sqref="A45:A47 A88:A90" name="Range1_2_1_1"/>
    <protectedRange password="CC78" sqref="A52:A65" name="Range1_1_1"/>
    <protectedRange password="CC78" sqref="C52:E65 A52:A65" name="Range1_6_1"/>
    <protectedRange password="CC78" sqref="B52:B65" name="Range1_4_1"/>
    <protectedRange password="CC78" sqref="J70:J71" name="Range1_1_1_1_1"/>
    <protectedRange password="CC78" sqref="J72" name="Range1_3_1_1_1"/>
    <protectedRange password="CC78" sqref="A95:A168" name="Range1_1_2"/>
    <protectedRange password="CC78" sqref="C95:E168 A95:A168" name="Range1_6_2"/>
    <protectedRange password="CC78" sqref="B95:B104 B123:B134" name="Range1_4_2"/>
    <protectedRange password="CC78" sqref="J173:J174" name="Range1_1_1_1_2"/>
    <protectedRange password="CC78" sqref="J175" name="Range1_3_1_1_2"/>
    <protectedRange password="CC78" sqref="B135:B168" name="Range1_4_2_1_1"/>
  </protectedRanges>
  <autoFilter ref="A7:AS7"/>
  <mergeCells count="679">
    <mergeCell ref="AP151:AP152"/>
    <mergeCell ref="AQ151:AQ152"/>
    <mergeCell ref="AR151:AR152"/>
    <mergeCell ref="AS151:AS152"/>
    <mergeCell ref="A151:A152"/>
    <mergeCell ref="B151:B152"/>
    <mergeCell ref="C151:C152"/>
    <mergeCell ref="D151:D152"/>
    <mergeCell ref="AK151:AK152"/>
    <mergeCell ref="AL151:AL152"/>
    <mergeCell ref="AM151:AM152"/>
    <mergeCell ref="AN151:AN152"/>
    <mergeCell ref="AO151:AO152"/>
    <mergeCell ref="AP147:AP148"/>
    <mergeCell ref="AQ147:AQ148"/>
    <mergeCell ref="AR147:AR148"/>
    <mergeCell ref="AS147:AS148"/>
    <mergeCell ref="A149:A150"/>
    <mergeCell ref="B149:B150"/>
    <mergeCell ref="C149:C150"/>
    <mergeCell ref="D149:D150"/>
    <mergeCell ref="AK149:AK150"/>
    <mergeCell ref="AL149:AL150"/>
    <mergeCell ref="AM149:AM150"/>
    <mergeCell ref="AN149:AN150"/>
    <mergeCell ref="AO149:AO150"/>
    <mergeCell ref="AP149:AP150"/>
    <mergeCell ref="AQ149:AQ150"/>
    <mergeCell ref="AR149:AR150"/>
    <mergeCell ref="AS149:AS150"/>
    <mergeCell ref="A147:A148"/>
    <mergeCell ref="B147:B148"/>
    <mergeCell ref="C147:C148"/>
    <mergeCell ref="D147:D148"/>
    <mergeCell ref="AK147:AK148"/>
    <mergeCell ref="AL147:AL148"/>
    <mergeCell ref="AM147:AM148"/>
    <mergeCell ref="AN147:AN148"/>
    <mergeCell ref="AO147:AO148"/>
    <mergeCell ref="AP157:AP158"/>
    <mergeCell ref="AQ157:AQ158"/>
    <mergeCell ref="AR157:AR158"/>
    <mergeCell ref="AS157:AS158"/>
    <mergeCell ref="A159:A160"/>
    <mergeCell ref="B159:B160"/>
    <mergeCell ref="C159:C160"/>
    <mergeCell ref="D159:D160"/>
    <mergeCell ref="AK159:AK160"/>
    <mergeCell ref="AL159:AL160"/>
    <mergeCell ref="AM159:AM160"/>
    <mergeCell ref="AN159:AN160"/>
    <mergeCell ref="AO159:AO160"/>
    <mergeCell ref="AP159:AP160"/>
    <mergeCell ref="AQ159:AQ160"/>
    <mergeCell ref="AR159:AR160"/>
    <mergeCell ref="AS159:AS160"/>
    <mergeCell ref="A157:A158"/>
    <mergeCell ref="B157:B158"/>
    <mergeCell ref="C157:C158"/>
    <mergeCell ref="D157:D158"/>
    <mergeCell ref="AK157:AK158"/>
    <mergeCell ref="AL157:AL158"/>
    <mergeCell ref="AM157:AM158"/>
    <mergeCell ref="AN157:AN158"/>
    <mergeCell ref="AO157:AO158"/>
    <mergeCell ref="AP153:AP154"/>
    <mergeCell ref="AQ153:AQ154"/>
    <mergeCell ref="AR153:AR154"/>
    <mergeCell ref="AS153:AS154"/>
    <mergeCell ref="A155:A156"/>
    <mergeCell ref="B155:B156"/>
    <mergeCell ref="C155:C156"/>
    <mergeCell ref="D155:D156"/>
    <mergeCell ref="AK155:AK156"/>
    <mergeCell ref="AL155:AL156"/>
    <mergeCell ref="AM155:AM156"/>
    <mergeCell ref="AN155:AN156"/>
    <mergeCell ref="AO155:AO156"/>
    <mergeCell ref="AP155:AP156"/>
    <mergeCell ref="AQ155:AQ156"/>
    <mergeCell ref="AR155:AR156"/>
    <mergeCell ref="AS155:AS156"/>
    <mergeCell ref="A153:A154"/>
    <mergeCell ref="B153:B154"/>
    <mergeCell ref="C153:C154"/>
    <mergeCell ref="D153:D154"/>
    <mergeCell ref="AK153:AK154"/>
    <mergeCell ref="AL153:AL154"/>
    <mergeCell ref="AM153:AM154"/>
    <mergeCell ref="AN153:AN154"/>
    <mergeCell ref="AO153:AO154"/>
    <mergeCell ref="AT5:AT6"/>
    <mergeCell ref="A8:A9"/>
    <mergeCell ref="B8:B9"/>
    <mergeCell ref="C8:C9"/>
    <mergeCell ref="D8:D9"/>
    <mergeCell ref="AK8:AK9"/>
    <mergeCell ref="AL8:AL9"/>
    <mergeCell ref="AM1:AS1"/>
    <mergeCell ref="A5:A6"/>
    <mergeCell ref="B5:B6"/>
    <mergeCell ref="C5:C6"/>
    <mergeCell ref="D5:D6"/>
    <mergeCell ref="E5:E6"/>
    <mergeCell ref="AK5:AM5"/>
    <mergeCell ref="AN5:AN6"/>
    <mergeCell ref="AO5:AO6"/>
    <mergeCell ref="AP5:AP6"/>
    <mergeCell ref="AS8:AS9"/>
    <mergeCell ref="AM8:AM9"/>
    <mergeCell ref="AN8:AN9"/>
    <mergeCell ref="AO8:AO9"/>
    <mergeCell ref="AP8:AP9"/>
    <mergeCell ref="AQ8:AQ9"/>
    <mergeCell ref="AR8:AR9"/>
    <mergeCell ref="AQ5:AQ6"/>
    <mergeCell ref="AR5:AR6"/>
    <mergeCell ref="AS5:AS6"/>
    <mergeCell ref="AS10:AS11"/>
    <mergeCell ref="A12:A13"/>
    <mergeCell ref="B12:B13"/>
    <mergeCell ref="C12:C13"/>
    <mergeCell ref="D12:D13"/>
    <mergeCell ref="AK12:AK13"/>
    <mergeCell ref="AL12:AL13"/>
    <mergeCell ref="AM12:AM13"/>
    <mergeCell ref="AN12:AN13"/>
    <mergeCell ref="AO12:AO13"/>
    <mergeCell ref="AM10:AM11"/>
    <mergeCell ref="AN10:AN11"/>
    <mergeCell ref="AO10:AO11"/>
    <mergeCell ref="AP10:AP11"/>
    <mergeCell ref="AQ10:AQ11"/>
    <mergeCell ref="AR10:AR11"/>
    <mergeCell ref="A10:A11"/>
    <mergeCell ref="B10:B11"/>
    <mergeCell ref="C10:C11"/>
    <mergeCell ref="D10:D11"/>
    <mergeCell ref="AK10:AK11"/>
    <mergeCell ref="AL10:AL11"/>
    <mergeCell ref="AP12:AP13"/>
    <mergeCell ref="AQ12:AQ13"/>
    <mergeCell ref="AR12:AR13"/>
    <mergeCell ref="AS12:AS13"/>
    <mergeCell ref="A14:A15"/>
    <mergeCell ref="B14:B15"/>
    <mergeCell ref="C14:C15"/>
    <mergeCell ref="D14:D15"/>
    <mergeCell ref="AK14:AK15"/>
    <mergeCell ref="AL14:AL15"/>
    <mergeCell ref="AS14:AS15"/>
    <mergeCell ref="AM14:AM15"/>
    <mergeCell ref="AN14:AN15"/>
    <mergeCell ref="AO14:AO15"/>
    <mergeCell ref="AP14:AP15"/>
    <mergeCell ref="AQ14:AQ15"/>
    <mergeCell ref="AR14:AR15"/>
    <mergeCell ref="AP16:AP17"/>
    <mergeCell ref="AQ16:AQ17"/>
    <mergeCell ref="AR16:AR17"/>
    <mergeCell ref="AS16:AS17"/>
    <mergeCell ref="AM45:AS45"/>
    <mergeCell ref="A49:A50"/>
    <mergeCell ref="B49:B50"/>
    <mergeCell ref="C49:C50"/>
    <mergeCell ref="D49:D50"/>
    <mergeCell ref="E49:E50"/>
    <mergeCell ref="AS49:AS50"/>
    <mergeCell ref="A16:A17"/>
    <mergeCell ref="B16:B17"/>
    <mergeCell ref="C16:C17"/>
    <mergeCell ref="D16:D17"/>
    <mergeCell ref="AK16:AK17"/>
    <mergeCell ref="AL16:AL17"/>
    <mergeCell ref="AM16:AM17"/>
    <mergeCell ref="AN16:AN17"/>
    <mergeCell ref="AO16:AO17"/>
    <mergeCell ref="AT49:AT50"/>
    <mergeCell ref="A52:A53"/>
    <mergeCell ref="B52:B53"/>
    <mergeCell ref="C52:C53"/>
    <mergeCell ref="D52:D53"/>
    <mergeCell ref="AK52:AK53"/>
    <mergeCell ref="AL52:AL53"/>
    <mergeCell ref="AM52:AM53"/>
    <mergeCell ref="AN52:AN53"/>
    <mergeCell ref="AK49:AM49"/>
    <mergeCell ref="AN49:AN50"/>
    <mergeCell ref="AO49:AO50"/>
    <mergeCell ref="AP49:AP50"/>
    <mergeCell ref="AQ49:AQ50"/>
    <mergeCell ref="AR49:AR50"/>
    <mergeCell ref="AO52:AO53"/>
    <mergeCell ref="AP52:AP53"/>
    <mergeCell ref="AQ52:AQ53"/>
    <mergeCell ref="AR52:AR53"/>
    <mergeCell ref="AS52:AS53"/>
    <mergeCell ref="A54:A55"/>
    <mergeCell ref="B54:B55"/>
    <mergeCell ref="C54:C55"/>
    <mergeCell ref="D54:D55"/>
    <mergeCell ref="AK54:AK55"/>
    <mergeCell ref="AR54:AR55"/>
    <mergeCell ref="AS54:AS55"/>
    <mergeCell ref="A56:A57"/>
    <mergeCell ref="B56:B57"/>
    <mergeCell ref="C56:C57"/>
    <mergeCell ref="D56:D57"/>
    <mergeCell ref="AK56:AK57"/>
    <mergeCell ref="AL56:AL57"/>
    <mergeCell ref="AM56:AM57"/>
    <mergeCell ref="AN56:AN57"/>
    <mergeCell ref="AL54:AL55"/>
    <mergeCell ref="AM54:AM55"/>
    <mergeCell ref="AN54:AN55"/>
    <mergeCell ref="AO54:AO55"/>
    <mergeCell ref="AP54:AP55"/>
    <mergeCell ref="AQ54:AQ55"/>
    <mergeCell ref="AO56:AO57"/>
    <mergeCell ref="AP56:AP57"/>
    <mergeCell ref="AQ56:AQ57"/>
    <mergeCell ref="AL58:AL59"/>
    <mergeCell ref="AM58:AM59"/>
    <mergeCell ref="AN58:AN59"/>
    <mergeCell ref="AR56:AR57"/>
    <mergeCell ref="AS56:AS57"/>
    <mergeCell ref="A58:A59"/>
    <mergeCell ref="B58:B59"/>
    <mergeCell ref="C58:C59"/>
    <mergeCell ref="D58:D59"/>
    <mergeCell ref="AK58:AK59"/>
    <mergeCell ref="AR58:AR59"/>
    <mergeCell ref="AS58:AS59"/>
    <mergeCell ref="AO58:AO59"/>
    <mergeCell ref="AP58:AP59"/>
    <mergeCell ref="AQ58:AQ59"/>
    <mergeCell ref="AO60:AO61"/>
    <mergeCell ref="AP60:AP61"/>
    <mergeCell ref="AQ60:AQ61"/>
    <mergeCell ref="AR60:AR61"/>
    <mergeCell ref="AS60:AS61"/>
    <mergeCell ref="A62:A63"/>
    <mergeCell ref="B62:B63"/>
    <mergeCell ref="C62:C63"/>
    <mergeCell ref="D62:D63"/>
    <mergeCell ref="AK62:AK63"/>
    <mergeCell ref="A60:A61"/>
    <mergeCell ref="B60:B61"/>
    <mergeCell ref="C60:C61"/>
    <mergeCell ref="D60:D61"/>
    <mergeCell ref="AK60:AK61"/>
    <mergeCell ref="AL60:AL61"/>
    <mergeCell ref="AM60:AM61"/>
    <mergeCell ref="AN60:AN61"/>
    <mergeCell ref="AO64:AO65"/>
    <mergeCell ref="AP64:AP65"/>
    <mergeCell ref="AQ64:AQ65"/>
    <mergeCell ref="AR64:AR65"/>
    <mergeCell ref="AS64:AS65"/>
    <mergeCell ref="AM88:AS88"/>
    <mergeCell ref="AR62:AR63"/>
    <mergeCell ref="AS62:AS63"/>
    <mergeCell ref="A64:A65"/>
    <mergeCell ref="B64:B65"/>
    <mergeCell ref="C64:C65"/>
    <mergeCell ref="D64:D65"/>
    <mergeCell ref="AK64:AK65"/>
    <mergeCell ref="AL64:AL65"/>
    <mergeCell ref="AM64:AM65"/>
    <mergeCell ref="AN64:AN65"/>
    <mergeCell ref="AL62:AL63"/>
    <mergeCell ref="AM62:AM63"/>
    <mergeCell ref="AN62:AN63"/>
    <mergeCell ref="AO62:AO63"/>
    <mergeCell ref="AP62:AP63"/>
    <mergeCell ref="AQ62:AQ63"/>
    <mergeCell ref="AT92:AT93"/>
    <mergeCell ref="A95:A96"/>
    <mergeCell ref="B95:B96"/>
    <mergeCell ref="C95:C96"/>
    <mergeCell ref="D95:D96"/>
    <mergeCell ref="AK95:AK96"/>
    <mergeCell ref="AL95:AL96"/>
    <mergeCell ref="AM95:AM96"/>
    <mergeCell ref="AN95:AN96"/>
    <mergeCell ref="AO95:AO96"/>
    <mergeCell ref="AN92:AN93"/>
    <mergeCell ref="AO92:AO93"/>
    <mergeCell ref="AP92:AP93"/>
    <mergeCell ref="AQ92:AQ93"/>
    <mergeCell ref="AR92:AR93"/>
    <mergeCell ref="AS92:AS93"/>
    <mergeCell ref="A92:A93"/>
    <mergeCell ref="B92:B93"/>
    <mergeCell ref="C92:C93"/>
    <mergeCell ref="D92:D93"/>
    <mergeCell ref="E92:E93"/>
    <mergeCell ref="AK92:AM92"/>
    <mergeCell ref="AP95:AP96"/>
    <mergeCell ref="AQ95:AQ96"/>
    <mergeCell ref="D99:D100"/>
    <mergeCell ref="AK99:AK100"/>
    <mergeCell ref="AL99:AL100"/>
    <mergeCell ref="AM99:AM100"/>
    <mergeCell ref="AN99:AN100"/>
    <mergeCell ref="AO99:AO100"/>
    <mergeCell ref="AR95:AR96"/>
    <mergeCell ref="AS95:AS96"/>
    <mergeCell ref="A97:A98"/>
    <mergeCell ref="B97:B98"/>
    <mergeCell ref="C97:C98"/>
    <mergeCell ref="D97:D98"/>
    <mergeCell ref="AK97:AK98"/>
    <mergeCell ref="AL97:AL98"/>
    <mergeCell ref="AS97:AS98"/>
    <mergeCell ref="AM97:AM98"/>
    <mergeCell ref="AN97:AN98"/>
    <mergeCell ref="AO97:AO98"/>
    <mergeCell ref="AP97:AP98"/>
    <mergeCell ref="AQ97:AQ98"/>
    <mergeCell ref="AR97:AR98"/>
    <mergeCell ref="AL103:AL104"/>
    <mergeCell ref="AM103:AM104"/>
    <mergeCell ref="AN103:AN104"/>
    <mergeCell ref="AO103:AO104"/>
    <mergeCell ref="AP99:AP100"/>
    <mergeCell ref="AQ99:AQ100"/>
    <mergeCell ref="AR99:AR100"/>
    <mergeCell ref="AS99:AS100"/>
    <mergeCell ref="A101:A102"/>
    <mergeCell ref="B101:B102"/>
    <mergeCell ref="C101:C102"/>
    <mergeCell ref="D101:D102"/>
    <mergeCell ref="AK101:AK102"/>
    <mergeCell ref="AL101:AL102"/>
    <mergeCell ref="AS101:AS102"/>
    <mergeCell ref="AM101:AM102"/>
    <mergeCell ref="AN101:AN102"/>
    <mergeCell ref="AO101:AO102"/>
    <mergeCell ref="AP101:AP102"/>
    <mergeCell ref="AQ101:AQ102"/>
    <mergeCell ref="AR101:AR102"/>
    <mergeCell ref="A99:A100"/>
    <mergeCell ref="B99:B100"/>
    <mergeCell ref="C99:C100"/>
    <mergeCell ref="AN107:AN108"/>
    <mergeCell ref="AO107:AO108"/>
    <mergeCell ref="AP103:AP104"/>
    <mergeCell ref="AQ103:AQ104"/>
    <mergeCell ref="AR103:AR104"/>
    <mergeCell ref="AS103:AS104"/>
    <mergeCell ref="A105:A106"/>
    <mergeCell ref="B105:B106"/>
    <mergeCell ref="C105:C106"/>
    <mergeCell ref="D105:D106"/>
    <mergeCell ref="AK105:AK106"/>
    <mergeCell ref="AL105:AL106"/>
    <mergeCell ref="AS105:AS106"/>
    <mergeCell ref="AM105:AM106"/>
    <mergeCell ref="AN105:AN106"/>
    <mergeCell ref="AO105:AO106"/>
    <mergeCell ref="AP105:AP106"/>
    <mergeCell ref="AQ105:AQ106"/>
    <mergeCell ref="AR105:AR106"/>
    <mergeCell ref="A103:A104"/>
    <mergeCell ref="B103:B104"/>
    <mergeCell ref="C103:C104"/>
    <mergeCell ref="D103:D104"/>
    <mergeCell ref="AK103:AK104"/>
    <mergeCell ref="AP107:AP108"/>
    <mergeCell ref="AQ107:AQ108"/>
    <mergeCell ref="AR107:AR108"/>
    <mergeCell ref="AS107:AS108"/>
    <mergeCell ref="A109:A110"/>
    <mergeCell ref="B109:B110"/>
    <mergeCell ref="C109:C110"/>
    <mergeCell ref="D109:D110"/>
    <mergeCell ref="AK109:AK110"/>
    <mergeCell ref="AL109:AL110"/>
    <mergeCell ref="AS109:AS110"/>
    <mergeCell ref="AM109:AM110"/>
    <mergeCell ref="AN109:AN110"/>
    <mergeCell ref="AO109:AO110"/>
    <mergeCell ref="AP109:AP110"/>
    <mergeCell ref="AQ109:AQ110"/>
    <mergeCell ref="AR109:AR110"/>
    <mergeCell ref="A107:A108"/>
    <mergeCell ref="B107:B108"/>
    <mergeCell ref="C107:C108"/>
    <mergeCell ref="D107:D108"/>
    <mergeCell ref="AK107:AK108"/>
    <mergeCell ref="AL107:AL108"/>
    <mergeCell ref="AM107:AM108"/>
    <mergeCell ref="AP111:AP112"/>
    <mergeCell ref="AQ111:AQ112"/>
    <mergeCell ref="AR111:AR112"/>
    <mergeCell ref="AS111:AS112"/>
    <mergeCell ref="A113:A114"/>
    <mergeCell ref="B113:B114"/>
    <mergeCell ref="C113:C114"/>
    <mergeCell ref="D113:D114"/>
    <mergeCell ref="AK113:AK114"/>
    <mergeCell ref="AL113:AL114"/>
    <mergeCell ref="A111:A112"/>
    <mergeCell ref="B111:B112"/>
    <mergeCell ref="C111:C112"/>
    <mergeCell ref="D111:D112"/>
    <mergeCell ref="AK111:AK112"/>
    <mergeCell ref="AL111:AL112"/>
    <mergeCell ref="AM111:AM112"/>
    <mergeCell ref="AN111:AN112"/>
    <mergeCell ref="AO111:AO112"/>
    <mergeCell ref="A117:A118"/>
    <mergeCell ref="B117:B118"/>
    <mergeCell ref="C117:C118"/>
    <mergeCell ref="D117:D118"/>
    <mergeCell ref="AK117:AK118"/>
    <mergeCell ref="AL117:AL118"/>
    <mergeCell ref="AS113:AS114"/>
    <mergeCell ref="A115:A116"/>
    <mergeCell ref="B115:B116"/>
    <mergeCell ref="C115:C116"/>
    <mergeCell ref="D115:D116"/>
    <mergeCell ref="AK115:AK116"/>
    <mergeCell ref="AL115:AL116"/>
    <mergeCell ref="AM115:AM116"/>
    <mergeCell ref="AN115:AN116"/>
    <mergeCell ref="AO115:AO116"/>
    <mergeCell ref="AM113:AM114"/>
    <mergeCell ref="AN113:AN114"/>
    <mergeCell ref="AO113:AO114"/>
    <mergeCell ref="AP113:AP114"/>
    <mergeCell ref="AQ113:AQ114"/>
    <mergeCell ref="AR113:AR114"/>
    <mergeCell ref="AS117:AS118"/>
    <mergeCell ref="AM117:AM118"/>
    <mergeCell ref="AN117:AN118"/>
    <mergeCell ref="AO117:AO118"/>
    <mergeCell ref="AP117:AP118"/>
    <mergeCell ref="AQ117:AQ118"/>
    <mergeCell ref="AR117:AR118"/>
    <mergeCell ref="AP115:AP116"/>
    <mergeCell ref="AQ115:AQ116"/>
    <mergeCell ref="AR115:AR116"/>
    <mergeCell ref="AS115:AS116"/>
    <mergeCell ref="AS119:AS120"/>
    <mergeCell ref="A121:A122"/>
    <mergeCell ref="B121:B122"/>
    <mergeCell ref="C121:C122"/>
    <mergeCell ref="D121:D122"/>
    <mergeCell ref="AK121:AK122"/>
    <mergeCell ref="AL121:AL122"/>
    <mergeCell ref="AM121:AM122"/>
    <mergeCell ref="AN121:AN122"/>
    <mergeCell ref="AO121:AO122"/>
    <mergeCell ref="AM119:AM120"/>
    <mergeCell ref="AN119:AN120"/>
    <mergeCell ref="AO119:AO120"/>
    <mergeCell ref="AP119:AP120"/>
    <mergeCell ref="AQ119:AQ120"/>
    <mergeCell ref="AR119:AR120"/>
    <mergeCell ref="A119:A120"/>
    <mergeCell ref="B119:B120"/>
    <mergeCell ref="C119:C120"/>
    <mergeCell ref="D119:D120"/>
    <mergeCell ref="AK119:AK120"/>
    <mergeCell ref="AL119:AL120"/>
    <mergeCell ref="AP121:AP122"/>
    <mergeCell ref="AQ121:AQ122"/>
    <mergeCell ref="AN125:AN126"/>
    <mergeCell ref="AO125:AO126"/>
    <mergeCell ref="AR121:AR122"/>
    <mergeCell ref="AS121:AS122"/>
    <mergeCell ref="A123:A124"/>
    <mergeCell ref="B123:B124"/>
    <mergeCell ref="C123:C124"/>
    <mergeCell ref="D123:D124"/>
    <mergeCell ref="AK123:AK124"/>
    <mergeCell ref="AL123:AL124"/>
    <mergeCell ref="AS123:AS124"/>
    <mergeCell ref="AM123:AM124"/>
    <mergeCell ref="AN123:AN124"/>
    <mergeCell ref="AO123:AO124"/>
    <mergeCell ref="AP123:AP124"/>
    <mergeCell ref="AQ123:AQ124"/>
    <mergeCell ref="AR123:AR124"/>
    <mergeCell ref="AP125:AP126"/>
    <mergeCell ref="AQ125:AQ126"/>
    <mergeCell ref="AR125:AR126"/>
    <mergeCell ref="AS125:AS126"/>
    <mergeCell ref="A125:A126"/>
    <mergeCell ref="B125:B126"/>
    <mergeCell ref="C125:C126"/>
    <mergeCell ref="B127:B128"/>
    <mergeCell ref="C127:C128"/>
    <mergeCell ref="D127:D128"/>
    <mergeCell ref="AK127:AK128"/>
    <mergeCell ref="AL127:AL128"/>
    <mergeCell ref="AS127:AS128"/>
    <mergeCell ref="AM127:AM128"/>
    <mergeCell ref="AN127:AN128"/>
    <mergeCell ref="AO127:AO128"/>
    <mergeCell ref="AP127:AP128"/>
    <mergeCell ref="AQ127:AQ128"/>
    <mergeCell ref="AR127:AR128"/>
    <mergeCell ref="D125:D126"/>
    <mergeCell ref="AK125:AK126"/>
    <mergeCell ref="AL125:AL126"/>
    <mergeCell ref="AM125:AM126"/>
    <mergeCell ref="AP129:AP130"/>
    <mergeCell ref="AQ129:AQ130"/>
    <mergeCell ref="AR129:AR130"/>
    <mergeCell ref="AS129:AS130"/>
    <mergeCell ref="A131:A132"/>
    <mergeCell ref="B131:B132"/>
    <mergeCell ref="C131:C132"/>
    <mergeCell ref="D131:D132"/>
    <mergeCell ref="AK131:AK132"/>
    <mergeCell ref="AL131:AL132"/>
    <mergeCell ref="A129:A130"/>
    <mergeCell ref="B129:B130"/>
    <mergeCell ref="C129:C130"/>
    <mergeCell ref="D129:D130"/>
    <mergeCell ref="AK129:AK130"/>
    <mergeCell ref="AL129:AL130"/>
    <mergeCell ref="AM129:AM130"/>
    <mergeCell ref="AN129:AN130"/>
    <mergeCell ref="AO129:AO130"/>
    <mergeCell ref="A127:A128"/>
    <mergeCell ref="AP133:AP134"/>
    <mergeCell ref="AQ133:AQ134"/>
    <mergeCell ref="AR133:AR134"/>
    <mergeCell ref="AS133:AS134"/>
    <mergeCell ref="AS131:AS132"/>
    <mergeCell ref="A133:A134"/>
    <mergeCell ref="B133:B134"/>
    <mergeCell ref="C133:C134"/>
    <mergeCell ref="D133:D134"/>
    <mergeCell ref="AK133:AK134"/>
    <mergeCell ref="AL133:AL134"/>
    <mergeCell ref="AM133:AM134"/>
    <mergeCell ref="AN133:AN134"/>
    <mergeCell ref="AO133:AO134"/>
    <mergeCell ref="AM131:AM132"/>
    <mergeCell ref="AN131:AN132"/>
    <mergeCell ref="AO131:AO132"/>
    <mergeCell ref="AP131:AP132"/>
    <mergeCell ref="AQ131:AQ132"/>
    <mergeCell ref="AR131:AR132"/>
    <mergeCell ref="AS135:AS136"/>
    <mergeCell ref="A137:A138"/>
    <mergeCell ref="B137:B138"/>
    <mergeCell ref="C137:C138"/>
    <mergeCell ref="D137:D138"/>
    <mergeCell ref="AK137:AK138"/>
    <mergeCell ref="AL137:AL138"/>
    <mergeCell ref="AM137:AM138"/>
    <mergeCell ref="AN137:AN138"/>
    <mergeCell ref="AO137:AO138"/>
    <mergeCell ref="AM135:AM136"/>
    <mergeCell ref="AN135:AN136"/>
    <mergeCell ref="AO135:AO136"/>
    <mergeCell ref="AP135:AP136"/>
    <mergeCell ref="AQ135:AQ136"/>
    <mergeCell ref="AR135:AR136"/>
    <mergeCell ref="A135:A136"/>
    <mergeCell ref="B135:B136"/>
    <mergeCell ref="C135:C136"/>
    <mergeCell ref="D135:D136"/>
    <mergeCell ref="AK135:AK136"/>
    <mergeCell ref="AL135:AL136"/>
    <mergeCell ref="AP137:AP138"/>
    <mergeCell ref="AQ137:AQ138"/>
    <mergeCell ref="AL141:AL142"/>
    <mergeCell ref="AM141:AM142"/>
    <mergeCell ref="AN141:AN142"/>
    <mergeCell ref="AO141:AO142"/>
    <mergeCell ref="AR137:AR138"/>
    <mergeCell ref="AS137:AS138"/>
    <mergeCell ref="A139:A140"/>
    <mergeCell ref="B139:B140"/>
    <mergeCell ref="C139:C140"/>
    <mergeCell ref="D139:D140"/>
    <mergeCell ref="AK139:AK140"/>
    <mergeCell ref="AL139:AL140"/>
    <mergeCell ref="AS139:AS140"/>
    <mergeCell ref="AM139:AM140"/>
    <mergeCell ref="AN139:AN140"/>
    <mergeCell ref="AO139:AO140"/>
    <mergeCell ref="AP139:AP140"/>
    <mergeCell ref="AQ139:AQ140"/>
    <mergeCell ref="AR139:AR140"/>
    <mergeCell ref="AN145:AN146"/>
    <mergeCell ref="AO145:AO146"/>
    <mergeCell ref="AP141:AP142"/>
    <mergeCell ref="AQ141:AQ142"/>
    <mergeCell ref="AR141:AR142"/>
    <mergeCell ref="AS141:AS142"/>
    <mergeCell ref="A143:A144"/>
    <mergeCell ref="B143:B144"/>
    <mergeCell ref="C143:C144"/>
    <mergeCell ref="D143:D144"/>
    <mergeCell ref="AK143:AK144"/>
    <mergeCell ref="AL143:AL144"/>
    <mergeCell ref="AS143:AS144"/>
    <mergeCell ref="AM143:AM144"/>
    <mergeCell ref="AN143:AN144"/>
    <mergeCell ref="AO143:AO144"/>
    <mergeCell ref="AP143:AP144"/>
    <mergeCell ref="AQ143:AQ144"/>
    <mergeCell ref="AR143:AR144"/>
    <mergeCell ref="A141:A142"/>
    <mergeCell ref="B141:B142"/>
    <mergeCell ref="C141:C142"/>
    <mergeCell ref="D141:D142"/>
    <mergeCell ref="AK141:AK142"/>
    <mergeCell ref="AP145:AP146"/>
    <mergeCell ref="AQ145:AQ146"/>
    <mergeCell ref="AR145:AR146"/>
    <mergeCell ref="AS145:AS146"/>
    <mergeCell ref="A161:A162"/>
    <mergeCell ref="B161:B162"/>
    <mergeCell ref="C161:C162"/>
    <mergeCell ref="D161:D162"/>
    <mergeCell ref="AK161:AK162"/>
    <mergeCell ref="AL161:AL162"/>
    <mergeCell ref="AS161:AS162"/>
    <mergeCell ref="AM161:AM162"/>
    <mergeCell ref="AN161:AN162"/>
    <mergeCell ref="AO161:AO162"/>
    <mergeCell ref="AP161:AP162"/>
    <mergeCell ref="AQ161:AQ162"/>
    <mergeCell ref="AR161:AR162"/>
    <mergeCell ref="A145:A146"/>
    <mergeCell ref="B145:B146"/>
    <mergeCell ref="C145:C146"/>
    <mergeCell ref="D145:D146"/>
    <mergeCell ref="AK145:AK146"/>
    <mergeCell ref="AL145:AL146"/>
    <mergeCell ref="AM145:AM146"/>
    <mergeCell ref="AP163:AP164"/>
    <mergeCell ref="AQ163:AQ164"/>
    <mergeCell ref="AR163:AR164"/>
    <mergeCell ref="AS163:AS164"/>
    <mergeCell ref="A165:A166"/>
    <mergeCell ref="B165:B166"/>
    <mergeCell ref="C165:C166"/>
    <mergeCell ref="D165:D166"/>
    <mergeCell ref="AK165:AK166"/>
    <mergeCell ref="AL165:AL166"/>
    <mergeCell ref="A163:A164"/>
    <mergeCell ref="B163:B164"/>
    <mergeCell ref="C163:C164"/>
    <mergeCell ref="D163:D164"/>
    <mergeCell ref="AK163:AK164"/>
    <mergeCell ref="AL163:AL164"/>
    <mergeCell ref="AM163:AM164"/>
    <mergeCell ref="AN163:AN164"/>
    <mergeCell ref="AO163:AO164"/>
    <mergeCell ref="AP167:AP168"/>
    <mergeCell ref="AQ167:AQ168"/>
    <mergeCell ref="AR167:AR168"/>
    <mergeCell ref="AS167:AS168"/>
    <mergeCell ref="AS165:AS166"/>
    <mergeCell ref="A167:A168"/>
    <mergeCell ref="B167:B168"/>
    <mergeCell ref="C167:C168"/>
    <mergeCell ref="D167:D168"/>
    <mergeCell ref="AK167:AK168"/>
    <mergeCell ref="AL167:AL168"/>
    <mergeCell ref="AM167:AM168"/>
    <mergeCell ref="AN167:AN168"/>
    <mergeCell ref="AO167:AO168"/>
    <mergeCell ref="AM165:AM166"/>
    <mergeCell ref="AN165:AN166"/>
    <mergeCell ref="AO165:AO166"/>
    <mergeCell ref="AP165:AP166"/>
    <mergeCell ref="AQ165:AQ166"/>
    <mergeCell ref="AR165:AR166"/>
  </mergeCells>
  <conditionalFormatting sqref="F5:AJ6 F8:AJ17 F95:AJ168">
    <cfRule type="expression" dxfId="106" priority="40" stopIfTrue="1">
      <formula>IF(WEEKDAY(F$5)=1,TRUE,FALSE)</formula>
    </cfRule>
  </conditionalFormatting>
  <conditionalFormatting sqref="F49:AJ50 F52:AJ65">
    <cfRule type="expression" dxfId="105" priority="39" stopIfTrue="1">
      <formula>IF(WEEKDAY(F$5)=1,TRUE,FALSE)</formula>
    </cfRule>
  </conditionalFormatting>
  <conditionalFormatting sqref="F92:AJ93">
    <cfRule type="expression" dxfId="104" priority="38" stopIfTrue="1">
      <formula>IF(WEEKDAY(F$5)=1,TRUE,FALSE)</formula>
    </cfRule>
  </conditionalFormatting>
  <conditionalFormatting sqref="F8:AJ17 F95:AJ168">
    <cfRule type="expression" dxfId="103" priority="37" stopIfTrue="1">
      <formula>IF(WEEKDAY(F$5)=1,TRUE,FALSE)</formula>
    </cfRule>
  </conditionalFormatting>
  <conditionalFormatting sqref="F52:AJ65">
    <cfRule type="expression" dxfId="102" priority="36" stopIfTrue="1">
      <formula>IF(WEEKDAY(F$5)=1,TRUE,FALSE)</formula>
    </cfRule>
  </conditionalFormatting>
  <conditionalFormatting sqref="F135:AJ168">
    <cfRule type="expression" dxfId="101" priority="35" stopIfTrue="1">
      <formula>IF(WEEKDAY(F$5)=1,TRUE,FALSE)</formula>
    </cfRule>
  </conditionalFormatting>
  <conditionalFormatting sqref="F52:AJ65">
    <cfRule type="expression" dxfId="100" priority="33" stopIfTrue="1">
      <formula>IF(WEEKDAY(F$5)=1,TRUE,FALSE)</formula>
    </cfRule>
  </conditionalFormatting>
  <conditionalFormatting sqref="F52:AJ65">
    <cfRule type="expression" dxfId="99" priority="29" stopIfTrue="1">
      <formula>IF(WEEKDAY(F$5)=1,TRUE,FALSE)</formula>
    </cfRule>
  </conditionalFormatting>
  <conditionalFormatting sqref="F52:AI65">
    <cfRule type="expression" dxfId="98" priority="25" stopIfTrue="1">
      <formula>IF(WEEKDAY(F$5)=1,TRUE,FALSE)</formula>
    </cfRule>
  </conditionalFormatting>
  <conditionalFormatting sqref="F135:AI168">
    <cfRule type="expression" dxfId="97" priority="23" stopIfTrue="1">
      <formula>IF(WEEKDAY(F$5)=1,TRUE,FALSE)</formula>
    </cfRule>
  </conditionalFormatting>
  <conditionalFormatting sqref="F52:AJ65">
    <cfRule type="expression" dxfId="96" priority="21" stopIfTrue="1">
      <formula>IF(WEEKDAY(F$5)=1,TRUE,FALSE)</formula>
    </cfRule>
  </conditionalFormatting>
  <conditionalFormatting sqref="F135:AJ168">
    <cfRule type="expression" dxfId="95" priority="19" stopIfTrue="1">
      <formula>IF(WEEKDAY(F$5)=1,TRUE,FALSE)</formula>
    </cfRule>
  </conditionalFormatting>
  <conditionalFormatting sqref="F8:AI17">
    <cfRule type="expression" dxfId="94" priority="17" stopIfTrue="1">
      <formula>IF(WEEKDAY(F$5)=1,TRUE,FALSE)</formula>
    </cfRule>
  </conditionalFormatting>
  <conditionalFormatting sqref="F52:AI65">
    <cfRule type="expression" dxfId="93" priority="16" stopIfTrue="1">
      <formula>IF(WEEKDAY(F$5)=1,TRUE,FALSE)</formula>
    </cfRule>
  </conditionalFormatting>
  <conditionalFormatting sqref="F52:AI65">
    <cfRule type="expression" dxfId="92" priority="13" stopIfTrue="1">
      <formula>IF(WEEKDAY(F$5)=1,TRUE,FALSE)</formula>
    </cfRule>
  </conditionalFormatting>
  <conditionalFormatting sqref="F52:AI65">
    <cfRule type="expression" dxfId="91" priority="12" stopIfTrue="1">
      <formula>IF(WEEKDAY(F$5)=1,TRUE,FALSE)</formula>
    </cfRule>
  </conditionalFormatting>
  <conditionalFormatting sqref="F52:AI65">
    <cfRule type="expression" dxfId="90" priority="11" stopIfTrue="1">
      <formula>IF(WEEKDAY(F$5)=1,TRUE,FALSE)</formula>
    </cfRule>
  </conditionalFormatting>
  <conditionalFormatting sqref="F95:AI168">
    <cfRule type="expression" dxfId="89" priority="10" stopIfTrue="1">
      <formula>IF(WEEKDAY(F$5)=1,TRUE,FALSE)</formula>
    </cfRule>
  </conditionalFormatting>
  <conditionalFormatting sqref="F95:AI168">
    <cfRule type="expression" dxfId="88" priority="9" stopIfTrue="1">
      <formula>IF(WEEKDAY(F$5)=1,TRUE,FALSE)</formula>
    </cfRule>
  </conditionalFormatting>
  <conditionalFormatting sqref="F95:AI168">
    <cfRule type="expression" dxfId="87" priority="8" stopIfTrue="1">
      <formula>IF(WEEKDAY(F$5)=1,TRUE,FALSE)</formula>
    </cfRule>
  </conditionalFormatting>
  <conditionalFormatting sqref="F95:AI168">
    <cfRule type="expression" dxfId="86" priority="7" stopIfTrue="1">
      <formula>IF(WEEKDAY(F$5)=1,TRUE,FALSE)</formula>
    </cfRule>
  </conditionalFormatting>
  <conditionalFormatting sqref="F95:AI168">
    <cfRule type="expression" dxfId="85" priority="6" stopIfTrue="1">
      <formula>IF(WEEKDAY(F$5)=1,TRUE,FALSE)</formula>
    </cfRule>
  </conditionalFormatting>
  <conditionalFormatting sqref="F95:AI168">
    <cfRule type="expression" dxfId="84" priority="5" stopIfTrue="1">
      <formula>IF(WEEKDAY(F$5)=1,TRUE,FALSE)</formula>
    </cfRule>
  </conditionalFormatting>
  <conditionalFormatting sqref="F95:AI168">
    <cfRule type="expression" dxfId="83" priority="4" stopIfTrue="1">
      <formula>IF(WEEKDAY(F$5)=1,TRUE,FALSE)</formula>
    </cfRule>
  </conditionalFormatting>
  <conditionalFormatting sqref="F95:AI168">
    <cfRule type="expression" dxfId="82" priority="3" stopIfTrue="1">
      <formula>IF(WEEKDAY(F$5)=1,TRUE,FALSE)</formula>
    </cfRule>
  </conditionalFormatting>
  <conditionalFormatting sqref="F95:AI168">
    <cfRule type="expression" dxfId="81" priority="2" stopIfTrue="1">
      <formula>IF(WEEKDAY(F$5)=1,TRUE,FALSE)</formula>
    </cfRule>
  </conditionalFormatting>
  <conditionalFormatting sqref="F95:AI168">
    <cfRule type="expression" dxfId="80" priority="1" stopIfTrue="1">
      <formula>IF(WEEKDAY(F$5)=1,TRUE,FALSE)</formula>
    </cfRule>
  </conditionalFormatting>
  <printOptions horizontalCentered="1"/>
  <pageMargins left="0.24" right="0.24" top="0.32" bottom="0.18" header="0.25" footer="0"/>
  <pageSetup paperSize="9" scale="75" fitToHeight="0" orientation="landscape" r:id="rId1"/>
  <headerFooter alignWithMargins="0">
    <oddHeader xml:space="preserve">&amp;R&amp;Y
</oddHeader>
    <oddFooter>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E291"/>
  <sheetViews>
    <sheetView zoomScaleNormal="70" workbookViewId="0">
      <pane xSplit="3" ySplit="9" topLeftCell="H151" activePane="bottomRight" state="frozen"/>
      <selection activeCell="AI100" sqref="AI100"/>
      <selection pane="topRight" activeCell="AI100" sqref="AI100"/>
      <selection pane="bottomLeft" activeCell="AI100" sqref="AI100"/>
      <selection pane="bottomRight" activeCell="B126" sqref="B126:B162"/>
    </sheetView>
  </sheetViews>
  <sheetFormatPr defaultRowHeight="11.25"/>
  <cols>
    <col min="1" max="1" width="4.28515625" style="6" customWidth="1"/>
    <col min="2" max="2" width="8.42578125" style="6" customWidth="1"/>
    <col min="3" max="3" width="21.140625" style="6" customWidth="1"/>
    <col min="4" max="4" width="13.5703125" style="20" customWidth="1"/>
    <col min="5" max="5" width="10.28515625" style="21" customWidth="1"/>
    <col min="6" max="6" width="7.140625" style="20" customWidth="1"/>
    <col min="7" max="7" width="10.5703125" style="21" customWidth="1"/>
    <col min="8" max="8" width="7.140625" style="21" customWidth="1"/>
    <col min="9" max="9" width="9.5703125" style="21" customWidth="1"/>
    <col min="10" max="10" width="8.5703125" style="105" customWidth="1"/>
    <col min="11" max="12" width="12" style="6" customWidth="1"/>
    <col min="13" max="13" width="11.85546875" style="22" customWidth="1"/>
    <col min="14" max="14" width="8.5703125" style="6" customWidth="1"/>
    <col min="15" max="16" width="8.7109375" style="6" customWidth="1"/>
    <col min="17" max="17" width="11" style="6" customWidth="1"/>
    <col min="18" max="18" width="10.7109375" style="6" customWidth="1"/>
    <col min="19" max="19" width="10.85546875" style="6" customWidth="1"/>
    <col min="20" max="20" width="12.28515625" style="8" customWidth="1"/>
    <col min="21" max="21" width="9.5703125" style="6" customWidth="1"/>
    <col min="22" max="22" width="15.42578125" style="8" customWidth="1"/>
    <col min="23" max="23" width="7.42578125" style="8" customWidth="1"/>
    <col min="24" max="24" width="7" style="8" customWidth="1"/>
    <col min="25" max="25" width="9.140625" style="8"/>
    <col min="26" max="26" width="11.140625" style="8" bestFit="1" customWidth="1"/>
    <col min="27" max="28" width="10.85546875" style="6" bestFit="1" customWidth="1"/>
    <col min="29" max="16384" width="9.140625" style="6"/>
  </cols>
  <sheetData>
    <row r="1" spans="1:31" s="4" customFormat="1" ht="29.25" customHeight="1">
      <c r="A1" s="161" t="str">
        <f>TH!A1</f>
        <v>Công ty TNHH Hải sản An Lạc</v>
      </c>
      <c r="B1" s="316"/>
      <c r="C1" s="316"/>
      <c r="D1" s="424" t="str">
        <f>"BẢNG THANH TOÁN LƯƠNG THÁNG"&amp;" "&amp;TEXT($E$4,"mm")&amp;" / "&amp;TEXT($E$4,"yyyy")</f>
        <v>BẢNG THANH TOÁN LƯƠNG THÁNG 11 / 2014</v>
      </c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5"/>
      <c r="R1" s="426" t="s">
        <v>64</v>
      </c>
      <c r="S1" s="427"/>
      <c r="T1" s="428"/>
      <c r="U1" s="152" t="s">
        <v>61</v>
      </c>
      <c r="V1" s="129" t="s">
        <v>38</v>
      </c>
      <c r="W1" s="96"/>
      <c r="X1" s="96"/>
      <c r="Y1" s="5"/>
      <c r="Z1" s="5"/>
    </row>
    <row r="2" spans="1:31" s="4" customFormat="1" ht="15" customHeight="1">
      <c r="A2" s="161" t="str">
        <f>TH!A2</f>
        <v>Địa chỉ: Lô A14, đường 4A, KCN Hải Sơn, Đức Hòa, Long An</v>
      </c>
      <c r="B2" s="316"/>
      <c r="C2" s="316"/>
      <c r="D2" s="316"/>
      <c r="E2" s="94"/>
      <c r="F2" s="316"/>
      <c r="G2" s="316"/>
      <c r="H2" s="316"/>
      <c r="I2" s="316"/>
      <c r="J2" s="95"/>
      <c r="K2" s="316"/>
      <c r="L2" s="316"/>
      <c r="M2" s="316"/>
      <c r="N2" s="316"/>
      <c r="O2" s="316"/>
      <c r="P2" s="316"/>
      <c r="Q2" s="316"/>
      <c r="R2" s="316"/>
      <c r="S2" s="316"/>
      <c r="T2" s="69"/>
      <c r="U2" s="93">
        <v>25</v>
      </c>
      <c r="V2" s="130">
        <v>30</v>
      </c>
      <c r="W2" s="96"/>
      <c r="X2" s="96"/>
      <c r="Y2" s="5"/>
      <c r="Z2" s="5"/>
    </row>
    <row r="3" spans="1:31" s="4" customFormat="1" ht="15" customHeight="1">
      <c r="A3" s="161" t="s">
        <v>65</v>
      </c>
      <c r="B3" s="316"/>
      <c r="C3" s="316"/>
      <c r="D3" s="316"/>
      <c r="E3" s="94"/>
      <c r="F3" s="316"/>
      <c r="G3" s="316"/>
      <c r="H3" s="316"/>
      <c r="I3" s="316"/>
      <c r="J3" s="95"/>
      <c r="K3" s="316"/>
      <c r="L3" s="316"/>
      <c r="M3" s="316"/>
      <c r="N3" s="316"/>
      <c r="O3" s="316"/>
      <c r="P3" s="316"/>
      <c r="Q3" s="316"/>
      <c r="R3" s="316"/>
      <c r="S3" s="316"/>
      <c r="T3" s="69"/>
      <c r="U3" s="153"/>
      <c r="V3" s="154"/>
      <c r="W3" s="96"/>
      <c r="X3" s="96"/>
      <c r="Y3" s="5"/>
      <c r="Z3" s="5"/>
    </row>
    <row r="4" spans="1:31" s="4" customFormat="1" ht="15" customHeight="1">
      <c r="A4" s="161" t="str">
        <f>TH!A3</f>
        <v>MST: 1100878093</v>
      </c>
      <c r="B4" s="316"/>
      <c r="C4" s="316"/>
      <c r="D4" s="316"/>
      <c r="E4" s="327">
        <f>'CC - 11'!$E$4</f>
        <v>41944</v>
      </c>
      <c r="F4" s="316"/>
      <c r="G4" s="316"/>
      <c r="H4" s="316"/>
      <c r="I4" s="316"/>
      <c r="J4" s="95"/>
      <c r="K4" s="316"/>
      <c r="L4" s="92"/>
      <c r="M4" s="316"/>
      <c r="N4" s="316"/>
      <c r="O4" s="316"/>
      <c r="P4" s="316"/>
      <c r="Q4" s="14"/>
      <c r="R4" s="316"/>
      <c r="S4" s="316"/>
      <c r="T4" s="316"/>
      <c r="V4" s="96"/>
      <c r="W4" s="96"/>
      <c r="X4" s="96"/>
      <c r="Y4" s="5"/>
      <c r="Z4" s="5"/>
    </row>
    <row r="5" spans="1:31" s="124" customFormat="1" ht="14.25" customHeight="1">
      <c r="A5" s="122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342">
        <v>0.08</v>
      </c>
      <c r="O5" s="342">
        <v>1.4999999999999999E-2</v>
      </c>
      <c r="P5" s="342">
        <v>0.01</v>
      </c>
      <c r="Q5" s="123"/>
      <c r="R5" s="123"/>
      <c r="S5" s="123"/>
      <c r="T5" s="123"/>
      <c r="U5" s="123"/>
      <c r="V5" s="125"/>
      <c r="W5" s="125"/>
      <c r="X5" s="125"/>
      <c r="Y5" s="125"/>
      <c r="Z5" s="125"/>
    </row>
    <row r="6" spans="1:31" s="33" customFormat="1" ht="24" customHeight="1">
      <c r="A6" s="421" t="s">
        <v>20</v>
      </c>
      <c r="B6" s="421" t="s">
        <v>21</v>
      </c>
      <c r="C6" s="420" t="s">
        <v>1</v>
      </c>
      <c r="D6" s="420" t="s">
        <v>2</v>
      </c>
      <c r="E6" s="423" t="s">
        <v>58</v>
      </c>
      <c r="F6" s="412" t="s">
        <v>27</v>
      </c>
      <c r="G6" s="414"/>
      <c r="H6" s="414"/>
      <c r="I6" s="414"/>
      <c r="J6" s="414"/>
      <c r="K6" s="413"/>
      <c r="L6" s="408" t="s">
        <v>60</v>
      </c>
      <c r="M6" s="408" t="s">
        <v>5</v>
      </c>
      <c r="N6" s="420" t="s">
        <v>6</v>
      </c>
      <c r="O6" s="420"/>
      <c r="P6" s="420"/>
      <c r="Q6" s="408" t="s">
        <v>7</v>
      </c>
      <c r="R6" s="408" t="s">
        <v>8</v>
      </c>
      <c r="S6" s="408" t="s">
        <v>9</v>
      </c>
      <c r="T6" s="410" t="s">
        <v>10</v>
      </c>
      <c r="U6" s="123"/>
      <c r="V6" s="34"/>
      <c r="W6" s="34"/>
      <c r="X6" s="5"/>
      <c r="Y6" s="5"/>
      <c r="Z6" s="5"/>
      <c r="AA6" s="4"/>
      <c r="AB6" s="4"/>
      <c r="AC6" s="4"/>
      <c r="AD6" s="4"/>
      <c r="AE6" s="4"/>
    </row>
    <row r="7" spans="1:31" s="33" customFormat="1" ht="33.75" customHeight="1">
      <c r="A7" s="422"/>
      <c r="B7" s="422"/>
      <c r="C7" s="420"/>
      <c r="D7" s="420"/>
      <c r="E7" s="423"/>
      <c r="F7" s="412" t="s">
        <v>62</v>
      </c>
      <c r="G7" s="413"/>
      <c r="H7" s="412" t="s">
        <v>42</v>
      </c>
      <c r="I7" s="414"/>
      <c r="J7" s="415" t="s">
        <v>28</v>
      </c>
      <c r="K7" s="408" t="s">
        <v>4</v>
      </c>
      <c r="L7" s="409"/>
      <c r="M7" s="409"/>
      <c r="N7" s="417" t="s">
        <v>12</v>
      </c>
      <c r="O7" s="408" t="s">
        <v>13</v>
      </c>
      <c r="P7" s="408" t="s">
        <v>35</v>
      </c>
      <c r="Q7" s="409"/>
      <c r="R7" s="409"/>
      <c r="S7" s="409"/>
      <c r="T7" s="411"/>
      <c r="U7" s="123"/>
      <c r="V7" s="34"/>
      <c r="W7" s="34"/>
      <c r="X7" s="5"/>
      <c r="Y7" s="5"/>
      <c r="Z7" s="5"/>
      <c r="AA7" s="4"/>
      <c r="AB7" s="4"/>
      <c r="AC7" s="4"/>
      <c r="AD7" s="4"/>
      <c r="AE7" s="4"/>
    </row>
    <row r="8" spans="1:31" s="33" customFormat="1" ht="35.25" customHeight="1">
      <c r="A8" s="422"/>
      <c r="B8" s="422"/>
      <c r="C8" s="408"/>
      <c r="D8" s="408"/>
      <c r="E8" s="423"/>
      <c r="F8" s="313" t="s">
        <v>41</v>
      </c>
      <c r="G8" s="312" t="s">
        <v>19</v>
      </c>
      <c r="H8" s="313" t="s">
        <v>18</v>
      </c>
      <c r="I8" s="319" t="s">
        <v>19</v>
      </c>
      <c r="J8" s="416"/>
      <c r="K8" s="409"/>
      <c r="L8" s="419"/>
      <c r="M8" s="409"/>
      <c r="N8" s="418"/>
      <c r="O8" s="409"/>
      <c r="P8" s="409"/>
      <c r="Q8" s="409"/>
      <c r="R8" s="409"/>
      <c r="S8" s="409"/>
      <c r="T8" s="411"/>
      <c r="U8" s="123"/>
      <c r="V8" s="34"/>
      <c r="W8" s="34"/>
      <c r="X8" s="5"/>
      <c r="Y8" s="5"/>
      <c r="Z8" s="5"/>
      <c r="AA8" s="4"/>
      <c r="AB8" s="4"/>
      <c r="AC8" s="4"/>
      <c r="AD8" s="4"/>
      <c r="AE8" s="4"/>
    </row>
    <row r="9" spans="1:31" s="98" customFormat="1" ht="12.75" customHeight="1">
      <c r="A9" s="97">
        <v>1</v>
      </c>
      <c r="B9" s="97">
        <v>2</v>
      </c>
      <c r="C9" s="97">
        <v>3</v>
      </c>
      <c r="D9" s="97">
        <v>4</v>
      </c>
      <c r="E9" s="97">
        <v>5</v>
      </c>
      <c r="F9" s="97">
        <v>7</v>
      </c>
      <c r="G9" s="97">
        <v>8</v>
      </c>
      <c r="H9" s="97">
        <v>9</v>
      </c>
      <c r="I9" s="97">
        <v>10</v>
      </c>
      <c r="J9" s="97">
        <v>13</v>
      </c>
      <c r="K9" s="97">
        <v>14</v>
      </c>
      <c r="L9" s="97">
        <v>16</v>
      </c>
      <c r="M9" s="97">
        <v>20</v>
      </c>
      <c r="N9" s="97">
        <v>24</v>
      </c>
      <c r="O9" s="97">
        <v>25</v>
      </c>
      <c r="P9" s="97">
        <v>26</v>
      </c>
      <c r="Q9" s="97">
        <v>29</v>
      </c>
      <c r="R9" s="97">
        <v>30</v>
      </c>
      <c r="S9" s="97">
        <v>31</v>
      </c>
      <c r="T9" s="97">
        <v>32</v>
      </c>
      <c r="U9" s="123"/>
      <c r="V9" s="99"/>
      <c r="W9" s="99"/>
      <c r="X9" s="100"/>
      <c r="Y9" s="100"/>
      <c r="Z9" s="100"/>
      <c r="AA9" s="101"/>
      <c r="AB9" s="101"/>
      <c r="AC9" s="101"/>
      <c r="AD9" s="101"/>
      <c r="AE9" s="101"/>
    </row>
    <row r="10" spans="1:31" s="44" customFormat="1" ht="23.25" customHeight="1">
      <c r="A10" s="46">
        <f>ROW()-9</f>
        <v>1</v>
      </c>
      <c r="B10" s="46" t="s">
        <v>67</v>
      </c>
      <c r="C10" s="102" t="str">
        <f t="shared" ref="C10:C14" si="0">VLOOKUP(B10,DS,2,0)</f>
        <v>Mai Út Hiền</v>
      </c>
      <c r="D10" s="135" t="str">
        <f t="shared" ref="D10:D14" si="1">VLOOKUP(B10,DS,3,0)</f>
        <v>Cơ Điện</v>
      </c>
      <c r="E10" s="103">
        <f t="shared" ref="E10:E14" si="2">VLOOKUP(B10,DS,4,0)</f>
        <v>3784000</v>
      </c>
      <c r="F10" s="108">
        <f>VLOOKUP(B10,'CC - 11'!$B$8:$AS$17,36,0)</f>
        <v>25</v>
      </c>
      <c r="G10" s="243">
        <f t="shared" ref="G10:G14" si="3">ROUND(E10/$U$2*F10,0)</f>
        <v>3784000</v>
      </c>
      <c r="H10" s="108">
        <f>(VLOOKUP(B10,'CC - 11'!$B$8:$AS$17,37,0)+VLOOKUP(B10,'CC - 11'!$B$8:$AS$17,38,0))</f>
        <v>0</v>
      </c>
      <c r="I10" s="243">
        <f t="shared" ref="I10:I14" si="4">ROUND(E10/$U$2*H10,0)</f>
        <v>0</v>
      </c>
      <c r="J10" s="109">
        <f t="shared" ref="J10:J14" si="5">F10+H10</f>
        <v>25</v>
      </c>
      <c r="K10" s="47">
        <f>G10+I10</f>
        <v>3784000</v>
      </c>
      <c r="L10" s="103">
        <f>+F10*15000</f>
        <v>375000</v>
      </c>
      <c r="M10" s="49">
        <f t="shared" ref="M10:M14" si="6">K10+L10</f>
        <v>4159000</v>
      </c>
      <c r="N10" s="48">
        <f>IF(VLOOKUP(B10,DS,19,0)="x",E10*$N$5,0)</f>
        <v>302720</v>
      </c>
      <c r="O10" s="48">
        <f>IF(VLOOKUP(B10,DS,19,0)="x",E10*$O$5,0)</f>
        <v>56760</v>
      </c>
      <c r="P10" s="48">
        <f>IF(VLOOKUP(B10,DS,19,0)="x",E10*$P$5,0)</f>
        <v>37840</v>
      </c>
      <c r="Q10" s="47">
        <f t="shared" ref="Q10:Q14" si="7">M10-SUM(N10:P10)</f>
        <v>3761680</v>
      </c>
      <c r="R10" s="47">
        <f t="shared" ref="R10:R14" si="8">VLOOKUP(B10,DS,23,0)</f>
        <v>0</v>
      </c>
      <c r="S10" s="55">
        <f t="shared" ref="S10:S14" si="9">Q10-R10</f>
        <v>3761680</v>
      </c>
      <c r="T10" s="47"/>
      <c r="U10" s="123"/>
      <c r="V10" s="45"/>
      <c r="W10" s="34"/>
      <c r="X10" s="5"/>
      <c r="Y10" s="5"/>
      <c r="Z10" s="5"/>
      <c r="AA10" s="4"/>
      <c r="AB10" s="4"/>
      <c r="AC10" s="4"/>
      <c r="AD10" s="4"/>
      <c r="AE10" s="4"/>
    </row>
    <row r="11" spans="1:31" s="44" customFormat="1" ht="23.25" customHeight="1">
      <c r="A11" s="46">
        <f t="shared" ref="A11:A14" si="10">ROW()-9</f>
        <v>2</v>
      </c>
      <c r="B11" s="46" t="s">
        <v>68</v>
      </c>
      <c r="C11" s="102" t="str">
        <f t="shared" si="0"/>
        <v>Nguyễn Thị Xuân Thảo</v>
      </c>
      <c r="D11" s="135" t="str">
        <f t="shared" si="1"/>
        <v>KCS</v>
      </c>
      <c r="E11" s="103">
        <f t="shared" si="2"/>
        <v>3539000</v>
      </c>
      <c r="F11" s="108">
        <f>VLOOKUP(B11,'CC - 11'!$B$8:$AS$17,36,0)</f>
        <v>25</v>
      </c>
      <c r="G11" s="243">
        <f t="shared" si="3"/>
        <v>3539000</v>
      </c>
      <c r="H11" s="108">
        <f>(VLOOKUP(B11,'CC - 11'!$B$8:$AS$17,37,0)+VLOOKUP(B11,'CC - 11'!$B$8:$AS$17,38,0))</f>
        <v>0</v>
      </c>
      <c r="I11" s="243">
        <f t="shared" si="4"/>
        <v>0</v>
      </c>
      <c r="J11" s="109">
        <f t="shared" si="5"/>
        <v>25</v>
      </c>
      <c r="K11" s="47">
        <f t="shared" ref="K11:K14" si="11">G11+I11</f>
        <v>3539000</v>
      </c>
      <c r="L11" s="103">
        <f t="shared" ref="L11:L14" si="12">+F11*15000</f>
        <v>375000</v>
      </c>
      <c r="M11" s="49">
        <f t="shared" si="6"/>
        <v>3914000</v>
      </c>
      <c r="N11" s="48">
        <f>IF(VLOOKUP(B11,DS,19,0)="x",E11*$N$5,0)</f>
        <v>283120</v>
      </c>
      <c r="O11" s="48">
        <f>IF(VLOOKUP(B11,DS,19,0)="x",E11*$O$5,0)</f>
        <v>53085</v>
      </c>
      <c r="P11" s="48">
        <f>IF(VLOOKUP(B11,DS,19,0)="x",E11*$P$5,0)</f>
        <v>35390</v>
      </c>
      <c r="Q11" s="47">
        <f t="shared" si="7"/>
        <v>3542405</v>
      </c>
      <c r="R11" s="47">
        <f t="shared" si="8"/>
        <v>0</v>
      </c>
      <c r="S11" s="55">
        <f t="shared" si="9"/>
        <v>3542405</v>
      </c>
      <c r="T11" s="47"/>
      <c r="U11" s="123"/>
      <c r="V11" s="45"/>
      <c r="W11" s="34"/>
      <c r="X11" s="5"/>
      <c r="Y11" s="5"/>
      <c r="Z11" s="5"/>
      <c r="AA11" s="4"/>
      <c r="AB11" s="4"/>
      <c r="AC11" s="4"/>
      <c r="AD11" s="4"/>
      <c r="AE11" s="4"/>
    </row>
    <row r="12" spans="1:31" s="44" customFormat="1" ht="23.25" customHeight="1">
      <c r="A12" s="46">
        <f t="shared" si="10"/>
        <v>3</v>
      </c>
      <c r="B12" s="46" t="s">
        <v>69</v>
      </c>
      <c r="C12" s="102" t="str">
        <f t="shared" si="0"/>
        <v>Võ Thị Út</v>
      </c>
      <c r="D12" s="135" t="str">
        <f t="shared" si="1"/>
        <v>KCS</v>
      </c>
      <c r="E12" s="103">
        <f t="shared" si="2"/>
        <v>3840000</v>
      </c>
      <c r="F12" s="108">
        <f>VLOOKUP(B12,'CC - 11'!$B$8:$AS$17,36,0)</f>
        <v>25</v>
      </c>
      <c r="G12" s="243">
        <f t="shared" si="3"/>
        <v>3840000</v>
      </c>
      <c r="H12" s="108">
        <f>(VLOOKUP(B12,'CC - 11'!$B$8:$AS$17,37,0)+VLOOKUP(B12,'CC - 11'!$B$8:$AS$17,38,0))</f>
        <v>0</v>
      </c>
      <c r="I12" s="243">
        <f t="shared" si="4"/>
        <v>0</v>
      </c>
      <c r="J12" s="109">
        <f t="shared" si="5"/>
        <v>25</v>
      </c>
      <c r="K12" s="47">
        <f t="shared" si="11"/>
        <v>3840000</v>
      </c>
      <c r="L12" s="103">
        <f t="shared" si="12"/>
        <v>375000</v>
      </c>
      <c r="M12" s="49">
        <f t="shared" si="6"/>
        <v>4215000</v>
      </c>
      <c r="N12" s="48">
        <f>IF(VLOOKUP(B12,DS,19,0)="x",E12*$N$5,0)</f>
        <v>307200</v>
      </c>
      <c r="O12" s="48">
        <f>IF(VLOOKUP(B12,DS,19,0)="x",E12*$O$5,0)</f>
        <v>57600</v>
      </c>
      <c r="P12" s="48">
        <f>IF(VLOOKUP(B12,DS,19,0)="x",E12*$P$5,0)</f>
        <v>38400</v>
      </c>
      <c r="Q12" s="47">
        <f t="shared" si="7"/>
        <v>3811800</v>
      </c>
      <c r="R12" s="47">
        <f t="shared" si="8"/>
        <v>0</v>
      </c>
      <c r="S12" s="55">
        <f t="shared" si="9"/>
        <v>3811800</v>
      </c>
      <c r="T12" s="47"/>
      <c r="U12" s="123"/>
      <c r="V12" s="45"/>
      <c r="W12" s="34"/>
      <c r="X12" s="5"/>
      <c r="Y12" s="5"/>
      <c r="Z12" s="5"/>
      <c r="AA12" s="4"/>
      <c r="AB12" s="4"/>
      <c r="AC12" s="4"/>
      <c r="AD12" s="4"/>
      <c r="AE12" s="4"/>
    </row>
    <row r="13" spans="1:31" s="44" customFormat="1" ht="23.25" customHeight="1">
      <c r="A13" s="46">
        <f t="shared" si="10"/>
        <v>4</v>
      </c>
      <c r="B13" s="46" t="s">
        <v>70</v>
      </c>
      <c r="C13" s="102" t="str">
        <f t="shared" si="0"/>
        <v>Nguyễn Thị Thiết</v>
      </c>
      <c r="D13" s="135" t="str">
        <f t="shared" si="1"/>
        <v>KCS</v>
      </c>
      <c r="E13" s="103">
        <f t="shared" si="2"/>
        <v>3840000</v>
      </c>
      <c r="F13" s="108">
        <f>VLOOKUP(B13,'CC - 11'!$B$8:$AS$17,36,0)</f>
        <v>25</v>
      </c>
      <c r="G13" s="243">
        <f t="shared" si="3"/>
        <v>3840000</v>
      </c>
      <c r="H13" s="108">
        <f>(VLOOKUP(B13,'CC - 11'!$B$8:$AS$17,37,0)+VLOOKUP(B13,'CC - 11'!$B$8:$AS$17,38,0))</f>
        <v>0</v>
      </c>
      <c r="I13" s="243">
        <f t="shared" si="4"/>
        <v>0</v>
      </c>
      <c r="J13" s="109">
        <f t="shared" si="5"/>
        <v>25</v>
      </c>
      <c r="K13" s="47">
        <f t="shared" si="11"/>
        <v>3840000</v>
      </c>
      <c r="L13" s="103">
        <f t="shared" si="12"/>
        <v>375000</v>
      </c>
      <c r="M13" s="49">
        <f t="shared" si="6"/>
        <v>4215000</v>
      </c>
      <c r="N13" s="48">
        <f>IF(VLOOKUP(B13,DS,19,0)="x",E13*$N$5,0)</f>
        <v>307200</v>
      </c>
      <c r="O13" s="48">
        <f>IF(VLOOKUP(B13,DS,19,0)="x",E13*$O$5,0)</f>
        <v>57600</v>
      </c>
      <c r="P13" s="48">
        <f>IF(VLOOKUP(B13,DS,19,0)="x",E13*$P$5,0)</f>
        <v>38400</v>
      </c>
      <c r="Q13" s="47">
        <f t="shared" si="7"/>
        <v>3811800</v>
      </c>
      <c r="R13" s="47">
        <f t="shared" si="8"/>
        <v>0</v>
      </c>
      <c r="S13" s="55">
        <f t="shared" si="9"/>
        <v>3811800</v>
      </c>
      <c r="T13" s="47"/>
      <c r="U13" s="123"/>
      <c r="V13" s="45"/>
      <c r="W13" s="34"/>
      <c r="X13" s="5"/>
      <c r="Y13" s="5"/>
      <c r="Z13" s="5"/>
      <c r="AA13" s="4"/>
      <c r="AB13" s="4"/>
      <c r="AC13" s="4"/>
      <c r="AD13" s="4"/>
      <c r="AE13" s="4"/>
    </row>
    <row r="14" spans="1:31" s="44" customFormat="1" ht="23.25" customHeight="1">
      <c r="A14" s="46">
        <f t="shared" si="10"/>
        <v>5</v>
      </c>
      <c r="B14" s="46" t="s">
        <v>71</v>
      </c>
      <c r="C14" s="102" t="str">
        <f t="shared" si="0"/>
        <v>Nguyễn Trường Giang</v>
      </c>
      <c r="D14" s="135" t="str">
        <f t="shared" si="1"/>
        <v>Cơ Điện</v>
      </c>
      <c r="E14" s="103">
        <f t="shared" si="2"/>
        <v>3153000</v>
      </c>
      <c r="F14" s="108">
        <f>VLOOKUP(B14,'CC - 11'!$B$8:$AS$17,36,0)</f>
        <v>25</v>
      </c>
      <c r="G14" s="243">
        <f t="shared" si="3"/>
        <v>3153000</v>
      </c>
      <c r="H14" s="108">
        <f>(VLOOKUP(B14,'CC - 11'!$B$8:$AS$17,37,0)+VLOOKUP(B14,'CC - 11'!$B$8:$AS$17,38,0))</f>
        <v>0</v>
      </c>
      <c r="I14" s="243">
        <f t="shared" si="4"/>
        <v>0</v>
      </c>
      <c r="J14" s="109">
        <f t="shared" si="5"/>
        <v>25</v>
      </c>
      <c r="K14" s="47">
        <f t="shared" si="11"/>
        <v>3153000</v>
      </c>
      <c r="L14" s="103">
        <f t="shared" si="12"/>
        <v>375000</v>
      </c>
      <c r="M14" s="49">
        <f t="shared" si="6"/>
        <v>3528000</v>
      </c>
      <c r="N14" s="48">
        <f>IF(VLOOKUP(B14,DS,19,0)="x",E14*$N$5,0)</f>
        <v>252240</v>
      </c>
      <c r="O14" s="48">
        <f>IF(VLOOKUP(B14,DS,19,0)="x",E14*$O$5,0)</f>
        <v>47295</v>
      </c>
      <c r="P14" s="48">
        <f>IF(VLOOKUP(B14,DS,19,0)="x",E14*$P$5,0)</f>
        <v>31530</v>
      </c>
      <c r="Q14" s="47">
        <f t="shared" si="7"/>
        <v>3196935</v>
      </c>
      <c r="R14" s="47">
        <f t="shared" si="8"/>
        <v>0</v>
      </c>
      <c r="S14" s="55">
        <f t="shared" si="9"/>
        <v>3196935</v>
      </c>
      <c r="T14" s="47"/>
      <c r="U14" s="123"/>
      <c r="V14" s="45"/>
      <c r="W14" s="34"/>
      <c r="X14" s="5"/>
      <c r="Y14" s="5"/>
      <c r="Z14" s="5"/>
      <c r="AA14" s="4"/>
      <c r="AB14" s="4"/>
      <c r="AC14" s="4"/>
      <c r="AD14" s="4"/>
      <c r="AE14" s="4"/>
    </row>
    <row r="15" spans="1:31" s="44" customFormat="1" ht="22.5" customHeight="1">
      <c r="A15" s="50"/>
      <c r="B15" s="50"/>
      <c r="C15" s="51"/>
      <c r="D15" s="3"/>
      <c r="E15" s="52"/>
      <c r="F15" s="52"/>
      <c r="G15" s="52"/>
      <c r="H15" s="52"/>
      <c r="I15" s="52"/>
      <c r="J15" s="53"/>
      <c r="K15" s="52"/>
      <c r="L15" s="52"/>
      <c r="M15" s="54"/>
      <c r="N15" s="48"/>
      <c r="O15" s="48"/>
      <c r="P15" s="48"/>
      <c r="Q15" s="52"/>
      <c r="R15" s="52"/>
      <c r="S15" s="52"/>
      <c r="T15" s="47"/>
      <c r="U15" s="123"/>
      <c r="V15" s="45"/>
      <c r="W15" s="45"/>
      <c r="X15" s="45"/>
      <c r="Y15" s="45"/>
      <c r="Z15" s="45"/>
    </row>
    <row r="16" spans="1:31" s="40" customFormat="1" ht="21" customHeight="1">
      <c r="A16" s="429" t="s">
        <v>26</v>
      </c>
      <c r="B16" s="429"/>
      <c r="C16" s="429"/>
      <c r="D16" s="429"/>
      <c r="E16" s="162">
        <f>SUM(E10:E15)</f>
        <v>18156000</v>
      </c>
      <c r="F16" s="162"/>
      <c r="G16" s="162">
        <f>SUM(G10:G15)</f>
        <v>18156000</v>
      </c>
      <c r="H16" s="162"/>
      <c r="I16" s="162">
        <f>SUM(I10:I15)</f>
        <v>0</v>
      </c>
      <c r="J16" s="32"/>
      <c r="K16" s="32">
        <f t="shared" ref="K16:S16" si="13">SUM(K10:K15)</f>
        <v>18156000</v>
      </c>
      <c r="L16" s="32">
        <f t="shared" si="13"/>
        <v>1875000</v>
      </c>
      <c r="M16" s="32">
        <f t="shared" si="13"/>
        <v>20031000</v>
      </c>
      <c r="N16" s="32">
        <f t="shared" si="13"/>
        <v>1452480</v>
      </c>
      <c r="O16" s="32">
        <f t="shared" si="13"/>
        <v>272340</v>
      </c>
      <c r="P16" s="32">
        <f t="shared" si="13"/>
        <v>181560</v>
      </c>
      <c r="Q16" s="32">
        <f t="shared" si="13"/>
        <v>18124620</v>
      </c>
      <c r="R16" s="32">
        <f t="shared" si="13"/>
        <v>0</v>
      </c>
      <c r="S16" s="32">
        <f t="shared" si="13"/>
        <v>18124620</v>
      </c>
      <c r="T16" s="32"/>
      <c r="U16" s="123"/>
      <c r="V16" s="41"/>
      <c r="W16" s="41"/>
      <c r="X16" s="41"/>
      <c r="Y16" s="41"/>
      <c r="Z16" s="41"/>
    </row>
    <row r="17" spans="1:26" ht="11.25" customHeight="1">
      <c r="A17" s="10"/>
      <c r="B17" s="10"/>
      <c r="C17" s="11"/>
      <c r="D17" s="136"/>
      <c r="E17" s="110"/>
      <c r="F17" s="11"/>
      <c r="G17" s="11"/>
      <c r="H17" s="11"/>
      <c r="I17" s="11"/>
      <c r="K17" s="11"/>
      <c r="L17" s="11"/>
      <c r="M17" s="121"/>
      <c r="N17" s="11"/>
      <c r="O17" s="11"/>
      <c r="P17" s="11"/>
      <c r="Q17" s="11"/>
      <c r="R17" s="11"/>
      <c r="S17" s="11"/>
      <c r="T17" s="11"/>
      <c r="U17" s="123"/>
    </row>
    <row r="18" spans="1:26" s="44" customFormat="1" ht="11.25" customHeight="1">
      <c r="A18" s="91"/>
      <c r="B18" s="91"/>
      <c r="C18" s="91"/>
      <c r="D18" s="155"/>
      <c r="E18" s="156"/>
      <c r="F18" s="91"/>
      <c r="G18" s="91"/>
      <c r="H18" s="91"/>
      <c r="I18" s="91"/>
      <c r="J18" s="157"/>
      <c r="K18" s="156"/>
      <c r="L18" s="91"/>
      <c r="M18" s="91"/>
      <c r="N18" s="91"/>
      <c r="O18" s="91"/>
      <c r="P18" s="91"/>
      <c r="Q18" s="91"/>
      <c r="R18" s="91"/>
      <c r="S18" s="127" t="str">
        <f>"Long An, ngày  "&amp;$V$2&amp;"   tháng   "&amp;TEXT($E$4,"mm")&amp;"   năm "&amp;TEXT($E$4,"yyyy")</f>
        <v>Long An, ngày  30   tháng   11   năm 2014</v>
      </c>
      <c r="T18" s="91"/>
      <c r="U18" s="158"/>
      <c r="V18" s="45"/>
      <c r="W18" s="45"/>
      <c r="X18" s="45"/>
      <c r="Y18" s="45"/>
      <c r="Z18" s="45"/>
    </row>
    <row r="19" spans="1:26" s="44" customFormat="1" ht="12.75">
      <c r="A19" s="35"/>
      <c r="B19" s="35"/>
      <c r="C19" s="35" t="s">
        <v>63</v>
      </c>
      <c r="D19" s="159"/>
      <c r="E19" s="92"/>
      <c r="F19" s="158"/>
      <c r="G19" s="92"/>
      <c r="H19" s="92"/>
      <c r="I19" s="92"/>
      <c r="J19" s="160"/>
      <c r="K19" s="45"/>
      <c r="L19" s="35"/>
      <c r="M19" s="288"/>
      <c r="N19" s="26"/>
      <c r="O19" s="26"/>
      <c r="P19" s="26"/>
      <c r="Q19" s="26"/>
      <c r="S19" s="26" t="s">
        <v>23</v>
      </c>
      <c r="T19" s="158"/>
      <c r="U19" s="158"/>
      <c r="V19" s="45"/>
      <c r="W19" s="45"/>
      <c r="X19" s="45"/>
      <c r="Y19" s="45"/>
      <c r="Z19" s="45"/>
    </row>
    <row r="20" spans="1:26" ht="12">
      <c r="A20" s="10"/>
      <c r="B20" s="10"/>
      <c r="C20" s="20"/>
      <c r="E20" s="17"/>
      <c r="F20" s="16"/>
      <c r="G20" s="17"/>
      <c r="H20" s="17"/>
      <c r="I20" s="17"/>
      <c r="K20" s="8"/>
      <c r="L20" s="20"/>
      <c r="M20" s="6"/>
      <c r="N20" s="15"/>
      <c r="O20" s="15"/>
      <c r="P20" s="15"/>
      <c r="Q20" s="15"/>
      <c r="S20" s="15"/>
      <c r="T20" s="16"/>
      <c r="U20" s="123"/>
    </row>
    <row r="21" spans="1:26" ht="12">
      <c r="C21" s="20"/>
      <c r="L21" s="20"/>
      <c r="M21" s="6"/>
      <c r="T21" s="20"/>
      <c r="U21" s="123"/>
    </row>
    <row r="22" spans="1:26" ht="12">
      <c r="A22" s="10"/>
      <c r="B22" s="10"/>
      <c r="C22" s="20"/>
      <c r="E22" s="39"/>
      <c r="F22" s="38"/>
      <c r="G22" s="39"/>
      <c r="H22" s="39"/>
      <c r="I22" s="39"/>
      <c r="J22" s="104"/>
      <c r="K22" s="10"/>
      <c r="L22" s="20"/>
      <c r="M22" s="10"/>
      <c r="N22" s="111"/>
      <c r="O22" s="10"/>
      <c r="P22" s="10"/>
      <c r="Q22" s="10"/>
      <c r="R22" s="10"/>
      <c r="S22" s="10"/>
      <c r="T22" s="38"/>
      <c r="U22" s="123"/>
    </row>
    <row r="23" spans="1:26" ht="12">
      <c r="A23" s="10"/>
      <c r="B23" s="10"/>
      <c r="C23" s="20"/>
      <c r="K23" s="8"/>
      <c r="L23" s="20"/>
      <c r="M23" s="6"/>
      <c r="T23" s="20"/>
      <c r="U23" s="123"/>
    </row>
    <row r="24" spans="1:26" ht="12">
      <c r="A24" s="106"/>
      <c r="B24" s="18"/>
      <c r="C24" s="12"/>
      <c r="E24" s="14"/>
      <c r="F24" s="13"/>
      <c r="G24" s="14"/>
      <c r="H24" s="14"/>
      <c r="I24" s="14"/>
      <c r="J24" s="107"/>
      <c r="K24" s="9"/>
      <c r="L24" s="12"/>
      <c r="M24" s="9"/>
      <c r="N24" s="13"/>
      <c r="O24" s="9"/>
      <c r="P24" s="9"/>
      <c r="Q24" s="12"/>
      <c r="R24" s="9"/>
      <c r="S24" s="13"/>
      <c r="T24" s="13"/>
      <c r="U24" s="123"/>
    </row>
    <row r="25" spans="1:26" ht="12">
      <c r="A25" s="10"/>
      <c r="B25" s="10"/>
      <c r="K25" s="8"/>
      <c r="L25" s="8"/>
      <c r="M25" s="6"/>
      <c r="U25" s="123"/>
    </row>
    <row r="26" spans="1:26" ht="12">
      <c r="A26" s="10"/>
      <c r="B26" s="10"/>
      <c r="K26" s="8"/>
      <c r="L26" s="8"/>
      <c r="M26" s="6"/>
      <c r="U26" s="123"/>
    </row>
    <row r="27" spans="1:26" ht="12">
      <c r="A27" s="10"/>
      <c r="B27" s="10"/>
      <c r="K27" s="7"/>
      <c r="L27" s="7"/>
      <c r="M27" s="6"/>
      <c r="U27" s="123"/>
    </row>
    <row r="28" spans="1:26" ht="12">
      <c r="M28" s="6"/>
      <c r="U28" s="123"/>
    </row>
    <row r="29" spans="1:26" ht="12">
      <c r="M29" s="6"/>
      <c r="U29" s="123"/>
    </row>
    <row r="30" spans="1:26" ht="12">
      <c r="M30" s="6"/>
      <c r="U30" s="123"/>
    </row>
    <row r="31" spans="1:26" ht="12">
      <c r="M31" s="6"/>
      <c r="U31" s="123"/>
    </row>
    <row r="32" spans="1:26" ht="12">
      <c r="M32" s="6"/>
      <c r="U32" s="123"/>
    </row>
    <row r="33" spans="1:31" ht="12">
      <c r="M33" s="6"/>
      <c r="U33" s="123"/>
    </row>
    <row r="34" spans="1:31" s="8" customFormat="1" ht="12">
      <c r="A34" s="6"/>
      <c r="B34" s="6"/>
      <c r="C34" s="6"/>
      <c r="D34" s="20"/>
      <c r="E34" s="21"/>
      <c r="F34" s="20"/>
      <c r="G34" s="21"/>
      <c r="H34" s="21"/>
      <c r="I34" s="21"/>
      <c r="J34" s="105"/>
      <c r="K34" s="6"/>
      <c r="L34" s="6"/>
      <c r="M34" s="6"/>
      <c r="N34" s="6"/>
      <c r="O34" s="6"/>
      <c r="P34" s="6"/>
      <c r="Q34" s="6"/>
      <c r="R34" s="6"/>
      <c r="S34" s="6"/>
      <c r="U34" s="123"/>
      <c r="AA34" s="6"/>
      <c r="AB34" s="6"/>
      <c r="AC34" s="6"/>
      <c r="AD34" s="6"/>
      <c r="AE34" s="6"/>
    </row>
    <row r="35" spans="1:31" s="8" customFormat="1" ht="12">
      <c r="A35" s="6"/>
      <c r="B35" s="6"/>
      <c r="C35" s="6"/>
      <c r="D35" s="20"/>
      <c r="E35" s="21"/>
      <c r="F35" s="20"/>
      <c r="G35" s="21"/>
      <c r="H35" s="21"/>
      <c r="I35" s="21"/>
      <c r="J35" s="105"/>
      <c r="K35" s="6"/>
      <c r="L35" s="6"/>
      <c r="M35" s="6"/>
      <c r="N35" s="6"/>
      <c r="O35" s="6"/>
      <c r="P35" s="6"/>
      <c r="Q35" s="6"/>
      <c r="R35" s="6"/>
      <c r="S35" s="6"/>
      <c r="U35" s="123"/>
      <c r="AA35" s="6"/>
      <c r="AB35" s="6"/>
      <c r="AC35" s="6"/>
      <c r="AD35" s="6"/>
      <c r="AE35" s="6"/>
    </row>
    <row r="36" spans="1:31" s="8" customFormat="1" ht="12">
      <c r="A36" s="6"/>
      <c r="B36" s="6"/>
      <c r="C36" s="6"/>
      <c r="D36" s="20"/>
      <c r="E36" s="21"/>
      <c r="F36" s="20"/>
      <c r="G36" s="21"/>
      <c r="H36" s="21"/>
      <c r="I36" s="21"/>
      <c r="J36" s="105"/>
      <c r="K36" s="6"/>
      <c r="L36" s="6"/>
      <c r="M36" s="6"/>
      <c r="N36" s="6"/>
      <c r="O36" s="6"/>
      <c r="P36" s="6"/>
      <c r="Q36" s="6"/>
      <c r="R36" s="6"/>
      <c r="S36" s="6"/>
      <c r="U36" s="123"/>
      <c r="AA36" s="6"/>
      <c r="AB36" s="6"/>
      <c r="AC36" s="6"/>
      <c r="AD36" s="6"/>
      <c r="AE36" s="6"/>
    </row>
    <row r="37" spans="1:31" s="8" customFormat="1" ht="12">
      <c r="A37" s="6"/>
      <c r="B37" s="6"/>
      <c r="C37" s="6"/>
      <c r="D37" s="20"/>
      <c r="E37" s="21"/>
      <c r="F37" s="20"/>
      <c r="G37" s="21"/>
      <c r="H37" s="21"/>
      <c r="I37" s="21"/>
      <c r="J37" s="105"/>
      <c r="K37" s="6"/>
      <c r="L37" s="6"/>
      <c r="M37" s="6"/>
      <c r="N37" s="6"/>
      <c r="O37" s="6"/>
      <c r="P37" s="6"/>
      <c r="Q37" s="6"/>
      <c r="R37" s="6"/>
      <c r="S37" s="6"/>
      <c r="U37" s="123"/>
      <c r="AA37" s="6"/>
      <c r="AB37" s="6"/>
      <c r="AC37" s="6"/>
      <c r="AD37" s="6"/>
      <c r="AE37" s="6"/>
    </row>
    <row r="38" spans="1:31" s="8" customFormat="1" ht="12">
      <c r="A38" s="6"/>
      <c r="B38" s="6"/>
      <c r="C38" s="6"/>
      <c r="D38" s="20"/>
      <c r="E38" s="21"/>
      <c r="F38" s="20"/>
      <c r="G38" s="21"/>
      <c r="H38" s="21"/>
      <c r="I38" s="21"/>
      <c r="J38" s="105"/>
      <c r="K38" s="6"/>
      <c r="L38" s="6"/>
      <c r="M38" s="6"/>
      <c r="N38" s="6"/>
      <c r="O38" s="6"/>
      <c r="P38" s="6"/>
      <c r="Q38" s="6"/>
      <c r="R38" s="6"/>
      <c r="S38" s="6"/>
      <c r="U38" s="123"/>
      <c r="AA38" s="6"/>
      <c r="AB38" s="6"/>
      <c r="AC38" s="6"/>
      <c r="AD38" s="6"/>
      <c r="AE38" s="6"/>
    </row>
    <row r="39" spans="1:31" s="8" customFormat="1" ht="12">
      <c r="A39" s="6"/>
      <c r="B39" s="6"/>
      <c r="C39" s="6"/>
      <c r="D39" s="20"/>
      <c r="E39" s="21"/>
      <c r="F39" s="20"/>
      <c r="G39" s="21"/>
      <c r="H39" s="21"/>
      <c r="I39" s="21"/>
      <c r="J39" s="105"/>
      <c r="K39" s="6"/>
      <c r="L39" s="6"/>
      <c r="M39" s="6"/>
      <c r="N39" s="6"/>
      <c r="O39" s="6"/>
      <c r="P39" s="6"/>
      <c r="Q39" s="6"/>
      <c r="R39" s="6"/>
      <c r="S39" s="6"/>
      <c r="U39" s="123"/>
      <c r="AA39" s="6"/>
      <c r="AB39" s="6"/>
      <c r="AC39" s="6"/>
      <c r="AD39" s="6"/>
      <c r="AE39" s="6"/>
    </row>
    <row r="40" spans="1:31" s="8" customFormat="1" ht="12">
      <c r="A40" s="6"/>
      <c r="B40" s="6"/>
      <c r="C40" s="6"/>
      <c r="D40" s="20"/>
      <c r="E40" s="21"/>
      <c r="F40" s="20"/>
      <c r="G40" s="21"/>
      <c r="H40" s="21"/>
      <c r="I40" s="21"/>
      <c r="J40" s="105"/>
      <c r="K40" s="6"/>
      <c r="L40" s="6"/>
      <c r="M40" s="6"/>
      <c r="N40" s="6"/>
      <c r="O40" s="6"/>
      <c r="P40" s="6"/>
      <c r="Q40" s="6"/>
      <c r="R40" s="6"/>
      <c r="S40" s="6"/>
      <c r="U40" s="123"/>
      <c r="AA40" s="6"/>
      <c r="AB40" s="6"/>
      <c r="AC40" s="6"/>
      <c r="AD40" s="6"/>
      <c r="AE40" s="6"/>
    </row>
    <row r="41" spans="1:31" s="8" customFormat="1" ht="12">
      <c r="A41" s="6"/>
      <c r="B41" s="6"/>
      <c r="C41" s="6"/>
      <c r="D41" s="20"/>
      <c r="E41" s="21"/>
      <c r="F41" s="20"/>
      <c r="G41" s="21"/>
      <c r="H41" s="21"/>
      <c r="I41" s="21"/>
      <c r="J41" s="105"/>
      <c r="K41" s="6"/>
      <c r="L41" s="6"/>
      <c r="M41" s="6"/>
      <c r="N41" s="6"/>
      <c r="O41" s="6"/>
      <c r="P41" s="6"/>
      <c r="Q41" s="6"/>
      <c r="R41" s="6"/>
      <c r="S41" s="6"/>
      <c r="U41" s="123"/>
      <c r="AA41" s="6"/>
      <c r="AB41" s="6"/>
      <c r="AC41" s="6"/>
      <c r="AD41" s="6"/>
      <c r="AE41" s="6"/>
    </row>
    <row r="42" spans="1:31" s="8" customFormat="1" ht="12">
      <c r="A42" s="6"/>
      <c r="B42" s="6"/>
      <c r="C42" s="6"/>
      <c r="D42" s="20"/>
      <c r="E42" s="21"/>
      <c r="F42" s="20"/>
      <c r="G42" s="21"/>
      <c r="H42" s="21"/>
      <c r="I42" s="21"/>
      <c r="J42" s="105"/>
      <c r="K42" s="6"/>
      <c r="L42" s="6"/>
      <c r="M42" s="6"/>
      <c r="N42" s="6"/>
      <c r="O42" s="6"/>
      <c r="P42" s="6"/>
      <c r="Q42" s="6"/>
      <c r="R42" s="6"/>
      <c r="S42" s="6"/>
      <c r="U42" s="123"/>
      <c r="AA42" s="6"/>
      <c r="AB42" s="6"/>
      <c r="AC42" s="6"/>
      <c r="AD42" s="6"/>
      <c r="AE42" s="6"/>
    </row>
    <row r="43" spans="1:31" s="8" customFormat="1" ht="12">
      <c r="A43" s="6"/>
      <c r="B43" s="6"/>
      <c r="C43" s="6"/>
      <c r="D43" s="20"/>
      <c r="E43" s="21"/>
      <c r="F43" s="20"/>
      <c r="G43" s="21"/>
      <c r="H43" s="21"/>
      <c r="I43" s="21"/>
      <c r="J43" s="105"/>
      <c r="K43" s="6"/>
      <c r="L43" s="6"/>
      <c r="M43" s="6"/>
      <c r="N43" s="6"/>
      <c r="O43" s="6"/>
      <c r="P43" s="6"/>
      <c r="Q43" s="6"/>
      <c r="R43" s="6"/>
      <c r="S43" s="6"/>
      <c r="U43" s="123"/>
      <c r="AA43" s="6"/>
      <c r="AB43" s="6"/>
      <c r="AC43" s="6"/>
      <c r="AD43" s="6"/>
      <c r="AE43" s="6"/>
    </row>
    <row r="44" spans="1:31" s="8" customFormat="1" ht="12">
      <c r="A44" s="6"/>
      <c r="B44" s="6"/>
      <c r="C44" s="6"/>
      <c r="D44" s="20"/>
      <c r="E44" s="21"/>
      <c r="F44" s="20"/>
      <c r="G44" s="21"/>
      <c r="H44" s="21"/>
      <c r="I44" s="21"/>
      <c r="J44" s="105"/>
      <c r="K44" s="6"/>
      <c r="L44" s="6"/>
      <c r="M44" s="6"/>
      <c r="N44" s="6"/>
      <c r="O44" s="6"/>
      <c r="P44" s="6"/>
      <c r="Q44" s="6"/>
      <c r="R44" s="6"/>
      <c r="S44" s="6"/>
      <c r="U44" s="123"/>
      <c r="AA44" s="6"/>
      <c r="AB44" s="6"/>
      <c r="AC44" s="6"/>
      <c r="AD44" s="6"/>
      <c r="AE44" s="6"/>
    </row>
    <row r="45" spans="1:31" s="8" customFormat="1" ht="12">
      <c r="A45" s="6"/>
      <c r="B45" s="6"/>
      <c r="C45" s="6"/>
      <c r="D45" s="20"/>
      <c r="E45" s="21"/>
      <c r="F45" s="20"/>
      <c r="G45" s="21"/>
      <c r="H45" s="21"/>
      <c r="I45" s="21"/>
      <c r="J45" s="105"/>
      <c r="K45" s="6"/>
      <c r="L45" s="6"/>
      <c r="M45" s="6"/>
      <c r="N45" s="6"/>
      <c r="O45" s="6"/>
      <c r="P45" s="6"/>
      <c r="Q45" s="6"/>
      <c r="R45" s="6"/>
      <c r="S45" s="6"/>
      <c r="U45" s="123"/>
      <c r="AA45" s="6"/>
      <c r="AB45" s="6"/>
      <c r="AC45" s="6"/>
      <c r="AD45" s="6"/>
      <c r="AE45" s="6"/>
    </row>
    <row r="46" spans="1:31" s="8" customFormat="1" ht="12">
      <c r="A46" s="6"/>
      <c r="B46" s="6"/>
      <c r="C46" s="6"/>
      <c r="D46" s="20"/>
      <c r="E46" s="21"/>
      <c r="F46" s="20"/>
      <c r="G46" s="21"/>
      <c r="H46" s="21"/>
      <c r="I46" s="21"/>
      <c r="J46" s="105"/>
      <c r="K46" s="6"/>
      <c r="L46" s="6"/>
      <c r="M46" s="6"/>
      <c r="N46" s="6"/>
      <c r="O46" s="6"/>
      <c r="P46" s="6"/>
      <c r="Q46" s="6"/>
      <c r="R46" s="6"/>
      <c r="S46" s="6"/>
      <c r="U46" s="123"/>
      <c r="AA46" s="6"/>
      <c r="AB46" s="6"/>
      <c r="AC46" s="6"/>
      <c r="AD46" s="6"/>
      <c r="AE46" s="6"/>
    </row>
    <row r="47" spans="1:31" s="8" customFormat="1" ht="12">
      <c r="A47" s="6"/>
      <c r="B47" s="6"/>
      <c r="C47" s="6"/>
      <c r="D47" s="20"/>
      <c r="E47" s="21"/>
      <c r="F47" s="20"/>
      <c r="G47" s="21"/>
      <c r="H47" s="21"/>
      <c r="I47" s="21"/>
      <c r="J47" s="105"/>
      <c r="K47" s="6"/>
      <c r="L47" s="6"/>
      <c r="M47" s="6"/>
      <c r="N47" s="6"/>
      <c r="O47" s="6"/>
      <c r="P47" s="6"/>
      <c r="Q47" s="6"/>
      <c r="R47" s="6"/>
      <c r="S47" s="6"/>
      <c r="U47" s="123"/>
      <c r="AA47" s="6"/>
      <c r="AB47" s="6"/>
      <c r="AC47" s="6"/>
      <c r="AD47" s="6"/>
      <c r="AE47" s="6"/>
    </row>
    <row r="48" spans="1:31" s="8" customFormat="1" ht="12">
      <c r="A48" s="6"/>
      <c r="B48" s="6"/>
      <c r="C48" s="6"/>
      <c r="D48" s="20"/>
      <c r="E48" s="21"/>
      <c r="F48" s="20"/>
      <c r="G48" s="21"/>
      <c r="H48" s="21"/>
      <c r="I48" s="21"/>
      <c r="J48" s="105"/>
      <c r="K48" s="6"/>
      <c r="L48" s="6"/>
      <c r="M48" s="6"/>
      <c r="N48" s="6"/>
      <c r="O48" s="6"/>
      <c r="P48" s="6"/>
      <c r="Q48" s="6"/>
      <c r="R48" s="6"/>
      <c r="S48" s="6"/>
      <c r="U48" s="123"/>
      <c r="AA48" s="6"/>
      <c r="AB48" s="6"/>
      <c r="AC48" s="6"/>
      <c r="AD48" s="6"/>
      <c r="AE48" s="6"/>
    </row>
    <row r="49" spans="1:31" s="8" customFormat="1" ht="12">
      <c r="A49" s="6"/>
      <c r="B49" s="6"/>
      <c r="C49" s="6"/>
      <c r="D49" s="20"/>
      <c r="E49" s="21"/>
      <c r="F49" s="20"/>
      <c r="G49" s="21"/>
      <c r="H49" s="21"/>
      <c r="I49" s="21"/>
      <c r="J49" s="105"/>
      <c r="K49" s="6"/>
      <c r="L49" s="6"/>
      <c r="M49" s="6"/>
      <c r="N49" s="6"/>
      <c r="O49" s="6"/>
      <c r="P49" s="6"/>
      <c r="Q49" s="6"/>
      <c r="R49" s="6"/>
      <c r="S49" s="6"/>
      <c r="U49" s="123"/>
      <c r="AA49" s="6"/>
      <c r="AB49" s="6"/>
      <c r="AC49" s="6"/>
      <c r="AD49" s="6"/>
      <c r="AE49" s="6"/>
    </row>
    <row r="50" spans="1:31" ht="12">
      <c r="M50" s="6"/>
      <c r="U50" s="123"/>
    </row>
    <row r="51" spans="1:31" ht="12">
      <c r="M51" s="6"/>
      <c r="U51" s="123"/>
    </row>
    <row r="52" spans="1:31" ht="12">
      <c r="M52" s="6"/>
      <c r="U52" s="123"/>
    </row>
    <row r="53" spans="1:31" ht="12">
      <c r="M53" s="6"/>
      <c r="U53" s="123"/>
    </row>
    <row r="54" spans="1:31" ht="12">
      <c r="M54" s="6"/>
      <c r="U54" s="123"/>
    </row>
    <row r="55" spans="1:31" ht="12">
      <c r="M55" s="6"/>
      <c r="U55" s="123"/>
    </row>
    <row r="56" spans="1:31" ht="12">
      <c r="M56" s="6"/>
      <c r="U56" s="123"/>
    </row>
    <row r="57" spans="1:31" ht="12">
      <c r="M57" s="6"/>
      <c r="U57" s="123"/>
    </row>
    <row r="58" spans="1:31" ht="12">
      <c r="M58" s="6"/>
      <c r="U58" s="123"/>
    </row>
    <row r="59" spans="1:31" s="197" customFormat="1" ht="29.25" customHeight="1">
      <c r="A59" s="161" t="str">
        <f>$A$1</f>
        <v>Công ty TNHH Hải sản An Lạc</v>
      </c>
      <c r="B59" s="317"/>
      <c r="C59" s="317"/>
      <c r="D59" s="430" t="str">
        <f>D1</f>
        <v>BẢNG THANH TOÁN LƯƠNG THÁNG 11 / 2014</v>
      </c>
      <c r="E59" s="430"/>
      <c r="F59" s="430"/>
      <c r="G59" s="430"/>
      <c r="H59" s="430"/>
      <c r="I59" s="430"/>
      <c r="J59" s="430"/>
      <c r="K59" s="430"/>
      <c r="L59" s="430"/>
      <c r="M59" s="430"/>
      <c r="N59" s="430"/>
      <c r="O59" s="430"/>
      <c r="P59" s="430"/>
      <c r="Q59" s="431"/>
      <c r="R59" s="432" t="s">
        <v>126</v>
      </c>
      <c r="S59" s="433"/>
      <c r="T59" s="434"/>
      <c r="U59" s="123"/>
      <c r="V59" s="8"/>
      <c r="W59" s="220"/>
      <c r="X59" s="220"/>
      <c r="Y59" s="221"/>
      <c r="Z59" s="221"/>
    </row>
    <row r="60" spans="1:31" s="197" customFormat="1" ht="15" customHeight="1">
      <c r="A60" s="161" t="str">
        <f>$A$2</f>
        <v>Địa chỉ: Lô A14, đường 4A, KCN Hải Sơn, Đức Hòa, Long An</v>
      </c>
      <c r="B60" s="317"/>
      <c r="C60" s="317"/>
      <c r="D60" s="317"/>
      <c r="E60" s="222"/>
      <c r="F60" s="317"/>
      <c r="G60" s="317"/>
      <c r="H60" s="317"/>
      <c r="I60" s="317"/>
      <c r="J60" s="223"/>
      <c r="K60" s="317"/>
      <c r="L60" s="317"/>
      <c r="M60" s="317"/>
      <c r="N60" s="317"/>
      <c r="O60" s="317"/>
      <c r="P60" s="317"/>
      <c r="Q60" s="317"/>
      <c r="R60" s="317"/>
      <c r="S60" s="317"/>
      <c r="T60" s="173"/>
      <c r="U60" s="123"/>
      <c r="V60" s="8"/>
      <c r="W60" s="220"/>
      <c r="X60" s="220"/>
      <c r="Y60" s="221"/>
      <c r="Z60" s="221"/>
    </row>
    <row r="61" spans="1:31" s="197" customFormat="1" ht="15" customHeight="1">
      <c r="A61" s="161" t="str">
        <f>$A$3</f>
        <v>Số điện thoại: 072.3850606 - Fax: 072.3850608</v>
      </c>
      <c r="B61" s="317"/>
      <c r="C61" s="317"/>
      <c r="D61" s="317"/>
      <c r="E61" s="222"/>
      <c r="F61" s="317"/>
      <c r="G61" s="317"/>
      <c r="H61" s="317"/>
      <c r="I61" s="317"/>
      <c r="J61" s="223"/>
      <c r="K61" s="317"/>
      <c r="L61" s="317"/>
      <c r="M61" s="317"/>
      <c r="N61" s="317"/>
      <c r="O61" s="317"/>
      <c r="P61" s="317"/>
      <c r="Q61" s="317"/>
      <c r="R61" s="317"/>
      <c r="S61" s="317"/>
      <c r="T61" s="173"/>
      <c r="U61" s="123"/>
      <c r="V61" s="8"/>
      <c r="W61" s="220"/>
      <c r="X61" s="220"/>
      <c r="Y61" s="221"/>
      <c r="Z61" s="221"/>
    </row>
    <row r="62" spans="1:31" s="197" customFormat="1" ht="15" customHeight="1">
      <c r="A62" s="161" t="str">
        <f>$A$4</f>
        <v>MST: 1100878093</v>
      </c>
      <c r="B62" s="317"/>
      <c r="C62" s="317"/>
      <c r="D62" s="317"/>
      <c r="E62" s="222"/>
      <c r="F62" s="317"/>
      <c r="G62" s="317"/>
      <c r="H62" s="317"/>
      <c r="I62" s="317"/>
      <c r="J62" s="223"/>
      <c r="K62" s="317"/>
      <c r="L62" s="224"/>
      <c r="M62" s="317"/>
      <c r="N62" s="317"/>
      <c r="O62" s="317"/>
      <c r="P62" s="317"/>
      <c r="Q62" s="225"/>
      <c r="R62" s="317"/>
      <c r="S62" s="317"/>
      <c r="T62" s="317"/>
      <c r="U62" s="123"/>
      <c r="V62" s="8"/>
      <c r="W62" s="220"/>
      <c r="X62" s="220"/>
      <c r="Y62" s="221"/>
      <c r="Z62" s="221"/>
    </row>
    <row r="63" spans="1:31" s="228" customFormat="1" ht="14.25" customHeight="1">
      <c r="A63" s="226"/>
      <c r="B63" s="20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123"/>
      <c r="V63" s="8"/>
      <c r="W63" s="227"/>
      <c r="X63" s="227"/>
      <c r="Y63" s="227"/>
      <c r="Z63" s="227"/>
    </row>
    <row r="64" spans="1:31" s="231" customFormat="1" ht="24" customHeight="1">
      <c r="A64" s="435" t="s">
        <v>20</v>
      </c>
      <c r="B64" s="435" t="s">
        <v>21</v>
      </c>
      <c r="C64" s="437" t="s">
        <v>1</v>
      </c>
      <c r="D64" s="437" t="s">
        <v>2</v>
      </c>
      <c r="E64" s="439" t="s">
        <v>58</v>
      </c>
      <c r="F64" s="440" t="s">
        <v>27</v>
      </c>
      <c r="G64" s="441"/>
      <c r="H64" s="441"/>
      <c r="I64" s="441"/>
      <c r="J64" s="441"/>
      <c r="K64" s="442"/>
      <c r="L64" s="408" t="s">
        <v>60</v>
      </c>
      <c r="M64" s="438" t="s">
        <v>5</v>
      </c>
      <c r="N64" s="437" t="s">
        <v>6</v>
      </c>
      <c r="O64" s="437"/>
      <c r="P64" s="437"/>
      <c r="Q64" s="438" t="s">
        <v>7</v>
      </c>
      <c r="R64" s="438" t="s">
        <v>8</v>
      </c>
      <c r="S64" s="438" t="s">
        <v>9</v>
      </c>
      <c r="T64" s="444" t="s">
        <v>10</v>
      </c>
      <c r="U64" s="123"/>
      <c r="V64" s="8"/>
      <c r="W64" s="230"/>
      <c r="X64" s="221"/>
      <c r="Y64" s="221"/>
      <c r="Z64" s="221"/>
      <c r="AA64" s="197"/>
      <c r="AB64" s="197"/>
      <c r="AC64" s="197"/>
      <c r="AD64" s="197"/>
      <c r="AE64" s="197"/>
    </row>
    <row r="65" spans="1:31" s="231" customFormat="1" ht="33.75" customHeight="1">
      <c r="A65" s="436"/>
      <c r="B65" s="436"/>
      <c r="C65" s="437"/>
      <c r="D65" s="437"/>
      <c r="E65" s="439"/>
      <c r="F65" s="440" t="s">
        <v>62</v>
      </c>
      <c r="G65" s="442"/>
      <c r="H65" s="440" t="s">
        <v>42</v>
      </c>
      <c r="I65" s="441"/>
      <c r="J65" s="448" t="s">
        <v>28</v>
      </c>
      <c r="K65" s="438" t="s">
        <v>4</v>
      </c>
      <c r="L65" s="409"/>
      <c r="M65" s="443"/>
      <c r="N65" s="450" t="s">
        <v>12</v>
      </c>
      <c r="O65" s="438" t="s">
        <v>13</v>
      </c>
      <c r="P65" s="438" t="s">
        <v>35</v>
      </c>
      <c r="Q65" s="443"/>
      <c r="R65" s="443"/>
      <c r="S65" s="443"/>
      <c r="T65" s="445"/>
      <c r="U65" s="204"/>
      <c r="V65" s="230"/>
      <c r="W65" s="230"/>
      <c r="X65" s="221"/>
      <c r="Y65" s="221"/>
      <c r="Z65" s="221"/>
      <c r="AA65" s="197"/>
      <c r="AB65" s="197"/>
      <c r="AC65" s="197"/>
      <c r="AD65" s="197"/>
      <c r="AE65" s="197"/>
    </row>
    <row r="66" spans="1:31" s="231" customFormat="1" ht="35.25" customHeight="1">
      <c r="A66" s="436"/>
      <c r="B66" s="436"/>
      <c r="C66" s="438"/>
      <c r="D66" s="438"/>
      <c r="E66" s="439"/>
      <c r="F66" s="318" t="s">
        <v>41</v>
      </c>
      <c r="G66" s="319" t="s">
        <v>19</v>
      </c>
      <c r="H66" s="318" t="s">
        <v>18</v>
      </c>
      <c r="I66" s="319" t="s">
        <v>19</v>
      </c>
      <c r="J66" s="449"/>
      <c r="K66" s="443"/>
      <c r="L66" s="419"/>
      <c r="M66" s="443"/>
      <c r="N66" s="451"/>
      <c r="O66" s="443"/>
      <c r="P66" s="443"/>
      <c r="Q66" s="443"/>
      <c r="R66" s="443"/>
      <c r="S66" s="443"/>
      <c r="T66" s="445"/>
      <c r="U66" s="204"/>
      <c r="V66" s="230"/>
      <c r="W66" s="230"/>
      <c r="X66" s="221"/>
      <c r="Y66" s="221"/>
      <c r="Z66" s="221"/>
      <c r="AA66" s="197"/>
      <c r="AB66" s="197"/>
      <c r="AC66" s="197"/>
      <c r="AD66" s="197"/>
      <c r="AE66" s="197"/>
    </row>
    <row r="67" spans="1:31" s="237" customFormat="1" ht="12.75" customHeight="1">
      <c r="A67" s="233">
        <v>1</v>
      </c>
      <c r="B67" s="233">
        <v>2</v>
      </c>
      <c r="C67" s="233">
        <v>3</v>
      </c>
      <c r="D67" s="233">
        <v>4</v>
      </c>
      <c r="E67" s="233">
        <v>5</v>
      </c>
      <c r="F67" s="233">
        <v>7</v>
      </c>
      <c r="G67" s="233">
        <v>8</v>
      </c>
      <c r="H67" s="233">
        <v>9</v>
      </c>
      <c r="I67" s="233">
        <v>10</v>
      </c>
      <c r="J67" s="233">
        <v>13</v>
      </c>
      <c r="K67" s="233">
        <v>14</v>
      </c>
      <c r="L67" s="233">
        <v>16</v>
      </c>
      <c r="M67" s="233">
        <v>20</v>
      </c>
      <c r="N67" s="233">
        <v>24</v>
      </c>
      <c r="O67" s="233">
        <v>25</v>
      </c>
      <c r="P67" s="233">
        <v>26</v>
      </c>
      <c r="Q67" s="233">
        <v>29</v>
      </c>
      <c r="R67" s="233">
        <v>30</v>
      </c>
      <c r="S67" s="233">
        <v>31</v>
      </c>
      <c r="T67" s="233">
        <v>32</v>
      </c>
      <c r="U67" s="204"/>
      <c r="V67" s="234"/>
      <c r="W67" s="234"/>
      <c r="X67" s="235"/>
      <c r="Y67" s="235"/>
      <c r="Z67" s="235"/>
      <c r="AA67" s="236"/>
      <c r="AB67" s="236"/>
      <c r="AC67" s="236"/>
      <c r="AD67" s="236"/>
      <c r="AE67" s="236"/>
    </row>
    <row r="68" spans="1:31" s="249" customFormat="1" ht="23.25" customHeight="1">
      <c r="A68" s="238">
        <f>ROW()-67</f>
        <v>1</v>
      </c>
      <c r="B68" s="238" t="s">
        <v>78</v>
      </c>
      <c r="C68" s="239" t="str">
        <f t="shared" ref="C68:C74" si="14">VLOOKUP(B68,DS,2,0)</f>
        <v>Nguyễn Thiện Duy</v>
      </c>
      <c r="D68" s="240" t="str">
        <f t="shared" ref="D68:D74" si="15">VLOOKUP(B68,DS,3,0)</f>
        <v>Giám đốc</v>
      </c>
      <c r="E68" s="241">
        <f t="shared" ref="E68:E74" si="16">VLOOKUP(B68,DS,4,0)</f>
        <v>9470000</v>
      </c>
      <c r="F68" s="242">
        <f>VLOOKUP(B68,'CC - 11'!B52:AS65,36,0)</f>
        <v>25</v>
      </c>
      <c r="G68" s="243">
        <f t="shared" ref="G68:G74" si="17">ROUND(E68/$U$2*F68,0)</f>
        <v>9470000</v>
      </c>
      <c r="H68" s="242">
        <f>(VLOOKUP(B68,'CC - 11'!B52:AS65,37,0)+VLOOKUP(B68,'CC - 11'!B52:AS65,38,0))</f>
        <v>0</v>
      </c>
      <c r="I68" s="243">
        <f t="shared" ref="I68:I74" si="18">ROUND(E68/$U$2*H68,0)</f>
        <v>0</v>
      </c>
      <c r="J68" s="244">
        <f t="shared" ref="J68:J74" si="19">F68+H68</f>
        <v>25</v>
      </c>
      <c r="K68" s="243">
        <f>G68+I68</f>
        <v>9470000</v>
      </c>
      <c r="L68" s="103">
        <f t="shared" ref="L68:L74" si="20">+F68*15000</f>
        <v>375000</v>
      </c>
      <c r="M68" s="246">
        <f t="shared" ref="M68:M74" si="21">K68+SUM(L68:L68)</f>
        <v>9845000</v>
      </c>
      <c r="N68" s="48">
        <f>IF(VLOOKUP(B68,DS,19,0)="x",E68*$N$5,0)</f>
        <v>757600</v>
      </c>
      <c r="O68" s="48">
        <f>IF(VLOOKUP(B68,DS,19,0)="x",E68*$O$5,0)</f>
        <v>142050</v>
      </c>
      <c r="P68" s="48">
        <f>IF(VLOOKUP(B68,DS,19,0)="x",E68*$P$5,0)</f>
        <v>94700</v>
      </c>
      <c r="Q68" s="243">
        <f t="shared" ref="Q68:Q74" si="22">M68-SUM(N68:P68)</f>
        <v>8850650</v>
      </c>
      <c r="R68" s="243">
        <f t="shared" ref="R68:R74" si="23">VLOOKUP(B68,DS,23,0)</f>
        <v>0</v>
      </c>
      <c r="S68" s="247">
        <f>Q68-R68</f>
        <v>8850650</v>
      </c>
      <c r="T68" s="243"/>
      <c r="U68" s="204"/>
      <c r="V68" s="248"/>
      <c r="W68" s="230"/>
      <c r="X68" s="221"/>
      <c r="Y68" s="221"/>
      <c r="Z68" s="221"/>
      <c r="AA68" s="197"/>
      <c r="AB68" s="197"/>
      <c r="AC68" s="197"/>
      <c r="AD68" s="197"/>
      <c r="AE68" s="197"/>
    </row>
    <row r="69" spans="1:31" s="249" customFormat="1" ht="23.25" customHeight="1">
      <c r="A69" s="238">
        <f t="shared" ref="A69:A73" si="24">ROW()-67</f>
        <v>2</v>
      </c>
      <c r="B69" s="238" t="s">
        <v>80</v>
      </c>
      <c r="C69" s="239" t="str">
        <f t="shared" si="14"/>
        <v>Nguyễn Văn Sẽ</v>
      </c>
      <c r="D69" s="240" t="str">
        <f t="shared" si="15"/>
        <v>Kỹ Thuật</v>
      </c>
      <c r="E69" s="241">
        <f t="shared" si="16"/>
        <v>4760000</v>
      </c>
      <c r="F69" s="242">
        <f>VLOOKUP(B69,'CC - 11'!B53:AS66,36,0)</f>
        <v>25</v>
      </c>
      <c r="G69" s="243">
        <f t="shared" si="17"/>
        <v>4760000</v>
      </c>
      <c r="H69" s="242">
        <f>(VLOOKUP(B69,'CC - 11'!B53:AS66,37,0)+VLOOKUP(B69,'CC - 11'!B53:AS66,38,0))</f>
        <v>0</v>
      </c>
      <c r="I69" s="243">
        <f t="shared" si="18"/>
        <v>0</v>
      </c>
      <c r="J69" s="244">
        <f t="shared" si="19"/>
        <v>25</v>
      </c>
      <c r="K69" s="243">
        <f t="shared" ref="K69:K74" si="25">G69+I69</f>
        <v>4760000</v>
      </c>
      <c r="L69" s="103">
        <f t="shared" si="20"/>
        <v>375000</v>
      </c>
      <c r="M69" s="246">
        <f t="shared" si="21"/>
        <v>5135000</v>
      </c>
      <c r="N69" s="48">
        <f>IF(VLOOKUP(B69,DS,19,0)="x",E69*$N$5,0)</f>
        <v>380800</v>
      </c>
      <c r="O69" s="48">
        <f>IF(VLOOKUP(B69,DS,19,0)="x",E69*$O$5,0)</f>
        <v>71400</v>
      </c>
      <c r="P69" s="48">
        <f>IF(VLOOKUP(B69,DS,19,0)="x",E69*$P$5,0)</f>
        <v>47600</v>
      </c>
      <c r="Q69" s="243">
        <f t="shared" si="22"/>
        <v>4635200</v>
      </c>
      <c r="R69" s="243">
        <f t="shared" si="23"/>
        <v>0</v>
      </c>
      <c r="S69" s="247">
        <f t="shared" ref="S69:S74" si="26">Q69-R69</f>
        <v>4635200</v>
      </c>
      <c r="T69" s="243"/>
      <c r="U69" s="204"/>
      <c r="V69" s="248"/>
      <c r="W69" s="230"/>
      <c r="X69" s="221"/>
      <c r="Y69" s="221"/>
      <c r="Z69" s="221"/>
      <c r="AA69" s="197"/>
      <c r="AB69" s="197"/>
      <c r="AC69" s="197"/>
      <c r="AD69" s="197"/>
      <c r="AE69" s="197"/>
    </row>
    <row r="70" spans="1:31" s="249" customFormat="1" ht="23.25" customHeight="1">
      <c r="A70" s="238">
        <f t="shared" si="24"/>
        <v>3</v>
      </c>
      <c r="B70" s="238" t="s">
        <v>82</v>
      </c>
      <c r="C70" s="239" t="str">
        <f t="shared" si="14"/>
        <v>Võ Uyên Phương</v>
      </c>
      <c r="D70" s="240" t="str">
        <f t="shared" si="15"/>
        <v>LĐ- TL</v>
      </c>
      <c r="E70" s="241">
        <f t="shared" si="16"/>
        <v>4272000</v>
      </c>
      <c r="F70" s="242">
        <f>VLOOKUP(B70,'CC - 11'!B54:AS67,36,0)</f>
        <v>25</v>
      </c>
      <c r="G70" s="243">
        <f t="shared" si="17"/>
        <v>4272000</v>
      </c>
      <c r="H70" s="242">
        <f>(VLOOKUP(B70,'CC - 11'!B54:AS67,37,0)+VLOOKUP(B70,'CC - 11'!B54:AS67,38,0))</f>
        <v>0</v>
      </c>
      <c r="I70" s="243">
        <f t="shared" si="18"/>
        <v>0</v>
      </c>
      <c r="J70" s="244">
        <f t="shared" si="19"/>
        <v>25</v>
      </c>
      <c r="K70" s="243">
        <f t="shared" si="25"/>
        <v>4272000</v>
      </c>
      <c r="L70" s="103">
        <f t="shared" si="20"/>
        <v>375000</v>
      </c>
      <c r="M70" s="246">
        <f t="shared" si="21"/>
        <v>4647000</v>
      </c>
      <c r="N70" s="48">
        <f>IF(VLOOKUP(B70,DS,19,0)="x",E70*$N$5,0)</f>
        <v>341760</v>
      </c>
      <c r="O70" s="48">
        <f>IF(VLOOKUP(B70,DS,19,0)="x",E70*$O$5,0)</f>
        <v>64080</v>
      </c>
      <c r="P70" s="48">
        <f>IF(VLOOKUP(B70,DS,19,0)="x",E70*$P$5,0)</f>
        <v>42720</v>
      </c>
      <c r="Q70" s="243">
        <f t="shared" si="22"/>
        <v>4198440</v>
      </c>
      <c r="R70" s="243">
        <f t="shared" si="23"/>
        <v>0</v>
      </c>
      <c r="S70" s="247">
        <f t="shared" si="26"/>
        <v>4198440</v>
      </c>
      <c r="T70" s="243"/>
      <c r="U70" s="204"/>
      <c r="V70" s="248"/>
      <c r="W70" s="230"/>
      <c r="X70" s="221"/>
      <c r="Y70" s="221"/>
      <c r="Z70" s="221"/>
      <c r="AA70" s="197"/>
      <c r="AB70" s="197"/>
      <c r="AC70" s="197"/>
      <c r="AD70" s="197"/>
      <c r="AE70" s="197"/>
    </row>
    <row r="71" spans="1:31" s="249" customFormat="1" ht="23.25" customHeight="1">
      <c r="A71" s="238">
        <f t="shared" si="24"/>
        <v>4</v>
      </c>
      <c r="B71" s="238" t="s">
        <v>85</v>
      </c>
      <c r="C71" s="239" t="str">
        <f t="shared" si="14"/>
        <v>Lê Nguyễn Huy Cường</v>
      </c>
      <c r="D71" s="240" t="str">
        <f t="shared" si="15"/>
        <v>XNK</v>
      </c>
      <c r="E71" s="241">
        <f t="shared" si="16"/>
        <v>3784000</v>
      </c>
      <c r="F71" s="242">
        <f>VLOOKUP(B71,'CC - 11'!B55:AS68,36,0)</f>
        <v>25</v>
      </c>
      <c r="G71" s="243">
        <f t="shared" si="17"/>
        <v>3784000</v>
      </c>
      <c r="H71" s="242">
        <f>(VLOOKUP(B71,'CC - 11'!B55:AS68,37,0)+VLOOKUP(B71,'CC - 11'!B55:AS68,38,0))</f>
        <v>0</v>
      </c>
      <c r="I71" s="243">
        <f t="shared" si="18"/>
        <v>0</v>
      </c>
      <c r="J71" s="244">
        <f t="shared" si="19"/>
        <v>25</v>
      </c>
      <c r="K71" s="243">
        <f t="shared" si="25"/>
        <v>3784000</v>
      </c>
      <c r="L71" s="103">
        <f t="shared" si="20"/>
        <v>375000</v>
      </c>
      <c r="M71" s="246">
        <f t="shared" si="21"/>
        <v>4159000</v>
      </c>
      <c r="N71" s="48">
        <f>IF(VLOOKUP(B71,DS,19,0)="x",E71*$N$5,0)</f>
        <v>302720</v>
      </c>
      <c r="O71" s="48">
        <f>IF(VLOOKUP(B71,DS,19,0)="x",E71*$O$5,0)</f>
        <v>56760</v>
      </c>
      <c r="P71" s="48">
        <f>IF(VLOOKUP(B71,DS,19,0)="x",E71*$P$5,0)</f>
        <v>37840</v>
      </c>
      <c r="Q71" s="243">
        <f t="shared" si="22"/>
        <v>3761680</v>
      </c>
      <c r="R71" s="243">
        <f t="shared" si="23"/>
        <v>0</v>
      </c>
      <c r="S71" s="247">
        <f t="shared" si="26"/>
        <v>3761680</v>
      </c>
      <c r="T71" s="243"/>
      <c r="U71" s="204"/>
      <c r="V71" s="248"/>
      <c r="W71" s="230"/>
      <c r="X71" s="221"/>
      <c r="Y71" s="221"/>
      <c r="Z71" s="221"/>
      <c r="AA71" s="197"/>
      <c r="AB71" s="197"/>
      <c r="AC71" s="197"/>
      <c r="AD71" s="197"/>
      <c r="AE71" s="197"/>
    </row>
    <row r="72" spans="1:31" s="249" customFormat="1" ht="23.25" customHeight="1">
      <c r="A72" s="238">
        <f t="shared" si="24"/>
        <v>5</v>
      </c>
      <c r="B72" s="238" t="s">
        <v>88</v>
      </c>
      <c r="C72" s="239" t="str">
        <f t="shared" si="14"/>
        <v>Nguyễn Văn Bé Tư</v>
      </c>
      <c r="D72" s="240" t="str">
        <f t="shared" si="15"/>
        <v>Tài xế</v>
      </c>
      <c r="E72" s="241">
        <f t="shared" si="16"/>
        <v>3051000</v>
      </c>
      <c r="F72" s="242">
        <f>VLOOKUP(B72,'CC - 11'!B56:AS69,36,0)</f>
        <v>25</v>
      </c>
      <c r="G72" s="243">
        <f t="shared" si="17"/>
        <v>3051000</v>
      </c>
      <c r="H72" s="242">
        <f>(VLOOKUP(B72,'CC - 11'!B56:AS69,37,0)+VLOOKUP(B72,'CC - 11'!B56:AS69,38,0))</f>
        <v>0</v>
      </c>
      <c r="I72" s="243">
        <f t="shared" si="18"/>
        <v>0</v>
      </c>
      <c r="J72" s="244">
        <f t="shared" si="19"/>
        <v>25</v>
      </c>
      <c r="K72" s="243">
        <f t="shared" si="25"/>
        <v>3051000</v>
      </c>
      <c r="L72" s="103">
        <f t="shared" si="20"/>
        <v>375000</v>
      </c>
      <c r="M72" s="246">
        <f t="shared" si="21"/>
        <v>3426000</v>
      </c>
      <c r="N72" s="48">
        <f>IF(VLOOKUP(B72,DS,19,0)="x",E72*$N$5,0)</f>
        <v>244080</v>
      </c>
      <c r="O72" s="48">
        <f>IF(VLOOKUP(B72,DS,19,0)="x",E72*$O$5,0)</f>
        <v>45765</v>
      </c>
      <c r="P72" s="48">
        <f>IF(VLOOKUP(B72,DS,19,0)="x",E72*$P$5,0)</f>
        <v>30510</v>
      </c>
      <c r="Q72" s="243">
        <f t="shared" si="22"/>
        <v>3105645</v>
      </c>
      <c r="R72" s="243">
        <f t="shared" si="23"/>
        <v>0</v>
      </c>
      <c r="S72" s="247">
        <f t="shared" si="26"/>
        <v>3105645</v>
      </c>
      <c r="T72" s="243"/>
      <c r="U72" s="204"/>
      <c r="V72" s="248"/>
      <c r="W72" s="230"/>
      <c r="X72" s="221"/>
      <c r="Y72" s="221"/>
      <c r="Z72" s="221"/>
      <c r="AA72" s="197"/>
      <c r="AB72" s="197"/>
      <c r="AC72" s="197"/>
      <c r="AD72" s="197"/>
      <c r="AE72" s="197"/>
    </row>
    <row r="73" spans="1:31" s="249" customFormat="1" ht="23.25" customHeight="1">
      <c r="A73" s="238">
        <f t="shared" si="24"/>
        <v>6</v>
      </c>
      <c r="B73" s="238" t="s">
        <v>206</v>
      </c>
      <c r="C73" s="239" t="str">
        <f t="shared" si="14"/>
        <v>Dương Thanh Tuấn</v>
      </c>
      <c r="D73" s="240" t="str">
        <f t="shared" si="15"/>
        <v>Nhân sự</v>
      </c>
      <c r="E73" s="241">
        <f t="shared" si="16"/>
        <v>3539000</v>
      </c>
      <c r="F73" s="242">
        <f>VLOOKUP(B73,'CC - 11'!B57:AS70,36,0)</f>
        <v>25</v>
      </c>
      <c r="G73" s="243">
        <f t="shared" si="17"/>
        <v>3539000</v>
      </c>
      <c r="H73" s="242">
        <f>(VLOOKUP(B73,'CC - 11'!B57:AS70,37,0)+VLOOKUP(B73,'CC - 11'!B57:AS70,38,0))</f>
        <v>0</v>
      </c>
      <c r="I73" s="243">
        <f t="shared" si="18"/>
        <v>0</v>
      </c>
      <c r="J73" s="244">
        <f t="shared" si="19"/>
        <v>25</v>
      </c>
      <c r="K73" s="243">
        <f t="shared" si="25"/>
        <v>3539000</v>
      </c>
      <c r="L73" s="103">
        <f t="shared" si="20"/>
        <v>375000</v>
      </c>
      <c r="M73" s="246">
        <f t="shared" si="21"/>
        <v>3914000</v>
      </c>
      <c r="N73" s="48">
        <f>IF(VLOOKUP(B73,DS,19,0)="x",E73*$N$5,0)</f>
        <v>283120</v>
      </c>
      <c r="O73" s="48">
        <f>IF(VLOOKUP(B73,DS,19,0)="x",E73*$O$5,0)</f>
        <v>53085</v>
      </c>
      <c r="P73" s="48">
        <f>IF(VLOOKUP(B73,DS,19,0)="x",E73*$P$5,0)</f>
        <v>35390</v>
      </c>
      <c r="Q73" s="243">
        <f t="shared" si="22"/>
        <v>3542405</v>
      </c>
      <c r="R73" s="243">
        <f t="shared" si="23"/>
        <v>0</v>
      </c>
      <c r="S73" s="247">
        <f t="shared" si="26"/>
        <v>3542405</v>
      </c>
      <c r="T73" s="243"/>
      <c r="U73" s="204"/>
      <c r="V73" s="248"/>
      <c r="W73" s="230"/>
      <c r="X73" s="221"/>
      <c r="Y73" s="221"/>
      <c r="Z73" s="221"/>
      <c r="AA73" s="197"/>
      <c r="AB73" s="197"/>
      <c r="AC73" s="197"/>
      <c r="AD73" s="197"/>
      <c r="AE73" s="197"/>
    </row>
    <row r="74" spans="1:31" s="249" customFormat="1" ht="23.25" customHeight="1">
      <c r="A74" s="238">
        <f>ROW()-67</f>
        <v>7</v>
      </c>
      <c r="B74" s="238" t="s">
        <v>204</v>
      </c>
      <c r="C74" s="239" t="str">
        <f t="shared" si="14"/>
        <v>Trần Văn Đoạn</v>
      </c>
      <c r="D74" s="240" t="str">
        <f t="shared" si="15"/>
        <v>Tài xế</v>
      </c>
      <c r="E74" s="241">
        <f t="shared" si="16"/>
        <v>2760000</v>
      </c>
      <c r="F74" s="242">
        <f>VLOOKUP(B74,'CC - 11'!B58:AS71,36,0)</f>
        <v>25</v>
      </c>
      <c r="G74" s="243">
        <f t="shared" si="17"/>
        <v>2760000</v>
      </c>
      <c r="H74" s="242">
        <f>(VLOOKUP(B74,'CC - 11'!B58:AS71,37,0)+VLOOKUP(B74,'CC - 11'!B58:AS71,38,0))</f>
        <v>0</v>
      </c>
      <c r="I74" s="243">
        <f t="shared" si="18"/>
        <v>0</v>
      </c>
      <c r="J74" s="244">
        <f t="shared" si="19"/>
        <v>25</v>
      </c>
      <c r="K74" s="243">
        <f t="shared" si="25"/>
        <v>2760000</v>
      </c>
      <c r="L74" s="103">
        <f t="shared" si="20"/>
        <v>375000</v>
      </c>
      <c r="M74" s="246">
        <f t="shared" si="21"/>
        <v>3135000</v>
      </c>
      <c r="N74" s="48">
        <f>IF(VLOOKUP(B74,DS,19,0)="x",E74*$N$5,0)</f>
        <v>220800</v>
      </c>
      <c r="O74" s="48">
        <f>IF(VLOOKUP(B74,DS,19,0)="x",E74*$O$5,0)</f>
        <v>41400</v>
      </c>
      <c r="P74" s="48">
        <f>IF(VLOOKUP(B74,DS,19,0)="x",E74*$P$5,0)</f>
        <v>27600</v>
      </c>
      <c r="Q74" s="243">
        <f t="shared" si="22"/>
        <v>2845200</v>
      </c>
      <c r="R74" s="243">
        <f t="shared" si="23"/>
        <v>0</v>
      </c>
      <c r="S74" s="247">
        <f t="shared" si="26"/>
        <v>2845200</v>
      </c>
      <c r="T74" s="243"/>
      <c r="U74" s="204"/>
      <c r="V74" s="248"/>
      <c r="W74" s="230"/>
      <c r="X74" s="221"/>
      <c r="Y74" s="221"/>
      <c r="Z74" s="221"/>
      <c r="AA74" s="197"/>
      <c r="AB74" s="197"/>
      <c r="AC74" s="197"/>
      <c r="AD74" s="197"/>
      <c r="AE74" s="197"/>
    </row>
    <row r="75" spans="1:31" s="249" customFormat="1" ht="22.5" customHeight="1">
      <c r="A75" s="250"/>
      <c r="B75" s="250"/>
      <c r="C75" s="251"/>
      <c r="D75" s="252"/>
      <c r="E75" s="253"/>
      <c r="F75" s="253"/>
      <c r="G75" s="253"/>
      <c r="H75" s="253"/>
      <c r="I75" s="253"/>
      <c r="J75" s="254"/>
      <c r="K75" s="253"/>
      <c r="L75" s="253"/>
      <c r="M75" s="255"/>
      <c r="N75" s="245"/>
      <c r="O75" s="245"/>
      <c r="P75" s="245"/>
      <c r="Q75" s="253"/>
      <c r="R75" s="253"/>
      <c r="S75" s="253"/>
      <c r="T75" s="243"/>
      <c r="U75" s="204"/>
      <c r="V75" s="248"/>
      <c r="W75" s="248"/>
      <c r="X75" s="248"/>
      <c r="Y75" s="248"/>
      <c r="Z75" s="248"/>
    </row>
    <row r="76" spans="1:31" s="259" customFormat="1" ht="21" customHeight="1">
      <c r="A76" s="446" t="s">
        <v>26</v>
      </c>
      <c r="B76" s="447"/>
      <c r="C76" s="447"/>
      <c r="D76" s="447"/>
      <c r="E76" s="256">
        <f>SUM(E68:E75)</f>
        <v>31636000</v>
      </c>
      <c r="F76" s="256"/>
      <c r="G76" s="256">
        <f>SUM(G68:G75)</f>
        <v>31636000</v>
      </c>
      <c r="H76" s="256"/>
      <c r="I76" s="256">
        <f>SUM(I68:I75)</f>
        <v>0</v>
      </c>
      <c r="J76" s="256"/>
      <c r="K76" s="257">
        <f t="shared" ref="K76:S76" si="27">SUM(K68:K75)</f>
        <v>31636000</v>
      </c>
      <c r="L76" s="257">
        <f t="shared" si="27"/>
        <v>2625000</v>
      </c>
      <c r="M76" s="257">
        <f t="shared" si="27"/>
        <v>34261000</v>
      </c>
      <c r="N76" s="257">
        <f t="shared" si="27"/>
        <v>2530880</v>
      </c>
      <c r="O76" s="257">
        <f t="shared" si="27"/>
        <v>474540</v>
      </c>
      <c r="P76" s="257">
        <f t="shared" si="27"/>
        <v>316360</v>
      </c>
      <c r="Q76" s="257">
        <f t="shared" si="27"/>
        <v>30939220</v>
      </c>
      <c r="R76" s="257">
        <f t="shared" si="27"/>
        <v>0</v>
      </c>
      <c r="S76" s="257">
        <f t="shared" si="27"/>
        <v>30939220</v>
      </c>
      <c r="T76" s="257"/>
      <c r="U76" s="204"/>
      <c r="V76" s="258"/>
      <c r="W76" s="258"/>
      <c r="X76" s="258"/>
      <c r="Y76" s="258"/>
      <c r="Z76" s="258"/>
    </row>
    <row r="77" spans="1:31" s="267" customFormat="1" ht="13.5" customHeight="1">
      <c r="A77" s="260"/>
      <c r="B77" s="260"/>
      <c r="C77" s="261"/>
      <c r="D77" s="262"/>
      <c r="E77" s="263"/>
      <c r="F77" s="261"/>
      <c r="G77" s="261"/>
      <c r="H77" s="261"/>
      <c r="I77" s="261"/>
      <c r="J77" s="264"/>
      <c r="K77" s="261"/>
      <c r="L77" s="261"/>
      <c r="M77" s="265"/>
      <c r="N77" s="261"/>
      <c r="O77" s="261"/>
      <c r="P77" s="261"/>
      <c r="Q77" s="261"/>
      <c r="R77" s="261"/>
      <c r="S77" s="261"/>
      <c r="T77" s="261"/>
      <c r="U77" s="204"/>
      <c r="V77" s="266"/>
      <c r="W77" s="266"/>
      <c r="X77" s="266"/>
      <c r="Y77" s="266"/>
      <c r="Z77" s="266"/>
    </row>
    <row r="78" spans="1:31" s="249" customFormat="1" ht="17.25" customHeight="1">
      <c r="A78" s="268"/>
      <c r="B78" s="268"/>
      <c r="C78" s="268"/>
      <c r="D78" s="269"/>
      <c r="E78" s="270"/>
      <c r="F78" s="268"/>
      <c r="G78" s="268"/>
      <c r="H78" s="268"/>
      <c r="I78" s="268"/>
      <c r="J78" s="271"/>
      <c r="K78" s="270"/>
      <c r="L78" s="268"/>
      <c r="M78" s="268"/>
      <c r="N78" s="268"/>
      <c r="O78" s="268"/>
      <c r="P78" s="268"/>
      <c r="Q78" s="268"/>
      <c r="R78" s="268"/>
      <c r="S78" s="272" t="str">
        <f>$S$18</f>
        <v>Long An, ngày  30   tháng   11   năm 2014</v>
      </c>
      <c r="T78" s="268"/>
      <c r="U78" s="273"/>
      <c r="V78" s="248"/>
      <c r="W78" s="248"/>
      <c r="X78" s="248"/>
      <c r="Y78" s="248"/>
      <c r="Z78" s="248"/>
    </row>
    <row r="79" spans="1:31" s="249" customFormat="1" ht="12.75">
      <c r="A79" s="274"/>
      <c r="B79" s="274"/>
      <c r="C79" s="273" t="s">
        <v>63</v>
      </c>
      <c r="D79" s="275"/>
      <c r="E79" s="224"/>
      <c r="F79" s="273"/>
      <c r="G79" s="224"/>
      <c r="H79" s="224"/>
      <c r="I79" s="224"/>
      <c r="J79" s="276"/>
      <c r="K79" s="248"/>
      <c r="L79" s="277"/>
      <c r="M79" s="290"/>
      <c r="N79" s="278"/>
      <c r="O79" s="278"/>
      <c r="P79" s="278"/>
      <c r="Q79" s="278"/>
      <c r="S79" s="278" t="s">
        <v>23</v>
      </c>
      <c r="T79" s="273"/>
      <c r="U79" s="273"/>
      <c r="V79" s="248"/>
      <c r="W79" s="248"/>
      <c r="X79" s="248"/>
      <c r="Y79" s="248"/>
      <c r="Z79" s="248"/>
    </row>
    <row r="80" spans="1:31" s="267" customFormat="1" ht="12">
      <c r="A80" s="260"/>
      <c r="B80" s="260"/>
      <c r="C80" s="279"/>
      <c r="D80" s="279"/>
      <c r="E80" s="280"/>
      <c r="F80" s="207"/>
      <c r="G80" s="280"/>
      <c r="H80" s="280"/>
      <c r="I80" s="280"/>
      <c r="J80" s="264"/>
      <c r="K80" s="266"/>
      <c r="L80" s="281"/>
      <c r="N80" s="282"/>
      <c r="O80" s="282"/>
      <c r="P80" s="282"/>
      <c r="Q80" s="282"/>
      <c r="S80" s="282"/>
      <c r="T80" s="207"/>
      <c r="U80" s="204"/>
      <c r="V80" s="266"/>
      <c r="W80" s="266"/>
      <c r="X80" s="266"/>
      <c r="Y80" s="266"/>
      <c r="Z80" s="266"/>
    </row>
    <row r="81" spans="13:13">
      <c r="M81" s="6"/>
    </row>
    <row r="82" spans="13:13">
      <c r="M82" s="6"/>
    </row>
    <row r="83" spans="13:13">
      <c r="M83" s="6"/>
    </row>
    <row r="84" spans="13:13">
      <c r="M84" s="6"/>
    </row>
    <row r="85" spans="13:13">
      <c r="M85" s="6"/>
    </row>
    <row r="86" spans="13:13">
      <c r="M86" s="6"/>
    </row>
    <row r="87" spans="13:13">
      <c r="M87" s="6"/>
    </row>
    <row r="88" spans="13:13">
      <c r="M88" s="6"/>
    </row>
    <row r="89" spans="13:13">
      <c r="M89" s="6"/>
    </row>
    <row r="90" spans="13:13">
      <c r="M90" s="6"/>
    </row>
    <row r="91" spans="13:13">
      <c r="M91" s="6"/>
    </row>
    <row r="92" spans="13:13">
      <c r="M92" s="6"/>
    </row>
    <row r="93" spans="13:13">
      <c r="M93" s="6"/>
    </row>
    <row r="94" spans="13:13">
      <c r="M94" s="6"/>
    </row>
    <row r="95" spans="13:13">
      <c r="M95" s="6"/>
    </row>
    <row r="96" spans="13:13">
      <c r="M96" s="6"/>
    </row>
    <row r="97" spans="13:13">
      <c r="M97" s="6"/>
    </row>
    <row r="98" spans="13:13">
      <c r="M98" s="6"/>
    </row>
    <row r="99" spans="13:13">
      <c r="M99" s="6"/>
    </row>
    <row r="100" spans="13:13">
      <c r="M100" s="6"/>
    </row>
    <row r="101" spans="13:13">
      <c r="M101" s="6"/>
    </row>
    <row r="102" spans="13:13">
      <c r="M102" s="6"/>
    </row>
    <row r="103" spans="13:13">
      <c r="M103" s="6"/>
    </row>
    <row r="104" spans="13:13">
      <c r="M104" s="6"/>
    </row>
    <row r="105" spans="13:13">
      <c r="M105" s="6"/>
    </row>
    <row r="106" spans="13:13">
      <c r="M106" s="6"/>
    </row>
    <row r="107" spans="13:13">
      <c r="M107" s="6"/>
    </row>
    <row r="108" spans="13:13">
      <c r="M108" s="6"/>
    </row>
    <row r="109" spans="13:13">
      <c r="M109" s="6"/>
    </row>
    <row r="110" spans="13:13">
      <c r="M110" s="6"/>
    </row>
    <row r="111" spans="13:13">
      <c r="M111" s="6"/>
    </row>
    <row r="112" spans="13:13">
      <c r="M112" s="6"/>
    </row>
    <row r="113" spans="1:31">
      <c r="M113" s="6"/>
    </row>
    <row r="114" spans="1:31">
      <c r="M114" s="6"/>
    </row>
    <row r="115" spans="1:31">
      <c r="M115" s="6"/>
    </row>
    <row r="116" spans="1:31">
      <c r="M116" s="6"/>
    </row>
    <row r="117" spans="1:31" s="4" customFormat="1" ht="41.25" customHeight="1">
      <c r="A117" s="161" t="str">
        <f>$A$1</f>
        <v>Công ty TNHH Hải sản An Lạc</v>
      </c>
      <c r="B117" s="316"/>
      <c r="C117" s="316"/>
      <c r="D117" s="424" t="str">
        <f>D1</f>
        <v>BẢNG THANH TOÁN LƯƠNG THÁNG 11 / 2014</v>
      </c>
      <c r="E117" s="424"/>
      <c r="F117" s="424"/>
      <c r="G117" s="424"/>
      <c r="H117" s="424"/>
      <c r="I117" s="424"/>
      <c r="J117" s="424"/>
      <c r="K117" s="424"/>
      <c r="L117" s="424"/>
      <c r="M117" s="424"/>
      <c r="N117" s="424"/>
      <c r="O117" s="424"/>
      <c r="P117" s="424"/>
      <c r="Q117" s="425"/>
      <c r="R117" s="426" t="s">
        <v>158</v>
      </c>
      <c r="S117" s="427"/>
      <c r="T117" s="428"/>
      <c r="U117" s="6"/>
      <c r="V117" s="8"/>
      <c r="W117" s="96"/>
      <c r="X117" s="96"/>
      <c r="Y117" s="5"/>
      <c r="Z117" s="5"/>
    </row>
    <row r="118" spans="1:31" s="4" customFormat="1" ht="15" customHeight="1">
      <c r="A118" s="161" t="str">
        <f>$A$2</f>
        <v>Địa chỉ: Lô A14, đường 4A, KCN Hải Sơn, Đức Hòa, Long An</v>
      </c>
      <c r="B118" s="316"/>
      <c r="C118" s="316"/>
      <c r="D118" s="316"/>
      <c r="E118" s="94"/>
      <c r="F118" s="316"/>
      <c r="G118" s="316"/>
      <c r="H118" s="316"/>
      <c r="I118" s="316"/>
      <c r="J118" s="95"/>
      <c r="K118" s="316"/>
      <c r="L118" s="316"/>
      <c r="M118" s="316"/>
      <c r="N118" s="316"/>
      <c r="O118" s="316"/>
      <c r="P118" s="316"/>
      <c r="Q118" s="316"/>
      <c r="R118" s="316"/>
      <c r="S118" s="316"/>
      <c r="T118" s="69"/>
      <c r="U118" s="6"/>
      <c r="V118" s="8"/>
      <c r="W118" s="96"/>
      <c r="X118" s="96"/>
      <c r="Y118" s="5"/>
      <c r="Z118" s="5"/>
    </row>
    <row r="119" spans="1:31" s="4" customFormat="1" ht="15" customHeight="1">
      <c r="A119" s="161" t="str">
        <f>$A$3</f>
        <v>Số điện thoại: 072.3850606 - Fax: 072.3850608</v>
      </c>
      <c r="B119" s="316"/>
      <c r="C119" s="316"/>
      <c r="D119" s="316"/>
      <c r="E119" s="94"/>
      <c r="F119" s="316"/>
      <c r="G119" s="316"/>
      <c r="H119" s="316"/>
      <c r="I119" s="316"/>
      <c r="J119" s="95"/>
      <c r="K119" s="316"/>
      <c r="L119" s="316"/>
      <c r="M119" s="316"/>
      <c r="N119" s="316"/>
      <c r="O119" s="316"/>
      <c r="P119" s="316"/>
      <c r="Q119" s="316"/>
      <c r="R119" s="316"/>
      <c r="S119" s="316"/>
      <c r="T119" s="69"/>
      <c r="U119" s="6"/>
      <c r="V119" s="8"/>
      <c r="W119" s="96"/>
      <c r="X119" s="96"/>
      <c r="Y119" s="5"/>
      <c r="Z119" s="5"/>
    </row>
    <row r="120" spans="1:31" s="4" customFormat="1" ht="15" customHeight="1">
      <c r="A120" s="161" t="str">
        <f>$A$4</f>
        <v>MST: 1100878093</v>
      </c>
      <c r="B120" s="316"/>
      <c r="C120" s="316"/>
      <c r="D120" s="316"/>
      <c r="E120" s="94"/>
      <c r="F120" s="316"/>
      <c r="G120" s="316"/>
      <c r="H120" s="316"/>
      <c r="I120" s="316"/>
      <c r="J120" s="95"/>
      <c r="K120" s="316"/>
      <c r="L120" s="92"/>
      <c r="M120" s="316"/>
      <c r="N120" s="316"/>
      <c r="O120" s="316"/>
      <c r="P120" s="316"/>
      <c r="Q120" s="14"/>
      <c r="R120" s="316"/>
      <c r="S120" s="316"/>
      <c r="T120" s="316"/>
      <c r="U120" s="6"/>
      <c r="V120" s="8"/>
      <c r="W120" s="96"/>
      <c r="X120" s="96"/>
      <c r="Y120" s="5"/>
      <c r="Z120" s="5"/>
    </row>
    <row r="121" spans="1:31" s="124" customFormat="1" ht="14.25" customHeight="1">
      <c r="A121" s="122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6"/>
      <c r="V121" s="8"/>
      <c r="W121" s="125"/>
      <c r="X121" s="125"/>
      <c r="Y121" s="125"/>
      <c r="Z121" s="125"/>
    </row>
    <row r="122" spans="1:31" s="33" customFormat="1" ht="24" customHeight="1">
      <c r="A122" s="421" t="s">
        <v>20</v>
      </c>
      <c r="B122" s="421" t="s">
        <v>21</v>
      </c>
      <c r="C122" s="420" t="s">
        <v>1</v>
      </c>
      <c r="D122" s="420" t="s">
        <v>2</v>
      </c>
      <c r="E122" s="423" t="s">
        <v>58</v>
      </c>
      <c r="F122" s="412" t="s">
        <v>27</v>
      </c>
      <c r="G122" s="414"/>
      <c r="H122" s="414"/>
      <c r="I122" s="414"/>
      <c r="J122" s="414"/>
      <c r="K122" s="413"/>
      <c r="L122" s="408" t="s">
        <v>60</v>
      </c>
      <c r="M122" s="408" t="s">
        <v>5</v>
      </c>
      <c r="N122" s="420" t="s">
        <v>6</v>
      </c>
      <c r="O122" s="420"/>
      <c r="P122" s="420"/>
      <c r="Q122" s="408" t="s">
        <v>7</v>
      </c>
      <c r="R122" s="408" t="s">
        <v>8</v>
      </c>
      <c r="S122" s="408" t="s">
        <v>9</v>
      </c>
      <c r="T122" s="410" t="s">
        <v>10</v>
      </c>
      <c r="U122" s="6"/>
      <c r="V122" s="8"/>
      <c r="W122" s="34"/>
      <c r="X122" s="5"/>
      <c r="Y122" s="5"/>
      <c r="Z122" s="5"/>
      <c r="AA122" s="4"/>
      <c r="AB122" s="4"/>
      <c r="AC122" s="4"/>
      <c r="AD122" s="4"/>
      <c r="AE122" s="4"/>
    </row>
    <row r="123" spans="1:31" s="33" customFormat="1" ht="33.75" customHeight="1">
      <c r="A123" s="422"/>
      <c r="B123" s="422"/>
      <c r="C123" s="420"/>
      <c r="D123" s="420"/>
      <c r="E123" s="423"/>
      <c r="F123" s="412" t="s">
        <v>62</v>
      </c>
      <c r="G123" s="413"/>
      <c r="H123" s="412" t="s">
        <v>42</v>
      </c>
      <c r="I123" s="414"/>
      <c r="J123" s="415" t="s">
        <v>28</v>
      </c>
      <c r="K123" s="408" t="s">
        <v>4</v>
      </c>
      <c r="L123" s="409"/>
      <c r="M123" s="409"/>
      <c r="N123" s="417" t="s">
        <v>12</v>
      </c>
      <c r="O123" s="408" t="s">
        <v>13</v>
      </c>
      <c r="P123" s="408" t="s">
        <v>35</v>
      </c>
      <c r="Q123" s="409"/>
      <c r="R123" s="409"/>
      <c r="S123" s="409"/>
      <c r="T123" s="411"/>
      <c r="U123" s="123"/>
      <c r="V123" s="34"/>
      <c r="W123" s="34"/>
      <c r="X123" s="5"/>
      <c r="Y123" s="5"/>
      <c r="Z123" s="5"/>
      <c r="AA123" s="4"/>
      <c r="AB123" s="4"/>
      <c r="AC123" s="4"/>
      <c r="AD123" s="4"/>
      <c r="AE123" s="4"/>
    </row>
    <row r="124" spans="1:31" s="33" customFormat="1" ht="35.25" customHeight="1">
      <c r="A124" s="422"/>
      <c r="B124" s="422"/>
      <c r="C124" s="408"/>
      <c r="D124" s="408"/>
      <c r="E124" s="423"/>
      <c r="F124" s="313" t="s">
        <v>41</v>
      </c>
      <c r="G124" s="312" t="s">
        <v>19</v>
      </c>
      <c r="H124" s="313" t="s">
        <v>18</v>
      </c>
      <c r="I124" s="319" t="s">
        <v>19</v>
      </c>
      <c r="J124" s="416"/>
      <c r="K124" s="409"/>
      <c r="L124" s="419"/>
      <c r="M124" s="409"/>
      <c r="N124" s="418"/>
      <c r="O124" s="409"/>
      <c r="P124" s="409"/>
      <c r="Q124" s="409"/>
      <c r="R124" s="409"/>
      <c r="S124" s="409"/>
      <c r="T124" s="411"/>
      <c r="U124" s="123"/>
      <c r="V124" s="34"/>
      <c r="W124" s="34"/>
      <c r="X124" s="5"/>
      <c r="Y124" s="5"/>
      <c r="Z124" s="5"/>
      <c r="AA124" s="4"/>
      <c r="AB124" s="4"/>
      <c r="AC124" s="4"/>
      <c r="AD124" s="4"/>
      <c r="AE124" s="4"/>
    </row>
    <row r="125" spans="1:31" s="98" customFormat="1" ht="12.75" customHeight="1">
      <c r="A125" s="97">
        <v>1</v>
      </c>
      <c r="B125" s="97">
        <v>2</v>
      </c>
      <c r="C125" s="97">
        <v>3</v>
      </c>
      <c r="D125" s="97">
        <v>4</v>
      </c>
      <c r="E125" s="97">
        <v>5</v>
      </c>
      <c r="F125" s="97">
        <v>7</v>
      </c>
      <c r="G125" s="97">
        <v>8</v>
      </c>
      <c r="H125" s="97">
        <v>9</v>
      </c>
      <c r="I125" s="97">
        <v>10</v>
      </c>
      <c r="J125" s="97">
        <v>13</v>
      </c>
      <c r="K125" s="97">
        <v>14</v>
      </c>
      <c r="L125" s="97">
        <v>16</v>
      </c>
      <c r="M125" s="97">
        <v>20</v>
      </c>
      <c r="N125" s="97">
        <v>24</v>
      </c>
      <c r="O125" s="97">
        <v>25</v>
      </c>
      <c r="P125" s="97">
        <v>26</v>
      </c>
      <c r="Q125" s="97">
        <v>29</v>
      </c>
      <c r="R125" s="97">
        <v>30</v>
      </c>
      <c r="S125" s="97">
        <v>31</v>
      </c>
      <c r="T125" s="97">
        <v>32</v>
      </c>
      <c r="U125" s="123"/>
      <c r="V125" s="99"/>
      <c r="W125" s="99"/>
      <c r="X125" s="100"/>
      <c r="Y125" s="100"/>
      <c r="Z125" s="100"/>
      <c r="AA125" s="101"/>
      <c r="AB125" s="101"/>
      <c r="AC125" s="101"/>
      <c r="AD125" s="101"/>
      <c r="AE125" s="101"/>
    </row>
    <row r="126" spans="1:31" s="44" customFormat="1" ht="23.25" customHeight="1">
      <c r="A126" s="46">
        <f>ROW()-125</f>
        <v>1</v>
      </c>
      <c r="B126" s="163" t="s">
        <v>97</v>
      </c>
      <c r="C126" s="102" t="str">
        <f t="shared" ref="C126:C162" si="28">VLOOKUP(B126,DS,2,0)</f>
        <v xml:space="preserve"> Lâm Thị Mộng Kiều </v>
      </c>
      <c r="D126" s="135" t="str">
        <f t="shared" ref="D126:D162" si="29">VLOOKUP(B126,DS,3,0)</f>
        <v>Công nhân</v>
      </c>
      <c r="E126" s="103">
        <f t="shared" ref="E126:E162" si="30">VLOOKUP(B126,DS,4,0)</f>
        <v>2568000</v>
      </c>
      <c r="F126" s="108">
        <f>VLOOKUP(B126,'CC - 11'!$B$95:$AS$168,36,0)</f>
        <v>24</v>
      </c>
      <c r="G126" s="243">
        <f t="shared" ref="G126:G162" si="31">ROUND(E126/$U$2*F126,0)</f>
        <v>2465280</v>
      </c>
      <c r="H126" s="108">
        <f>(VLOOKUP(B126,'CC - 11'!$B$95:$AS$168,37,0)+VLOOKUP(B126,'CC - 11'!$B$95:$AS$168,38,0))</f>
        <v>0</v>
      </c>
      <c r="I126" s="243">
        <f t="shared" ref="I126:I162" si="32">ROUND(E126/$U$2*H126,0)</f>
        <v>0</v>
      </c>
      <c r="J126" s="109">
        <f>F126+H126</f>
        <v>24</v>
      </c>
      <c r="K126" s="47">
        <f>G126+I126</f>
        <v>2465280</v>
      </c>
      <c r="L126" s="103">
        <f t="shared" ref="L126:L162" si="33">+F126*15000</f>
        <v>360000</v>
      </c>
      <c r="M126" s="49">
        <f t="shared" ref="M126:M162" si="34">K126+L126</f>
        <v>2825280</v>
      </c>
      <c r="N126" s="48">
        <f>IF(VLOOKUP(B126,DS,19,0)="x",E126*$N$5,0)</f>
        <v>205440</v>
      </c>
      <c r="O126" s="48">
        <f>IF(VLOOKUP(B126,DS,19,0)="x",E126*$O$5,0)</f>
        <v>38520</v>
      </c>
      <c r="P126" s="48">
        <f>IF(VLOOKUP(B126,DS,19,0)="x",E126*$P$5,0)</f>
        <v>25680</v>
      </c>
      <c r="Q126" s="47">
        <f t="shared" ref="Q126:Q163" si="35">M126-SUM(N126:P126)</f>
        <v>2555640</v>
      </c>
      <c r="R126" s="47">
        <f t="shared" ref="R126:R162" si="36">VLOOKUP(B126,DS,23,0)</f>
        <v>0</v>
      </c>
      <c r="S126" s="55">
        <f>Q126-R126</f>
        <v>2555640</v>
      </c>
      <c r="T126" s="47"/>
      <c r="U126" s="123"/>
      <c r="V126" s="45"/>
      <c r="W126" s="34"/>
      <c r="X126" s="5"/>
      <c r="Y126" s="5"/>
      <c r="Z126" s="5"/>
      <c r="AA126" s="4"/>
      <c r="AB126" s="4"/>
      <c r="AC126" s="4"/>
      <c r="AD126" s="4"/>
      <c r="AE126" s="4"/>
    </row>
    <row r="127" spans="1:31" s="44" customFormat="1" ht="23.25" customHeight="1">
      <c r="A127" s="46">
        <f t="shared" ref="A127:A162" si="37">ROW()-125</f>
        <v>2</v>
      </c>
      <c r="B127" s="163" t="s">
        <v>98</v>
      </c>
      <c r="C127" s="102" t="str">
        <f t="shared" si="28"/>
        <v>Huỳnh Thị Hường</v>
      </c>
      <c r="D127" s="135" t="str">
        <f t="shared" si="29"/>
        <v>Công nhân</v>
      </c>
      <c r="E127" s="103">
        <f t="shared" si="30"/>
        <v>2568000</v>
      </c>
      <c r="F127" s="108">
        <f>VLOOKUP(B127,'CC - 11'!$B$95:$AS$168,36,0)</f>
        <v>25</v>
      </c>
      <c r="G127" s="243">
        <f t="shared" si="31"/>
        <v>2568000</v>
      </c>
      <c r="H127" s="108">
        <f>(VLOOKUP(B127,'CC - 11'!$B$95:$AS$168,37,0)+VLOOKUP(B127,'CC - 11'!$B$95:$AS$168,38,0))</f>
        <v>0</v>
      </c>
      <c r="I127" s="243">
        <f t="shared" si="32"/>
        <v>0</v>
      </c>
      <c r="J127" s="109">
        <f t="shared" ref="J127:K160" si="38">F127+H127</f>
        <v>25</v>
      </c>
      <c r="K127" s="47">
        <f t="shared" si="38"/>
        <v>2568000</v>
      </c>
      <c r="L127" s="103">
        <f t="shared" si="33"/>
        <v>375000</v>
      </c>
      <c r="M127" s="49">
        <f t="shared" si="34"/>
        <v>2943000</v>
      </c>
      <c r="N127" s="48">
        <f>IF(VLOOKUP(B127,DS,19,0)="x",E127*$N$5,0)</f>
        <v>205440</v>
      </c>
      <c r="O127" s="48">
        <f>IF(VLOOKUP(B127,DS,19,0)="x",E127*$O$5,0)</f>
        <v>38520</v>
      </c>
      <c r="P127" s="48">
        <f>IF(VLOOKUP(B127,DS,19,0)="x",E127*$P$5,0)</f>
        <v>25680</v>
      </c>
      <c r="Q127" s="47">
        <f t="shared" si="35"/>
        <v>2673360</v>
      </c>
      <c r="R127" s="47">
        <f t="shared" si="36"/>
        <v>0</v>
      </c>
      <c r="S127" s="55">
        <f t="shared" ref="S127:S162" si="39">Q127-R127</f>
        <v>2673360</v>
      </c>
      <c r="T127" s="47"/>
      <c r="U127" s="123"/>
      <c r="V127" s="45"/>
      <c r="W127" s="34"/>
      <c r="X127" s="5"/>
      <c r="Y127" s="5"/>
      <c r="Z127" s="5"/>
      <c r="AA127" s="4"/>
      <c r="AB127" s="4"/>
      <c r="AC127" s="4"/>
      <c r="AD127" s="4"/>
      <c r="AE127" s="4"/>
    </row>
    <row r="128" spans="1:31" s="44" customFormat="1" ht="23.25" customHeight="1">
      <c r="A128" s="46">
        <f t="shared" si="37"/>
        <v>3</v>
      </c>
      <c r="B128" s="163" t="s">
        <v>99</v>
      </c>
      <c r="C128" s="102" t="str">
        <f t="shared" si="28"/>
        <v>Nguyễn Thị Rong</v>
      </c>
      <c r="D128" s="135" t="str">
        <f t="shared" si="29"/>
        <v>Công nhân</v>
      </c>
      <c r="E128" s="103">
        <f t="shared" si="30"/>
        <v>2568000</v>
      </c>
      <c r="F128" s="108">
        <f>VLOOKUP(B128,'CC - 11'!$B$95:$AS$168,36,0)</f>
        <v>24</v>
      </c>
      <c r="G128" s="243">
        <f t="shared" si="31"/>
        <v>2465280</v>
      </c>
      <c r="H128" s="108">
        <f>(VLOOKUP(B128,'CC - 11'!$B$95:$AS$168,37,0)+VLOOKUP(B128,'CC - 11'!$B$95:$AS$168,38,0))</f>
        <v>0</v>
      </c>
      <c r="I128" s="243">
        <f t="shared" si="32"/>
        <v>0</v>
      </c>
      <c r="J128" s="109">
        <f t="shared" si="38"/>
        <v>24</v>
      </c>
      <c r="K128" s="47">
        <f t="shared" si="38"/>
        <v>2465280</v>
      </c>
      <c r="L128" s="103">
        <f t="shared" si="33"/>
        <v>360000</v>
      </c>
      <c r="M128" s="49">
        <f t="shared" si="34"/>
        <v>2825280</v>
      </c>
      <c r="N128" s="48">
        <f>IF(VLOOKUP(B128,DS,19,0)="x",E128*$N$5,0)</f>
        <v>205440</v>
      </c>
      <c r="O128" s="48">
        <f>IF(VLOOKUP(B128,DS,19,0)="x",E128*$O$5,0)</f>
        <v>38520</v>
      </c>
      <c r="P128" s="48">
        <f>IF(VLOOKUP(B128,DS,19,0)="x",E128*$P$5,0)</f>
        <v>25680</v>
      </c>
      <c r="Q128" s="47">
        <f t="shared" si="35"/>
        <v>2555640</v>
      </c>
      <c r="R128" s="47">
        <f t="shared" si="36"/>
        <v>0</v>
      </c>
      <c r="S128" s="55">
        <f t="shared" si="39"/>
        <v>2555640</v>
      </c>
      <c r="T128" s="47"/>
      <c r="U128" s="123"/>
      <c r="V128" s="45"/>
      <c r="W128" s="34"/>
      <c r="X128" s="5"/>
      <c r="Y128" s="5"/>
      <c r="Z128" s="5"/>
      <c r="AA128" s="4"/>
      <c r="AB128" s="4"/>
      <c r="AC128" s="4"/>
      <c r="AD128" s="4"/>
      <c r="AE128" s="4"/>
    </row>
    <row r="129" spans="1:31" s="44" customFormat="1" ht="23.25" customHeight="1">
      <c r="A129" s="46">
        <f t="shared" si="37"/>
        <v>4</v>
      </c>
      <c r="B129" s="163" t="s">
        <v>100</v>
      </c>
      <c r="C129" s="102" t="str">
        <f t="shared" si="28"/>
        <v>Sơn Thị Nil</v>
      </c>
      <c r="D129" s="135" t="str">
        <f t="shared" si="29"/>
        <v>Công nhân</v>
      </c>
      <c r="E129" s="103">
        <f t="shared" si="30"/>
        <v>2568000</v>
      </c>
      <c r="F129" s="108">
        <f>VLOOKUP(B129,'CC - 11'!$B$95:$AS$168,36,0)</f>
        <v>25</v>
      </c>
      <c r="G129" s="243">
        <f t="shared" si="31"/>
        <v>2568000</v>
      </c>
      <c r="H129" s="108">
        <f>(VLOOKUP(B129,'CC - 11'!$B$95:$AS$168,37,0)+VLOOKUP(B129,'CC - 11'!$B$95:$AS$168,38,0))</f>
        <v>0</v>
      </c>
      <c r="I129" s="243">
        <f t="shared" si="32"/>
        <v>0</v>
      </c>
      <c r="J129" s="109">
        <f t="shared" si="38"/>
        <v>25</v>
      </c>
      <c r="K129" s="47">
        <f t="shared" si="38"/>
        <v>2568000</v>
      </c>
      <c r="L129" s="103">
        <f t="shared" si="33"/>
        <v>375000</v>
      </c>
      <c r="M129" s="49">
        <f t="shared" si="34"/>
        <v>2943000</v>
      </c>
      <c r="N129" s="48">
        <f>IF(VLOOKUP(B129,DS,19,0)="x",E129*$N$5,0)</f>
        <v>205440</v>
      </c>
      <c r="O129" s="48">
        <f>IF(VLOOKUP(B129,DS,19,0)="x",E129*$O$5,0)</f>
        <v>38520</v>
      </c>
      <c r="P129" s="48">
        <f>IF(VLOOKUP(B129,DS,19,0)="x",E129*$P$5,0)</f>
        <v>25680</v>
      </c>
      <c r="Q129" s="47">
        <f t="shared" si="35"/>
        <v>2673360</v>
      </c>
      <c r="R129" s="47">
        <f t="shared" si="36"/>
        <v>0</v>
      </c>
      <c r="S129" s="55">
        <f t="shared" si="39"/>
        <v>2673360</v>
      </c>
      <c r="T129" s="47"/>
      <c r="U129" s="123"/>
      <c r="V129" s="45"/>
      <c r="W129" s="34"/>
      <c r="X129" s="5"/>
      <c r="Y129" s="5"/>
      <c r="Z129" s="5"/>
      <c r="AA129" s="4"/>
      <c r="AB129" s="4"/>
      <c r="AC129" s="4"/>
      <c r="AD129" s="4"/>
      <c r="AE129" s="4"/>
    </row>
    <row r="130" spans="1:31" s="44" customFormat="1" ht="23.25" customHeight="1">
      <c r="A130" s="46">
        <f t="shared" si="37"/>
        <v>5</v>
      </c>
      <c r="B130" s="163" t="s">
        <v>101</v>
      </c>
      <c r="C130" s="102" t="str">
        <f t="shared" si="28"/>
        <v>Huỳnh Thị Bé Tha</v>
      </c>
      <c r="D130" s="135" t="str">
        <f t="shared" si="29"/>
        <v>Công nhân</v>
      </c>
      <c r="E130" s="103">
        <f t="shared" si="30"/>
        <v>2568000</v>
      </c>
      <c r="F130" s="108">
        <f>VLOOKUP(B130,'CC - 11'!$B$95:$AS$168,36,0)</f>
        <v>25</v>
      </c>
      <c r="G130" s="243">
        <f t="shared" si="31"/>
        <v>2568000</v>
      </c>
      <c r="H130" s="108">
        <f>(VLOOKUP(B130,'CC - 11'!$B$95:$AS$168,37,0)+VLOOKUP(B130,'CC - 11'!$B$95:$AS$168,38,0))</f>
        <v>0</v>
      </c>
      <c r="I130" s="243">
        <f t="shared" si="32"/>
        <v>0</v>
      </c>
      <c r="J130" s="109">
        <f t="shared" si="38"/>
        <v>25</v>
      </c>
      <c r="K130" s="47">
        <f t="shared" si="38"/>
        <v>2568000</v>
      </c>
      <c r="L130" s="103">
        <f t="shared" si="33"/>
        <v>375000</v>
      </c>
      <c r="M130" s="49">
        <f t="shared" si="34"/>
        <v>2943000</v>
      </c>
      <c r="N130" s="48">
        <f>IF(VLOOKUP(B130,DS,19,0)="x",E130*$N$5,0)</f>
        <v>205440</v>
      </c>
      <c r="O130" s="48">
        <f>IF(VLOOKUP(B130,DS,19,0)="x",E130*$O$5,0)</f>
        <v>38520</v>
      </c>
      <c r="P130" s="48">
        <f>IF(VLOOKUP(B130,DS,19,0)="x",E130*$P$5,0)</f>
        <v>25680</v>
      </c>
      <c r="Q130" s="47">
        <f t="shared" si="35"/>
        <v>2673360</v>
      </c>
      <c r="R130" s="47">
        <f t="shared" si="36"/>
        <v>0</v>
      </c>
      <c r="S130" s="55">
        <f t="shared" si="39"/>
        <v>2673360</v>
      </c>
      <c r="T130" s="47"/>
      <c r="U130" s="123"/>
      <c r="V130" s="45"/>
      <c r="W130" s="34"/>
      <c r="X130" s="5"/>
      <c r="Y130" s="5"/>
      <c r="Z130" s="5"/>
      <c r="AA130" s="4"/>
      <c r="AB130" s="4"/>
      <c r="AC130" s="4"/>
      <c r="AD130" s="4"/>
      <c r="AE130" s="4"/>
    </row>
    <row r="131" spans="1:31" s="44" customFormat="1" ht="23.25" customHeight="1">
      <c r="A131" s="46">
        <f t="shared" si="37"/>
        <v>6</v>
      </c>
      <c r="B131" s="163" t="s">
        <v>102</v>
      </c>
      <c r="C131" s="102" t="str">
        <f t="shared" si="28"/>
        <v>Huỳnh Thị Bé Thi</v>
      </c>
      <c r="D131" s="135" t="str">
        <f t="shared" si="29"/>
        <v>Công nhân</v>
      </c>
      <c r="E131" s="103">
        <f t="shared" si="30"/>
        <v>2568000</v>
      </c>
      <c r="F131" s="108">
        <f>VLOOKUP(B131,'CC - 11'!$B$95:$AS$168,36,0)</f>
        <v>24</v>
      </c>
      <c r="G131" s="243">
        <f t="shared" si="31"/>
        <v>2465280</v>
      </c>
      <c r="H131" s="108">
        <f>(VLOOKUP(B131,'CC - 11'!$B$95:$AS$168,37,0)+VLOOKUP(B131,'CC - 11'!$B$95:$AS$168,38,0))</f>
        <v>0</v>
      </c>
      <c r="I131" s="243">
        <f t="shared" si="32"/>
        <v>0</v>
      </c>
      <c r="J131" s="109">
        <f t="shared" si="38"/>
        <v>24</v>
      </c>
      <c r="K131" s="47">
        <f t="shared" si="38"/>
        <v>2465280</v>
      </c>
      <c r="L131" s="103">
        <f t="shared" si="33"/>
        <v>360000</v>
      </c>
      <c r="M131" s="49">
        <f t="shared" si="34"/>
        <v>2825280</v>
      </c>
      <c r="N131" s="48">
        <f>IF(VLOOKUP(B131,DS,19,0)="x",E131*$N$5,0)</f>
        <v>205440</v>
      </c>
      <c r="O131" s="48">
        <f>IF(VLOOKUP(B131,DS,19,0)="x",E131*$O$5,0)</f>
        <v>38520</v>
      </c>
      <c r="P131" s="48">
        <f>IF(VLOOKUP(B131,DS,19,0)="x",E131*$P$5,0)</f>
        <v>25680</v>
      </c>
      <c r="Q131" s="47">
        <f t="shared" si="35"/>
        <v>2555640</v>
      </c>
      <c r="R131" s="47">
        <f t="shared" si="36"/>
        <v>0</v>
      </c>
      <c r="S131" s="55">
        <f t="shared" si="39"/>
        <v>2555640</v>
      </c>
      <c r="T131" s="47"/>
      <c r="U131" s="123"/>
      <c r="V131" s="45"/>
      <c r="W131" s="34"/>
      <c r="X131" s="5"/>
      <c r="Y131" s="5"/>
      <c r="Z131" s="5"/>
      <c r="AA131" s="4"/>
      <c r="AB131" s="4"/>
      <c r="AC131" s="4"/>
      <c r="AD131" s="4"/>
      <c r="AE131" s="4"/>
    </row>
    <row r="132" spans="1:31" s="44" customFormat="1" ht="23.25" customHeight="1">
      <c r="A132" s="46">
        <f t="shared" si="37"/>
        <v>7</v>
      </c>
      <c r="B132" s="163" t="s">
        <v>103</v>
      </c>
      <c r="C132" s="102" t="str">
        <f t="shared" si="28"/>
        <v>Nguyễn Thị Kim Hồng</v>
      </c>
      <c r="D132" s="135" t="str">
        <f t="shared" si="29"/>
        <v>Công nhân</v>
      </c>
      <c r="E132" s="103">
        <f t="shared" si="30"/>
        <v>2568000</v>
      </c>
      <c r="F132" s="108">
        <f>VLOOKUP(B132,'CC - 11'!$B$95:$AS$168,36,0)</f>
        <v>25</v>
      </c>
      <c r="G132" s="243">
        <f t="shared" si="31"/>
        <v>2568000</v>
      </c>
      <c r="H132" s="108">
        <f>(VLOOKUP(B132,'CC - 11'!$B$95:$AS$168,37,0)+VLOOKUP(B132,'CC - 11'!$B$95:$AS$168,38,0))</f>
        <v>0</v>
      </c>
      <c r="I132" s="243">
        <f t="shared" si="32"/>
        <v>0</v>
      </c>
      <c r="J132" s="109">
        <f t="shared" si="38"/>
        <v>25</v>
      </c>
      <c r="K132" s="47">
        <f t="shared" si="38"/>
        <v>2568000</v>
      </c>
      <c r="L132" s="103">
        <f t="shared" si="33"/>
        <v>375000</v>
      </c>
      <c r="M132" s="49">
        <f t="shared" si="34"/>
        <v>2943000</v>
      </c>
      <c r="N132" s="48">
        <f>IF(VLOOKUP(B132,DS,19,0)="x",E132*$N$5,0)</f>
        <v>205440</v>
      </c>
      <c r="O132" s="48">
        <f>IF(VLOOKUP(B132,DS,19,0)="x",E132*$O$5,0)</f>
        <v>38520</v>
      </c>
      <c r="P132" s="48">
        <f>IF(VLOOKUP(B132,DS,19,0)="x",E132*$P$5,0)</f>
        <v>25680</v>
      </c>
      <c r="Q132" s="47">
        <f t="shared" si="35"/>
        <v>2673360</v>
      </c>
      <c r="R132" s="47">
        <f t="shared" si="36"/>
        <v>0</v>
      </c>
      <c r="S132" s="55">
        <f t="shared" si="39"/>
        <v>2673360</v>
      </c>
      <c r="T132" s="47"/>
      <c r="U132" s="123"/>
      <c r="V132" s="45"/>
      <c r="W132" s="34"/>
      <c r="X132" s="5"/>
      <c r="Y132" s="5"/>
      <c r="Z132" s="5"/>
      <c r="AA132" s="4"/>
      <c r="AB132" s="4"/>
      <c r="AC132" s="4"/>
      <c r="AD132" s="4"/>
      <c r="AE132" s="4"/>
    </row>
    <row r="133" spans="1:31" s="44" customFormat="1" ht="23.25" customHeight="1">
      <c r="A133" s="46">
        <f t="shared" si="37"/>
        <v>8</v>
      </c>
      <c r="B133" s="163" t="s">
        <v>104</v>
      </c>
      <c r="C133" s="102" t="str">
        <f t="shared" si="28"/>
        <v>Nguyễn Thị Lựu</v>
      </c>
      <c r="D133" s="135" t="str">
        <f t="shared" si="29"/>
        <v>Công nhân</v>
      </c>
      <c r="E133" s="103">
        <f t="shared" si="30"/>
        <v>2568000</v>
      </c>
      <c r="F133" s="108">
        <f>VLOOKUP(B133,'CC - 11'!$B$95:$AS$168,36,0)</f>
        <v>24</v>
      </c>
      <c r="G133" s="243">
        <f t="shared" si="31"/>
        <v>2465280</v>
      </c>
      <c r="H133" s="108">
        <f>(VLOOKUP(B133,'CC - 11'!$B$95:$AS$168,37,0)+VLOOKUP(B133,'CC - 11'!$B$95:$AS$168,38,0))</f>
        <v>0</v>
      </c>
      <c r="I133" s="243">
        <f t="shared" si="32"/>
        <v>0</v>
      </c>
      <c r="J133" s="109">
        <f t="shared" si="38"/>
        <v>24</v>
      </c>
      <c r="K133" s="47">
        <f t="shared" si="38"/>
        <v>2465280</v>
      </c>
      <c r="L133" s="103">
        <f t="shared" si="33"/>
        <v>360000</v>
      </c>
      <c r="M133" s="49">
        <f t="shared" si="34"/>
        <v>2825280</v>
      </c>
      <c r="N133" s="48">
        <f>IF(VLOOKUP(B133,DS,19,0)="x",E133*$N$5,0)</f>
        <v>205440</v>
      </c>
      <c r="O133" s="48">
        <f>IF(VLOOKUP(B133,DS,19,0)="x",E133*$O$5,0)</f>
        <v>38520</v>
      </c>
      <c r="P133" s="48">
        <f>IF(VLOOKUP(B133,DS,19,0)="x",E133*$P$5,0)</f>
        <v>25680</v>
      </c>
      <c r="Q133" s="47">
        <f t="shared" si="35"/>
        <v>2555640</v>
      </c>
      <c r="R133" s="47">
        <f t="shared" si="36"/>
        <v>0</v>
      </c>
      <c r="S133" s="55">
        <f t="shared" si="39"/>
        <v>2555640</v>
      </c>
      <c r="T133" s="47"/>
      <c r="U133" s="123"/>
      <c r="V133" s="45"/>
      <c r="W133" s="34"/>
      <c r="X133" s="5"/>
      <c r="Y133" s="5"/>
      <c r="Z133" s="5"/>
      <c r="AA133" s="4"/>
      <c r="AB133" s="4"/>
      <c r="AC133" s="4"/>
      <c r="AD133" s="4"/>
      <c r="AE133" s="4"/>
    </row>
    <row r="134" spans="1:31" s="44" customFormat="1" ht="23.25" customHeight="1">
      <c r="A134" s="46">
        <f t="shared" si="37"/>
        <v>9</v>
      </c>
      <c r="B134" s="163" t="s">
        <v>105</v>
      </c>
      <c r="C134" s="102" t="str">
        <f t="shared" si="28"/>
        <v>Lý Thị Được</v>
      </c>
      <c r="D134" s="135" t="str">
        <f t="shared" si="29"/>
        <v>Công nhân</v>
      </c>
      <c r="E134" s="103">
        <f t="shared" si="30"/>
        <v>2568000</v>
      </c>
      <c r="F134" s="108">
        <f>VLOOKUP(B134,'CC - 11'!$B$95:$AS$168,36,0)</f>
        <v>25</v>
      </c>
      <c r="G134" s="243">
        <f t="shared" si="31"/>
        <v>2568000</v>
      </c>
      <c r="H134" s="108">
        <f>(VLOOKUP(B134,'CC - 11'!$B$95:$AS$168,37,0)+VLOOKUP(B134,'CC - 11'!$B$95:$AS$168,38,0))</f>
        <v>0</v>
      </c>
      <c r="I134" s="243">
        <f t="shared" si="32"/>
        <v>0</v>
      </c>
      <c r="J134" s="109">
        <f t="shared" si="38"/>
        <v>25</v>
      </c>
      <c r="K134" s="47">
        <f t="shared" si="38"/>
        <v>2568000</v>
      </c>
      <c r="L134" s="103">
        <f t="shared" si="33"/>
        <v>375000</v>
      </c>
      <c r="M134" s="49">
        <f t="shared" si="34"/>
        <v>2943000</v>
      </c>
      <c r="N134" s="48">
        <f>IF(VLOOKUP(B134,DS,19,0)="x",E134*$N$5,0)</f>
        <v>205440</v>
      </c>
      <c r="O134" s="48">
        <f>IF(VLOOKUP(B134,DS,19,0)="x",E134*$O$5,0)</f>
        <v>38520</v>
      </c>
      <c r="P134" s="48">
        <f>IF(VLOOKUP(B134,DS,19,0)="x",E134*$P$5,0)</f>
        <v>25680</v>
      </c>
      <c r="Q134" s="47">
        <f t="shared" si="35"/>
        <v>2673360</v>
      </c>
      <c r="R134" s="47">
        <f t="shared" si="36"/>
        <v>0</v>
      </c>
      <c r="S134" s="55">
        <f t="shared" si="39"/>
        <v>2673360</v>
      </c>
      <c r="T134" s="47"/>
      <c r="U134" s="123"/>
      <c r="V134" s="45"/>
      <c r="W134" s="34"/>
      <c r="X134" s="5"/>
      <c r="Y134" s="5"/>
      <c r="Z134" s="5"/>
      <c r="AA134" s="4"/>
      <c r="AB134" s="4"/>
      <c r="AC134" s="4"/>
      <c r="AD134" s="4"/>
      <c r="AE134" s="4"/>
    </row>
    <row r="135" spans="1:31" s="44" customFormat="1" ht="23.25" customHeight="1">
      <c r="A135" s="46">
        <f t="shared" si="37"/>
        <v>10</v>
      </c>
      <c r="B135" s="163" t="s">
        <v>106</v>
      </c>
      <c r="C135" s="102" t="str">
        <f t="shared" si="28"/>
        <v>Lý La Quan</v>
      </c>
      <c r="D135" s="135" t="str">
        <f t="shared" si="29"/>
        <v>Công nhân</v>
      </c>
      <c r="E135" s="103">
        <f t="shared" si="30"/>
        <v>2568000</v>
      </c>
      <c r="F135" s="108">
        <f>VLOOKUP(B135,'CC - 11'!$B$95:$AS$168,36,0)</f>
        <v>23</v>
      </c>
      <c r="G135" s="243">
        <f t="shared" si="31"/>
        <v>2362560</v>
      </c>
      <c r="H135" s="108">
        <f>(VLOOKUP(B135,'CC - 11'!$B$95:$AS$168,37,0)+VLOOKUP(B135,'CC - 11'!$B$95:$AS$168,38,0))</f>
        <v>0</v>
      </c>
      <c r="I135" s="243">
        <f t="shared" si="32"/>
        <v>0</v>
      </c>
      <c r="J135" s="109">
        <f t="shared" si="38"/>
        <v>23</v>
      </c>
      <c r="K135" s="47">
        <f t="shared" si="38"/>
        <v>2362560</v>
      </c>
      <c r="L135" s="103">
        <f t="shared" si="33"/>
        <v>345000</v>
      </c>
      <c r="M135" s="49">
        <f t="shared" si="34"/>
        <v>2707560</v>
      </c>
      <c r="N135" s="48">
        <f>IF(VLOOKUP(B135,DS,19,0)="x",E135*$N$5,0)</f>
        <v>205440</v>
      </c>
      <c r="O135" s="48">
        <f>IF(VLOOKUP(B135,DS,19,0)="x",E135*$O$5,0)</f>
        <v>38520</v>
      </c>
      <c r="P135" s="48">
        <f>IF(VLOOKUP(B135,DS,19,0)="x",E135*$P$5,0)</f>
        <v>25680</v>
      </c>
      <c r="Q135" s="47">
        <f t="shared" si="35"/>
        <v>2437920</v>
      </c>
      <c r="R135" s="47">
        <f t="shared" si="36"/>
        <v>0</v>
      </c>
      <c r="S135" s="55">
        <f t="shared" si="39"/>
        <v>2437920</v>
      </c>
      <c r="T135" s="47"/>
      <c r="U135" s="123"/>
      <c r="V135" s="45"/>
      <c r="W135" s="34"/>
      <c r="X135" s="5"/>
      <c r="Y135" s="5"/>
      <c r="Z135" s="5"/>
      <c r="AA135" s="4"/>
      <c r="AB135" s="4"/>
      <c r="AC135" s="4"/>
      <c r="AD135" s="4"/>
      <c r="AE135" s="4"/>
    </row>
    <row r="136" spans="1:31" s="44" customFormat="1" ht="23.25" customHeight="1">
      <c r="A136" s="46">
        <f t="shared" si="37"/>
        <v>11</v>
      </c>
      <c r="B136" s="163" t="s">
        <v>107</v>
      </c>
      <c r="C136" s="102" t="str">
        <f t="shared" si="28"/>
        <v>Trà Thị Soi</v>
      </c>
      <c r="D136" s="135" t="str">
        <f t="shared" si="29"/>
        <v>Công nhân</v>
      </c>
      <c r="E136" s="103">
        <f t="shared" si="30"/>
        <v>2568000</v>
      </c>
      <c r="F136" s="108">
        <f>VLOOKUP(B136,'CC - 11'!$B$95:$AS$168,36,0)</f>
        <v>25</v>
      </c>
      <c r="G136" s="243">
        <f t="shared" si="31"/>
        <v>2568000</v>
      </c>
      <c r="H136" s="108">
        <f>(VLOOKUP(B136,'CC - 11'!$B$95:$AS$168,37,0)+VLOOKUP(B136,'CC - 11'!$B$95:$AS$168,38,0))</f>
        <v>0</v>
      </c>
      <c r="I136" s="243">
        <f t="shared" si="32"/>
        <v>0</v>
      </c>
      <c r="J136" s="109">
        <f t="shared" si="38"/>
        <v>25</v>
      </c>
      <c r="K136" s="47">
        <f t="shared" si="38"/>
        <v>2568000</v>
      </c>
      <c r="L136" s="103">
        <f t="shared" si="33"/>
        <v>375000</v>
      </c>
      <c r="M136" s="49">
        <f t="shared" si="34"/>
        <v>2943000</v>
      </c>
      <c r="N136" s="48">
        <f>IF(VLOOKUP(B136,DS,19,0)="x",E136*$N$5,0)</f>
        <v>205440</v>
      </c>
      <c r="O136" s="48">
        <f>IF(VLOOKUP(B136,DS,19,0)="x",E136*$O$5,0)</f>
        <v>38520</v>
      </c>
      <c r="P136" s="48">
        <f>IF(VLOOKUP(B136,DS,19,0)="x",E136*$P$5,0)</f>
        <v>25680</v>
      </c>
      <c r="Q136" s="47">
        <f t="shared" si="35"/>
        <v>2673360</v>
      </c>
      <c r="R136" s="47">
        <f t="shared" si="36"/>
        <v>0</v>
      </c>
      <c r="S136" s="55">
        <f t="shared" si="39"/>
        <v>2673360</v>
      </c>
      <c r="T136" s="47"/>
      <c r="U136" s="123"/>
      <c r="V136" s="45"/>
      <c r="W136" s="34"/>
      <c r="X136" s="5"/>
      <c r="Y136" s="5"/>
      <c r="Z136" s="5"/>
      <c r="AA136" s="4"/>
      <c r="AB136" s="4"/>
      <c r="AC136" s="4"/>
      <c r="AD136" s="4"/>
      <c r="AE136" s="4"/>
    </row>
    <row r="137" spans="1:31" s="44" customFormat="1" ht="23.25" customHeight="1">
      <c r="A137" s="46">
        <f t="shared" si="37"/>
        <v>12</v>
      </c>
      <c r="B137" s="163" t="s">
        <v>108</v>
      </c>
      <c r="C137" s="102" t="str">
        <f t="shared" si="28"/>
        <v>Nguyễn Thị Diễm Hương</v>
      </c>
      <c r="D137" s="135" t="str">
        <f t="shared" si="29"/>
        <v>Công nhân</v>
      </c>
      <c r="E137" s="103">
        <f t="shared" si="30"/>
        <v>2568000</v>
      </c>
      <c r="F137" s="108">
        <f>VLOOKUP(B137,'CC - 11'!$B$95:$AS$168,36,0)</f>
        <v>25</v>
      </c>
      <c r="G137" s="243">
        <f t="shared" si="31"/>
        <v>2568000</v>
      </c>
      <c r="H137" s="108">
        <f>(VLOOKUP(B137,'CC - 11'!$B$95:$AS$168,37,0)+VLOOKUP(B137,'CC - 11'!$B$95:$AS$168,38,0))</f>
        <v>0</v>
      </c>
      <c r="I137" s="243">
        <f t="shared" si="32"/>
        <v>0</v>
      </c>
      <c r="J137" s="109">
        <f t="shared" si="38"/>
        <v>25</v>
      </c>
      <c r="K137" s="47">
        <f t="shared" si="38"/>
        <v>2568000</v>
      </c>
      <c r="L137" s="103">
        <f t="shared" si="33"/>
        <v>375000</v>
      </c>
      <c r="M137" s="49">
        <f t="shared" si="34"/>
        <v>2943000</v>
      </c>
      <c r="N137" s="48">
        <f>IF(VLOOKUP(B137,DS,19,0)="x",E137*$N$5,0)</f>
        <v>205440</v>
      </c>
      <c r="O137" s="48">
        <f>IF(VLOOKUP(B137,DS,19,0)="x",E137*$O$5,0)</f>
        <v>38520</v>
      </c>
      <c r="P137" s="48">
        <f>IF(VLOOKUP(B137,DS,19,0)="x",E137*$P$5,0)</f>
        <v>25680</v>
      </c>
      <c r="Q137" s="47">
        <f t="shared" si="35"/>
        <v>2673360</v>
      </c>
      <c r="R137" s="47">
        <f t="shared" si="36"/>
        <v>0</v>
      </c>
      <c r="S137" s="55">
        <f t="shared" si="39"/>
        <v>2673360</v>
      </c>
      <c r="T137" s="47"/>
      <c r="U137" s="123"/>
      <c r="V137" s="45"/>
      <c r="W137" s="34"/>
      <c r="X137" s="5"/>
      <c r="Y137" s="5"/>
      <c r="Z137" s="5"/>
      <c r="AA137" s="4"/>
      <c r="AB137" s="4"/>
      <c r="AC137" s="4"/>
      <c r="AD137" s="4"/>
      <c r="AE137" s="4"/>
    </row>
    <row r="138" spans="1:31" s="44" customFormat="1" ht="23.25" customHeight="1">
      <c r="A138" s="46">
        <f t="shared" si="37"/>
        <v>13</v>
      </c>
      <c r="B138" s="163" t="s">
        <v>109</v>
      </c>
      <c r="C138" s="102" t="str">
        <f t="shared" si="28"/>
        <v>Sơn Thị Muỗi Tron</v>
      </c>
      <c r="D138" s="135" t="str">
        <f t="shared" si="29"/>
        <v>Công nhân</v>
      </c>
      <c r="E138" s="103">
        <f t="shared" si="30"/>
        <v>2568000</v>
      </c>
      <c r="F138" s="108">
        <f>VLOOKUP(B138,'CC - 11'!$B$95:$AS$168,36,0)</f>
        <v>25</v>
      </c>
      <c r="G138" s="243">
        <f t="shared" si="31"/>
        <v>2568000</v>
      </c>
      <c r="H138" s="108">
        <f>(VLOOKUP(B138,'CC - 11'!$B$95:$AS$168,37,0)+VLOOKUP(B138,'CC - 11'!$B$95:$AS$168,38,0))</f>
        <v>0</v>
      </c>
      <c r="I138" s="243">
        <f t="shared" si="32"/>
        <v>0</v>
      </c>
      <c r="J138" s="109">
        <f t="shared" si="38"/>
        <v>25</v>
      </c>
      <c r="K138" s="47">
        <f t="shared" si="38"/>
        <v>2568000</v>
      </c>
      <c r="L138" s="103">
        <f t="shared" si="33"/>
        <v>375000</v>
      </c>
      <c r="M138" s="49">
        <f t="shared" si="34"/>
        <v>2943000</v>
      </c>
      <c r="N138" s="48">
        <f>IF(VLOOKUP(B138,DS,19,0)="x",E138*$N$5,0)</f>
        <v>205440</v>
      </c>
      <c r="O138" s="48">
        <f>IF(VLOOKUP(B138,DS,19,0)="x",E138*$O$5,0)</f>
        <v>38520</v>
      </c>
      <c r="P138" s="48">
        <f>IF(VLOOKUP(B138,DS,19,0)="x",E138*$P$5,0)</f>
        <v>25680</v>
      </c>
      <c r="Q138" s="47">
        <f t="shared" si="35"/>
        <v>2673360</v>
      </c>
      <c r="R138" s="47">
        <f t="shared" si="36"/>
        <v>0</v>
      </c>
      <c r="S138" s="55">
        <f t="shared" si="39"/>
        <v>2673360</v>
      </c>
      <c r="T138" s="47"/>
      <c r="U138" s="123"/>
      <c r="V138" s="45"/>
      <c r="W138" s="34"/>
      <c r="X138" s="5"/>
      <c r="Y138" s="5"/>
      <c r="Z138" s="5"/>
      <c r="AA138" s="4"/>
      <c r="AB138" s="4"/>
      <c r="AC138" s="4"/>
      <c r="AD138" s="4"/>
      <c r="AE138" s="4"/>
    </row>
    <row r="139" spans="1:31" s="44" customFormat="1" ht="23.25" customHeight="1">
      <c r="A139" s="46">
        <f t="shared" si="37"/>
        <v>14</v>
      </c>
      <c r="B139" s="163" t="s">
        <v>110</v>
      </c>
      <c r="C139" s="102" t="str">
        <f t="shared" si="28"/>
        <v>Sơn Thị Thương</v>
      </c>
      <c r="D139" s="135" t="str">
        <f t="shared" si="29"/>
        <v>Công nhân</v>
      </c>
      <c r="E139" s="103">
        <f t="shared" si="30"/>
        <v>2568000</v>
      </c>
      <c r="F139" s="108">
        <f>VLOOKUP(B139,'CC - 11'!$B$95:$AS$168,36,0)</f>
        <v>25</v>
      </c>
      <c r="G139" s="243">
        <f t="shared" si="31"/>
        <v>2568000</v>
      </c>
      <c r="H139" s="108">
        <f>(VLOOKUP(B139,'CC - 11'!$B$95:$AS$168,37,0)+VLOOKUP(B139,'CC - 11'!$B$95:$AS$168,38,0))</f>
        <v>0</v>
      </c>
      <c r="I139" s="243">
        <f t="shared" si="32"/>
        <v>0</v>
      </c>
      <c r="J139" s="109">
        <f t="shared" si="38"/>
        <v>25</v>
      </c>
      <c r="K139" s="47">
        <f t="shared" si="38"/>
        <v>2568000</v>
      </c>
      <c r="L139" s="103">
        <f t="shared" si="33"/>
        <v>375000</v>
      </c>
      <c r="M139" s="49">
        <f t="shared" si="34"/>
        <v>2943000</v>
      </c>
      <c r="N139" s="48">
        <f>IF(VLOOKUP(B139,DS,19,0)="x",E139*$N$5,0)</f>
        <v>205440</v>
      </c>
      <c r="O139" s="48">
        <f>IF(VLOOKUP(B139,DS,19,0)="x",E139*$O$5,0)</f>
        <v>38520</v>
      </c>
      <c r="P139" s="48">
        <f>IF(VLOOKUP(B139,DS,19,0)="x",E139*$P$5,0)</f>
        <v>25680</v>
      </c>
      <c r="Q139" s="47">
        <f t="shared" si="35"/>
        <v>2673360</v>
      </c>
      <c r="R139" s="47">
        <f t="shared" si="36"/>
        <v>0</v>
      </c>
      <c r="S139" s="55">
        <f t="shared" si="39"/>
        <v>2673360</v>
      </c>
      <c r="T139" s="47"/>
      <c r="U139" s="123"/>
      <c r="V139" s="45"/>
      <c r="W139" s="34"/>
      <c r="X139" s="5"/>
      <c r="Y139" s="5"/>
      <c r="Z139" s="5"/>
      <c r="AA139" s="4"/>
      <c r="AB139" s="4"/>
      <c r="AC139" s="4"/>
      <c r="AD139" s="4"/>
      <c r="AE139" s="4"/>
    </row>
    <row r="140" spans="1:31" s="44" customFormat="1" ht="23.25" customHeight="1">
      <c r="A140" s="46">
        <f t="shared" si="37"/>
        <v>15</v>
      </c>
      <c r="B140" s="163" t="s">
        <v>111</v>
      </c>
      <c r="C140" s="102" t="str">
        <f t="shared" si="28"/>
        <v>Thạch Thị Som Ươne</v>
      </c>
      <c r="D140" s="135" t="str">
        <f t="shared" si="29"/>
        <v>Công nhân</v>
      </c>
      <c r="E140" s="103">
        <f t="shared" si="30"/>
        <v>2568000</v>
      </c>
      <c r="F140" s="108">
        <f>VLOOKUP(B140,'CC - 11'!$B$95:$AS$168,36,0)</f>
        <v>25</v>
      </c>
      <c r="G140" s="243">
        <f t="shared" si="31"/>
        <v>2568000</v>
      </c>
      <c r="H140" s="108">
        <f>(VLOOKUP(B140,'CC - 11'!$B$95:$AS$168,37,0)+VLOOKUP(B140,'CC - 11'!$B$95:$AS$168,38,0))</f>
        <v>0</v>
      </c>
      <c r="I140" s="243">
        <f t="shared" si="32"/>
        <v>0</v>
      </c>
      <c r="J140" s="109">
        <f t="shared" si="38"/>
        <v>25</v>
      </c>
      <c r="K140" s="47">
        <f t="shared" si="38"/>
        <v>2568000</v>
      </c>
      <c r="L140" s="103">
        <f t="shared" si="33"/>
        <v>375000</v>
      </c>
      <c r="M140" s="49">
        <f t="shared" si="34"/>
        <v>2943000</v>
      </c>
      <c r="N140" s="48">
        <f>IF(VLOOKUP(B140,DS,19,0)="x",E140*$N$5,0)</f>
        <v>205440</v>
      </c>
      <c r="O140" s="48">
        <f>IF(VLOOKUP(B140,DS,19,0)="x",E140*$O$5,0)</f>
        <v>38520</v>
      </c>
      <c r="P140" s="48">
        <f>IF(VLOOKUP(B140,DS,19,0)="x",E140*$P$5,0)</f>
        <v>25680</v>
      </c>
      <c r="Q140" s="47">
        <f t="shared" si="35"/>
        <v>2673360</v>
      </c>
      <c r="R140" s="47">
        <f t="shared" si="36"/>
        <v>0</v>
      </c>
      <c r="S140" s="55">
        <f t="shared" si="39"/>
        <v>2673360</v>
      </c>
      <c r="T140" s="47"/>
      <c r="U140" s="123"/>
      <c r="V140" s="45"/>
      <c r="W140" s="34"/>
      <c r="X140" s="5"/>
      <c r="Y140" s="5"/>
      <c r="Z140" s="5"/>
      <c r="AA140" s="4"/>
      <c r="AB140" s="4"/>
      <c r="AC140" s="4"/>
      <c r="AD140" s="4"/>
      <c r="AE140" s="4"/>
    </row>
    <row r="141" spans="1:31" s="44" customFormat="1" ht="23.25" customHeight="1">
      <c r="A141" s="46">
        <f t="shared" si="37"/>
        <v>16</v>
      </c>
      <c r="B141" s="163" t="s">
        <v>112</v>
      </c>
      <c r="C141" s="102" t="str">
        <f t="shared" si="28"/>
        <v>Huỳnh Thị Như</v>
      </c>
      <c r="D141" s="135" t="str">
        <f t="shared" si="29"/>
        <v>Công nhân</v>
      </c>
      <c r="E141" s="103">
        <f t="shared" si="30"/>
        <v>2568000</v>
      </c>
      <c r="F141" s="108">
        <f>VLOOKUP(B141,'CC - 11'!$B$95:$AS$168,36,0)</f>
        <v>20</v>
      </c>
      <c r="G141" s="243">
        <f t="shared" si="31"/>
        <v>2054400</v>
      </c>
      <c r="H141" s="108">
        <f>(VLOOKUP(B141,'CC - 11'!$B$95:$AS$168,37,0)+VLOOKUP(B141,'CC - 11'!$B$95:$AS$168,38,0))</f>
        <v>0</v>
      </c>
      <c r="I141" s="243">
        <f t="shared" si="32"/>
        <v>0</v>
      </c>
      <c r="J141" s="109">
        <f t="shared" si="38"/>
        <v>20</v>
      </c>
      <c r="K141" s="47">
        <f t="shared" si="38"/>
        <v>2054400</v>
      </c>
      <c r="L141" s="103">
        <f t="shared" si="33"/>
        <v>300000</v>
      </c>
      <c r="M141" s="49">
        <f t="shared" si="34"/>
        <v>2354400</v>
      </c>
      <c r="N141" s="48">
        <f>IF(VLOOKUP(B141,DS,19,0)="x",E141*$N$5,0)</f>
        <v>205440</v>
      </c>
      <c r="O141" s="48">
        <f>IF(VLOOKUP(B141,DS,19,0)="x",E141*$O$5,0)</f>
        <v>38520</v>
      </c>
      <c r="P141" s="48">
        <f>IF(VLOOKUP(B141,DS,19,0)="x",E141*$P$5,0)</f>
        <v>25680</v>
      </c>
      <c r="Q141" s="47">
        <f t="shared" si="35"/>
        <v>2084760</v>
      </c>
      <c r="R141" s="47">
        <f t="shared" si="36"/>
        <v>0</v>
      </c>
      <c r="S141" s="55">
        <f t="shared" si="39"/>
        <v>2084760</v>
      </c>
      <c r="T141" s="47"/>
      <c r="U141" s="123"/>
      <c r="V141" s="45"/>
      <c r="W141" s="34"/>
      <c r="X141" s="5"/>
      <c r="Y141" s="5"/>
      <c r="Z141" s="5"/>
      <c r="AA141" s="4"/>
      <c r="AB141" s="4"/>
      <c r="AC141" s="4"/>
      <c r="AD141" s="4"/>
      <c r="AE141" s="4"/>
    </row>
    <row r="142" spans="1:31" s="44" customFormat="1" ht="23.25" customHeight="1">
      <c r="A142" s="46">
        <f t="shared" si="37"/>
        <v>17</v>
      </c>
      <c r="B142" s="163" t="s">
        <v>113</v>
      </c>
      <c r="C142" s="102" t="str">
        <f t="shared" si="28"/>
        <v>Sơn Thị Chành Ny</v>
      </c>
      <c r="D142" s="135" t="str">
        <f t="shared" si="29"/>
        <v>Công nhân</v>
      </c>
      <c r="E142" s="103">
        <f t="shared" si="30"/>
        <v>2568000</v>
      </c>
      <c r="F142" s="108">
        <f>VLOOKUP(B142,'CC - 11'!$B$95:$AS$168,36,0)</f>
        <v>25</v>
      </c>
      <c r="G142" s="243">
        <f t="shared" si="31"/>
        <v>2568000</v>
      </c>
      <c r="H142" s="108">
        <f>(VLOOKUP(B142,'CC - 11'!$B$95:$AS$168,37,0)+VLOOKUP(B142,'CC - 11'!$B$95:$AS$168,38,0))</f>
        <v>0</v>
      </c>
      <c r="I142" s="243">
        <f t="shared" si="32"/>
        <v>0</v>
      </c>
      <c r="J142" s="109">
        <f t="shared" si="38"/>
        <v>25</v>
      </c>
      <c r="K142" s="47">
        <f t="shared" si="38"/>
        <v>2568000</v>
      </c>
      <c r="L142" s="103">
        <f t="shared" si="33"/>
        <v>375000</v>
      </c>
      <c r="M142" s="49">
        <f t="shared" si="34"/>
        <v>2943000</v>
      </c>
      <c r="N142" s="48">
        <f>IF(VLOOKUP(B142,DS,19,0)="x",E142*$N$5,0)</f>
        <v>205440</v>
      </c>
      <c r="O142" s="48">
        <f>IF(VLOOKUP(B142,DS,19,0)="x",E142*$O$5,0)</f>
        <v>38520</v>
      </c>
      <c r="P142" s="48">
        <f>IF(VLOOKUP(B142,DS,19,0)="x",E142*$P$5,0)</f>
        <v>25680</v>
      </c>
      <c r="Q142" s="47">
        <f t="shared" si="35"/>
        <v>2673360</v>
      </c>
      <c r="R142" s="47">
        <f t="shared" si="36"/>
        <v>0</v>
      </c>
      <c r="S142" s="55">
        <f t="shared" si="39"/>
        <v>2673360</v>
      </c>
      <c r="T142" s="47"/>
      <c r="U142" s="123"/>
      <c r="V142" s="45"/>
      <c r="W142" s="34"/>
      <c r="X142" s="5"/>
      <c r="Y142" s="5"/>
      <c r="Z142" s="5"/>
      <c r="AA142" s="4"/>
      <c r="AB142" s="4"/>
      <c r="AC142" s="4"/>
      <c r="AD142" s="4"/>
      <c r="AE142" s="4"/>
    </row>
    <row r="143" spans="1:31" s="44" customFormat="1" ht="23.25" customHeight="1">
      <c r="A143" s="46">
        <f t="shared" si="37"/>
        <v>18</v>
      </c>
      <c r="B143" s="163" t="s">
        <v>114</v>
      </c>
      <c r="C143" s="102" t="str">
        <f t="shared" si="28"/>
        <v>Sơn Thị Chành Đa</v>
      </c>
      <c r="D143" s="135" t="str">
        <f t="shared" si="29"/>
        <v>Công nhân</v>
      </c>
      <c r="E143" s="103">
        <f t="shared" si="30"/>
        <v>2568000</v>
      </c>
      <c r="F143" s="108">
        <f>VLOOKUP(B143,'CC - 11'!$B$95:$AS$168,36,0)</f>
        <v>25</v>
      </c>
      <c r="G143" s="243">
        <f t="shared" si="31"/>
        <v>2568000</v>
      </c>
      <c r="H143" s="108">
        <f>(VLOOKUP(B143,'CC - 11'!$B$95:$AS$168,37,0)+VLOOKUP(B143,'CC - 11'!$B$95:$AS$168,38,0))</f>
        <v>0</v>
      </c>
      <c r="I143" s="243">
        <f t="shared" si="32"/>
        <v>0</v>
      </c>
      <c r="J143" s="109">
        <f t="shared" si="38"/>
        <v>25</v>
      </c>
      <c r="K143" s="47">
        <f t="shared" si="38"/>
        <v>2568000</v>
      </c>
      <c r="L143" s="103">
        <f t="shared" si="33"/>
        <v>375000</v>
      </c>
      <c r="M143" s="49">
        <f t="shared" si="34"/>
        <v>2943000</v>
      </c>
      <c r="N143" s="48">
        <f>IF(VLOOKUP(B143,DS,19,0)="x",E143*$N$5,0)</f>
        <v>205440</v>
      </c>
      <c r="O143" s="48">
        <f>IF(VLOOKUP(B143,DS,19,0)="x",E143*$O$5,0)</f>
        <v>38520</v>
      </c>
      <c r="P143" s="48">
        <f>IF(VLOOKUP(B143,DS,19,0)="x",E143*$P$5,0)</f>
        <v>25680</v>
      </c>
      <c r="Q143" s="47">
        <f t="shared" si="35"/>
        <v>2673360</v>
      </c>
      <c r="R143" s="47">
        <f t="shared" si="36"/>
        <v>0</v>
      </c>
      <c r="S143" s="55">
        <f t="shared" si="39"/>
        <v>2673360</v>
      </c>
      <c r="T143" s="47"/>
      <c r="U143" s="123"/>
      <c r="V143" s="45"/>
      <c r="W143" s="34"/>
      <c r="X143" s="5"/>
      <c r="Y143" s="5"/>
      <c r="Z143" s="5"/>
      <c r="AA143" s="4"/>
      <c r="AB143" s="4"/>
      <c r="AC143" s="4"/>
      <c r="AD143" s="4"/>
      <c r="AE143" s="4"/>
    </row>
    <row r="144" spans="1:31" s="44" customFormat="1" ht="23.25" customHeight="1">
      <c r="A144" s="46">
        <f t="shared" si="37"/>
        <v>19</v>
      </c>
      <c r="B144" s="163" t="s">
        <v>115</v>
      </c>
      <c r="C144" s="102" t="str">
        <f t="shared" si="28"/>
        <v>Trần Thị Bích Phượng</v>
      </c>
      <c r="D144" s="135" t="str">
        <f t="shared" si="29"/>
        <v>Công nhân</v>
      </c>
      <c r="E144" s="103">
        <f t="shared" si="30"/>
        <v>2568000</v>
      </c>
      <c r="F144" s="108">
        <f>VLOOKUP(B144,'CC - 11'!$B$95:$AS$168,36,0)</f>
        <v>25</v>
      </c>
      <c r="G144" s="243">
        <f t="shared" si="31"/>
        <v>2568000</v>
      </c>
      <c r="H144" s="108">
        <f>(VLOOKUP(B144,'CC - 11'!$B$95:$AS$168,37,0)+VLOOKUP(B144,'CC - 11'!$B$95:$AS$168,38,0))</f>
        <v>0</v>
      </c>
      <c r="I144" s="243">
        <f t="shared" si="32"/>
        <v>0</v>
      </c>
      <c r="J144" s="109">
        <f t="shared" si="38"/>
        <v>25</v>
      </c>
      <c r="K144" s="47">
        <f t="shared" si="38"/>
        <v>2568000</v>
      </c>
      <c r="L144" s="103">
        <f t="shared" si="33"/>
        <v>375000</v>
      </c>
      <c r="M144" s="49">
        <f t="shared" si="34"/>
        <v>2943000</v>
      </c>
      <c r="N144" s="48">
        <f>IF(VLOOKUP(B144,DS,19,0)="x",E144*$N$5,0)</f>
        <v>205440</v>
      </c>
      <c r="O144" s="48">
        <f>IF(VLOOKUP(B144,DS,19,0)="x",E144*$O$5,0)</f>
        <v>38520</v>
      </c>
      <c r="P144" s="48">
        <f>IF(VLOOKUP(B144,DS,19,0)="x",E144*$P$5,0)</f>
        <v>25680</v>
      </c>
      <c r="Q144" s="47">
        <f t="shared" si="35"/>
        <v>2673360</v>
      </c>
      <c r="R144" s="47">
        <f t="shared" si="36"/>
        <v>0</v>
      </c>
      <c r="S144" s="55">
        <f t="shared" si="39"/>
        <v>2673360</v>
      </c>
      <c r="T144" s="47"/>
      <c r="U144" s="123"/>
      <c r="V144" s="45"/>
      <c r="W144" s="34"/>
      <c r="X144" s="5"/>
      <c r="Y144" s="5"/>
      <c r="Z144" s="5"/>
      <c r="AA144" s="4"/>
      <c r="AB144" s="4"/>
      <c r="AC144" s="4"/>
      <c r="AD144" s="4"/>
      <c r="AE144" s="4"/>
    </row>
    <row r="145" spans="1:31" s="44" customFormat="1" ht="23.25" customHeight="1">
      <c r="A145" s="46">
        <f t="shared" si="37"/>
        <v>20</v>
      </c>
      <c r="B145" s="163" t="s">
        <v>117</v>
      </c>
      <c r="C145" s="102" t="str">
        <f t="shared" si="28"/>
        <v>Lâm Thị Sà Mít</v>
      </c>
      <c r="D145" s="135" t="str">
        <f t="shared" si="29"/>
        <v>Công nhân</v>
      </c>
      <c r="E145" s="103">
        <f t="shared" si="30"/>
        <v>2568000</v>
      </c>
      <c r="F145" s="108">
        <f>VLOOKUP(B145,'CC - 11'!$B$95:$AS$168,36,0)</f>
        <v>25</v>
      </c>
      <c r="G145" s="243">
        <f t="shared" si="31"/>
        <v>2568000</v>
      </c>
      <c r="H145" s="108">
        <f>(VLOOKUP(B145,'CC - 11'!$B$95:$AS$168,37,0)+VLOOKUP(B145,'CC - 11'!$B$95:$AS$168,38,0))</f>
        <v>0</v>
      </c>
      <c r="I145" s="243">
        <f t="shared" si="32"/>
        <v>0</v>
      </c>
      <c r="J145" s="109">
        <f t="shared" si="38"/>
        <v>25</v>
      </c>
      <c r="K145" s="47">
        <f t="shared" si="38"/>
        <v>2568000</v>
      </c>
      <c r="L145" s="103">
        <f t="shared" si="33"/>
        <v>375000</v>
      </c>
      <c r="M145" s="49">
        <f t="shared" si="34"/>
        <v>2943000</v>
      </c>
      <c r="N145" s="48">
        <f>IF(VLOOKUP(B145,DS,19,0)="x",E145*$N$5,0)</f>
        <v>205440</v>
      </c>
      <c r="O145" s="48">
        <f>IF(VLOOKUP(B145,DS,19,0)="x",E145*$O$5,0)</f>
        <v>38520</v>
      </c>
      <c r="P145" s="48">
        <f>IF(VLOOKUP(B145,DS,19,0)="x",E145*$P$5,0)</f>
        <v>25680</v>
      </c>
      <c r="Q145" s="47">
        <f t="shared" si="35"/>
        <v>2673360</v>
      </c>
      <c r="R145" s="47">
        <f t="shared" si="36"/>
        <v>0</v>
      </c>
      <c r="S145" s="55">
        <f t="shared" si="39"/>
        <v>2673360</v>
      </c>
      <c r="T145" s="47"/>
      <c r="U145" s="123"/>
      <c r="V145" s="45"/>
      <c r="W145" s="34"/>
      <c r="X145" s="5"/>
      <c r="Y145" s="5"/>
      <c r="Z145" s="5"/>
      <c r="AA145" s="4"/>
      <c r="AB145" s="4"/>
      <c r="AC145" s="4"/>
      <c r="AD145" s="4"/>
      <c r="AE145" s="4"/>
    </row>
    <row r="146" spans="1:31" s="44" customFormat="1" ht="23.25" customHeight="1">
      <c r="A146" s="46">
        <f t="shared" si="37"/>
        <v>21</v>
      </c>
      <c r="B146" s="163" t="s">
        <v>118</v>
      </c>
      <c r="C146" s="102" t="str">
        <f t="shared" si="28"/>
        <v>Nguyễn Văn Phi</v>
      </c>
      <c r="D146" s="135" t="str">
        <f t="shared" si="29"/>
        <v>Công nhân</v>
      </c>
      <c r="E146" s="103">
        <f t="shared" si="30"/>
        <v>2568000</v>
      </c>
      <c r="F146" s="108">
        <f>VLOOKUP(B146,'CC - 11'!$B$95:$AS$168,36,0)</f>
        <v>25</v>
      </c>
      <c r="G146" s="243">
        <f t="shared" si="31"/>
        <v>2568000</v>
      </c>
      <c r="H146" s="108">
        <f>(VLOOKUP(B146,'CC - 11'!$B$95:$AS$168,37,0)+VLOOKUP(B146,'CC - 11'!$B$95:$AS$168,38,0))</f>
        <v>0</v>
      </c>
      <c r="I146" s="243">
        <f t="shared" si="32"/>
        <v>0</v>
      </c>
      <c r="J146" s="109">
        <f t="shared" si="38"/>
        <v>25</v>
      </c>
      <c r="K146" s="47">
        <f t="shared" si="38"/>
        <v>2568000</v>
      </c>
      <c r="L146" s="103">
        <f t="shared" si="33"/>
        <v>375000</v>
      </c>
      <c r="M146" s="49">
        <f t="shared" si="34"/>
        <v>2943000</v>
      </c>
      <c r="N146" s="48">
        <f>IF(VLOOKUP(B146,DS,19,0)="x",E146*$N$5,0)</f>
        <v>205440</v>
      </c>
      <c r="O146" s="48">
        <f>IF(VLOOKUP(B146,DS,19,0)="x",E146*$O$5,0)</f>
        <v>38520</v>
      </c>
      <c r="P146" s="48">
        <f>IF(VLOOKUP(B146,DS,19,0)="x",E146*$P$5,0)</f>
        <v>25680</v>
      </c>
      <c r="Q146" s="47">
        <f t="shared" si="35"/>
        <v>2673360</v>
      </c>
      <c r="R146" s="47">
        <f t="shared" si="36"/>
        <v>0</v>
      </c>
      <c r="S146" s="55">
        <f t="shared" si="39"/>
        <v>2673360</v>
      </c>
      <c r="T146" s="47"/>
      <c r="U146" s="123"/>
      <c r="V146" s="45"/>
      <c r="W146" s="34"/>
      <c r="X146" s="5"/>
      <c r="Y146" s="5"/>
      <c r="Z146" s="5"/>
      <c r="AA146" s="4"/>
      <c r="AB146" s="4"/>
      <c r="AC146" s="4"/>
      <c r="AD146" s="4"/>
      <c r="AE146" s="4"/>
    </row>
    <row r="147" spans="1:31" s="44" customFormat="1" ht="23.25" customHeight="1">
      <c r="A147" s="46">
        <f t="shared" si="37"/>
        <v>22</v>
      </c>
      <c r="B147" s="163" t="s">
        <v>119</v>
      </c>
      <c r="C147" s="102" t="str">
        <f t="shared" si="28"/>
        <v>Trần Thị Toan</v>
      </c>
      <c r="D147" s="135" t="str">
        <f t="shared" si="29"/>
        <v>Công nhân</v>
      </c>
      <c r="E147" s="103">
        <f t="shared" si="30"/>
        <v>2568000</v>
      </c>
      <c r="F147" s="108">
        <f>VLOOKUP(B147,'CC - 11'!$B$95:$AS$168,36,0)</f>
        <v>24</v>
      </c>
      <c r="G147" s="243">
        <f t="shared" si="31"/>
        <v>2465280</v>
      </c>
      <c r="H147" s="108">
        <f>(VLOOKUP(B147,'CC - 11'!$B$95:$AS$168,37,0)+VLOOKUP(B147,'CC - 11'!$B$95:$AS$168,38,0))</f>
        <v>0</v>
      </c>
      <c r="I147" s="243">
        <f t="shared" si="32"/>
        <v>0</v>
      </c>
      <c r="J147" s="109">
        <f t="shared" si="38"/>
        <v>24</v>
      </c>
      <c r="K147" s="47">
        <f t="shared" si="38"/>
        <v>2465280</v>
      </c>
      <c r="L147" s="103">
        <f t="shared" si="33"/>
        <v>360000</v>
      </c>
      <c r="M147" s="49">
        <f t="shared" si="34"/>
        <v>2825280</v>
      </c>
      <c r="N147" s="48">
        <f>IF(VLOOKUP(B147,DS,19,0)="x",E147*$N$5,0)</f>
        <v>205440</v>
      </c>
      <c r="O147" s="48">
        <f>IF(VLOOKUP(B147,DS,19,0)="x",E147*$O$5,0)</f>
        <v>38520</v>
      </c>
      <c r="P147" s="48">
        <f>IF(VLOOKUP(B147,DS,19,0)="x",E147*$P$5,0)</f>
        <v>25680</v>
      </c>
      <c r="Q147" s="47">
        <f t="shared" si="35"/>
        <v>2555640</v>
      </c>
      <c r="R147" s="47">
        <f t="shared" si="36"/>
        <v>0</v>
      </c>
      <c r="S147" s="55">
        <f t="shared" si="39"/>
        <v>2555640</v>
      </c>
      <c r="T147" s="47"/>
      <c r="U147" s="123"/>
      <c r="V147" s="45"/>
      <c r="W147" s="34"/>
      <c r="X147" s="5"/>
      <c r="Y147" s="5"/>
      <c r="Z147" s="5"/>
      <c r="AA147" s="4"/>
      <c r="AB147" s="4"/>
      <c r="AC147" s="4"/>
      <c r="AD147" s="4"/>
      <c r="AE147" s="4"/>
    </row>
    <row r="148" spans="1:31" s="44" customFormat="1" ht="23.25" customHeight="1">
      <c r="A148" s="46">
        <f t="shared" si="37"/>
        <v>23</v>
      </c>
      <c r="B148" s="163" t="s">
        <v>120</v>
      </c>
      <c r="C148" s="102" t="str">
        <f t="shared" si="28"/>
        <v>Nguyễn Hữu Nhơn</v>
      </c>
      <c r="D148" s="135" t="str">
        <f t="shared" si="29"/>
        <v>Công nhân</v>
      </c>
      <c r="E148" s="103">
        <f t="shared" si="30"/>
        <v>2568000</v>
      </c>
      <c r="F148" s="108">
        <f>VLOOKUP(B148,'CC - 11'!$B$95:$AS$168,36,0)</f>
        <v>24</v>
      </c>
      <c r="G148" s="243">
        <f t="shared" si="31"/>
        <v>2465280</v>
      </c>
      <c r="H148" s="108">
        <f>(VLOOKUP(B148,'CC - 11'!$B$95:$AS$168,37,0)+VLOOKUP(B148,'CC - 11'!$B$95:$AS$168,38,0))</f>
        <v>0</v>
      </c>
      <c r="I148" s="243">
        <f t="shared" si="32"/>
        <v>0</v>
      </c>
      <c r="J148" s="109">
        <f t="shared" si="38"/>
        <v>24</v>
      </c>
      <c r="K148" s="47">
        <f t="shared" si="38"/>
        <v>2465280</v>
      </c>
      <c r="L148" s="103">
        <f t="shared" si="33"/>
        <v>360000</v>
      </c>
      <c r="M148" s="49">
        <f t="shared" si="34"/>
        <v>2825280</v>
      </c>
      <c r="N148" s="48">
        <f>IF(VLOOKUP(B148,DS,19,0)="x",E148*$N$5,0)</f>
        <v>205440</v>
      </c>
      <c r="O148" s="48">
        <f>IF(VLOOKUP(B148,DS,19,0)="x",E148*$O$5,0)</f>
        <v>38520</v>
      </c>
      <c r="P148" s="48">
        <f>IF(VLOOKUP(B148,DS,19,0)="x",E148*$P$5,0)</f>
        <v>25680</v>
      </c>
      <c r="Q148" s="47">
        <f t="shared" si="35"/>
        <v>2555640</v>
      </c>
      <c r="R148" s="47">
        <f t="shared" si="36"/>
        <v>0</v>
      </c>
      <c r="S148" s="55">
        <f t="shared" si="39"/>
        <v>2555640</v>
      </c>
      <c r="T148" s="47"/>
      <c r="U148" s="123"/>
      <c r="V148" s="45"/>
      <c r="W148" s="34"/>
      <c r="X148" s="5"/>
      <c r="Y148" s="5"/>
      <c r="Z148" s="5"/>
      <c r="AA148" s="4"/>
      <c r="AB148" s="4"/>
      <c r="AC148" s="4"/>
      <c r="AD148" s="4"/>
      <c r="AE148" s="4"/>
    </row>
    <row r="149" spans="1:31" s="44" customFormat="1" ht="23.25" customHeight="1">
      <c r="A149" s="46">
        <f t="shared" si="37"/>
        <v>24</v>
      </c>
      <c r="B149" s="163" t="s">
        <v>121</v>
      </c>
      <c r="C149" s="102" t="str">
        <f t="shared" si="28"/>
        <v>Huỳnh Minh Hiếu</v>
      </c>
      <c r="D149" s="135" t="str">
        <f t="shared" si="29"/>
        <v>Công nhân</v>
      </c>
      <c r="E149" s="103">
        <f t="shared" si="30"/>
        <v>2568000</v>
      </c>
      <c r="F149" s="108">
        <f>VLOOKUP(B149,'CC - 11'!$B$95:$AS$168,36,0)</f>
        <v>25</v>
      </c>
      <c r="G149" s="243">
        <f t="shared" si="31"/>
        <v>2568000</v>
      </c>
      <c r="H149" s="108">
        <f>(VLOOKUP(B149,'CC - 11'!$B$95:$AS$168,37,0)+VLOOKUP(B149,'CC - 11'!$B$95:$AS$168,38,0))</f>
        <v>0</v>
      </c>
      <c r="I149" s="243">
        <f t="shared" si="32"/>
        <v>0</v>
      </c>
      <c r="J149" s="109">
        <f t="shared" si="38"/>
        <v>25</v>
      </c>
      <c r="K149" s="47">
        <f t="shared" si="38"/>
        <v>2568000</v>
      </c>
      <c r="L149" s="103">
        <f t="shared" si="33"/>
        <v>375000</v>
      </c>
      <c r="M149" s="49">
        <f t="shared" si="34"/>
        <v>2943000</v>
      </c>
      <c r="N149" s="48">
        <f>IF(VLOOKUP(B149,DS,19,0)="x",E149*$N$5,0)</f>
        <v>205440</v>
      </c>
      <c r="O149" s="48">
        <f>IF(VLOOKUP(B149,DS,19,0)="x",E149*$O$5,0)</f>
        <v>38520</v>
      </c>
      <c r="P149" s="48">
        <f>IF(VLOOKUP(B149,DS,19,0)="x",E149*$P$5,0)</f>
        <v>25680</v>
      </c>
      <c r="Q149" s="47">
        <f t="shared" si="35"/>
        <v>2673360</v>
      </c>
      <c r="R149" s="47">
        <f t="shared" si="36"/>
        <v>0</v>
      </c>
      <c r="S149" s="55">
        <f t="shared" si="39"/>
        <v>2673360</v>
      </c>
      <c r="T149" s="47"/>
      <c r="U149" s="123"/>
      <c r="V149" s="45"/>
      <c r="W149" s="34"/>
      <c r="X149" s="5"/>
      <c r="Y149" s="5"/>
      <c r="Z149" s="5"/>
      <c r="AA149" s="4"/>
      <c r="AB149" s="4"/>
      <c r="AC149" s="4"/>
      <c r="AD149" s="4"/>
      <c r="AE149" s="4"/>
    </row>
    <row r="150" spans="1:31" s="44" customFormat="1" ht="23.25" customHeight="1">
      <c r="A150" s="46">
        <f t="shared" si="37"/>
        <v>25</v>
      </c>
      <c r="B150" s="163" t="s">
        <v>122</v>
      </c>
      <c r="C150" s="102" t="str">
        <f t="shared" ref="C150:C162" si="40">VLOOKUP(B150,DS,2,0)</f>
        <v>Lý Thị Sà Kha</v>
      </c>
      <c r="D150" s="135" t="str">
        <f t="shared" ref="D150:D162" si="41">VLOOKUP(B150,DS,3,0)</f>
        <v>Công nhân</v>
      </c>
      <c r="E150" s="103">
        <f t="shared" ref="E150:E162" si="42">VLOOKUP(B150,DS,4,0)</f>
        <v>2568000</v>
      </c>
      <c r="F150" s="108">
        <f>VLOOKUP(B150,'CC - 11'!$B$95:$AS$168,36,0)</f>
        <v>24</v>
      </c>
      <c r="G150" s="243">
        <f t="shared" ref="G150:G162" si="43">ROUND(E150/$U$2*F150,0)</f>
        <v>2465280</v>
      </c>
      <c r="H150" s="108">
        <f>(VLOOKUP(B150,'CC - 11'!$B$95:$AS$168,37,0)+VLOOKUP(B150,'CC - 11'!$B$95:$AS$168,38,0))</f>
        <v>0</v>
      </c>
      <c r="I150" s="243">
        <f t="shared" ref="I150:I162" si="44">ROUND(E150/$U$2*H150,0)</f>
        <v>0</v>
      </c>
      <c r="J150" s="109">
        <f t="shared" ref="J150:J162" si="45">F150+H150</f>
        <v>24</v>
      </c>
      <c r="K150" s="47">
        <f t="shared" ref="K150:K162" si="46">G150+I150</f>
        <v>2465280</v>
      </c>
      <c r="L150" s="103">
        <f t="shared" ref="L150:L162" si="47">+F150*15000</f>
        <v>360000</v>
      </c>
      <c r="M150" s="49">
        <f t="shared" ref="M150:M162" si="48">K150+L150</f>
        <v>2825280</v>
      </c>
      <c r="N150" s="48">
        <f>IF(VLOOKUP(B150,DS,19,0)="x",E150*$N$5,0)</f>
        <v>205440</v>
      </c>
      <c r="O150" s="48">
        <f>IF(VLOOKUP(B150,DS,19,0)="x",E150*$O$5,0)</f>
        <v>38520</v>
      </c>
      <c r="P150" s="48">
        <f>IF(VLOOKUP(B150,DS,19,0)="x",E150*$P$5,0)</f>
        <v>25680</v>
      </c>
      <c r="Q150" s="47">
        <f t="shared" ref="Q150:Q162" si="49">M150-SUM(N150:P150)</f>
        <v>2555640</v>
      </c>
      <c r="R150" s="47">
        <f t="shared" ref="R150:R162" si="50">VLOOKUP(B150,DS,23,0)</f>
        <v>0</v>
      </c>
      <c r="S150" s="55">
        <f t="shared" ref="S150:S162" si="51">Q150-R150</f>
        <v>2555640</v>
      </c>
      <c r="T150" s="47"/>
      <c r="U150" s="123"/>
      <c r="V150" s="45"/>
      <c r="W150" s="34"/>
      <c r="X150" s="5"/>
      <c r="Y150" s="5"/>
      <c r="Z150" s="5"/>
      <c r="AA150" s="4"/>
      <c r="AB150" s="4"/>
      <c r="AC150" s="4"/>
      <c r="AD150" s="4"/>
      <c r="AE150" s="4"/>
    </row>
    <row r="151" spans="1:31" s="44" customFormat="1" ht="23.25" customHeight="1">
      <c r="A151" s="46">
        <f t="shared" si="37"/>
        <v>26</v>
      </c>
      <c r="B151" s="163" t="s">
        <v>124</v>
      </c>
      <c r="C151" s="102" t="str">
        <f t="shared" si="40"/>
        <v>Phạm Thành Đô</v>
      </c>
      <c r="D151" s="135" t="str">
        <f t="shared" si="41"/>
        <v>Công nhân</v>
      </c>
      <c r="E151" s="103">
        <f t="shared" si="42"/>
        <v>2568000</v>
      </c>
      <c r="F151" s="108">
        <f>VLOOKUP(B151,'CC - 11'!$B$95:$AS$168,36,0)</f>
        <v>25</v>
      </c>
      <c r="G151" s="243">
        <f t="shared" si="43"/>
        <v>2568000</v>
      </c>
      <c r="H151" s="108">
        <f>(VLOOKUP(B151,'CC - 11'!$B$95:$AS$168,37,0)+VLOOKUP(B151,'CC - 11'!$B$95:$AS$168,38,0))</f>
        <v>0</v>
      </c>
      <c r="I151" s="243">
        <f t="shared" si="44"/>
        <v>0</v>
      </c>
      <c r="J151" s="109">
        <f t="shared" si="45"/>
        <v>25</v>
      </c>
      <c r="K151" s="47">
        <f t="shared" si="46"/>
        <v>2568000</v>
      </c>
      <c r="L151" s="103">
        <f t="shared" si="47"/>
        <v>375000</v>
      </c>
      <c r="M151" s="49">
        <f t="shared" si="48"/>
        <v>2943000</v>
      </c>
      <c r="N151" s="48">
        <f>IF(VLOOKUP(B151,DS,19,0)="x",E151*$N$5,0)</f>
        <v>205440</v>
      </c>
      <c r="O151" s="48">
        <f>IF(VLOOKUP(B151,DS,19,0)="x",E151*$O$5,0)</f>
        <v>38520</v>
      </c>
      <c r="P151" s="48">
        <f>IF(VLOOKUP(B151,DS,19,0)="x",E151*$P$5,0)</f>
        <v>25680</v>
      </c>
      <c r="Q151" s="47">
        <f t="shared" si="49"/>
        <v>2673360</v>
      </c>
      <c r="R151" s="47">
        <f t="shared" si="50"/>
        <v>0</v>
      </c>
      <c r="S151" s="55">
        <f t="shared" si="51"/>
        <v>2673360</v>
      </c>
      <c r="T151" s="47"/>
      <c r="U151" s="123"/>
      <c r="V151" s="45"/>
      <c r="W151" s="34"/>
      <c r="X151" s="5"/>
      <c r="Y151" s="5"/>
      <c r="Z151" s="5"/>
      <c r="AA151" s="4"/>
      <c r="AB151" s="4"/>
      <c r="AC151" s="4"/>
      <c r="AD151" s="4"/>
      <c r="AE151" s="4"/>
    </row>
    <row r="152" spans="1:31" s="44" customFormat="1" ht="23.25" customHeight="1">
      <c r="A152" s="46">
        <f t="shared" si="37"/>
        <v>27</v>
      </c>
      <c r="B152" s="163" t="s">
        <v>127</v>
      </c>
      <c r="C152" s="102" t="str">
        <f t="shared" si="40"/>
        <v>Nguyễn Văn Bé Hai</v>
      </c>
      <c r="D152" s="135" t="str">
        <f t="shared" si="41"/>
        <v>Công nhân</v>
      </c>
      <c r="E152" s="103">
        <f t="shared" si="42"/>
        <v>2825000</v>
      </c>
      <c r="F152" s="108">
        <f>VLOOKUP(B152,'CC - 11'!$B$95:$AS$168,36,0)</f>
        <v>25</v>
      </c>
      <c r="G152" s="243">
        <f t="shared" si="43"/>
        <v>2825000</v>
      </c>
      <c r="H152" s="108">
        <f>(VLOOKUP(B152,'CC - 11'!$B$95:$AS$168,37,0)+VLOOKUP(B152,'CC - 11'!$B$95:$AS$168,38,0))</f>
        <v>0</v>
      </c>
      <c r="I152" s="243">
        <f t="shared" si="44"/>
        <v>0</v>
      </c>
      <c r="J152" s="109">
        <f t="shared" si="45"/>
        <v>25</v>
      </c>
      <c r="K152" s="47">
        <f t="shared" si="46"/>
        <v>2825000</v>
      </c>
      <c r="L152" s="103">
        <f t="shared" si="47"/>
        <v>375000</v>
      </c>
      <c r="M152" s="49">
        <f t="shared" si="48"/>
        <v>3200000</v>
      </c>
      <c r="N152" s="48">
        <f>IF(VLOOKUP(B152,DS,19,0)="x",E152*$N$5,0)</f>
        <v>226000</v>
      </c>
      <c r="O152" s="48">
        <f>IF(VLOOKUP(B152,DS,19,0)="x",E152*$O$5,0)</f>
        <v>42375</v>
      </c>
      <c r="P152" s="48">
        <f>IF(VLOOKUP(B152,DS,19,0)="x",E152*$P$5,0)</f>
        <v>28250</v>
      </c>
      <c r="Q152" s="47">
        <f t="shared" si="49"/>
        <v>2903375</v>
      </c>
      <c r="R152" s="47">
        <f t="shared" si="50"/>
        <v>0</v>
      </c>
      <c r="S152" s="55">
        <f t="shared" si="51"/>
        <v>2903375</v>
      </c>
      <c r="T152" s="47"/>
      <c r="U152" s="123"/>
      <c r="V152" s="45"/>
      <c r="W152" s="34"/>
      <c r="X152" s="5"/>
      <c r="Y152" s="5"/>
      <c r="Z152" s="5"/>
      <c r="AA152" s="4"/>
      <c r="AB152" s="4"/>
      <c r="AC152" s="4"/>
      <c r="AD152" s="4"/>
      <c r="AE152" s="4"/>
    </row>
    <row r="153" spans="1:31" s="44" customFormat="1" ht="23.25" customHeight="1">
      <c r="A153" s="46">
        <f t="shared" si="37"/>
        <v>28</v>
      </c>
      <c r="B153" s="163" t="s">
        <v>128</v>
      </c>
      <c r="C153" s="102" t="str">
        <f t="shared" si="40"/>
        <v>Thạch Tiền</v>
      </c>
      <c r="D153" s="135" t="str">
        <f t="shared" si="41"/>
        <v>Công nhân</v>
      </c>
      <c r="E153" s="103">
        <f t="shared" si="42"/>
        <v>2568000</v>
      </c>
      <c r="F153" s="108">
        <f>VLOOKUP(B153,'CC - 11'!$B$95:$AS$168,36,0)</f>
        <v>24</v>
      </c>
      <c r="G153" s="243">
        <f t="shared" si="43"/>
        <v>2465280</v>
      </c>
      <c r="H153" s="108">
        <f>(VLOOKUP(B153,'CC - 11'!$B$95:$AS$168,37,0)+VLOOKUP(B153,'CC - 11'!$B$95:$AS$168,38,0))</f>
        <v>0</v>
      </c>
      <c r="I153" s="243">
        <f t="shared" si="44"/>
        <v>0</v>
      </c>
      <c r="J153" s="109">
        <f t="shared" si="45"/>
        <v>24</v>
      </c>
      <c r="K153" s="47">
        <f t="shared" si="46"/>
        <v>2465280</v>
      </c>
      <c r="L153" s="103">
        <f t="shared" si="47"/>
        <v>360000</v>
      </c>
      <c r="M153" s="49">
        <f t="shared" si="48"/>
        <v>2825280</v>
      </c>
      <c r="N153" s="48">
        <f>IF(VLOOKUP(B153,DS,19,0)="x",E153*$N$5,0)</f>
        <v>205440</v>
      </c>
      <c r="O153" s="48">
        <f>IF(VLOOKUP(B153,DS,19,0)="x",E153*$O$5,0)</f>
        <v>38520</v>
      </c>
      <c r="P153" s="48">
        <f>IF(VLOOKUP(B153,DS,19,0)="x",E153*$P$5,0)</f>
        <v>25680</v>
      </c>
      <c r="Q153" s="47">
        <f t="shared" si="49"/>
        <v>2555640</v>
      </c>
      <c r="R153" s="47">
        <f t="shared" si="50"/>
        <v>0</v>
      </c>
      <c r="S153" s="55">
        <f t="shared" si="51"/>
        <v>2555640</v>
      </c>
      <c r="T153" s="47"/>
      <c r="U153" s="123"/>
      <c r="V153" s="45"/>
      <c r="W153" s="34"/>
      <c r="X153" s="5"/>
      <c r="Y153" s="5"/>
      <c r="Z153" s="5"/>
      <c r="AA153" s="4"/>
      <c r="AB153" s="4"/>
      <c r="AC153" s="4"/>
      <c r="AD153" s="4"/>
      <c r="AE153" s="4"/>
    </row>
    <row r="154" spans="1:31" s="44" customFormat="1" ht="23.25" customHeight="1">
      <c r="A154" s="46">
        <f t="shared" si="37"/>
        <v>29</v>
      </c>
      <c r="B154" s="163" t="s">
        <v>129</v>
      </c>
      <c r="C154" s="102" t="str">
        <f t="shared" si="40"/>
        <v>Hứa Hậu</v>
      </c>
      <c r="D154" s="135" t="str">
        <f t="shared" si="41"/>
        <v>Công nhân</v>
      </c>
      <c r="E154" s="103">
        <f t="shared" si="42"/>
        <v>2568000</v>
      </c>
      <c r="F154" s="108">
        <f>VLOOKUP(B154,'CC - 11'!$B$95:$AS$168,36,0)</f>
        <v>25</v>
      </c>
      <c r="G154" s="243">
        <f t="shared" si="43"/>
        <v>2568000</v>
      </c>
      <c r="H154" s="108">
        <f>(VLOOKUP(B154,'CC - 11'!$B$95:$AS$168,37,0)+VLOOKUP(B154,'CC - 11'!$B$95:$AS$168,38,0))</f>
        <v>0</v>
      </c>
      <c r="I154" s="243">
        <f t="shared" si="44"/>
        <v>0</v>
      </c>
      <c r="J154" s="109">
        <f t="shared" si="45"/>
        <v>25</v>
      </c>
      <c r="K154" s="47">
        <f t="shared" si="46"/>
        <v>2568000</v>
      </c>
      <c r="L154" s="103">
        <f t="shared" si="47"/>
        <v>375000</v>
      </c>
      <c r="M154" s="49">
        <f t="shared" si="48"/>
        <v>2943000</v>
      </c>
      <c r="N154" s="48">
        <f>IF(VLOOKUP(B154,DS,19,0)="x",E154*$N$5,0)</f>
        <v>205440</v>
      </c>
      <c r="O154" s="48">
        <f>IF(VLOOKUP(B154,DS,19,0)="x",E154*$O$5,0)</f>
        <v>38520</v>
      </c>
      <c r="P154" s="48">
        <f>IF(VLOOKUP(B154,DS,19,0)="x",E154*$P$5,0)</f>
        <v>25680</v>
      </c>
      <c r="Q154" s="47">
        <f t="shared" si="49"/>
        <v>2673360</v>
      </c>
      <c r="R154" s="47">
        <f t="shared" si="50"/>
        <v>0</v>
      </c>
      <c r="S154" s="55">
        <f t="shared" si="51"/>
        <v>2673360</v>
      </c>
      <c r="T154" s="47"/>
      <c r="U154" s="123"/>
      <c r="V154" s="45"/>
      <c r="W154" s="34"/>
      <c r="X154" s="5"/>
      <c r="Y154" s="5"/>
      <c r="Z154" s="5"/>
      <c r="AA154" s="4"/>
      <c r="AB154" s="4"/>
      <c r="AC154" s="4"/>
      <c r="AD154" s="4"/>
      <c r="AE154" s="4"/>
    </row>
    <row r="155" spans="1:31" s="44" customFormat="1" ht="23.25" customHeight="1">
      <c r="A155" s="46">
        <f t="shared" si="37"/>
        <v>30</v>
      </c>
      <c r="B155" s="163" t="s">
        <v>130</v>
      </c>
      <c r="C155" s="102" t="str">
        <f t="shared" si="40"/>
        <v>Sơn Phép</v>
      </c>
      <c r="D155" s="135" t="str">
        <f t="shared" si="41"/>
        <v>Công nhân</v>
      </c>
      <c r="E155" s="103">
        <f t="shared" si="42"/>
        <v>2568000</v>
      </c>
      <c r="F155" s="108">
        <f>VLOOKUP(B155,'CC - 11'!$B$95:$AS$168,36,0)</f>
        <v>24</v>
      </c>
      <c r="G155" s="243">
        <f t="shared" si="43"/>
        <v>2465280</v>
      </c>
      <c r="H155" s="108">
        <f>(VLOOKUP(B155,'CC - 11'!$B$95:$AS$168,37,0)+VLOOKUP(B155,'CC - 11'!$B$95:$AS$168,38,0))</f>
        <v>0</v>
      </c>
      <c r="I155" s="243">
        <f t="shared" si="44"/>
        <v>0</v>
      </c>
      <c r="J155" s="109">
        <f t="shared" si="45"/>
        <v>24</v>
      </c>
      <c r="K155" s="47">
        <f t="shared" si="46"/>
        <v>2465280</v>
      </c>
      <c r="L155" s="103">
        <f t="shared" si="47"/>
        <v>360000</v>
      </c>
      <c r="M155" s="49">
        <f t="shared" si="48"/>
        <v>2825280</v>
      </c>
      <c r="N155" s="48">
        <f>IF(VLOOKUP(B155,DS,19,0)="x",E155*$N$5,0)</f>
        <v>205440</v>
      </c>
      <c r="O155" s="48">
        <f>IF(VLOOKUP(B155,DS,19,0)="x",E155*$O$5,0)</f>
        <v>38520</v>
      </c>
      <c r="P155" s="48">
        <f>IF(VLOOKUP(B155,DS,19,0)="x",E155*$P$5,0)</f>
        <v>25680</v>
      </c>
      <c r="Q155" s="47">
        <f t="shared" si="49"/>
        <v>2555640</v>
      </c>
      <c r="R155" s="47">
        <f t="shared" si="50"/>
        <v>0</v>
      </c>
      <c r="S155" s="55">
        <f t="shared" si="51"/>
        <v>2555640</v>
      </c>
      <c r="T155" s="47"/>
      <c r="U155" s="123"/>
      <c r="V155" s="45"/>
      <c r="W155" s="34"/>
      <c r="X155" s="5"/>
      <c r="Y155" s="5"/>
      <c r="Z155" s="5"/>
      <c r="AA155" s="4"/>
      <c r="AB155" s="4"/>
      <c r="AC155" s="4"/>
      <c r="AD155" s="4"/>
      <c r="AE155" s="4"/>
    </row>
    <row r="156" spans="1:31" s="44" customFormat="1" ht="23.25" customHeight="1">
      <c r="A156" s="46">
        <f t="shared" si="37"/>
        <v>31</v>
      </c>
      <c r="B156" s="163" t="s">
        <v>132</v>
      </c>
      <c r="C156" s="102" t="str">
        <f t="shared" si="40"/>
        <v>Nguyễn Văn Tâm</v>
      </c>
      <c r="D156" s="135" t="str">
        <f t="shared" si="41"/>
        <v>Công nhân</v>
      </c>
      <c r="E156" s="103">
        <f t="shared" si="42"/>
        <v>2568000</v>
      </c>
      <c r="F156" s="108">
        <f>VLOOKUP(B156,'CC - 11'!$B$95:$AS$168,36,0)</f>
        <v>25</v>
      </c>
      <c r="G156" s="243">
        <f t="shared" si="43"/>
        <v>2568000</v>
      </c>
      <c r="H156" s="108">
        <f>(VLOOKUP(B156,'CC - 11'!$B$95:$AS$168,37,0)+VLOOKUP(B156,'CC - 11'!$B$95:$AS$168,38,0))</f>
        <v>0</v>
      </c>
      <c r="I156" s="243">
        <f t="shared" si="44"/>
        <v>0</v>
      </c>
      <c r="J156" s="109">
        <f t="shared" si="45"/>
        <v>25</v>
      </c>
      <c r="K156" s="47">
        <f t="shared" si="46"/>
        <v>2568000</v>
      </c>
      <c r="L156" s="103">
        <f t="shared" si="47"/>
        <v>375000</v>
      </c>
      <c r="M156" s="49">
        <f t="shared" si="48"/>
        <v>2943000</v>
      </c>
      <c r="N156" s="48">
        <f>IF(VLOOKUP(B156,DS,19,0)="x",E156*$N$5,0)</f>
        <v>205440</v>
      </c>
      <c r="O156" s="48">
        <f>IF(VLOOKUP(B156,DS,19,0)="x",E156*$O$5,0)</f>
        <v>38520</v>
      </c>
      <c r="P156" s="48">
        <f>IF(VLOOKUP(B156,DS,19,0)="x",E156*$P$5,0)</f>
        <v>25680</v>
      </c>
      <c r="Q156" s="47">
        <f t="shared" si="49"/>
        <v>2673360</v>
      </c>
      <c r="R156" s="47">
        <f t="shared" si="50"/>
        <v>0</v>
      </c>
      <c r="S156" s="55">
        <f t="shared" si="51"/>
        <v>2673360</v>
      </c>
      <c r="T156" s="47"/>
      <c r="U156" s="123"/>
      <c r="V156" s="45"/>
      <c r="W156" s="34"/>
      <c r="X156" s="5"/>
      <c r="Y156" s="5"/>
      <c r="Z156" s="5"/>
      <c r="AA156" s="4"/>
      <c r="AB156" s="4"/>
      <c r="AC156" s="4"/>
      <c r="AD156" s="4"/>
      <c r="AE156" s="4"/>
    </row>
    <row r="157" spans="1:31" s="44" customFormat="1" ht="23.25" customHeight="1">
      <c r="A157" s="46">
        <f t="shared" si="37"/>
        <v>32</v>
      </c>
      <c r="B157" s="163" t="s">
        <v>133</v>
      </c>
      <c r="C157" s="102" t="str">
        <f t="shared" si="40"/>
        <v>Sơn Lét</v>
      </c>
      <c r="D157" s="135" t="str">
        <f t="shared" si="41"/>
        <v>Công nhân</v>
      </c>
      <c r="E157" s="103">
        <f t="shared" si="42"/>
        <v>2568000</v>
      </c>
      <c r="F157" s="108">
        <f>VLOOKUP(B157,'CC - 11'!$B$95:$AS$168,36,0)</f>
        <v>24</v>
      </c>
      <c r="G157" s="243">
        <f t="shared" si="43"/>
        <v>2465280</v>
      </c>
      <c r="H157" s="108">
        <f>(VLOOKUP(B157,'CC - 11'!$B$95:$AS$168,37,0)+VLOOKUP(B157,'CC - 11'!$B$95:$AS$168,38,0))</f>
        <v>0</v>
      </c>
      <c r="I157" s="243">
        <f t="shared" si="44"/>
        <v>0</v>
      </c>
      <c r="J157" s="109">
        <f t="shared" si="45"/>
        <v>24</v>
      </c>
      <c r="K157" s="47">
        <f t="shared" si="46"/>
        <v>2465280</v>
      </c>
      <c r="L157" s="103">
        <f t="shared" si="47"/>
        <v>360000</v>
      </c>
      <c r="M157" s="49">
        <f t="shared" si="48"/>
        <v>2825280</v>
      </c>
      <c r="N157" s="48">
        <f>IF(VLOOKUP(B157,DS,19,0)="x",E157*$N$5,0)</f>
        <v>205440</v>
      </c>
      <c r="O157" s="48">
        <f>IF(VLOOKUP(B157,DS,19,0)="x",E157*$O$5,0)</f>
        <v>38520</v>
      </c>
      <c r="P157" s="48">
        <f>IF(VLOOKUP(B157,DS,19,0)="x",E157*$P$5,0)</f>
        <v>25680</v>
      </c>
      <c r="Q157" s="47">
        <f t="shared" si="49"/>
        <v>2555640</v>
      </c>
      <c r="R157" s="47">
        <f t="shared" si="50"/>
        <v>0</v>
      </c>
      <c r="S157" s="55">
        <f t="shared" si="51"/>
        <v>2555640</v>
      </c>
      <c r="T157" s="47"/>
      <c r="U157" s="123"/>
      <c r="V157" s="45"/>
      <c r="W157" s="34"/>
      <c r="X157" s="5"/>
      <c r="Y157" s="5"/>
      <c r="Z157" s="5"/>
      <c r="AA157" s="4"/>
      <c r="AB157" s="4"/>
      <c r="AC157" s="4"/>
      <c r="AD157" s="4"/>
      <c r="AE157" s="4"/>
    </row>
    <row r="158" spans="1:31" s="44" customFormat="1" ht="23.25" customHeight="1">
      <c r="A158" s="46">
        <f t="shared" si="37"/>
        <v>33</v>
      </c>
      <c r="B158" s="163" t="s">
        <v>134</v>
      </c>
      <c r="C158" s="102" t="str">
        <f t="shared" si="40"/>
        <v>Trần Nhiên</v>
      </c>
      <c r="D158" s="135" t="str">
        <f t="shared" si="41"/>
        <v>Công nhân</v>
      </c>
      <c r="E158" s="103">
        <f t="shared" si="42"/>
        <v>2568000</v>
      </c>
      <c r="F158" s="108">
        <f>VLOOKUP(B158,'CC - 11'!$B$95:$AS$168,36,0)</f>
        <v>25</v>
      </c>
      <c r="G158" s="243">
        <f t="shared" si="43"/>
        <v>2568000</v>
      </c>
      <c r="H158" s="108">
        <f>(VLOOKUP(B158,'CC - 11'!$B$95:$AS$168,37,0)+VLOOKUP(B158,'CC - 11'!$B$95:$AS$168,38,0))</f>
        <v>0</v>
      </c>
      <c r="I158" s="243">
        <f t="shared" si="44"/>
        <v>0</v>
      </c>
      <c r="J158" s="109">
        <f t="shared" si="45"/>
        <v>25</v>
      </c>
      <c r="K158" s="47">
        <f t="shared" si="46"/>
        <v>2568000</v>
      </c>
      <c r="L158" s="103">
        <f t="shared" si="47"/>
        <v>375000</v>
      </c>
      <c r="M158" s="49">
        <f t="shared" si="48"/>
        <v>2943000</v>
      </c>
      <c r="N158" s="48">
        <f>IF(VLOOKUP(B158,DS,19,0)="x",E158*$N$5,0)</f>
        <v>205440</v>
      </c>
      <c r="O158" s="48">
        <f>IF(VLOOKUP(B158,DS,19,0)="x",E158*$O$5,0)</f>
        <v>38520</v>
      </c>
      <c r="P158" s="48">
        <f>IF(VLOOKUP(B158,DS,19,0)="x",E158*$P$5,0)</f>
        <v>25680</v>
      </c>
      <c r="Q158" s="47">
        <f t="shared" si="49"/>
        <v>2673360</v>
      </c>
      <c r="R158" s="47">
        <f t="shared" si="50"/>
        <v>0</v>
      </c>
      <c r="S158" s="55">
        <f t="shared" si="51"/>
        <v>2673360</v>
      </c>
      <c r="T158" s="47"/>
      <c r="U158" s="123"/>
      <c r="V158" s="45"/>
      <c r="W158" s="34"/>
      <c r="X158" s="5"/>
      <c r="Y158" s="5"/>
      <c r="Z158" s="5"/>
      <c r="AA158" s="4"/>
      <c r="AB158" s="4"/>
      <c r="AC158" s="4"/>
      <c r="AD158" s="4"/>
      <c r="AE158" s="4"/>
    </row>
    <row r="159" spans="1:31" s="44" customFormat="1" ht="23.25" customHeight="1">
      <c r="A159" s="46">
        <f t="shared" si="37"/>
        <v>34</v>
      </c>
      <c r="B159" s="163" t="s">
        <v>135</v>
      </c>
      <c r="C159" s="102" t="str">
        <f t="shared" si="40"/>
        <v>Thạch Giang</v>
      </c>
      <c r="D159" s="135" t="str">
        <f t="shared" si="41"/>
        <v>Công nhân</v>
      </c>
      <c r="E159" s="103">
        <f t="shared" si="42"/>
        <v>2568000</v>
      </c>
      <c r="F159" s="108">
        <f>VLOOKUP(B159,'CC - 11'!$B$95:$AS$168,36,0)</f>
        <v>24</v>
      </c>
      <c r="G159" s="243">
        <f t="shared" si="43"/>
        <v>2465280</v>
      </c>
      <c r="H159" s="108">
        <f>(VLOOKUP(B159,'CC - 11'!$B$95:$AS$168,37,0)+VLOOKUP(B159,'CC - 11'!$B$95:$AS$168,38,0))</f>
        <v>0</v>
      </c>
      <c r="I159" s="243">
        <f t="shared" si="44"/>
        <v>0</v>
      </c>
      <c r="J159" s="109">
        <f t="shared" si="45"/>
        <v>24</v>
      </c>
      <c r="K159" s="47">
        <f t="shared" si="46"/>
        <v>2465280</v>
      </c>
      <c r="L159" s="103">
        <f t="shared" si="47"/>
        <v>360000</v>
      </c>
      <c r="M159" s="49">
        <f t="shared" si="48"/>
        <v>2825280</v>
      </c>
      <c r="N159" s="48">
        <f>IF(VLOOKUP(B159,DS,19,0)="x",E159*$N$5,0)</f>
        <v>205440</v>
      </c>
      <c r="O159" s="48">
        <f>IF(VLOOKUP(B159,DS,19,0)="x",E159*$O$5,0)</f>
        <v>38520</v>
      </c>
      <c r="P159" s="48">
        <f>IF(VLOOKUP(B159,DS,19,0)="x",E159*$P$5,0)</f>
        <v>25680</v>
      </c>
      <c r="Q159" s="47">
        <f t="shared" si="49"/>
        <v>2555640</v>
      </c>
      <c r="R159" s="47">
        <f t="shared" si="50"/>
        <v>0</v>
      </c>
      <c r="S159" s="55">
        <f t="shared" si="51"/>
        <v>2555640</v>
      </c>
      <c r="T159" s="47"/>
      <c r="U159" s="123"/>
      <c r="V159" s="45"/>
      <c r="W159" s="34"/>
      <c r="X159" s="5"/>
      <c r="Y159" s="5"/>
      <c r="Z159" s="5"/>
      <c r="AA159" s="4"/>
      <c r="AB159" s="4"/>
      <c r="AC159" s="4"/>
      <c r="AD159" s="4"/>
      <c r="AE159" s="4"/>
    </row>
    <row r="160" spans="1:31" s="44" customFormat="1" ht="23.25" customHeight="1">
      <c r="A160" s="46">
        <f t="shared" si="37"/>
        <v>35</v>
      </c>
      <c r="B160" s="163" t="s">
        <v>136</v>
      </c>
      <c r="C160" s="102" t="str">
        <f t="shared" si="40"/>
        <v>Thạch Quyền</v>
      </c>
      <c r="D160" s="135" t="str">
        <f t="shared" si="41"/>
        <v>Công nhân</v>
      </c>
      <c r="E160" s="103">
        <f t="shared" si="42"/>
        <v>2568000</v>
      </c>
      <c r="F160" s="108">
        <f>VLOOKUP(B160,'CC - 11'!$B$95:$AS$168,36,0)</f>
        <v>25</v>
      </c>
      <c r="G160" s="243">
        <f t="shared" si="43"/>
        <v>2568000</v>
      </c>
      <c r="H160" s="108">
        <f>(VLOOKUP(B160,'CC - 11'!$B$95:$AS$168,37,0)+VLOOKUP(B160,'CC - 11'!$B$95:$AS$168,38,0))</f>
        <v>0</v>
      </c>
      <c r="I160" s="243">
        <f t="shared" si="44"/>
        <v>0</v>
      </c>
      <c r="J160" s="109">
        <f t="shared" si="45"/>
        <v>25</v>
      </c>
      <c r="K160" s="47">
        <f t="shared" si="46"/>
        <v>2568000</v>
      </c>
      <c r="L160" s="103">
        <f t="shared" si="47"/>
        <v>375000</v>
      </c>
      <c r="M160" s="49">
        <f t="shared" si="48"/>
        <v>2943000</v>
      </c>
      <c r="N160" s="48">
        <f>IF(VLOOKUP(B160,DS,19,0)="x",E160*$N$5,0)</f>
        <v>205440</v>
      </c>
      <c r="O160" s="48">
        <f>IF(VLOOKUP(B160,DS,19,0)="x",E160*$O$5,0)</f>
        <v>38520</v>
      </c>
      <c r="P160" s="48">
        <f>IF(VLOOKUP(B160,DS,19,0)="x",E160*$P$5,0)</f>
        <v>25680</v>
      </c>
      <c r="Q160" s="47">
        <f t="shared" si="49"/>
        <v>2673360</v>
      </c>
      <c r="R160" s="47">
        <f t="shared" si="50"/>
        <v>0</v>
      </c>
      <c r="S160" s="55">
        <f t="shared" si="51"/>
        <v>2673360</v>
      </c>
      <c r="T160" s="47"/>
      <c r="U160" s="123"/>
      <c r="V160" s="45"/>
      <c r="W160" s="34"/>
      <c r="X160" s="5"/>
      <c r="Y160" s="5"/>
      <c r="Z160" s="5"/>
      <c r="AA160" s="4"/>
      <c r="AB160" s="4"/>
      <c r="AC160" s="4"/>
      <c r="AD160" s="4"/>
      <c r="AE160" s="4"/>
    </row>
    <row r="161" spans="1:31" s="44" customFormat="1" ht="23.25" customHeight="1">
      <c r="A161" s="46">
        <f t="shared" si="37"/>
        <v>36</v>
      </c>
      <c r="B161" s="163" t="s">
        <v>137</v>
      </c>
      <c r="C161" s="102" t="str">
        <f t="shared" si="40"/>
        <v>Lâm Lin</v>
      </c>
      <c r="D161" s="135" t="str">
        <f t="shared" si="41"/>
        <v>Công nhân</v>
      </c>
      <c r="E161" s="103">
        <f t="shared" si="42"/>
        <v>2568000</v>
      </c>
      <c r="F161" s="108">
        <f>VLOOKUP(B161,'CC - 11'!$B$95:$AS$168,36,0)</f>
        <v>25</v>
      </c>
      <c r="G161" s="243">
        <f t="shared" si="43"/>
        <v>2568000</v>
      </c>
      <c r="H161" s="108">
        <f>(VLOOKUP(B161,'CC - 11'!$B$95:$AS$168,37,0)+VLOOKUP(B161,'CC - 11'!$B$95:$AS$168,38,0))</f>
        <v>0</v>
      </c>
      <c r="I161" s="243">
        <f t="shared" si="44"/>
        <v>0</v>
      </c>
      <c r="J161" s="109">
        <f t="shared" si="45"/>
        <v>25</v>
      </c>
      <c r="K161" s="47">
        <f t="shared" si="46"/>
        <v>2568000</v>
      </c>
      <c r="L161" s="103">
        <f t="shared" si="47"/>
        <v>375000</v>
      </c>
      <c r="M161" s="49">
        <f t="shared" si="48"/>
        <v>2943000</v>
      </c>
      <c r="N161" s="48">
        <f>IF(VLOOKUP(B161,DS,19,0)="x",E161*$N$5,0)</f>
        <v>205440</v>
      </c>
      <c r="O161" s="48">
        <f>IF(VLOOKUP(B161,DS,19,0)="x",E161*$O$5,0)</f>
        <v>38520</v>
      </c>
      <c r="P161" s="48">
        <f>IF(VLOOKUP(B161,DS,19,0)="x",E161*$P$5,0)</f>
        <v>25680</v>
      </c>
      <c r="Q161" s="47">
        <f t="shared" si="49"/>
        <v>2673360</v>
      </c>
      <c r="R161" s="47">
        <f t="shared" si="50"/>
        <v>0</v>
      </c>
      <c r="S161" s="55">
        <f t="shared" si="51"/>
        <v>2673360</v>
      </c>
      <c r="T161" s="47"/>
      <c r="U161" s="123"/>
      <c r="V161" s="45"/>
      <c r="W161" s="34"/>
      <c r="X161" s="5"/>
      <c r="Y161" s="5"/>
      <c r="Z161" s="5"/>
      <c r="AA161" s="4"/>
      <c r="AB161" s="4"/>
      <c r="AC161" s="4"/>
      <c r="AD161" s="4"/>
      <c r="AE161" s="4"/>
    </row>
    <row r="162" spans="1:31" s="44" customFormat="1" ht="23.25" customHeight="1">
      <c r="A162" s="46">
        <f t="shared" si="37"/>
        <v>37</v>
      </c>
      <c r="B162" s="163" t="s">
        <v>186</v>
      </c>
      <c r="C162" s="102" t="str">
        <f t="shared" si="40"/>
        <v>Lâm Chanh Đa Ra</v>
      </c>
      <c r="D162" s="135" t="str">
        <f t="shared" si="41"/>
        <v>Công nhân</v>
      </c>
      <c r="E162" s="103">
        <f t="shared" si="42"/>
        <v>2568000</v>
      </c>
      <c r="F162" s="108">
        <f>VLOOKUP(B162,'CC - 11'!$B$95:$AS$168,36,0)</f>
        <v>24</v>
      </c>
      <c r="G162" s="243">
        <f t="shared" si="43"/>
        <v>2465280</v>
      </c>
      <c r="H162" s="108">
        <f>(VLOOKUP(B162,'CC - 11'!$B$95:$AS$168,37,0)+VLOOKUP(B162,'CC - 11'!$B$95:$AS$168,38,0))</f>
        <v>0</v>
      </c>
      <c r="I162" s="243">
        <f t="shared" si="44"/>
        <v>0</v>
      </c>
      <c r="J162" s="109">
        <f t="shared" si="45"/>
        <v>24</v>
      </c>
      <c r="K162" s="47">
        <f t="shared" si="46"/>
        <v>2465280</v>
      </c>
      <c r="L162" s="103">
        <f t="shared" si="47"/>
        <v>360000</v>
      </c>
      <c r="M162" s="49">
        <f t="shared" si="48"/>
        <v>2825280</v>
      </c>
      <c r="N162" s="48">
        <f>IF(VLOOKUP(B162,DS,19,0)="x",E162*$N$5,0)</f>
        <v>205440</v>
      </c>
      <c r="O162" s="48">
        <f>IF(VLOOKUP(B162,DS,19,0)="x",E162*$O$5,0)</f>
        <v>38520</v>
      </c>
      <c r="P162" s="48">
        <f>IF(VLOOKUP(B162,DS,19,0)="x",E162*$P$5,0)</f>
        <v>25680</v>
      </c>
      <c r="Q162" s="47">
        <f t="shared" si="49"/>
        <v>2555640</v>
      </c>
      <c r="R162" s="47">
        <f t="shared" si="50"/>
        <v>0</v>
      </c>
      <c r="S162" s="55">
        <f t="shared" si="51"/>
        <v>2555640</v>
      </c>
      <c r="T162" s="47"/>
      <c r="U162" s="123"/>
      <c r="V162" s="45"/>
      <c r="W162" s="34"/>
      <c r="X162" s="5"/>
      <c r="Y162" s="5"/>
      <c r="Z162" s="5"/>
      <c r="AA162" s="4"/>
      <c r="AB162" s="4"/>
      <c r="AC162" s="4"/>
      <c r="AD162" s="4"/>
      <c r="AE162" s="4"/>
    </row>
    <row r="163" spans="1:31" s="44" customFormat="1" ht="21" customHeight="1">
      <c r="A163" s="50"/>
      <c r="B163" s="302"/>
      <c r="C163" s="51"/>
      <c r="D163" s="3"/>
      <c r="E163" s="52"/>
      <c r="F163" s="52"/>
      <c r="G163" s="52"/>
      <c r="H163" s="52"/>
      <c r="I163" s="52"/>
      <c r="J163" s="53"/>
      <c r="K163" s="52"/>
      <c r="L163" s="52"/>
      <c r="M163" s="54"/>
      <c r="N163" s="52"/>
      <c r="O163" s="52"/>
      <c r="P163" s="52"/>
      <c r="Q163" s="47">
        <f t="shared" si="35"/>
        <v>0</v>
      </c>
      <c r="R163" s="47"/>
      <c r="S163" s="55">
        <f>Q163-R163</f>
        <v>0</v>
      </c>
      <c r="T163" s="47"/>
      <c r="U163" s="123"/>
      <c r="V163" s="45"/>
      <c r="W163" s="45"/>
      <c r="X163" s="45"/>
      <c r="Y163" s="45"/>
      <c r="Z163" s="45"/>
    </row>
    <row r="164" spans="1:31" s="40" customFormat="1" ht="21" customHeight="1">
      <c r="A164" s="406" t="s">
        <v>26</v>
      </c>
      <c r="B164" s="407"/>
      <c r="C164" s="407"/>
      <c r="D164" s="407"/>
      <c r="E164" s="32">
        <f t="shared" ref="E164:S164" si="52">SUM(E126:E163)</f>
        <v>95273000</v>
      </c>
      <c r="F164" s="32"/>
      <c r="G164" s="32">
        <f t="shared" si="52"/>
        <v>93321320</v>
      </c>
      <c r="H164" s="32"/>
      <c r="I164" s="32">
        <f t="shared" si="52"/>
        <v>0</v>
      </c>
      <c r="J164" s="32"/>
      <c r="K164" s="32">
        <f t="shared" si="52"/>
        <v>93321320</v>
      </c>
      <c r="L164" s="32">
        <f t="shared" si="52"/>
        <v>13590000</v>
      </c>
      <c r="M164" s="32">
        <f t="shared" si="52"/>
        <v>106911320</v>
      </c>
      <c r="N164" s="32">
        <f t="shared" si="52"/>
        <v>7621840</v>
      </c>
      <c r="O164" s="32">
        <f t="shared" si="52"/>
        <v>1429095</v>
      </c>
      <c r="P164" s="32">
        <f t="shared" si="52"/>
        <v>952730</v>
      </c>
      <c r="Q164" s="32">
        <f t="shared" si="52"/>
        <v>96907655</v>
      </c>
      <c r="R164" s="32">
        <f t="shared" si="52"/>
        <v>0</v>
      </c>
      <c r="S164" s="32">
        <f t="shared" si="52"/>
        <v>96907655</v>
      </c>
      <c r="T164" s="32"/>
      <c r="U164" s="123"/>
      <c r="V164" s="41"/>
      <c r="W164" s="41"/>
      <c r="X164" s="41"/>
      <c r="Y164" s="41"/>
      <c r="Z164" s="41"/>
    </row>
    <row r="165" spans="1:31" ht="11.25" customHeight="1">
      <c r="A165" s="10"/>
      <c r="B165" s="38"/>
      <c r="C165" s="11"/>
      <c r="D165" s="136"/>
      <c r="E165" s="110"/>
      <c r="F165" s="11"/>
      <c r="G165" s="11"/>
      <c r="H165" s="11"/>
      <c r="I165" s="11"/>
      <c r="K165" s="11"/>
      <c r="L165" s="11"/>
      <c r="M165" s="121"/>
      <c r="N165" s="11"/>
      <c r="O165" s="11"/>
      <c r="P165" s="11"/>
      <c r="Q165" s="11"/>
      <c r="R165" s="11"/>
      <c r="S165" s="11"/>
      <c r="T165" s="11"/>
      <c r="U165" s="123"/>
    </row>
    <row r="166" spans="1:31" s="44" customFormat="1" ht="11.25" customHeight="1">
      <c r="A166" s="91"/>
      <c r="B166" s="155"/>
      <c r="C166" s="91"/>
      <c r="D166" s="155"/>
      <c r="E166" s="156"/>
      <c r="F166" s="91"/>
      <c r="G166" s="91"/>
      <c r="H166" s="91"/>
      <c r="I166" s="91"/>
      <c r="J166" s="157"/>
      <c r="K166" s="156"/>
      <c r="L166" s="91"/>
      <c r="M166" s="91"/>
      <c r="N166" s="91"/>
      <c r="O166" s="91"/>
      <c r="P166" s="91"/>
      <c r="Q166" s="91"/>
      <c r="R166" s="91"/>
      <c r="S166" s="127" t="str">
        <f>$S$18</f>
        <v>Long An, ngày  30   tháng   11   năm 2014</v>
      </c>
      <c r="T166" s="91"/>
      <c r="U166" s="158"/>
      <c r="V166" s="45"/>
      <c r="W166" s="45"/>
      <c r="X166" s="45"/>
      <c r="Y166" s="45"/>
      <c r="Z166" s="45"/>
    </row>
    <row r="167" spans="1:31" s="44" customFormat="1" ht="14.25" customHeight="1">
      <c r="A167" s="35"/>
      <c r="B167" s="158"/>
      <c r="C167" s="35" t="s">
        <v>63</v>
      </c>
      <c r="D167" s="159"/>
      <c r="E167" s="92"/>
      <c r="F167" s="158"/>
      <c r="G167" s="92"/>
      <c r="H167" s="92"/>
      <c r="I167" s="92"/>
      <c r="J167" s="160"/>
      <c r="K167" s="45"/>
      <c r="L167" s="303"/>
      <c r="M167" s="288"/>
      <c r="N167" s="26"/>
      <c r="O167" s="26"/>
      <c r="P167" s="26"/>
      <c r="Q167" s="26"/>
      <c r="S167" s="26" t="s">
        <v>23</v>
      </c>
      <c r="T167" s="158"/>
      <c r="U167" s="158"/>
      <c r="V167" s="45"/>
      <c r="W167" s="45"/>
      <c r="X167" s="45"/>
      <c r="Y167" s="45"/>
      <c r="Z167" s="45"/>
    </row>
    <row r="168" spans="1:31" ht="12">
      <c r="A168" s="10"/>
      <c r="B168" s="38"/>
      <c r="C168" s="20"/>
      <c r="E168" s="17"/>
      <c r="F168" s="16"/>
      <c r="G168" s="17"/>
      <c r="H168" s="17"/>
      <c r="I168" s="17"/>
      <c r="K168" s="8"/>
      <c r="L168" s="20"/>
      <c r="M168" s="6"/>
      <c r="N168" s="15"/>
      <c r="O168" s="15"/>
      <c r="P168" s="15"/>
      <c r="Q168" s="15"/>
      <c r="S168" s="15"/>
      <c r="T168" s="16"/>
      <c r="U168" s="123"/>
    </row>
    <row r="169" spans="1:31">
      <c r="M169" s="6"/>
    </row>
    <row r="170" spans="1:31">
      <c r="M170" s="6"/>
    </row>
    <row r="171" spans="1:31">
      <c r="M171" s="6"/>
    </row>
    <row r="172" spans="1:31">
      <c r="M172" s="6"/>
    </row>
    <row r="173" spans="1:31">
      <c r="M173" s="6"/>
    </row>
    <row r="174" spans="1:31">
      <c r="M174" s="6"/>
    </row>
    <row r="175" spans="1:31">
      <c r="M175" s="6"/>
    </row>
    <row r="176" spans="1:31">
      <c r="M176" s="6"/>
    </row>
    <row r="177" spans="13:13">
      <c r="M177" s="6"/>
    </row>
    <row r="178" spans="13:13">
      <c r="M178" s="6"/>
    </row>
    <row r="179" spans="13:13">
      <c r="M179" s="6"/>
    </row>
    <row r="180" spans="13:13">
      <c r="M180" s="6"/>
    </row>
    <row r="181" spans="13:13">
      <c r="M181" s="6"/>
    </row>
    <row r="182" spans="13:13">
      <c r="M182" s="6"/>
    </row>
    <row r="183" spans="13:13">
      <c r="M183" s="6"/>
    </row>
    <row r="184" spans="13:13">
      <c r="M184" s="6"/>
    </row>
    <row r="185" spans="13:13">
      <c r="M185" s="6"/>
    </row>
    <row r="186" spans="13:13">
      <c r="M186" s="6"/>
    </row>
    <row r="187" spans="13:13">
      <c r="M187" s="6"/>
    </row>
    <row r="188" spans="13:13">
      <c r="M188" s="6"/>
    </row>
    <row r="189" spans="13:13">
      <c r="M189" s="6"/>
    </row>
    <row r="190" spans="13:13">
      <c r="M190" s="6"/>
    </row>
    <row r="191" spans="13:13">
      <c r="M191" s="6"/>
    </row>
    <row r="192" spans="13:13">
      <c r="M192" s="6"/>
    </row>
    <row r="193" spans="13:13">
      <c r="M193" s="6"/>
    </row>
    <row r="194" spans="13:13">
      <c r="M194" s="6"/>
    </row>
    <row r="195" spans="13:13">
      <c r="M195" s="6"/>
    </row>
    <row r="196" spans="13:13">
      <c r="M196" s="6"/>
    </row>
    <row r="197" spans="13:13">
      <c r="M197" s="6"/>
    </row>
    <row r="198" spans="13:13">
      <c r="M198" s="6"/>
    </row>
    <row r="199" spans="13:13">
      <c r="M199" s="6"/>
    </row>
    <row r="200" spans="13:13">
      <c r="M200" s="6"/>
    </row>
    <row r="201" spans="13:13">
      <c r="M201" s="6"/>
    </row>
    <row r="202" spans="13:13">
      <c r="M202" s="6"/>
    </row>
    <row r="203" spans="13:13">
      <c r="M203" s="6"/>
    </row>
    <row r="204" spans="13:13">
      <c r="M204" s="6"/>
    </row>
    <row r="205" spans="13:13">
      <c r="M205" s="6"/>
    </row>
    <row r="206" spans="13:13">
      <c r="M206" s="6"/>
    </row>
    <row r="207" spans="13:13">
      <c r="M207" s="6"/>
    </row>
    <row r="208" spans="13:13">
      <c r="M208" s="6"/>
    </row>
    <row r="209" spans="13:13">
      <c r="M209" s="6"/>
    </row>
    <row r="210" spans="13:13">
      <c r="M210" s="6"/>
    </row>
    <row r="211" spans="13:13">
      <c r="M211" s="6"/>
    </row>
    <row r="212" spans="13:13">
      <c r="M212" s="6"/>
    </row>
    <row r="213" spans="13:13">
      <c r="M213" s="6"/>
    </row>
    <row r="214" spans="13:13">
      <c r="M214" s="6"/>
    </row>
    <row r="215" spans="13:13">
      <c r="M215" s="6"/>
    </row>
    <row r="216" spans="13:13">
      <c r="M216" s="6"/>
    </row>
    <row r="217" spans="13:13">
      <c r="M217" s="6"/>
    </row>
    <row r="218" spans="13:13">
      <c r="M218" s="6"/>
    </row>
    <row r="219" spans="13:13">
      <c r="M219" s="6"/>
    </row>
    <row r="220" spans="13:13">
      <c r="M220" s="6"/>
    </row>
    <row r="221" spans="13:13">
      <c r="M221" s="6"/>
    </row>
    <row r="222" spans="13:13">
      <c r="M222" s="6"/>
    </row>
    <row r="223" spans="13:13">
      <c r="M223" s="6"/>
    </row>
    <row r="224" spans="13:13">
      <c r="M224" s="6"/>
    </row>
    <row r="225" spans="13:13">
      <c r="M225" s="6"/>
    </row>
    <row r="226" spans="13:13">
      <c r="M226" s="6"/>
    </row>
    <row r="227" spans="13:13">
      <c r="M227" s="6"/>
    </row>
    <row r="228" spans="13:13">
      <c r="M228" s="6"/>
    </row>
    <row r="229" spans="13:13">
      <c r="M229" s="6"/>
    </row>
    <row r="230" spans="13:13">
      <c r="M230" s="6"/>
    </row>
    <row r="231" spans="13:13">
      <c r="M231" s="6"/>
    </row>
    <row r="232" spans="13:13">
      <c r="M232" s="6"/>
    </row>
    <row r="233" spans="13:13">
      <c r="M233" s="6"/>
    </row>
    <row r="234" spans="13:13">
      <c r="M234" s="6"/>
    </row>
    <row r="235" spans="13:13">
      <c r="M235" s="6"/>
    </row>
    <row r="236" spans="13:13">
      <c r="M236" s="6"/>
    </row>
    <row r="237" spans="13:13">
      <c r="M237" s="6"/>
    </row>
    <row r="238" spans="13:13">
      <c r="M238" s="6"/>
    </row>
    <row r="239" spans="13:13">
      <c r="M239" s="6"/>
    </row>
    <row r="240" spans="13:13">
      <c r="M240" s="6"/>
    </row>
    <row r="241" spans="13:13">
      <c r="M241" s="6"/>
    </row>
    <row r="242" spans="13:13">
      <c r="M242" s="6"/>
    </row>
    <row r="243" spans="13:13">
      <c r="M243" s="6"/>
    </row>
    <row r="244" spans="13:13">
      <c r="M244" s="6"/>
    </row>
    <row r="245" spans="13:13">
      <c r="M245" s="6"/>
    </row>
    <row r="246" spans="13:13">
      <c r="M246" s="6"/>
    </row>
    <row r="247" spans="13:13">
      <c r="M247" s="6"/>
    </row>
    <row r="248" spans="13:13">
      <c r="M248" s="6"/>
    </row>
    <row r="249" spans="13:13">
      <c r="M249" s="6"/>
    </row>
    <row r="250" spans="13:13">
      <c r="M250" s="6"/>
    </row>
    <row r="251" spans="13:13">
      <c r="M251" s="6"/>
    </row>
    <row r="252" spans="13:13">
      <c r="M252" s="6"/>
    </row>
    <row r="253" spans="13:13">
      <c r="M253" s="6"/>
    </row>
    <row r="254" spans="13:13">
      <c r="M254" s="6"/>
    </row>
    <row r="255" spans="13:13">
      <c r="M255" s="6"/>
    </row>
    <row r="256" spans="13:13">
      <c r="M256" s="6"/>
    </row>
    <row r="257" spans="13:13">
      <c r="M257" s="6"/>
    </row>
    <row r="258" spans="13:13">
      <c r="M258" s="6"/>
    </row>
    <row r="259" spans="13:13">
      <c r="M259" s="6"/>
    </row>
    <row r="260" spans="13:13">
      <c r="M260" s="6"/>
    </row>
    <row r="261" spans="13:13">
      <c r="M261" s="6"/>
    </row>
    <row r="262" spans="13:13">
      <c r="M262" s="6"/>
    </row>
    <row r="263" spans="13:13">
      <c r="M263" s="6"/>
    </row>
    <row r="264" spans="13:13">
      <c r="M264" s="6"/>
    </row>
    <row r="265" spans="13:13">
      <c r="M265" s="6"/>
    </row>
    <row r="266" spans="13:13">
      <c r="M266" s="6"/>
    </row>
    <row r="267" spans="13:13">
      <c r="M267" s="6"/>
    </row>
    <row r="268" spans="13:13">
      <c r="M268" s="6"/>
    </row>
    <row r="269" spans="13:13">
      <c r="M269" s="6"/>
    </row>
    <row r="270" spans="13:13">
      <c r="M270" s="6"/>
    </row>
    <row r="271" spans="13:13">
      <c r="M271" s="6"/>
    </row>
    <row r="272" spans="13:13">
      <c r="M272" s="6"/>
    </row>
    <row r="273" spans="13:13">
      <c r="M273" s="6"/>
    </row>
    <row r="274" spans="13:13">
      <c r="M274" s="6"/>
    </row>
    <row r="275" spans="13:13">
      <c r="M275" s="6"/>
    </row>
    <row r="276" spans="13:13">
      <c r="M276" s="6"/>
    </row>
    <row r="277" spans="13:13">
      <c r="M277" s="6"/>
    </row>
    <row r="278" spans="13:13">
      <c r="M278" s="6"/>
    </row>
    <row r="279" spans="13:13">
      <c r="M279" s="6"/>
    </row>
    <row r="280" spans="13:13">
      <c r="M280" s="6"/>
    </row>
    <row r="281" spans="13:13">
      <c r="M281" s="6"/>
    </row>
    <row r="282" spans="13:13">
      <c r="M282" s="6"/>
    </row>
    <row r="283" spans="13:13">
      <c r="M283" s="6"/>
    </row>
    <row r="284" spans="13:13">
      <c r="M284" s="6"/>
    </row>
    <row r="285" spans="13:13">
      <c r="M285" s="6"/>
    </row>
    <row r="286" spans="13:13">
      <c r="M286" s="6"/>
    </row>
    <row r="287" spans="13:13">
      <c r="M287" s="6"/>
    </row>
    <row r="288" spans="13:13">
      <c r="M288" s="6"/>
    </row>
    <row r="289" spans="13:13">
      <c r="M289" s="6"/>
    </row>
    <row r="290" spans="13:13">
      <c r="M290" s="6"/>
    </row>
    <row r="291" spans="13:13">
      <c r="M291" s="6"/>
    </row>
  </sheetData>
  <protectedRanges>
    <protectedRange password="CC78" sqref="V15:IK16 A23 L15 C6:D8 B19:C19 V6:W9 A15:A20 B15:B18 B20 J15:J16 A22:B22 V23:IK23 Q6:T8 V25:IK55 L16:T16 E23:K23 E6:I7 D16:I16 A81:A116 N6:P7 L6 F81:IK110 L66 L19 J7:K8 L8 L64 M23:T23 A25:A58 W56:IK58 V56:V64 F111:T116 W111:IK116 U111:V122 A169:IK65557 C25:T58 C81:E116 Q10:S15 W10:W14 AF6:IK14 A10:B14 K10:K16 B23:B116" name="Range1"/>
    <protectedRange password="CC78" sqref="F8:G8" name="Range1_4"/>
    <protectedRange password="CC78" sqref="V19:IK20 S19:T20 N19:Q20 E19:I20" name="Range1_1_1"/>
    <protectedRange password="CC78" sqref="Q24 C24 N24 V24:IK24 L24 T24 E24:I24" name="Range1_3_1"/>
    <protectedRange password="CC78" sqref="U1 V4:V5 W1:IK5 Q5:T5 N2:S4 T4:U4 B2:M5 X6:AE14 U5:U64 B1:C1" name="Range1_2"/>
    <protectedRange password="CC78" sqref="V10:V14" name="Range1_1"/>
    <protectedRange password="CC78" sqref="S24" name="Range1_3_1_1"/>
    <protectedRange password="CC78" sqref="A1:A4" name="Range1_2_1_1"/>
    <protectedRange password="CC78" sqref="V1:V3" name="Range1_2_1"/>
    <protectedRange password="CC78" sqref="H8:I8" name="Range1_4_1"/>
    <protectedRange password="CC78" sqref="U2:U3" name="Range1_2_2_1"/>
    <protectedRange password="CC78" sqref="V75:IK76 L75 C64:D66 B79:C79 V65:W67 A75:A80 B75:B78 B80 N64:P65 Q64:T66 L76:T76 E64:I65 D76:J76 J75 W68:W74 J65:K66 L79 W64 AF64:IK74 Q68:S75 A68:B74 K68:K76" name="Range1_3"/>
    <protectedRange password="CC78" sqref="F66:G66" name="Range1_4_2"/>
    <protectedRange password="CC78" sqref="V79:IK80 N79:Q80 S79:T80 E79:I80" name="Range1_1_1_1"/>
    <protectedRange password="CC78" sqref="R60:S62 W59:IK63 N63:T63 N59:Q62 T62 B59:M63 X64:AE74 U65:U80" name="Range1_2_2"/>
    <protectedRange password="CC78" sqref="V68:V74" name="Range1_1_2"/>
    <protectedRange password="CC78" sqref="A59:A62 A117:A120" name="Range1_2_1_1_1"/>
    <protectedRange password="CC78" sqref="H66:I66" name="Range1_4_1_1"/>
    <protectedRange password="CC78" sqref="V163:IK164 L163 C122:D124 B167:C167 V123:W125 B163:B166 B168 J163:J164 Q122:T124 N122:P123 E122:I123 D164:I164 J123:K124 L167 L164:T164 N163:P163 W122 W126:W162 AF122:IK162 A126:B145 A146:A168 Q126:S163 K126:K164" name="Range1_5"/>
    <protectedRange password="CC78" sqref="F124:G124" name="Range1_4_3"/>
    <protectedRange password="CC78" sqref="V167:IK168 N167:Q168 S167:T168 E167:I168" name="Range1_1_1_2"/>
    <protectedRange password="CC78" sqref="R118:S120 Q117:Q120 W117:IK121 Q121:T121 T120 B117:P121 X122:AE162 U123:U168" name="Range1_2_3"/>
    <protectedRange password="CC78" sqref="V126:V162" name="Range1_1_3"/>
    <protectedRange password="CC78" sqref="H124:I124" name="Range1_4_1_2"/>
    <protectedRange password="CC78" sqref="L124 L122" name="Range1_3_2"/>
    <protectedRange password="CC78" sqref="B146:B162" name="Range1_5_1"/>
    <protectedRange password="CC78" sqref="D1:Q1" name="Range1_2_4"/>
    <protectedRange password="CC78" sqref="N5:P5" name="Range1_2_5"/>
  </protectedRanges>
  <autoFilter ref="A8:AE10"/>
  <mergeCells count="69">
    <mergeCell ref="D1:Q1"/>
    <mergeCell ref="R1:T1"/>
    <mergeCell ref="A6:A8"/>
    <mergeCell ref="B6:B8"/>
    <mergeCell ref="C6:C8"/>
    <mergeCell ref="D6:D8"/>
    <mergeCell ref="E6:E8"/>
    <mergeCell ref="F6:K6"/>
    <mergeCell ref="L6:L8"/>
    <mergeCell ref="M6:M8"/>
    <mergeCell ref="N6:P6"/>
    <mergeCell ref="Q6:Q8"/>
    <mergeCell ref="R6:R8"/>
    <mergeCell ref="S6:S8"/>
    <mergeCell ref="T6:T8"/>
    <mergeCell ref="N7:N8"/>
    <mergeCell ref="A64:A66"/>
    <mergeCell ref="B64:B66"/>
    <mergeCell ref="C64:C66"/>
    <mergeCell ref="D64:D66"/>
    <mergeCell ref="E64:E66"/>
    <mergeCell ref="O7:O8"/>
    <mergeCell ref="P7:P8"/>
    <mergeCell ref="A16:D16"/>
    <mergeCell ref="D59:Q59"/>
    <mergeCell ref="R59:T59"/>
    <mergeCell ref="F7:G7"/>
    <mergeCell ref="H7:I7"/>
    <mergeCell ref="J7:J8"/>
    <mergeCell ref="K7:K8"/>
    <mergeCell ref="S64:S66"/>
    <mergeCell ref="T64:T66"/>
    <mergeCell ref="F65:G65"/>
    <mergeCell ref="H65:I65"/>
    <mergeCell ref="J65:J66"/>
    <mergeCell ref="K65:K66"/>
    <mergeCell ref="N65:N66"/>
    <mergeCell ref="O65:O66"/>
    <mergeCell ref="P65:P66"/>
    <mergeCell ref="F64:K64"/>
    <mergeCell ref="L64:L66"/>
    <mergeCell ref="M64:M66"/>
    <mergeCell ref="N64:P64"/>
    <mergeCell ref="Q64:Q66"/>
    <mergeCell ref="R64:R66"/>
    <mergeCell ref="R122:R124"/>
    <mergeCell ref="S122:S124"/>
    <mergeCell ref="T122:T124"/>
    <mergeCell ref="P123:P124"/>
    <mergeCell ref="A76:D76"/>
    <mergeCell ref="D117:Q117"/>
    <mergeCell ref="R117:T117"/>
    <mergeCell ref="A122:A124"/>
    <mergeCell ref="B122:B124"/>
    <mergeCell ref="C122:C124"/>
    <mergeCell ref="D122:D124"/>
    <mergeCell ref="E122:E124"/>
    <mergeCell ref="F122:K122"/>
    <mergeCell ref="L122:L124"/>
    <mergeCell ref="N123:N124"/>
    <mergeCell ref="O123:O124"/>
    <mergeCell ref="M122:M124"/>
    <mergeCell ref="N122:P122"/>
    <mergeCell ref="Q122:Q124"/>
    <mergeCell ref="A164:D164"/>
    <mergeCell ref="F123:G123"/>
    <mergeCell ref="H123:I123"/>
    <mergeCell ref="J123:J124"/>
    <mergeCell ref="K123:K124"/>
  </mergeCells>
  <printOptions horizontalCentered="1"/>
  <pageMargins left="0" right="0.24" top="0.2" bottom="0.32" header="0.2" footer="0.2"/>
  <pageSetup paperSize="9" scale="65" fitToHeight="0" orientation="landscape" horizontalDpi="300" verticalDpi="300" r:id="rId1"/>
  <headerFooter alignWithMargins="0">
    <oddFooter>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4" enableFormatConditionsCalculation="0">
    <tabColor indexed="33"/>
    <pageSetUpPr fitToPage="1"/>
  </sheetPr>
  <dimension ref="A1:Z156"/>
  <sheetViews>
    <sheetView topLeftCell="A8" workbookViewId="0">
      <pane xSplit="6" ySplit="3" topLeftCell="N50" activePane="bottomRight" state="frozen"/>
      <selection activeCell="A8" sqref="A8"/>
      <selection pane="topRight" activeCell="G8" sqref="G8"/>
      <selection pane="bottomLeft" activeCell="A11" sqref="A11"/>
      <selection pane="bottomRight" activeCell="T11" sqref="T11:U65"/>
    </sheetView>
  </sheetViews>
  <sheetFormatPr defaultRowHeight="12.75"/>
  <cols>
    <col min="1" max="1" width="5.5703125" style="2" customWidth="1"/>
    <col min="2" max="2" width="9.7109375" style="2" customWidth="1"/>
    <col min="3" max="3" width="25.140625" style="2" customWidth="1"/>
    <col min="4" max="4" width="9.28515625" style="2" customWidth="1"/>
    <col min="5" max="5" width="10.85546875" style="58" customWidth="1"/>
    <col min="6" max="6" width="9.7109375" style="37" hidden="1" customWidth="1"/>
    <col min="7" max="7" width="9.7109375" style="37" customWidth="1"/>
    <col min="8" max="8" width="9.7109375" style="37" hidden="1" customWidth="1"/>
    <col min="9" max="9" width="10.5703125" style="2" hidden="1" customWidth="1"/>
    <col min="10" max="22" width="10.5703125" style="2" customWidth="1"/>
    <col min="23" max="23" width="10.85546875" style="58" customWidth="1"/>
    <col min="24" max="24" width="13.28515625" style="58" customWidth="1"/>
    <col min="25" max="26" width="11.85546875" style="58" customWidth="1"/>
    <col min="27" max="16384" width="9.140625" style="2"/>
  </cols>
  <sheetData>
    <row r="1" spans="1:26" ht="15">
      <c r="A1" s="1" t="str">
        <f>[1]nguon!A1</f>
        <v>Công ty TNHH Hải sản An Lạc</v>
      </c>
    </row>
    <row r="2" spans="1:26" ht="15">
      <c r="A2" s="1" t="str">
        <f>[1]nguon!A2</f>
        <v>Địa chỉ: Lô A14, đường 4A, KCN Hải Sơn, Đức Hòa, Long An</v>
      </c>
    </row>
    <row r="3" spans="1:26" ht="15">
      <c r="A3" s="1" t="str">
        <f>[1]nguon!A3</f>
        <v>MST: 1100878093</v>
      </c>
    </row>
    <row r="4" spans="1:26">
      <c r="A4" s="128"/>
      <c r="B4" s="128"/>
    </row>
    <row r="5" spans="1:26" ht="23.25" customHeight="1">
      <c r="A5" s="459" t="s">
        <v>36</v>
      </c>
      <c r="B5" s="459"/>
      <c r="C5" s="459"/>
      <c r="D5" s="459"/>
      <c r="E5" s="459"/>
      <c r="F5" s="459"/>
      <c r="G5" s="459"/>
      <c r="H5" s="459"/>
      <c r="I5" s="459"/>
      <c r="J5" s="459"/>
      <c r="K5" s="459"/>
      <c r="L5" s="459"/>
      <c r="M5" s="459"/>
      <c r="N5" s="459"/>
      <c r="O5" s="459"/>
      <c r="P5" s="459"/>
      <c r="Q5" s="459"/>
      <c r="R5" s="459"/>
      <c r="S5" s="459"/>
      <c r="T5" s="459"/>
      <c r="U5" s="459"/>
      <c r="V5" s="459"/>
      <c r="W5" s="459"/>
      <c r="X5" s="459"/>
    </row>
    <row r="6" spans="1:26" ht="23.25" customHeight="1">
      <c r="A6" s="460" t="str">
        <f>"Tháng "&amp;'CC - 01'!C4&amp;" năm 2011"</f>
        <v>Tháng  năm 2011</v>
      </c>
      <c r="B6" s="460"/>
      <c r="C6" s="460"/>
      <c r="D6" s="460"/>
      <c r="E6" s="460"/>
      <c r="F6" s="460"/>
      <c r="G6" s="460"/>
      <c r="H6" s="460"/>
      <c r="I6" s="460"/>
      <c r="J6" s="460"/>
      <c r="K6" s="460"/>
      <c r="L6" s="460"/>
      <c r="M6" s="460"/>
      <c r="N6" s="460"/>
      <c r="O6" s="460"/>
      <c r="P6" s="460"/>
      <c r="Q6" s="460"/>
      <c r="R6" s="460"/>
      <c r="S6" s="460"/>
      <c r="T6" s="460"/>
      <c r="U6" s="460"/>
      <c r="V6" s="460"/>
      <c r="W6" s="460"/>
      <c r="X6" s="460"/>
    </row>
    <row r="7" spans="1:26" s="147" customFormat="1" ht="19.5" customHeight="1">
      <c r="A7" s="145"/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5"/>
      <c r="U7" s="145"/>
      <c r="V7" s="145"/>
      <c r="W7" s="145"/>
      <c r="X7" s="145"/>
      <c r="Y7" s="146"/>
      <c r="Z7" s="146"/>
    </row>
    <row r="8" spans="1:26" s="1" customFormat="1" ht="20.25" customHeight="1">
      <c r="A8" s="408" t="s">
        <v>20</v>
      </c>
      <c r="B8" s="408" t="s">
        <v>3</v>
      </c>
      <c r="C8" s="408" t="s">
        <v>1</v>
      </c>
      <c r="D8" s="408" t="s">
        <v>2</v>
      </c>
      <c r="E8" s="423" t="s">
        <v>58</v>
      </c>
      <c r="F8" s="461" t="s">
        <v>37</v>
      </c>
      <c r="G8" s="461"/>
      <c r="H8" s="462"/>
      <c r="I8" s="410" t="s">
        <v>25</v>
      </c>
      <c r="J8" s="423" t="s">
        <v>34</v>
      </c>
      <c r="K8" s="423"/>
      <c r="L8" s="423"/>
      <c r="M8" s="423"/>
      <c r="N8" s="423"/>
      <c r="O8" s="423"/>
      <c r="P8" s="423"/>
      <c r="Q8" s="423"/>
      <c r="R8" s="423"/>
      <c r="S8" s="423"/>
      <c r="T8" s="423"/>
      <c r="U8" s="423"/>
      <c r="V8" s="410" t="s">
        <v>40</v>
      </c>
      <c r="W8" s="410" t="s">
        <v>24</v>
      </c>
      <c r="X8" s="410" t="s">
        <v>11</v>
      </c>
      <c r="Y8" s="126"/>
      <c r="Z8" s="126"/>
    </row>
    <row r="9" spans="1:26" s="1" customFormat="1" ht="20.25" customHeight="1">
      <c r="A9" s="409"/>
      <c r="B9" s="409"/>
      <c r="C9" s="409"/>
      <c r="D9" s="409"/>
      <c r="E9" s="423"/>
      <c r="F9" s="284" t="s">
        <v>59</v>
      </c>
      <c r="G9" s="284" t="s">
        <v>60</v>
      </c>
      <c r="H9" s="284" t="s">
        <v>39</v>
      </c>
      <c r="I9" s="411"/>
      <c r="J9" s="283" t="s">
        <v>145</v>
      </c>
      <c r="K9" s="283" t="s">
        <v>146</v>
      </c>
      <c r="L9" s="283" t="s">
        <v>147</v>
      </c>
      <c r="M9" s="283" t="s">
        <v>148</v>
      </c>
      <c r="N9" s="283" t="s">
        <v>149</v>
      </c>
      <c r="O9" s="283" t="s">
        <v>150</v>
      </c>
      <c r="P9" s="283" t="s">
        <v>151</v>
      </c>
      <c r="Q9" s="283" t="s">
        <v>152</v>
      </c>
      <c r="R9" s="283" t="s">
        <v>153</v>
      </c>
      <c r="S9" s="283" t="s">
        <v>154</v>
      </c>
      <c r="T9" s="283" t="s">
        <v>155</v>
      </c>
      <c r="U9" s="283" t="s">
        <v>156</v>
      </c>
      <c r="V9" s="411"/>
      <c r="W9" s="411"/>
      <c r="X9" s="411"/>
      <c r="Y9" s="126"/>
      <c r="Z9" s="126"/>
    </row>
    <row r="10" spans="1:26" ht="14.25" customHeight="1">
      <c r="A10" s="150">
        <v>1</v>
      </c>
      <c r="B10" s="150">
        <v>1</v>
      </c>
      <c r="C10" s="150">
        <v>2</v>
      </c>
      <c r="D10" s="150">
        <v>3</v>
      </c>
      <c r="E10" s="150">
        <v>4</v>
      </c>
      <c r="F10" s="150">
        <v>5</v>
      </c>
      <c r="G10" s="150">
        <v>6</v>
      </c>
      <c r="H10" s="150">
        <v>7</v>
      </c>
      <c r="I10" s="150">
        <v>8</v>
      </c>
      <c r="J10" s="150">
        <v>9</v>
      </c>
      <c r="K10" s="150">
        <v>10</v>
      </c>
      <c r="L10" s="150">
        <v>11</v>
      </c>
      <c r="M10" s="150">
        <v>12</v>
      </c>
      <c r="N10" s="150">
        <v>13</v>
      </c>
      <c r="O10" s="150">
        <v>14</v>
      </c>
      <c r="P10" s="150">
        <v>15</v>
      </c>
      <c r="Q10" s="150">
        <v>16</v>
      </c>
      <c r="R10" s="150">
        <v>17</v>
      </c>
      <c r="S10" s="150">
        <v>18</v>
      </c>
      <c r="T10" s="150">
        <v>19</v>
      </c>
      <c r="U10" s="150">
        <v>20</v>
      </c>
      <c r="V10" s="150">
        <v>21</v>
      </c>
      <c r="W10" s="150">
        <v>22</v>
      </c>
      <c r="X10" s="150">
        <v>23</v>
      </c>
    </row>
    <row r="11" spans="1:26" s="334" customFormat="1" ht="21.75" customHeight="1">
      <c r="A11" s="330">
        <f>ROW()-10</f>
        <v>1</v>
      </c>
      <c r="B11" s="330" t="s">
        <v>67</v>
      </c>
      <c r="C11" s="335" t="s">
        <v>72</v>
      </c>
      <c r="D11" s="330" t="s">
        <v>73</v>
      </c>
      <c r="E11" s="308">
        <v>3784000</v>
      </c>
      <c r="F11" s="308"/>
      <c r="G11" s="308">
        <v>390000</v>
      </c>
      <c r="H11" s="308"/>
      <c r="I11" s="308"/>
      <c r="J11" s="308" t="s">
        <v>76</v>
      </c>
      <c r="K11" s="308" t="s">
        <v>76</v>
      </c>
      <c r="L11" s="308" t="s">
        <v>76</v>
      </c>
      <c r="M11" s="308" t="s">
        <v>76</v>
      </c>
      <c r="N11" s="308" t="s">
        <v>76</v>
      </c>
      <c r="O11" s="308" t="s">
        <v>76</v>
      </c>
      <c r="P11" s="308" t="s">
        <v>76</v>
      </c>
      <c r="Q11" s="308" t="s">
        <v>76</v>
      </c>
      <c r="R11" s="308" t="s">
        <v>76</v>
      </c>
      <c r="S11" s="308" t="s">
        <v>76</v>
      </c>
      <c r="T11" s="308" t="s">
        <v>76</v>
      </c>
      <c r="U11" s="308" t="s">
        <v>76</v>
      </c>
      <c r="V11" s="308"/>
      <c r="W11" s="308"/>
      <c r="X11" s="308"/>
      <c r="Y11" s="332"/>
      <c r="Z11" s="333"/>
    </row>
    <row r="12" spans="1:26" s="334" customFormat="1" ht="21.75" customHeight="1">
      <c r="A12" s="330">
        <f t="shared" ref="A12:A65" si="0">ROW()-10</f>
        <v>2</v>
      </c>
      <c r="B12" s="330" t="s">
        <v>68</v>
      </c>
      <c r="C12" s="335" t="s">
        <v>74</v>
      </c>
      <c r="D12" s="330" t="s">
        <v>75</v>
      </c>
      <c r="E12" s="308">
        <v>3539000</v>
      </c>
      <c r="F12" s="308"/>
      <c r="G12" s="308">
        <v>390000</v>
      </c>
      <c r="H12" s="308"/>
      <c r="I12" s="308"/>
      <c r="J12" s="308" t="s">
        <v>76</v>
      </c>
      <c r="K12" s="308" t="s">
        <v>76</v>
      </c>
      <c r="L12" s="308" t="s">
        <v>76</v>
      </c>
      <c r="M12" s="308" t="s">
        <v>76</v>
      </c>
      <c r="N12" s="308" t="s">
        <v>76</v>
      </c>
      <c r="O12" s="308" t="s">
        <v>76</v>
      </c>
      <c r="P12" s="308" t="s">
        <v>76</v>
      </c>
      <c r="Q12" s="308" t="s">
        <v>76</v>
      </c>
      <c r="R12" s="308" t="s">
        <v>76</v>
      </c>
      <c r="S12" s="308" t="s">
        <v>76</v>
      </c>
      <c r="T12" s="308" t="s">
        <v>76</v>
      </c>
      <c r="U12" s="308" t="s">
        <v>76</v>
      </c>
      <c r="V12" s="308"/>
      <c r="W12" s="308"/>
      <c r="X12" s="308"/>
      <c r="Y12" s="332"/>
      <c r="Z12" s="333"/>
    </row>
    <row r="13" spans="1:26" s="334" customFormat="1" ht="21.75" customHeight="1">
      <c r="A13" s="330">
        <f t="shared" si="0"/>
        <v>3</v>
      </c>
      <c r="B13" s="330" t="s">
        <v>69</v>
      </c>
      <c r="C13" s="335" t="s">
        <v>77</v>
      </c>
      <c r="D13" s="330" t="s">
        <v>75</v>
      </c>
      <c r="E13" s="308">
        <v>3840000</v>
      </c>
      <c r="F13" s="308"/>
      <c r="G13" s="308">
        <v>390000</v>
      </c>
      <c r="H13" s="308"/>
      <c r="I13" s="308"/>
      <c r="J13" s="308" t="s">
        <v>76</v>
      </c>
      <c r="K13" s="308" t="s">
        <v>76</v>
      </c>
      <c r="L13" s="308" t="s">
        <v>76</v>
      </c>
      <c r="M13" s="308" t="s">
        <v>76</v>
      </c>
      <c r="N13" s="308" t="s">
        <v>76</v>
      </c>
      <c r="O13" s="308" t="s">
        <v>76</v>
      </c>
      <c r="P13" s="308" t="s">
        <v>76</v>
      </c>
      <c r="Q13" s="308" t="s">
        <v>76</v>
      </c>
      <c r="R13" s="308" t="s">
        <v>76</v>
      </c>
      <c r="S13" s="308" t="s">
        <v>76</v>
      </c>
      <c r="T13" s="308" t="s">
        <v>76</v>
      </c>
      <c r="U13" s="308" t="s">
        <v>76</v>
      </c>
      <c r="V13" s="308"/>
      <c r="W13" s="308"/>
      <c r="X13" s="308"/>
      <c r="Y13" s="332"/>
      <c r="Z13" s="333"/>
    </row>
    <row r="14" spans="1:26" s="334" customFormat="1" ht="21.75" customHeight="1">
      <c r="A14" s="330">
        <f t="shared" si="0"/>
        <v>4</v>
      </c>
      <c r="B14" s="330" t="s">
        <v>70</v>
      </c>
      <c r="C14" s="335" t="s">
        <v>182</v>
      </c>
      <c r="D14" s="330" t="s">
        <v>75</v>
      </c>
      <c r="E14" s="308">
        <v>3840000</v>
      </c>
      <c r="F14" s="308"/>
      <c r="G14" s="308">
        <v>390000</v>
      </c>
      <c r="H14" s="308"/>
      <c r="I14" s="308"/>
      <c r="J14" s="308" t="s">
        <v>76</v>
      </c>
      <c r="K14" s="308" t="s">
        <v>76</v>
      </c>
      <c r="L14" s="308" t="s">
        <v>76</v>
      </c>
      <c r="M14" s="308" t="s">
        <v>76</v>
      </c>
      <c r="N14" s="308" t="s">
        <v>76</v>
      </c>
      <c r="O14" s="308" t="s">
        <v>76</v>
      </c>
      <c r="P14" s="308" t="s">
        <v>76</v>
      </c>
      <c r="Q14" s="308" t="s">
        <v>76</v>
      </c>
      <c r="R14" s="308" t="s">
        <v>76</v>
      </c>
      <c r="S14" s="308" t="s">
        <v>76</v>
      </c>
      <c r="T14" s="308" t="s">
        <v>76</v>
      </c>
      <c r="U14" s="308" t="s">
        <v>76</v>
      </c>
      <c r="V14" s="308"/>
      <c r="W14" s="308"/>
      <c r="X14" s="308"/>
      <c r="Y14" s="332"/>
      <c r="Z14" s="333"/>
    </row>
    <row r="15" spans="1:26" s="334" customFormat="1" ht="21.75" customHeight="1">
      <c r="A15" s="330">
        <f t="shared" si="0"/>
        <v>5</v>
      </c>
      <c r="B15" s="330" t="s">
        <v>71</v>
      </c>
      <c r="C15" s="335" t="s">
        <v>200</v>
      </c>
      <c r="D15" s="330" t="s">
        <v>73</v>
      </c>
      <c r="E15" s="308">
        <v>3153000</v>
      </c>
      <c r="F15" s="308"/>
      <c r="G15" s="308">
        <v>390000</v>
      </c>
      <c r="H15" s="308"/>
      <c r="I15" s="308"/>
      <c r="J15" s="308"/>
      <c r="K15" s="308"/>
      <c r="L15" s="308"/>
      <c r="M15" s="308"/>
      <c r="N15" s="308" t="s">
        <v>76</v>
      </c>
      <c r="O15" s="308" t="s">
        <v>76</v>
      </c>
      <c r="P15" s="308" t="s">
        <v>76</v>
      </c>
      <c r="Q15" s="308" t="s">
        <v>76</v>
      </c>
      <c r="R15" s="308" t="s">
        <v>76</v>
      </c>
      <c r="S15" s="308" t="s">
        <v>76</v>
      </c>
      <c r="T15" s="308" t="s">
        <v>76</v>
      </c>
      <c r="U15" s="308" t="s">
        <v>76</v>
      </c>
      <c r="V15" s="308"/>
      <c r="W15" s="308"/>
      <c r="X15" s="308"/>
      <c r="Y15" s="332"/>
      <c r="Z15" s="333"/>
    </row>
    <row r="16" spans="1:26" s="340" customFormat="1" ht="21.75" customHeight="1">
      <c r="A16" s="331">
        <f t="shared" si="0"/>
        <v>6</v>
      </c>
      <c r="B16" s="331" t="s">
        <v>78</v>
      </c>
      <c r="C16" s="336" t="s">
        <v>79</v>
      </c>
      <c r="D16" s="331" t="s">
        <v>23</v>
      </c>
      <c r="E16" s="337">
        <v>9470000</v>
      </c>
      <c r="F16" s="337"/>
      <c r="G16" s="337">
        <v>390000</v>
      </c>
      <c r="H16" s="337"/>
      <c r="I16" s="337"/>
      <c r="J16" s="337" t="s">
        <v>76</v>
      </c>
      <c r="K16" s="337" t="s">
        <v>76</v>
      </c>
      <c r="L16" s="337" t="s">
        <v>76</v>
      </c>
      <c r="M16" s="337" t="s">
        <v>76</v>
      </c>
      <c r="N16" s="337" t="s">
        <v>76</v>
      </c>
      <c r="O16" s="337" t="s">
        <v>76</v>
      </c>
      <c r="P16" s="337" t="s">
        <v>76</v>
      </c>
      <c r="Q16" s="337" t="s">
        <v>76</v>
      </c>
      <c r="R16" s="337" t="s">
        <v>76</v>
      </c>
      <c r="S16" s="337" t="s">
        <v>76</v>
      </c>
      <c r="T16" s="337" t="s">
        <v>76</v>
      </c>
      <c r="U16" s="337" t="s">
        <v>76</v>
      </c>
      <c r="V16" s="337"/>
      <c r="W16" s="337"/>
      <c r="X16" s="337"/>
      <c r="Y16" s="338"/>
      <c r="Z16" s="339"/>
    </row>
    <row r="17" spans="1:26" s="340" customFormat="1" ht="21.75" customHeight="1">
      <c r="A17" s="331">
        <f t="shared" si="0"/>
        <v>7</v>
      </c>
      <c r="B17" s="331" t="s">
        <v>80</v>
      </c>
      <c r="C17" s="336" t="s">
        <v>83</v>
      </c>
      <c r="D17" s="331" t="s">
        <v>84</v>
      </c>
      <c r="E17" s="337">
        <v>4760000</v>
      </c>
      <c r="F17" s="337"/>
      <c r="G17" s="337">
        <v>390000</v>
      </c>
      <c r="H17" s="337"/>
      <c r="I17" s="337"/>
      <c r="J17" s="337" t="s">
        <v>76</v>
      </c>
      <c r="K17" s="337" t="s">
        <v>76</v>
      </c>
      <c r="L17" s="337" t="s">
        <v>76</v>
      </c>
      <c r="M17" s="337" t="s">
        <v>76</v>
      </c>
      <c r="N17" s="337" t="s">
        <v>76</v>
      </c>
      <c r="O17" s="337" t="s">
        <v>76</v>
      </c>
      <c r="P17" s="337" t="s">
        <v>76</v>
      </c>
      <c r="Q17" s="337" t="s">
        <v>76</v>
      </c>
      <c r="R17" s="337" t="s">
        <v>76</v>
      </c>
      <c r="S17" s="337" t="s">
        <v>76</v>
      </c>
      <c r="T17" s="337" t="s">
        <v>76</v>
      </c>
      <c r="U17" s="337" t="s">
        <v>76</v>
      </c>
      <c r="V17" s="337"/>
      <c r="W17" s="337"/>
      <c r="X17" s="337"/>
      <c r="Y17" s="338"/>
      <c r="Z17" s="339"/>
    </row>
    <row r="18" spans="1:26" s="340" customFormat="1" ht="21.75" customHeight="1">
      <c r="A18" s="331">
        <f t="shared" si="0"/>
        <v>8</v>
      </c>
      <c r="B18" s="331" t="s">
        <v>82</v>
      </c>
      <c r="C18" s="336" t="s">
        <v>86</v>
      </c>
      <c r="D18" s="331" t="s">
        <v>87</v>
      </c>
      <c r="E18" s="337">
        <v>4272000</v>
      </c>
      <c r="F18" s="337"/>
      <c r="G18" s="337">
        <v>390000</v>
      </c>
      <c r="H18" s="337"/>
      <c r="I18" s="337"/>
      <c r="J18" s="337" t="s">
        <v>76</v>
      </c>
      <c r="K18" s="337" t="s">
        <v>76</v>
      </c>
      <c r="L18" s="337" t="s">
        <v>76</v>
      </c>
      <c r="M18" s="337" t="s">
        <v>76</v>
      </c>
      <c r="N18" s="337" t="s">
        <v>76</v>
      </c>
      <c r="O18" s="337" t="s">
        <v>76</v>
      </c>
      <c r="P18" s="337" t="s">
        <v>76</v>
      </c>
      <c r="Q18" s="337" t="s">
        <v>76</v>
      </c>
      <c r="R18" s="337" t="s">
        <v>76</v>
      </c>
      <c r="S18" s="337" t="s">
        <v>76</v>
      </c>
      <c r="T18" s="337" t="s">
        <v>76</v>
      </c>
      <c r="U18" s="337" t="s">
        <v>76</v>
      </c>
      <c r="V18" s="337"/>
      <c r="W18" s="337"/>
      <c r="X18" s="337"/>
      <c r="Y18" s="338"/>
      <c r="Z18" s="339"/>
    </row>
    <row r="19" spans="1:26" s="340" customFormat="1" ht="21.75" customHeight="1">
      <c r="A19" s="331">
        <f t="shared" si="0"/>
        <v>9</v>
      </c>
      <c r="B19" s="331" t="s">
        <v>85</v>
      </c>
      <c r="C19" s="336" t="s">
        <v>90</v>
      </c>
      <c r="D19" s="331" t="s">
        <v>91</v>
      </c>
      <c r="E19" s="337">
        <v>3784000</v>
      </c>
      <c r="F19" s="337"/>
      <c r="G19" s="337">
        <v>390000</v>
      </c>
      <c r="H19" s="337"/>
      <c r="I19" s="337"/>
      <c r="J19" s="337" t="s">
        <v>76</v>
      </c>
      <c r="K19" s="337" t="s">
        <v>76</v>
      </c>
      <c r="L19" s="337" t="s">
        <v>76</v>
      </c>
      <c r="M19" s="337" t="s">
        <v>76</v>
      </c>
      <c r="N19" s="337" t="s">
        <v>76</v>
      </c>
      <c r="O19" s="337" t="s">
        <v>76</v>
      </c>
      <c r="P19" s="337" t="s">
        <v>76</v>
      </c>
      <c r="Q19" s="337" t="s">
        <v>76</v>
      </c>
      <c r="R19" s="337" t="s">
        <v>76</v>
      </c>
      <c r="S19" s="337" t="s">
        <v>76</v>
      </c>
      <c r="T19" s="337" t="s">
        <v>76</v>
      </c>
      <c r="U19" s="337" t="s">
        <v>76</v>
      </c>
      <c r="V19" s="337"/>
      <c r="W19" s="337"/>
      <c r="X19" s="337"/>
      <c r="Y19" s="338"/>
      <c r="Z19" s="339"/>
    </row>
    <row r="20" spans="1:26" s="340" customFormat="1" ht="21.75" customHeight="1">
      <c r="A20" s="331">
        <f t="shared" si="0"/>
        <v>10</v>
      </c>
      <c r="B20" s="331" t="s">
        <v>88</v>
      </c>
      <c r="C20" s="336" t="s">
        <v>93</v>
      </c>
      <c r="D20" s="331" t="s">
        <v>81</v>
      </c>
      <c r="E20" s="337">
        <v>3051000</v>
      </c>
      <c r="F20" s="337"/>
      <c r="G20" s="337">
        <v>390000</v>
      </c>
      <c r="H20" s="337"/>
      <c r="I20" s="337"/>
      <c r="J20" s="337" t="s">
        <v>76</v>
      </c>
      <c r="K20" s="337" t="s">
        <v>76</v>
      </c>
      <c r="L20" s="337" t="s">
        <v>76</v>
      </c>
      <c r="M20" s="337" t="s">
        <v>76</v>
      </c>
      <c r="N20" s="337" t="s">
        <v>76</v>
      </c>
      <c r="O20" s="337" t="s">
        <v>76</v>
      </c>
      <c r="P20" s="337" t="s">
        <v>76</v>
      </c>
      <c r="Q20" s="337" t="s">
        <v>76</v>
      </c>
      <c r="R20" s="337" t="s">
        <v>76</v>
      </c>
      <c r="S20" s="337" t="s">
        <v>76</v>
      </c>
      <c r="T20" s="337" t="s">
        <v>76</v>
      </c>
      <c r="U20" s="337" t="s">
        <v>76</v>
      </c>
      <c r="V20" s="337"/>
      <c r="W20" s="337"/>
      <c r="X20" s="337"/>
      <c r="Y20" s="338"/>
      <c r="Z20" s="339"/>
    </row>
    <row r="21" spans="1:26" s="340" customFormat="1" ht="21.75" customHeight="1">
      <c r="A21" s="331">
        <f t="shared" si="0"/>
        <v>11</v>
      </c>
      <c r="B21" s="331" t="s">
        <v>89</v>
      </c>
      <c r="C21" s="336" t="s">
        <v>95</v>
      </c>
      <c r="D21" s="341" t="s">
        <v>96</v>
      </c>
      <c r="E21" s="337">
        <v>3840000</v>
      </c>
      <c r="F21" s="337"/>
      <c r="G21" s="337">
        <v>390000</v>
      </c>
      <c r="H21" s="337"/>
      <c r="I21" s="337"/>
      <c r="J21" s="337" t="s">
        <v>76</v>
      </c>
      <c r="K21" s="337" t="s">
        <v>76</v>
      </c>
      <c r="L21" s="337" t="s">
        <v>76</v>
      </c>
      <c r="M21" s="337"/>
      <c r="N21" s="337"/>
      <c r="O21" s="337"/>
      <c r="P21" s="337"/>
      <c r="Q21" s="337"/>
      <c r="R21" s="337"/>
      <c r="S21" s="337"/>
      <c r="T21" s="337"/>
      <c r="U21" s="337"/>
      <c r="V21" s="337"/>
      <c r="W21" s="337"/>
      <c r="X21" s="337"/>
      <c r="Y21" s="338"/>
      <c r="Z21" s="339"/>
    </row>
    <row r="22" spans="1:26" s="340" customFormat="1" ht="21.75" customHeight="1">
      <c r="A22" s="331">
        <f t="shared" si="0"/>
        <v>12</v>
      </c>
      <c r="B22" s="331" t="s">
        <v>92</v>
      </c>
      <c r="C22" s="336" t="s">
        <v>183</v>
      </c>
      <c r="D22" s="341" t="s">
        <v>184</v>
      </c>
      <c r="E22" s="337">
        <v>3153000</v>
      </c>
      <c r="F22" s="337"/>
      <c r="G22" s="337">
        <v>390000</v>
      </c>
      <c r="H22" s="337"/>
      <c r="I22" s="337"/>
      <c r="J22" s="337" t="s">
        <v>76</v>
      </c>
      <c r="K22" s="337" t="s">
        <v>76</v>
      </c>
      <c r="L22" s="337" t="s">
        <v>76</v>
      </c>
      <c r="M22" s="337" t="s">
        <v>76</v>
      </c>
      <c r="N22" s="337" t="s">
        <v>76</v>
      </c>
      <c r="O22" s="337" t="s">
        <v>76</v>
      </c>
      <c r="P22" s="337" t="s">
        <v>76</v>
      </c>
      <c r="Q22" s="337" t="s">
        <v>76</v>
      </c>
      <c r="R22" s="337" t="s">
        <v>76</v>
      </c>
      <c r="S22" s="337" t="s">
        <v>76</v>
      </c>
      <c r="T22" s="337" t="s">
        <v>76</v>
      </c>
      <c r="U22" s="337" t="s">
        <v>76</v>
      </c>
      <c r="V22" s="337"/>
      <c r="W22" s="337"/>
      <c r="X22" s="337"/>
      <c r="Y22" s="338"/>
      <c r="Z22" s="339"/>
    </row>
    <row r="23" spans="1:26" s="340" customFormat="1" ht="21.75" customHeight="1">
      <c r="A23" s="331">
        <f t="shared" si="0"/>
        <v>13</v>
      </c>
      <c r="B23" s="331" t="s">
        <v>94</v>
      </c>
      <c r="C23" s="336" t="s">
        <v>202</v>
      </c>
      <c r="D23" s="341" t="s">
        <v>96</v>
      </c>
      <c r="E23" s="337">
        <v>4272000</v>
      </c>
      <c r="F23" s="337"/>
      <c r="G23" s="337">
        <v>390000</v>
      </c>
      <c r="H23" s="337"/>
      <c r="I23" s="337"/>
      <c r="J23" s="337"/>
      <c r="K23" s="337"/>
      <c r="L23" s="337"/>
      <c r="M23" s="337"/>
      <c r="N23" s="337"/>
      <c r="O23" s="337"/>
      <c r="P23" s="337" t="s">
        <v>76</v>
      </c>
      <c r="Q23" s="337" t="s">
        <v>76</v>
      </c>
      <c r="R23" s="337" t="s">
        <v>76</v>
      </c>
      <c r="S23" s="337"/>
      <c r="T23" s="337"/>
      <c r="U23" s="337"/>
      <c r="V23" s="337"/>
      <c r="W23" s="337"/>
      <c r="X23" s="337"/>
      <c r="Y23" s="338"/>
      <c r="Z23" s="339"/>
    </row>
    <row r="24" spans="1:26" s="340" customFormat="1" ht="21.75" customHeight="1">
      <c r="A24" s="331">
        <f t="shared" si="0"/>
        <v>14</v>
      </c>
      <c r="B24" s="331" t="s">
        <v>206</v>
      </c>
      <c r="C24" s="336" t="s">
        <v>202</v>
      </c>
      <c r="D24" s="341" t="s">
        <v>96</v>
      </c>
      <c r="E24" s="337">
        <v>3539000</v>
      </c>
      <c r="F24" s="337"/>
      <c r="G24" s="337">
        <v>390000</v>
      </c>
      <c r="H24" s="337"/>
      <c r="I24" s="337"/>
      <c r="J24" s="337"/>
      <c r="K24" s="337"/>
      <c r="L24" s="337"/>
      <c r="M24" s="337"/>
      <c r="N24" s="337"/>
      <c r="O24" s="337"/>
      <c r="P24" s="337"/>
      <c r="Q24" s="337"/>
      <c r="R24" s="337"/>
      <c r="S24" s="337" t="s">
        <v>76</v>
      </c>
      <c r="T24" s="337" t="s">
        <v>76</v>
      </c>
      <c r="U24" s="337" t="s">
        <v>76</v>
      </c>
      <c r="V24" s="337"/>
      <c r="W24" s="337"/>
      <c r="X24" s="337"/>
      <c r="Y24" s="338"/>
      <c r="Z24" s="339"/>
    </row>
    <row r="25" spans="1:26" s="340" customFormat="1" ht="21.75" customHeight="1">
      <c r="A25" s="331">
        <f t="shared" si="0"/>
        <v>15</v>
      </c>
      <c r="B25" s="331" t="s">
        <v>204</v>
      </c>
      <c r="C25" s="336" t="s">
        <v>205</v>
      </c>
      <c r="D25" s="331" t="s">
        <v>81</v>
      </c>
      <c r="E25" s="337">
        <v>2760000</v>
      </c>
      <c r="F25" s="337"/>
      <c r="G25" s="337">
        <v>390000</v>
      </c>
      <c r="H25" s="337"/>
      <c r="I25" s="337"/>
      <c r="J25" s="337"/>
      <c r="K25" s="337"/>
      <c r="L25" s="337"/>
      <c r="M25" s="337"/>
      <c r="N25" s="337"/>
      <c r="O25" s="337"/>
      <c r="P25" s="337"/>
      <c r="Q25" s="337" t="s">
        <v>76</v>
      </c>
      <c r="R25" s="337" t="s">
        <v>76</v>
      </c>
      <c r="S25" s="337" t="s">
        <v>76</v>
      </c>
      <c r="T25" s="337" t="s">
        <v>76</v>
      </c>
      <c r="U25" s="337" t="s">
        <v>76</v>
      </c>
      <c r="V25" s="337"/>
      <c r="W25" s="337"/>
      <c r="X25" s="337"/>
      <c r="Y25" s="338"/>
      <c r="Z25" s="339"/>
    </row>
    <row r="26" spans="1:26" s="349" customFormat="1" ht="21.75" customHeight="1">
      <c r="A26" s="343">
        <f t="shared" si="0"/>
        <v>16</v>
      </c>
      <c r="B26" s="344" t="s">
        <v>97</v>
      </c>
      <c r="C26" s="345" t="s">
        <v>159</v>
      </c>
      <c r="D26" s="343" t="s">
        <v>125</v>
      </c>
      <c r="E26" s="346">
        <v>2568000</v>
      </c>
      <c r="F26" s="346"/>
      <c r="G26" s="346">
        <v>390000</v>
      </c>
      <c r="H26" s="346"/>
      <c r="I26" s="346"/>
      <c r="J26" s="346" t="s">
        <v>76</v>
      </c>
      <c r="K26" s="346" t="s">
        <v>76</v>
      </c>
      <c r="L26" s="346" t="s">
        <v>76</v>
      </c>
      <c r="M26" s="346" t="s">
        <v>76</v>
      </c>
      <c r="N26" s="346" t="s">
        <v>76</v>
      </c>
      <c r="O26" s="346" t="s">
        <v>76</v>
      </c>
      <c r="P26" s="346" t="s">
        <v>76</v>
      </c>
      <c r="Q26" s="346" t="s">
        <v>76</v>
      </c>
      <c r="R26" s="346" t="s">
        <v>76</v>
      </c>
      <c r="S26" s="346" t="s">
        <v>76</v>
      </c>
      <c r="T26" s="346" t="s">
        <v>76</v>
      </c>
      <c r="U26" s="346" t="s">
        <v>76</v>
      </c>
      <c r="V26" s="346"/>
      <c r="W26" s="346"/>
      <c r="X26" s="346"/>
      <c r="Y26" s="347"/>
      <c r="Z26" s="348"/>
    </row>
    <row r="27" spans="1:26" s="349" customFormat="1" ht="21.75" customHeight="1">
      <c r="A27" s="343">
        <f t="shared" si="0"/>
        <v>17</v>
      </c>
      <c r="B27" s="344" t="s">
        <v>98</v>
      </c>
      <c r="C27" s="345" t="s">
        <v>160</v>
      </c>
      <c r="D27" s="343" t="s">
        <v>125</v>
      </c>
      <c r="E27" s="346">
        <v>2568000</v>
      </c>
      <c r="F27" s="346"/>
      <c r="G27" s="346">
        <v>390000</v>
      </c>
      <c r="H27" s="346"/>
      <c r="I27" s="346"/>
      <c r="J27" s="346" t="s">
        <v>76</v>
      </c>
      <c r="K27" s="346" t="s">
        <v>76</v>
      </c>
      <c r="L27" s="346" t="s">
        <v>76</v>
      </c>
      <c r="M27" s="346" t="s">
        <v>76</v>
      </c>
      <c r="N27" s="346" t="s">
        <v>76</v>
      </c>
      <c r="O27" s="346" t="s">
        <v>76</v>
      </c>
      <c r="P27" s="346" t="s">
        <v>76</v>
      </c>
      <c r="Q27" s="346" t="s">
        <v>76</v>
      </c>
      <c r="R27" s="346" t="s">
        <v>76</v>
      </c>
      <c r="S27" s="346" t="s">
        <v>76</v>
      </c>
      <c r="T27" s="346" t="s">
        <v>76</v>
      </c>
      <c r="U27" s="346" t="s">
        <v>76</v>
      </c>
      <c r="V27" s="346"/>
      <c r="W27" s="346"/>
      <c r="X27" s="346"/>
      <c r="Y27" s="347"/>
      <c r="Z27" s="348"/>
    </row>
    <row r="28" spans="1:26" s="349" customFormat="1" ht="21.75" customHeight="1">
      <c r="A28" s="343">
        <f t="shared" si="0"/>
        <v>18</v>
      </c>
      <c r="B28" s="344" t="s">
        <v>99</v>
      </c>
      <c r="C28" s="345" t="s">
        <v>161</v>
      </c>
      <c r="D28" s="343" t="s">
        <v>125</v>
      </c>
      <c r="E28" s="346">
        <v>2568000</v>
      </c>
      <c r="F28" s="346"/>
      <c r="G28" s="346">
        <v>390000</v>
      </c>
      <c r="H28" s="346"/>
      <c r="I28" s="346"/>
      <c r="J28" s="346" t="s">
        <v>76</v>
      </c>
      <c r="K28" s="346" t="s">
        <v>76</v>
      </c>
      <c r="L28" s="346" t="s">
        <v>76</v>
      </c>
      <c r="M28" s="346" t="s">
        <v>76</v>
      </c>
      <c r="N28" s="346" t="s">
        <v>76</v>
      </c>
      <c r="O28" s="346" t="s">
        <v>76</v>
      </c>
      <c r="P28" s="346" t="s">
        <v>76</v>
      </c>
      <c r="Q28" s="346" t="s">
        <v>76</v>
      </c>
      <c r="R28" s="346" t="s">
        <v>76</v>
      </c>
      <c r="S28" s="346" t="s">
        <v>76</v>
      </c>
      <c r="T28" s="346" t="s">
        <v>76</v>
      </c>
      <c r="U28" s="346" t="s">
        <v>76</v>
      </c>
      <c r="V28" s="346"/>
      <c r="W28" s="346"/>
      <c r="X28" s="346"/>
      <c r="Y28" s="347"/>
      <c r="Z28" s="348"/>
    </row>
    <row r="29" spans="1:26" s="349" customFormat="1" ht="21.75" customHeight="1">
      <c r="A29" s="343">
        <f t="shared" si="0"/>
        <v>19</v>
      </c>
      <c r="B29" s="344" t="s">
        <v>100</v>
      </c>
      <c r="C29" s="345" t="s">
        <v>162</v>
      </c>
      <c r="D29" s="343" t="s">
        <v>125</v>
      </c>
      <c r="E29" s="346">
        <v>2568000</v>
      </c>
      <c r="F29" s="346"/>
      <c r="G29" s="346">
        <v>390000</v>
      </c>
      <c r="H29" s="346"/>
      <c r="I29" s="346"/>
      <c r="J29" s="346" t="s">
        <v>76</v>
      </c>
      <c r="K29" s="346" t="s">
        <v>76</v>
      </c>
      <c r="L29" s="346" t="s">
        <v>76</v>
      </c>
      <c r="M29" s="346" t="s">
        <v>76</v>
      </c>
      <c r="N29" s="346" t="s">
        <v>76</v>
      </c>
      <c r="O29" s="346" t="s">
        <v>76</v>
      </c>
      <c r="P29" s="346" t="s">
        <v>76</v>
      </c>
      <c r="Q29" s="346" t="s">
        <v>76</v>
      </c>
      <c r="R29" s="346" t="s">
        <v>76</v>
      </c>
      <c r="S29" s="346" t="s">
        <v>76</v>
      </c>
      <c r="T29" s="346" t="s">
        <v>76</v>
      </c>
      <c r="U29" s="346" t="s">
        <v>76</v>
      </c>
      <c r="V29" s="346"/>
      <c r="W29" s="346"/>
      <c r="X29" s="346"/>
      <c r="Y29" s="347"/>
      <c r="Z29" s="348"/>
    </row>
    <row r="30" spans="1:26" s="349" customFormat="1" ht="21.75" customHeight="1">
      <c r="A30" s="343">
        <f t="shared" si="0"/>
        <v>20</v>
      </c>
      <c r="B30" s="344" t="s">
        <v>101</v>
      </c>
      <c r="C30" s="345" t="s">
        <v>163</v>
      </c>
      <c r="D30" s="343" t="s">
        <v>125</v>
      </c>
      <c r="E30" s="346">
        <v>2568000</v>
      </c>
      <c r="F30" s="346"/>
      <c r="G30" s="346">
        <v>390000</v>
      </c>
      <c r="H30" s="346"/>
      <c r="I30" s="346"/>
      <c r="J30" s="346" t="s">
        <v>76</v>
      </c>
      <c r="K30" s="346" t="s">
        <v>76</v>
      </c>
      <c r="L30" s="346" t="s">
        <v>76</v>
      </c>
      <c r="M30" s="346" t="s">
        <v>76</v>
      </c>
      <c r="N30" s="346" t="s">
        <v>76</v>
      </c>
      <c r="O30" s="346" t="s">
        <v>76</v>
      </c>
      <c r="P30" s="346" t="s">
        <v>76</v>
      </c>
      <c r="Q30" s="346" t="s">
        <v>76</v>
      </c>
      <c r="R30" s="346" t="s">
        <v>76</v>
      </c>
      <c r="S30" s="346" t="s">
        <v>76</v>
      </c>
      <c r="T30" s="346" t="s">
        <v>76</v>
      </c>
      <c r="U30" s="346" t="s">
        <v>76</v>
      </c>
      <c r="V30" s="346"/>
      <c r="W30" s="346"/>
      <c r="X30" s="346"/>
      <c r="Y30" s="347"/>
      <c r="Z30" s="348"/>
    </row>
    <row r="31" spans="1:26" s="349" customFormat="1" ht="21.75" customHeight="1">
      <c r="A31" s="343">
        <f t="shared" si="0"/>
        <v>21</v>
      </c>
      <c r="B31" s="344" t="s">
        <v>102</v>
      </c>
      <c r="C31" s="345" t="s">
        <v>164</v>
      </c>
      <c r="D31" s="343" t="s">
        <v>125</v>
      </c>
      <c r="E31" s="346">
        <v>2568000</v>
      </c>
      <c r="F31" s="346"/>
      <c r="G31" s="346">
        <v>390000</v>
      </c>
      <c r="H31" s="346"/>
      <c r="I31" s="346"/>
      <c r="J31" s="346" t="s">
        <v>76</v>
      </c>
      <c r="K31" s="346" t="s">
        <v>76</v>
      </c>
      <c r="L31" s="346" t="s">
        <v>76</v>
      </c>
      <c r="M31" s="346" t="s">
        <v>76</v>
      </c>
      <c r="N31" s="346" t="s">
        <v>76</v>
      </c>
      <c r="O31" s="346" t="s">
        <v>76</v>
      </c>
      <c r="P31" s="346" t="s">
        <v>76</v>
      </c>
      <c r="Q31" s="346" t="s">
        <v>76</v>
      </c>
      <c r="R31" s="346" t="s">
        <v>76</v>
      </c>
      <c r="S31" s="346" t="s">
        <v>76</v>
      </c>
      <c r="T31" s="346" t="s">
        <v>76</v>
      </c>
      <c r="U31" s="346" t="s">
        <v>76</v>
      </c>
      <c r="V31" s="346"/>
      <c r="W31" s="346"/>
      <c r="X31" s="346"/>
      <c r="Y31" s="347"/>
      <c r="Z31" s="348"/>
    </row>
    <row r="32" spans="1:26" s="349" customFormat="1" ht="21.75" customHeight="1">
      <c r="A32" s="343">
        <f t="shared" si="0"/>
        <v>22</v>
      </c>
      <c r="B32" s="344" t="s">
        <v>103</v>
      </c>
      <c r="C32" s="345" t="s">
        <v>165</v>
      </c>
      <c r="D32" s="343" t="s">
        <v>125</v>
      </c>
      <c r="E32" s="346">
        <v>2568000</v>
      </c>
      <c r="F32" s="346"/>
      <c r="G32" s="346">
        <v>390000</v>
      </c>
      <c r="H32" s="346"/>
      <c r="I32" s="346"/>
      <c r="J32" s="346" t="s">
        <v>76</v>
      </c>
      <c r="K32" s="346" t="s">
        <v>76</v>
      </c>
      <c r="L32" s="346"/>
      <c r="M32" s="346"/>
      <c r="N32" s="346" t="s">
        <v>76</v>
      </c>
      <c r="O32" s="346" t="s">
        <v>76</v>
      </c>
      <c r="P32" s="346" t="s">
        <v>76</v>
      </c>
      <c r="Q32" s="346" t="s">
        <v>76</v>
      </c>
      <c r="R32" s="346" t="s">
        <v>76</v>
      </c>
      <c r="S32" s="346" t="s">
        <v>76</v>
      </c>
      <c r="T32" s="346" t="s">
        <v>76</v>
      </c>
      <c r="U32" s="346" t="s">
        <v>76</v>
      </c>
      <c r="V32" s="346"/>
      <c r="W32" s="346"/>
      <c r="X32" s="346"/>
      <c r="Y32" s="347"/>
      <c r="Z32" s="348"/>
    </row>
    <row r="33" spans="1:26" s="349" customFormat="1" ht="21.75" customHeight="1">
      <c r="A33" s="343">
        <f t="shared" si="0"/>
        <v>23</v>
      </c>
      <c r="B33" s="344" t="s">
        <v>104</v>
      </c>
      <c r="C33" s="345" t="s">
        <v>166</v>
      </c>
      <c r="D33" s="343" t="s">
        <v>125</v>
      </c>
      <c r="E33" s="346">
        <v>2568000</v>
      </c>
      <c r="F33" s="346"/>
      <c r="G33" s="346">
        <v>390000</v>
      </c>
      <c r="H33" s="346"/>
      <c r="I33" s="346"/>
      <c r="J33" s="346" t="s">
        <v>76</v>
      </c>
      <c r="K33" s="346" t="s">
        <v>76</v>
      </c>
      <c r="L33" s="346" t="s">
        <v>76</v>
      </c>
      <c r="M33" s="346" t="s">
        <v>76</v>
      </c>
      <c r="N33" s="346" t="s">
        <v>76</v>
      </c>
      <c r="O33" s="346" t="s">
        <v>76</v>
      </c>
      <c r="P33" s="346" t="s">
        <v>76</v>
      </c>
      <c r="Q33" s="346" t="s">
        <v>76</v>
      </c>
      <c r="R33" s="346" t="s">
        <v>76</v>
      </c>
      <c r="S33" s="346" t="s">
        <v>76</v>
      </c>
      <c r="T33" s="346" t="s">
        <v>76</v>
      </c>
      <c r="U33" s="346" t="s">
        <v>76</v>
      </c>
      <c r="V33" s="346"/>
      <c r="W33" s="346"/>
      <c r="X33" s="346"/>
      <c r="Y33" s="347"/>
      <c r="Z33" s="348"/>
    </row>
    <row r="34" spans="1:26" s="349" customFormat="1" ht="21.75" customHeight="1">
      <c r="A34" s="343">
        <f t="shared" si="0"/>
        <v>24</v>
      </c>
      <c r="B34" s="344" t="s">
        <v>105</v>
      </c>
      <c r="C34" s="345" t="s">
        <v>167</v>
      </c>
      <c r="D34" s="343" t="s">
        <v>125</v>
      </c>
      <c r="E34" s="346">
        <v>2568000</v>
      </c>
      <c r="F34" s="346"/>
      <c r="G34" s="346">
        <v>390000</v>
      </c>
      <c r="H34" s="346"/>
      <c r="I34" s="346"/>
      <c r="J34" s="346" t="s">
        <v>76</v>
      </c>
      <c r="K34" s="346" t="s">
        <v>76</v>
      </c>
      <c r="L34" s="346" t="s">
        <v>76</v>
      </c>
      <c r="M34" s="346" t="s">
        <v>76</v>
      </c>
      <c r="N34" s="346" t="s">
        <v>76</v>
      </c>
      <c r="O34" s="346" t="s">
        <v>76</v>
      </c>
      <c r="P34" s="346" t="s">
        <v>76</v>
      </c>
      <c r="Q34" s="346" t="s">
        <v>76</v>
      </c>
      <c r="R34" s="346" t="s">
        <v>76</v>
      </c>
      <c r="S34" s="346" t="s">
        <v>76</v>
      </c>
      <c r="T34" s="346" t="s">
        <v>76</v>
      </c>
      <c r="U34" s="346" t="s">
        <v>76</v>
      </c>
      <c r="V34" s="346"/>
      <c r="W34" s="346"/>
      <c r="X34" s="346"/>
      <c r="Y34" s="347"/>
      <c r="Z34" s="348"/>
    </row>
    <row r="35" spans="1:26" s="349" customFormat="1" ht="21.75" customHeight="1">
      <c r="A35" s="343">
        <f t="shared" si="0"/>
        <v>25</v>
      </c>
      <c r="B35" s="344" t="s">
        <v>106</v>
      </c>
      <c r="C35" s="345" t="s">
        <v>168</v>
      </c>
      <c r="D35" s="343" t="s">
        <v>125</v>
      </c>
      <c r="E35" s="346">
        <v>2568000</v>
      </c>
      <c r="F35" s="346"/>
      <c r="G35" s="346">
        <v>390000</v>
      </c>
      <c r="H35" s="346"/>
      <c r="I35" s="346"/>
      <c r="J35" s="346" t="s">
        <v>76</v>
      </c>
      <c r="K35" s="346" t="s">
        <v>76</v>
      </c>
      <c r="L35" s="346" t="s">
        <v>76</v>
      </c>
      <c r="M35" s="346" t="s">
        <v>76</v>
      </c>
      <c r="N35" s="346" t="s">
        <v>76</v>
      </c>
      <c r="O35" s="346" t="s">
        <v>76</v>
      </c>
      <c r="P35" s="346" t="s">
        <v>76</v>
      </c>
      <c r="Q35" s="346" t="s">
        <v>76</v>
      </c>
      <c r="R35" s="346" t="s">
        <v>76</v>
      </c>
      <c r="S35" s="346" t="s">
        <v>76</v>
      </c>
      <c r="T35" s="346" t="s">
        <v>76</v>
      </c>
      <c r="U35" s="346" t="s">
        <v>76</v>
      </c>
      <c r="V35" s="346"/>
      <c r="W35" s="346"/>
      <c r="X35" s="346"/>
      <c r="Y35" s="347"/>
      <c r="Z35" s="348"/>
    </row>
    <row r="36" spans="1:26" s="349" customFormat="1" ht="21.75" customHeight="1">
      <c r="A36" s="343">
        <f t="shared" si="0"/>
        <v>26</v>
      </c>
      <c r="B36" s="344" t="s">
        <v>107</v>
      </c>
      <c r="C36" s="345" t="s">
        <v>169</v>
      </c>
      <c r="D36" s="343" t="s">
        <v>125</v>
      </c>
      <c r="E36" s="346">
        <v>2568000</v>
      </c>
      <c r="F36" s="346"/>
      <c r="G36" s="346">
        <v>390000</v>
      </c>
      <c r="H36" s="346"/>
      <c r="I36" s="346"/>
      <c r="J36" s="346" t="s">
        <v>76</v>
      </c>
      <c r="K36" s="346" t="s">
        <v>76</v>
      </c>
      <c r="L36" s="346" t="s">
        <v>76</v>
      </c>
      <c r="M36" s="346" t="s">
        <v>76</v>
      </c>
      <c r="N36" s="346" t="s">
        <v>76</v>
      </c>
      <c r="O36" s="346" t="s">
        <v>76</v>
      </c>
      <c r="P36" s="346" t="s">
        <v>76</v>
      </c>
      <c r="Q36" s="346" t="s">
        <v>76</v>
      </c>
      <c r="R36" s="346" t="s">
        <v>76</v>
      </c>
      <c r="S36" s="346" t="s">
        <v>76</v>
      </c>
      <c r="T36" s="346" t="s">
        <v>76</v>
      </c>
      <c r="U36" s="346" t="s">
        <v>76</v>
      </c>
      <c r="V36" s="346"/>
      <c r="W36" s="346"/>
      <c r="X36" s="346"/>
      <c r="Y36" s="347"/>
      <c r="Z36" s="348"/>
    </row>
    <row r="37" spans="1:26" s="349" customFormat="1" ht="21.75" customHeight="1">
      <c r="A37" s="343">
        <f t="shared" si="0"/>
        <v>27</v>
      </c>
      <c r="B37" s="344" t="s">
        <v>108</v>
      </c>
      <c r="C37" s="345" t="s">
        <v>171</v>
      </c>
      <c r="D37" s="343" t="s">
        <v>125</v>
      </c>
      <c r="E37" s="346">
        <v>2568000</v>
      </c>
      <c r="F37" s="346"/>
      <c r="G37" s="346">
        <v>390000</v>
      </c>
      <c r="H37" s="346"/>
      <c r="I37" s="346"/>
      <c r="J37" s="346" t="s">
        <v>76</v>
      </c>
      <c r="K37" s="346" t="s">
        <v>76</v>
      </c>
      <c r="L37" s="346" t="s">
        <v>76</v>
      </c>
      <c r="M37" s="346" t="s">
        <v>76</v>
      </c>
      <c r="N37" s="346" t="s">
        <v>76</v>
      </c>
      <c r="O37" s="346" t="s">
        <v>76</v>
      </c>
      <c r="P37" s="346" t="s">
        <v>76</v>
      </c>
      <c r="Q37" s="346" t="s">
        <v>76</v>
      </c>
      <c r="R37" s="346" t="s">
        <v>76</v>
      </c>
      <c r="S37" s="346" t="s">
        <v>76</v>
      </c>
      <c r="T37" s="346" t="s">
        <v>76</v>
      </c>
      <c r="U37" s="346" t="s">
        <v>76</v>
      </c>
      <c r="V37" s="346"/>
      <c r="W37" s="346"/>
      <c r="X37" s="346"/>
      <c r="Y37" s="347"/>
      <c r="Z37" s="348"/>
    </row>
    <row r="38" spans="1:26" s="349" customFormat="1" ht="21.75" customHeight="1">
      <c r="A38" s="343">
        <f t="shared" si="0"/>
        <v>28</v>
      </c>
      <c r="B38" s="344" t="s">
        <v>109</v>
      </c>
      <c r="C38" s="345" t="s">
        <v>172</v>
      </c>
      <c r="D38" s="343" t="s">
        <v>125</v>
      </c>
      <c r="E38" s="346">
        <v>2568000</v>
      </c>
      <c r="F38" s="346"/>
      <c r="G38" s="346">
        <v>390000</v>
      </c>
      <c r="H38" s="346"/>
      <c r="I38" s="346"/>
      <c r="J38" s="346" t="s">
        <v>76</v>
      </c>
      <c r="K38" s="346" t="s">
        <v>76</v>
      </c>
      <c r="L38" s="346" t="s">
        <v>76</v>
      </c>
      <c r="M38" s="346" t="s">
        <v>76</v>
      </c>
      <c r="N38" s="346" t="s">
        <v>76</v>
      </c>
      <c r="O38" s="346" t="s">
        <v>76</v>
      </c>
      <c r="P38" s="346" t="s">
        <v>76</v>
      </c>
      <c r="Q38" s="346" t="s">
        <v>76</v>
      </c>
      <c r="R38" s="346" t="s">
        <v>76</v>
      </c>
      <c r="S38" s="346" t="s">
        <v>76</v>
      </c>
      <c r="T38" s="346" t="s">
        <v>76</v>
      </c>
      <c r="U38" s="346" t="s">
        <v>76</v>
      </c>
      <c r="V38" s="346"/>
      <c r="W38" s="346"/>
      <c r="X38" s="346"/>
      <c r="Y38" s="347"/>
      <c r="Z38" s="348"/>
    </row>
    <row r="39" spans="1:26" s="349" customFormat="1" ht="21.75" customHeight="1">
      <c r="A39" s="343">
        <f t="shared" si="0"/>
        <v>29</v>
      </c>
      <c r="B39" s="344" t="s">
        <v>110</v>
      </c>
      <c r="C39" s="345" t="s">
        <v>173</v>
      </c>
      <c r="D39" s="343" t="s">
        <v>125</v>
      </c>
      <c r="E39" s="346">
        <v>2568000</v>
      </c>
      <c r="F39" s="346"/>
      <c r="G39" s="346">
        <v>390000</v>
      </c>
      <c r="H39" s="346"/>
      <c r="I39" s="346"/>
      <c r="J39" s="346" t="s">
        <v>76</v>
      </c>
      <c r="K39" s="346" t="s">
        <v>76</v>
      </c>
      <c r="L39" s="346" t="s">
        <v>76</v>
      </c>
      <c r="M39" s="346" t="s">
        <v>76</v>
      </c>
      <c r="N39" s="346" t="s">
        <v>76</v>
      </c>
      <c r="O39" s="346" t="s">
        <v>76</v>
      </c>
      <c r="P39" s="346" t="s">
        <v>76</v>
      </c>
      <c r="Q39" s="346" t="s">
        <v>76</v>
      </c>
      <c r="R39" s="346" t="s">
        <v>76</v>
      </c>
      <c r="S39" s="346" t="s">
        <v>76</v>
      </c>
      <c r="T39" s="346" t="s">
        <v>76</v>
      </c>
      <c r="U39" s="346" t="s">
        <v>76</v>
      </c>
      <c r="V39" s="346"/>
      <c r="W39" s="346"/>
      <c r="X39" s="346"/>
      <c r="Y39" s="347"/>
      <c r="Z39" s="348"/>
    </row>
    <row r="40" spans="1:26" s="349" customFormat="1" ht="21.75" customHeight="1">
      <c r="A40" s="343">
        <f t="shared" si="0"/>
        <v>30</v>
      </c>
      <c r="B40" s="344" t="s">
        <v>111</v>
      </c>
      <c r="C40" s="345" t="s">
        <v>174</v>
      </c>
      <c r="D40" s="343" t="s">
        <v>125</v>
      </c>
      <c r="E40" s="346">
        <v>2568000</v>
      </c>
      <c r="F40" s="346"/>
      <c r="G40" s="346">
        <v>390000</v>
      </c>
      <c r="H40" s="346"/>
      <c r="I40" s="346"/>
      <c r="J40" s="346" t="s">
        <v>76</v>
      </c>
      <c r="K40" s="346" t="s">
        <v>76</v>
      </c>
      <c r="L40" s="346" t="s">
        <v>76</v>
      </c>
      <c r="M40" s="346" t="s">
        <v>76</v>
      </c>
      <c r="N40" s="346" t="s">
        <v>76</v>
      </c>
      <c r="O40" s="346" t="s">
        <v>76</v>
      </c>
      <c r="P40" s="346" t="s">
        <v>76</v>
      </c>
      <c r="Q40" s="346" t="s">
        <v>76</v>
      </c>
      <c r="R40" s="346" t="s">
        <v>76</v>
      </c>
      <c r="S40" s="346" t="s">
        <v>76</v>
      </c>
      <c r="T40" s="346" t="s">
        <v>76</v>
      </c>
      <c r="U40" s="346" t="s">
        <v>76</v>
      </c>
      <c r="V40" s="346"/>
      <c r="W40" s="346"/>
      <c r="X40" s="346"/>
      <c r="Y40" s="347"/>
      <c r="Z40" s="348"/>
    </row>
    <row r="41" spans="1:26" s="349" customFormat="1" ht="21.75" customHeight="1">
      <c r="A41" s="343">
        <f t="shared" si="0"/>
        <v>31</v>
      </c>
      <c r="B41" s="344" t="s">
        <v>112</v>
      </c>
      <c r="C41" s="345" t="s">
        <v>175</v>
      </c>
      <c r="D41" s="343" t="s">
        <v>125</v>
      </c>
      <c r="E41" s="346">
        <v>2568000</v>
      </c>
      <c r="F41" s="346"/>
      <c r="G41" s="346">
        <v>390000</v>
      </c>
      <c r="H41" s="346"/>
      <c r="I41" s="346"/>
      <c r="J41" s="346" t="s">
        <v>76</v>
      </c>
      <c r="K41" s="346" t="s">
        <v>76</v>
      </c>
      <c r="L41" s="346" t="s">
        <v>76</v>
      </c>
      <c r="M41" s="346" t="s">
        <v>76</v>
      </c>
      <c r="N41" s="346" t="s">
        <v>76</v>
      </c>
      <c r="O41" s="346" t="s">
        <v>76</v>
      </c>
      <c r="P41" s="346" t="s">
        <v>76</v>
      </c>
      <c r="Q41" s="346" t="s">
        <v>76</v>
      </c>
      <c r="R41" s="346" t="s">
        <v>76</v>
      </c>
      <c r="S41" s="346" t="s">
        <v>76</v>
      </c>
      <c r="T41" s="346" t="s">
        <v>76</v>
      </c>
      <c r="U41" s="346" t="s">
        <v>76</v>
      </c>
      <c r="V41" s="346"/>
      <c r="W41" s="346"/>
      <c r="X41" s="346"/>
      <c r="Y41" s="347"/>
      <c r="Z41" s="348"/>
    </row>
    <row r="42" spans="1:26" s="349" customFormat="1" ht="21.75" customHeight="1">
      <c r="A42" s="343">
        <f t="shared" si="0"/>
        <v>32</v>
      </c>
      <c r="B42" s="344" t="s">
        <v>113</v>
      </c>
      <c r="C42" s="345" t="s">
        <v>176</v>
      </c>
      <c r="D42" s="343" t="s">
        <v>125</v>
      </c>
      <c r="E42" s="346">
        <v>2568000</v>
      </c>
      <c r="F42" s="346"/>
      <c r="G42" s="346">
        <v>390000</v>
      </c>
      <c r="H42" s="346"/>
      <c r="I42" s="346"/>
      <c r="J42" s="346" t="s">
        <v>76</v>
      </c>
      <c r="K42" s="346" t="s">
        <v>76</v>
      </c>
      <c r="L42" s="346" t="s">
        <v>76</v>
      </c>
      <c r="M42" s="346" t="s">
        <v>76</v>
      </c>
      <c r="N42" s="346" t="s">
        <v>76</v>
      </c>
      <c r="O42" s="346" t="s">
        <v>76</v>
      </c>
      <c r="P42" s="346" t="s">
        <v>76</v>
      </c>
      <c r="Q42" s="346" t="s">
        <v>76</v>
      </c>
      <c r="R42" s="346" t="s">
        <v>76</v>
      </c>
      <c r="S42" s="346" t="s">
        <v>76</v>
      </c>
      <c r="T42" s="346" t="s">
        <v>76</v>
      </c>
      <c r="U42" s="346" t="s">
        <v>76</v>
      </c>
      <c r="V42" s="346"/>
      <c r="W42" s="346"/>
      <c r="X42" s="346"/>
      <c r="Y42" s="347"/>
      <c r="Z42" s="348"/>
    </row>
    <row r="43" spans="1:26" s="349" customFormat="1" ht="21.75" customHeight="1">
      <c r="A43" s="343">
        <f t="shared" si="0"/>
        <v>33</v>
      </c>
      <c r="B43" s="344" t="s">
        <v>114</v>
      </c>
      <c r="C43" s="345" t="s">
        <v>177</v>
      </c>
      <c r="D43" s="343" t="s">
        <v>125</v>
      </c>
      <c r="E43" s="346">
        <v>2568000</v>
      </c>
      <c r="F43" s="346"/>
      <c r="G43" s="346">
        <v>390000</v>
      </c>
      <c r="H43" s="346"/>
      <c r="I43" s="346"/>
      <c r="J43" s="346" t="s">
        <v>76</v>
      </c>
      <c r="K43" s="346" t="s">
        <v>76</v>
      </c>
      <c r="L43" s="346" t="s">
        <v>76</v>
      </c>
      <c r="M43" s="346" t="s">
        <v>76</v>
      </c>
      <c r="N43" s="346" t="s">
        <v>76</v>
      </c>
      <c r="O43" s="346" t="s">
        <v>76</v>
      </c>
      <c r="P43" s="346" t="s">
        <v>76</v>
      </c>
      <c r="Q43" s="346" t="s">
        <v>76</v>
      </c>
      <c r="R43" s="346" t="s">
        <v>76</v>
      </c>
      <c r="S43" s="346" t="s">
        <v>76</v>
      </c>
      <c r="T43" s="346" t="s">
        <v>76</v>
      </c>
      <c r="U43" s="346" t="s">
        <v>76</v>
      </c>
      <c r="V43" s="346"/>
      <c r="W43" s="346"/>
      <c r="X43" s="346"/>
      <c r="Y43" s="347"/>
      <c r="Z43" s="348"/>
    </row>
    <row r="44" spans="1:26" s="349" customFormat="1" ht="21.75" customHeight="1">
      <c r="A44" s="343">
        <f t="shared" si="0"/>
        <v>34</v>
      </c>
      <c r="B44" s="344" t="s">
        <v>115</v>
      </c>
      <c r="C44" s="345" t="s">
        <v>185</v>
      </c>
      <c r="D44" s="343" t="s">
        <v>125</v>
      </c>
      <c r="E44" s="346">
        <v>2568000</v>
      </c>
      <c r="F44" s="346"/>
      <c r="G44" s="346">
        <v>390000</v>
      </c>
      <c r="H44" s="346"/>
      <c r="I44" s="346"/>
      <c r="J44" s="346" t="s">
        <v>76</v>
      </c>
      <c r="K44" s="346" t="s">
        <v>76</v>
      </c>
      <c r="L44" s="346" t="s">
        <v>76</v>
      </c>
      <c r="M44" s="346" t="s">
        <v>76</v>
      </c>
      <c r="N44" s="346" t="s">
        <v>76</v>
      </c>
      <c r="O44" s="346" t="s">
        <v>76</v>
      </c>
      <c r="P44" s="346" t="s">
        <v>76</v>
      </c>
      <c r="Q44" s="346" t="s">
        <v>76</v>
      </c>
      <c r="R44" s="346" t="s">
        <v>76</v>
      </c>
      <c r="S44" s="346" t="s">
        <v>76</v>
      </c>
      <c r="T44" s="346" t="s">
        <v>76</v>
      </c>
      <c r="U44" s="346" t="s">
        <v>76</v>
      </c>
      <c r="V44" s="346"/>
      <c r="W44" s="346"/>
      <c r="X44" s="346"/>
      <c r="Y44" s="347"/>
      <c r="Z44" s="348"/>
    </row>
    <row r="45" spans="1:26" s="349" customFormat="1" ht="21.75" customHeight="1">
      <c r="A45" s="343">
        <f t="shared" si="0"/>
        <v>35</v>
      </c>
      <c r="B45" s="344" t="s">
        <v>116</v>
      </c>
      <c r="C45" s="345" t="s">
        <v>188</v>
      </c>
      <c r="D45" s="343" t="s">
        <v>125</v>
      </c>
      <c r="E45" s="346">
        <v>2568000</v>
      </c>
      <c r="F45" s="346"/>
      <c r="G45" s="346">
        <v>390000</v>
      </c>
      <c r="H45" s="346"/>
      <c r="I45" s="346"/>
      <c r="J45" s="346" t="s">
        <v>76</v>
      </c>
      <c r="K45" s="346" t="s">
        <v>76</v>
      </c>
      <c r="L45" s="346" t="s">
        <v>76</v>
      </c>
      <c r="M45" s="346" t="s">
        <v>76</v>
      </c>
      <c r="N45" s="346" t="s">
        <v>76</v>
      </c>
      <c r="O45" s="346" t="s">
        <v>76</v>
      </c>
      <c r="P45" s="346" t="s">
        <v>76</v>
      </c>
      <c r="Q45" s="346" t="s">
        <v>76</v>
      </c>
      <c r="R45" s="346" t="s">
        <v>76</v>
      </c>
      <c r="S45" s="346"/>
      <c r="T45" s="346"/>
      <c r="U45" s="346"/>
      <c r="V45" s="346"/>
      <c r="W45" s="346"/>
      <c r="X45" s="346"/>
      <c r="Y45" s="347"/>
      <c r="Z45" s="348"/>
    </row>
    <row r="46" spans="1:26" s="349" customFormat="1" ht="21.75" customHeight="1">
      <c r="A46" s="343">
        <f t="shared" si="0"/>
        <v>36</v>
      </c>
      <c r="B46" s="344" t="s">
        <v>117</v>
      </c>
      <c r="C46" s="345" t="s">
        <v>189</v>
      </c>
      <c r="D46" s="343" t="s">
        <v>125</v>
      </c>
      <c r="E46" s="346">
        <v>2568000</v>
      </c>
      <c r="F46" s="346"/>
      <c r="G46" s="346">
        <v>390000</v>
      </c>
      <c r="H46" s="346"/>
      <c r="I46" s="346"/>
      <c r="J46" s="346" t="s">
        <v>76</v>
      </c>
      <c r="K46" s="346" t="s">
        <v>76</v>
      </c>
      <c r="L46" s="346" t="s">
        <v>76</v>
      </c>
      <c r="M46" s="346" t="s">
        <v>76</v>
      </c>
      <c r="N46" s="346" t="s">
        <v>76</v>
      </c>
      <c r="O46" s="346" t="s">
        <v>76</v>
      </c>
      <c r="P46" s="346" t="s">
        <v>76</v>
      </c>
      <c r="Q46" s="346" t="s">
        <v>76</v>
      </c>
      <c r="R46" s="346" t="s">
        <v>76</v>
      </c>
      <c r="S46" s="346" t="s">
        <v>76</v>
      </c>
      <c r="T46" s="346" t="s">
        <v>76</v>
      </c>
      <c r="U46" s="346" t="s">
        <v>76</v>
      </c>
      <c r="V46" s="346"/>
      <c r="W46" s="346"/>
      <c r="X46" s="346"/>
      <c r="Y46" s="347"/>
      <c r="Z46" s="348"/>
    </row>
    <row r="47" spans="1:26" s="349" customFormat="1" ht="21.75" customHeight="1">
      <c r="A47" s="343">
        <f t="shared" si="0"/>
        <v>37</v>
      </c>
      <c r="B47" s="344" t="s">
        <v>118</v>
      </c>
      <c r="C47" s="345" t="s">
        <v>190</v>
      </c>
      <c r="D47" s="343" t="s">
        <v>125</v>
      </c>
      <c r="E47" s="346">
        <v>2568000</v>
      </c>
      <c r="F47" s="346"/>
      <c r="G47" s="346">
        <v>390000</v>
      </c>
      <c r="H47" s="346"/>
      <c r="I47" s="346"/>
      <c r="J47" s="346" t="s">
        <v>76</v>
      </c>
      <c r="K47" s="346" t="s">
        <v>76</v>
      </c>
      <c r="L47" s="346" t="s">
        <v>76</v>
      </c>
      <c r="M47" s="346" t="s">
        <v>76</v>
      </c>
      <c r="N47" s="346" t="s">
        <v>76</v>
      </c>
      <c r="O47" s="346" t="s">
        <v>76</v>
      </c>
      <c r="P47" s="346" t="s">
        <v>76</v>
      </c>
      <c r="Q47" s="346" t="s">
        <v>76</v>
      </c>
      <c r="R47" s="346" t="s">
        <v>76</v>
      </c>
      <c r="S47" s="346" t="s">
        <v>76</v>
      </c>
      <c r="T47" s="346" t="s">
        <v>76</v>
      </c>
      <c r="U47" s="346" t="s">
        <v>76</v>
      </c>
      <c r="V47" s="346"/>
      <c r="W47" s="346"/>
      <c r="X47" s="346"/>
      <c r="Y47" s="347"/>
      <c r="Z47" s="348"/>
    </row>
    <row r="48" spans="1:26" s="349" customFormat="1" ht="21.75" customHeight="1">
      <c r="A48" s="343">
        <f t="shared" si="0"/>
        <v>38</v>
      </c>
      <c r="B48" s="344" t="s">
        <v>119</v>
      </c>
      <c r="C48" s="345" t="s">
        <v>191</v>
      </c>
      <c r="D48" s="343" t="s">
        <v>125</v>
      </c>
      <c r="E48" s="346">
        <v>2568000</v>
      </c>
      <c r="F48" s="346"/>
      <c r="G48" s="346">
        <v>390000</v>
      </c>
      <c r="H48" s="346"/>
      <c r="I48" s="346"/>
      <c r="J48" s="346"/>
      <c r="K48" s="346"/>
      <c r="L48" s="346" t="s">
        <v>76</v>
      </c>
      <c r="M48" s="346" t="s">
        <v>76</v>
      </c>
      <c r="N48" s="346" t="s">
        <v>76</v>
      </c>
      <c r="O48" s="346" t="s">
        <v>76</v>
      </c>
      <c r="P48" s="346" t="s">
        <v>76</v>
      </c>
      <c r="Q48" s="346" t="s">
        <v>76</v>
      </c>
      <c r="R48" s="346" t="s">
        <v>76</v>
      </c>
      <c r="S48" s="346" t="s">
        <v>76</v>
      </c>
      <c r="T48" s="346" t="s">
        <v>76</v>
      </c>
      <c r="U48" s="346" t="s">
        <v>76</v>
      </c>
      <c r="V48" s="346"/>
      <c r="W48" s="346"/>
      <c r="X48" s="346"/>
      <c r="Y48" s="347"/>
      <c r="Z48" s="348"/>
    </row>
    <row r="49" spans="1:26" s="349" customFormat="1" ht="21.75" customHeight="1">
      <c r="A49" s="343">
        <f t="shared" si="0"/>
        <v>39</v>
      </c>
      <c r="B49" s="344" t="s">
        <v>120</v>
      </c>
      <c r="C49" s="345" t="s">
        <v>192</v>
      </c>
      <c r="D49" s="343" t="s">
        <v>125</v>
      </c>
      <c r="E49" s="346">
        <v>2568000</v>
      </c>
      <c r="F49" s="346"/>
      <c r="G49" s="346">
        <v>390000</v>
      </c>
      <c r="H49" s="346"/>
      <c r="I49" s="346"/>
      <c r="J49" s="346"/>
      <c r="K49" s="346"/>
      <c r="L49" s="346" t="s">
        <v>76</v>
      </c>
      <c r="M49" s="346" t="s">
        <v>76</v>
      </c>
      <c r="N49" s="346" t="s">
        <v>76</v>
      </c>
      <c r="O49" s="346" t="s">
        <v>76</v>
      </c>
      <c r="P49" s="346" t="s">
        <v>76</v>
      </c>
      <c r="Q49" s="346" t="s">
        <v>76</v>
      </c>
      <c r="R49" s="346" t="s">
        <v>76</v>
      </c>
      <c r="S49" s="346" t="s">
        <v>76</v>
      </c>
      <c r="T49" s="346" t="s">
        <v>76</v>
      </c>
      <c r="U49" s="346" t="s">
        <v>76</v>
      </c>
      <c r="V49" s="346"/>
      <c r="W49" s="346"/>
      <c r="X49" s="346"/>
      <c r="Y49" s="347"/>
      <c r="Z49" s="348"/>
    </row>
    <row r="50" spans="1:26" s="349" customFormat="1" ht="21.75" customHeight="1">
      <c r="A50" s="343">
        <f t="shared" si="0"/>
        <v>40</v>
      </c>
      <c r="B50" s="344" t="s">
        <v>121</v>
      </c>
      <c r="C50" s="345" t="s">
        <v>193</v>
      </c>
      <c r="D50" s="343" t="s">
        <v>125</v>
      </c>
      <c r="E50" s="346">
        <v>2568000</v>
      </c>
      <c r="F50" s="346"/>
      <c r="G50" s="346">
        <v>390000</v>
      </c>
      <c r="H50" s="346"/>
      <c r="I50" s="346"/>
      <c r="J50" s="346"/>
      <c r="K50" s="346"/>
      <c r="L50" s="346" t="s">
        <v>76</v>
      </c>
      <c r="M50" s="346" t="s">
        <v>76</v>
      </c>
      <c r="N50" s="346" t="s">
        <v>76</v>
      </c>
      <c r="O50" s="346" t="s">
        <v>76</v>
      </c>
      <c r="P50" s="346" t="s">
        <v>76</v>
      </c>
      <c r="Q50" s="346" t="s">
        <v>76</v>
      </c>
      <c r="R50" s="346" t="s">
        <v>76</v>
      </c>
      <c r="S50" s="346" t="s">
        <v>76</v>
      </c>
      <c r="T50" s="346" t="s">
        <v>76</v>
      </c>
      <c r="U50" s="346" t="s">
        <v>76</v>
      </c>
      <c r="V50" s="346"/>
      <c r="W50" s="346"/>
      <c r="X50" s="346"/>
      <c r="Y50" s="347"/>
      <c r="Z50" s="348"/>
    </row>
    <row r="51" spans="1:26" s="349" customFormat="1" ht="21.75" customHeight="1">
      <c r="A51" s="343">
        <f t="shared" si="0"/>
        <v>41</v>
      </c>
      <c r="B51" s="344" t="s">
        <v>122</v>
      </c>
      <c r="C51" s="345" t="s">
        <v>194</v>
      </c>
      <c r="D51" s="343" t="s">
        <v>125</v>
      </c>
      <c r="E51" s="346">
        <v>2568000</v>
      </c>
      <c r="F51" s="346"/>
      <c r="G51" s="346">
        <v>390000</v>
      </c>
      <c r="H51" s="346"/>
      <c r="I51" s="346"/>
      <c r="J51" s="346"/>
      <c r="K51" s="346"/>
      <c r="L51" s="346" t="s">
        <v>76</v>
      </c>
      <c r="M51" s="346" t="s">
        <v>76</v>
      </c>
      <c r="N51" s="346" t="s">
        <v>76</v>
      </c>
      <c r="O51" s="346" t="s">
        <v>76</v>
      </c>
      <c r="P51" s="346" t="s">
        <v>76</v>
      </c>
      <c r="Q51" s="346" t="s">
        <v>76</v>
      </c>
      <c r="R51" s="346" t="s">
        <v>76</v>
      </c>
      <c r="S51" s="346" t="s">
        <v>76</v>
      </c>
      <c r="T51" s="346" t="s">
        <v>76</v>
      </c>
      <c r="U51" s="346" t="s">
        <v>76</v>
      </c>
      <c r="V51" s="346"/>
      <c r="W51" s="346"/>
      <c r="X51" s="346"/>
      <c r="Y51" s="347"/>
      <c r="Z51" s="348"/>
    </row>
    <row r="52" spans="1:26" s="349" customFormat="1" ht="21.75" customHeight="1">
      <c r="A52" s="343">
        <f t="shared" si="0"/>
        <v>42</v>
      </c>
      <c r="B52" s="344" t="s">
        <v>123</v>
      </c>
      <c r="C52" s="345" t="s">
        <v>170</v>
      </c>
      <c r="D52" s="343" t="s">
        <v>125</v>
      </c>
      <c r="E52" s="346">
        <v>3153000</v>
      </c>
      <c r="F52" s="346"/>
      <c r="G52" s="346">
        <v>390000</v>
      </c>
      <c r="H52" s="346"/>
      <c r="I52" s="346"/>
      <c r="J52" s="346"/>
      <c r="K52" s="346"/>
      <c r="L52" s="346"/>
      <c r="M52" s="346"/>
      <c r="N52" s="346" t="s">
        <v>76</v>
      </c>
      <c r="O52" s="346" t="s">
        <v>76</v>
      </c>
      <c r="P52" s="346" t="s">
        <v>76</v>
      </c>
      <c r="Q52" s="346" t="s">
        <v>76</v>
      </c>
      <c r="R52" s="346"/>
      <c r="S52" s="346"/>
      <c r="T52" s="346"/>
      <c r="U52" s="346"/>
      <c r="V52" s="346"/>
      <c r="W52" s="346"/>
      <c r="X52" s="346"/>
      <c r="Y52" s="347"/>
      <c r="Z52" s="348"/>
    </row>
    <row r="53" spans="1:26" s="349" customFormat="1" ht="21.75" customHeight="1">
      <c r="A53" s="343">
        <f t="shared" si="0"/>
        <v>43</v>
      </c>
      <c r="B53" s="344" t="s">
        <v>124</v>
      </c>
      <c r="C53" s="345" t="s">
        <v>203</v>
      </c>
      <c r="D53" s="343" t="s">
        <v>125</v>
      </c>
      <c r="E53" s="346">
        <v>2568000</v>
      </c>
      <c r="F53" s="346"/>
      <c r="G53" s="346">
        <v>390000</v>
      </c>
      <c r="H53" s="346"/>
      <c r="I53" s="346"/>
      <c r="J53" s="346"/>
      <c r="K53" s="346"/>
      <c r="L53" s="346"/>
      <c r="M53" s="346"/>
      <c r="N53" s="346"/>
      <c r="O53" s="346"/>
      <c r="P53" s="346" t="s">
        <v>76</v>
      </c>
      <c r="Q53" s="346" t="s">
        <v>76</v>
      </c>
      <c r="R53" s="346" t="s">
        <v>76</v>
      </c>
      <c r="S53" s="346" t="s">
        <v>76</v>
      </c>
      <c r="T53" s="346" t="s">
        <v>76</v>
      </c>
      <c r="U53" s="346" t="s">
        <v>76</v>
      </c>
      <c r="V53" s="346"/>
      <c r="W53" s="346"/>
      <c r="X53" s="346"/>
      <c r="Y53" s="347"/>
      <c r="Z53" s="348"/>
    </row>
    <row r="54" spans="1:26" ht="21.75" customHeight="1">
      <c r="A54" s="23">
        <f t="shared" si="0"/>
        <v>44</v>
      </c>
      <c r="B54" s="23" t="s">
        <v>127</v>
      </c>
      <c r="C54" s="102" t="s">
        <v>138</v>
      </c>
      <c r="D54" s="163" t="s">
        <v>125</v>
      </c>
      <c r="E54" s="24">
        <v>2825000</v>
      </c>
      <c r="F54" s="24"/>
      <c r="G54" s="24">
        <v>390000</v>
      </c>
      <c r="H54" s="24"/>
      <c r="I54" s="24"/>
      <c r="J54" s="24" t="s">
        <v>76</v>
      </c>
      <c r="K54" s="24" t="s">
        <v>76</v>
      </c>
      <c r="L54" s="24" t="s">
        <v>76</v>
      </c>
      <c r="M54" s="24" t="s">
        <v>76</v>
      </c>
      <c r="N54" s="24" t="s">
        <v>76</v>
      </c>
      <c r="O54" s="24" t="s">
        <v>76</v>
      </c>
      <c r="P54" s="24" t="s">
        <v>76</v>
      </c>
      <c r="Q54" s="24" t="s">
        <v>76</v>
      </c>
      <c r="R54" s="24" t="s">
        <v>76</v>
      </c>
      <c r="S54" s="24" t="s">
        <v>76</v>
      </c>
      <c r="T54" s="24" t="s">
        <v>76</v>
      </c>
      <c r="U54" s="24" t="s">
        <v>76</v>
      </c>
      <c r="V54" s="24"/>
      <c r="W54" s="24"/>
      <c r="X54" s="24"/>
      <c r="Y54" s="126"/>
    </row>
    <row r="55" spans="1:26" ht="21.75" customHeight="1">
      <c r="A55" s="23">
        <f t="shared" si="0"/>
        <v>45</v>
      </c>
      <c r="B55" s="23" t="s">
        <v>128</v>
      </c>
      <c r="C55" s="102" t="s">
        <v>139</v>
      </c>
      <c r="D55" s="163" t="s">
        <v>125</v>
      </c>
      <c r="E55" s="24">
        <v>2568000</v>
      </c>
      <c r="F55" s="24"/>
      <c r="G55" s="24">
        <v>390000</v>
      </c>
      <c r="H55" s="24"/>
      <c r="I55" s="24"/>
      <c r="J55" s="24" t="s">
        <v>76</v>
      </c>
      <c r="K55" s="24" t="s">
        <v>76</v>
      </c>
      <c r="L55" s="24" t="s">
        <v>76</v>
      </c>
      <c r="M55" s="24" t="s">
        <v>76</v>
      </c>
      <c r="N55" s="24" t="s">
        <v>76</v>
      </c>
      <c r="O55" s="24" t="s">
        <v>76</v>
      </c>
      <c r="P55" s="24" t="s">
        <v>76</v>
      </c>
      <c r="Q55" s="24" t="s">
        <v>76</v>
      </c>
      <c r="R55" s="24" t="s">
        <v>76</v>
      </c>
      <c r="S55" s="24" t="s">
        <v>76</v>
      </c>
      <c r="T55" s="24" t="s">
        <v>76</v>
      </c>
      <c r="U55" s="24" t="s">
        <v>76</v>
      </c>
      <c r="V55" s="24"/>
      <c r="W55" s="24"/>
      <c r="X55" s="24"/>
      <c r="Y55" s="126"/>
    </row>
    <row r="56" spans="1:26" ht="21.75" customHeight="1">
      <c r="A56" s="23">
        <f t="shared" si="0"/>
        <v>46</v>
      </c>
      <c r="B56" s="23" t="s">
        <v>129</v>
      </c>
      <c r="C56" s="102" t="s">
        <v>140</v>
      </c>
      <c r="D56" s="163" t="s">
        <v>125</v>
      </c>
      <c r="E56" s="24">
        <v>2568000</v>
      </c>
      <c r="F56" s="24"/>
      <c r="G56" s="24">
        <v>390000</v>
      </c>
      <c r="H56" s="24"/>
      <c r="I56" s="24"/>
      <c r="J56" s="24" t="s">
        <v>76</v>
      </c>
      <c r="K56" s="24" t="s">
        <v>76</v>
      </c>
      <c r="L56" s="24" t="s">
        <v>76</v>
      </c>
      <c r="M56" s="24" t="s">
        <v>76</v>
      </c>
      <c r="N56" s="24" t="s">
        <v>76</v>
      </c>
      <c r="O56" s="24" t="s">
        <v>76</v>
      </c>
      <c r="P56" s="24" t="s">
        <v>76</v>
      </c>
      <c r="Q56" s="24" t="s">
        <v>76</v>
      </c>
      <c r="R56" s="24" t="s">
        <v>76</v>
      </c>
      <c r="S56" s="24" t="s">
        <v>76</v>
      </c>
      <c r="T56" s="24" t="s">
        <v>76</v>
      </c>
      <c r="U56" s="24" t="s">
        <v>76</v>
      </c>
      <c r="V56" s="24"/>
      <c r="W56" s="24"/>
      <c r="X56" s="24"/>
      <c r="Y56" s="126"/>
    </row>
    <row r="57" spans="1:26" ht="21.75" customHeight="1">
      <c r="A57" s="23">
        <f t="shared" si="0"/>
        <v>47</v>
      </c>
      <c r="B57" s="23" t="s">
        <v>130</v>
      </c>
      <c r="C57" s="102" t="s">
        <v>141</v>
      </c>
      <c r="D57" s="163" t="s">
        <v>125</v>
      </c>
      <c r="E57" s="24">
        <v>2568000</v>
      </c>
      <c r="F57" s="24"/>
      <c r="G57" s="24">
        <v>390000</v>
      </c>
      <c r="H57" s="24"/>
      <c r="I57" s="24"/>
      <c r="J57" s="24" t="s">
        <v>76</v>
      </c>
      <c r="K57" s="24" t="s">
        <v>76</v>
      </c>
      <c r="L57" s="24" t="s">
        <v>76</v>
      </c>
      <c r="M57" s="24" t="s">
        <v>76</v>
      </c>
      <c r="N57" s="24" t="s">
        <v>76</v>
      </c>
      <c r="O57" s="24" t="s">
        <v>76</v>
      </c>
      <c r="P57" s="24" t="s">
        <v>76</v>
      </c>
      <c r="Q57" s="24" t="s">
        <v>76</v>
      </c>
      <c r="R57" s="24" t="s">
        <v>76</v>
      </c>
      <c r="S57" s="24" t="s">
        <v>76</v>
      </c>
      <c r="T57" s="24" t="s">
        <v>76</v>
      </c>
      <c r="U57" s="24" t="s">
        <v>76</v>
      </c>
      <c r="V57" s="24"/>
      <c r="W57" s="24"/>
      <c r="X57" s="24"/>
      <c r="Y57" s="126"/>
    </row>
    <row r="58" spans="1:26" ht="21.75" customHeight="1">
      <c r="A58" s="23">
        <f t="shared" si="0"/>
        <v>48</v>
      </c>
      <c r="B58" s="23" t="s">
        <v>131</v>
      </c>
      <c r="C58" s="102" t="s">
        <v>142</v>
      </c>
      <c r="D58" s="163" t="s">
        <v>125</v>
      </c>
      <c r="E58" s="24">
        <v>2568000</v>
      </c>
      <c r="F58" s="24"/>
      <c r="G58" s="24">
        <v>390000</v>
      </c>
      <c r="H58" s="24"/>
      <c r="I58" s="24"/>
      <c r="J58" s="24" t="s">
        <v>76</v>
      </c>
      <c r="K58" s="24" t="s">
        <v>76</v>
      </c>
      <c r="L58" s="24" t="s">
        <v>76</v>
      </c>
      <c r="M58" s="24" t="s">
        <v>76</v>
      </c>
      <c r="N58" s="24" t="s">
        <v>76</v>
      </c>
      <c r="O58" s="24" t="s">
        <v>76</v>
      </c>
      <c r="P58" s="24" t="s">
        <v>76</v>
      </c>
      <c r="Q58" s="24" t="s">
        <v>76</v>
      </c>
      <c r="R58" s="24" t="s">
        <v>76</v>
      </c>
      <c r="S58" s="24" t="s">
        <v>76</v>
      </c>
      <c r="T58" s="24" t="s">
        <v>76</v>
      </c>
      <c r="U58" s="24" t="s">
        <v>76</v>
      </c>
      <c r="V58" s="24"/>
      <c r="W58" s="24"/>
      <c r="X58" s="24"/>
      <c r="Y58" s="126"/>
    </row>
    <row r="59" spans="1:26" ht="21.75" customHeight="1">
      <c r="A59" s="23">
        <f t="shared" si="0"/>
        <v>49</v>
      </c>
      <c r="B59" s="23" t="s">
        <v>132</v>
      </c>
      <c r="C59" s="102" t="s">
        <v>143</v>
      </c>
      <c r="D59" s="163" t="s">
        <v>125</v>
      </c>
      <c r="E59" s="24">
        <v>2568000</v>
      </c>
      <c r="F59" s="24"/>
      <c r="G59" s="24">
        <v>390000</v>
      </c>
      <c r="H59" s="24"/>
      <c r="I59" s="24"/>
      <c r="J59" s="24" t="s">
        <v>76</v>
      </c>
      <c r="K59" s="24" t="s">
        <v>76</v>
      </c>
      <c r="L59" s="24" t="s">
        <v>76</v>
      </c>
      <c r="M59" s="24" t="s">
        <v>76</v>
      </c>
      <c r="N59" s="24" t="s">
        <v>76</v>
      </c>
      <c r="O59" s="24" t="s">
        <v>76</v>
      </c>
      <c r="P59" s="24" t="s">
        <v>76</v>
      </c>
      <c r="Q59" s="24" t="s">
        <v>76</v>
      </c>
      <c r="R59" s="24" t="s">
        <v>76</v>
      </c>
      <c r="S59" s="24" t="s">
        <v>76</v>
      </c>
      <c r="T59" s="24" t="s">
        <v>76</v>
      </c>
      <c r="U59" s="24" t="s">
        <v>76</v>
      </c>
      <c r="V59" s="24"/>
      <c r="W59" s="24"/>
      <c r="X59" s="24"/>
      <c r="Y59" s="126"/>
    </row>
    <row r="60" spans="1:26" ht="21.75" customHeight="1">
      <c r="A60" s="23">
        <f t="shared" si="0"/>
        <v>50</v>
      </c>
      <c r="B60" s="23" t="s">
        <v>133</v>
      </c>
      <c r="C60" s="102" t="s">
        <v>144</v>
      </c>
      <c r="D60" s="163" t="s">
        <v>125</v>
      </c>
      <c r="E60" s="24">
        <v>2568000</v>
      </c>
      <c r="F60" s="24"/>
      <c r="G60" s="24">
        <v>390000</v>
      </c>
      <c r="H60" s="24"/>
      <c r="I60" s="24"/>
      <c r="J60" s="24" t="s">
        <v>76</v>
      </c>
      <c r="K60" s="24" t="s">
        <v>76</v>
      </c>
      <c r="L60" s="24" t="s">
        <v>76</v>
      </c>
      <c r="M60" s="24" t="s">
        <v>76</v>
      </c>
      <c r="N60" s="24" t="s">
        <v>76</v>
      </c>
      <c r="O60" s="24" t="s">
        <v>76</v>
      </c>
      <c r="P60" s="24" t="s">
        <v>76</v>
      </c>
      <c r="Q60" s="24" t="s">
        <v>76</v>
      </c>
      <c r="R60" s="24" t="s">
        <v>76</v>
      </c>
      <c r="S60" s="24" t="s">
        <v>76</v>
      </c>
      <c r="T60" s="24" t="s">
        <v>76</v>
      </c>
      <c r="U60" s="24" t="s">
        <v>76</v>
      </c>
      <c r="V60" s="24"/>
      <c r="W60" s="24"/>
      <c r="X60" s="24"/>
      <c r="Y60" s="126"/>
    </row>
    <row r="61" spans="1:26" ht="21.75" customHeight="1">
      <c r="A61" s="23">
        <f t="shared" si="0"/>
        <v>51</v>
      </c>
      <c r="B61" s="23" t="s">
        <v>134</v>
      </c>
      <c r="C61" s="102" t="s">
        <v>187</v>
      </c>
      <c r="D61" s="163" t="s">
        <v>125</v>
      </c>
      <c r="E61" s="24">
        <v>2568000</v>
      </c>
      <c r="F61" s="24"/>
      <c r="G61" s="24">
        <v>390000</v>
      </c>
      <c r="H61" s="24"/>
      <c r="I61" s="24"/>
      <c r="J61" s="24" t="s">
        <v>76</v>
      </c>
      <c r="K61" s="24" t="s">
        <v>76</v>
      </c>
      <c r="L61" s="24" t="s">
        <v>76</v>
      </c>
      <c r="M61" s="24" t="s">
        <v>76</v>
      </c>
      <c r="N61" s="24" t="s">
        <v>76</v>
      </c>
      <c r="O61" s="24" t="s">
        <v>76</v>
      </c>
      <c r="P61" s="24" t="s">
        <v>76</v>
      </c>
      <c r="Q61" s="24" t="s">
        <v>76</v>
      </c>
      <c r="R61" s="24" t="s">
        <v>76</v>
      </c>
      <c r="S61" s="24" t="s">
        <v>76</v>
      </c>
      <c r="T61" s="24" t="s">
        <v>76</v>
      </c>
      <c r="U61" s="24" t="s">
        <v>76</v>
      </c>
      <c r="V61" s="24"/>
      <c r="W61" s="24"/>
      <c r="X61" s="24"/>
      <c r="Y61" s="126"/>
    </row>
    <row r="62" spans="1:26" ht="21.75" customHeight="1">
      <c r="A62" s="23">
        <f t="shared" si="0"/>
        <v>52</v>
      </c>
      <c r="B62" s="23" t="s">
        <v>135</v>
      </c>
      <c r="C62" s="102" t="s">
        <v>195</v>
      </c>
      <c r="D62" s="163" t="s">
        <v>125</v>
      </c>
      <c r="E62" s="24">
        <v>2568000</v>
      </c>
      <c r="F62" s="24"/>
      <c r="G62" s="24">
        <v>390000</v>
      </c>
      <c r="H62" s="24"/>
      <c r="I62" s="24"/>
      <c r="J62" s="24"/>
      <c r="K62" s="24"/>
      <c r="L62" s="24" t="s">
        <v>76</v>
      </c>
      <c r="M62" s="24" t="s">
        <v>76</v>
      </c>
      <c r="N62" s="24" t="s">
        <v>76</v>
      </c>
      <c r="O62" s="24" t="s">
        <v>76</v>
      </c>
      <c r="P62" s="24" t="s">
        <v>76</v>
      </c>
      <c r="Q62" s="24" t="s">
        <v>76</v>
      </c>
      <c r="R62" s="24" t="s">
        <v>76</v>
      </c>
      <c r="S62" s="24" t="s">
        <v>76</v>
      </c>
      <c r="T62" s="24" t="s">
        <v>76</v>
      </c>
      <c r="U62" s="24" t="s">
        <v>76</v>
      </c>
      <c r="V62" s="24"/>
      <c r="W62" s="24"/>
      <c r="X62" s="24"/>
      <c r="Y62" s="126"/>
    </row>
    <row r="63" spans="1:26" ht="21.75" customHeight="1">
      <c r="A63" s="23">
        <f t="shared" si="0"/>
        <v>53</v>
      </c>
      <c r="B63" s="23" t="s">
        <v>136</v>
      </c>
      <c r="C63" s="102" t="s">
        <v>196</v>
      </c>
      <c r="D63" s="163" t="s">
        <v>125</v>
      </c>
      <c r="E63" s="24">
        <v>2568000</v>
      </c>
      <c r="F63" s="24"/>
      <c r="G63" s="24">
        <v>390000</v>
      </c>
      <c r="H63" s="24"/>
      <c r="I63" s="24"/>
      <c r="J63" s="24"/>
      <c r="K63" s="24"/>
      <c r="L63" s="24" t="s">
        <v>76</v>
      </c>
      <c r="M63" s="24" t="s">
        <v>76</v>
      </c>
      <c r="N63" s="24" t="s">
        <v>76</v>
      </c>
      <c r="O63" s="24" t="s">
        <v>76</v>
      </c>
      <c r="P63" s="24" t="s">
        <v>76</v>
      </c>
      <c r="Q63" s="24" t="s">
        <v>76</v>
      </c>
      <c r="R63" s="24" t="s">
        <v>76</v>
      </c>
      <c r="S63" s="24" t="s">
        <v>76</v>
      </c>
      <c r="T63" s="24" t="s">
        <v>76</v>
      </c>
      <c r="U63" s="24" t="s">
        <v>76</v>
      </c>
      <c r="V63" s="24"/>
      <c r="W63" s="24"/>
      <c r="X63" s="24"/>
      <c r="Y63" s="126"/>
    </row>
    <row r="64" spans="1:26" ht="21.75" customHeight="1">
      <c r="A64" s="23">
        <f t="shared" si="0"/>
        <v>54</v>
      </c>
      <c r="B64" s="23" t="s">
        <v>137</v>
      </c>
      <c r="C64" s="102" t="s">
        <v>197</v>
      </c>
      <c r="D64" s="163" t="s">
        <v>125</v>
      </c>
      <c r="E64" s="24">
        <v>2568000</v>
      </c>
      <c r="F64" s="24"/>
      <c r="G64" s="24">
        <v>390000</v>
      </c>
      <c r="H64" s="24"/>
      <c r="I64" s="24"/>
      <c r="J64" s="24"/>
      <c r="K64" s="24"/>
      <c r="L64" s="24" t="s">
        <v>76</v>
      </c>
      <c r="M64" s="24" t="s">
        <v>76</v>
      </c>
      <c r="N64" s="24" t="s">
        <v>76</v>
      </c>
      <c r="O64" s="24" t="s">
        <v>76</v>
      </c>
      <c r="P64" s="24" t="s">
        <v>76</v>
      </c>
      <c r="Q64" s="24" t="s">
        <v>76</v>
      </c>
      <c r="R64" s="24" t="s">
        <v>76</v>
      </c>
      <c r="S64" s="24" t="s">
        <v>76</v>
      </c>
      <c r="T64" s="24" t="s">
        <v>76</v>
      </c>
      <c r="U64" s="24" t="s">
        <v>76</v>
      </c>
      <c r="V64" s="24"/>
      <c r="W64" s="24"/>
      <c r="X64" s="24"/>
      <c r="Y64" s="126"/>
    </row>
    <row r="65" spans="1:25" ht="21.75" customHeight="1">
      <c r="A65" s="23">
        <f t="shared" si="0"/>
        <v>55</v>
      </c>
      <c r="B65" s="23" t="s">
        <v>186</v>
      </c>
      <c r="C65" s="63" t="s">
        <v>198</v>
      </c>
      <c r="D65" s="163" t="s">
        <v>125</v>
      </c>
      <c r="E65" s="24">
        <v>2568000</v>
      </c>
      <c r="F65" s="24"/>
      <c r="G65" s="24">
        <v>390000</v>
      </c>
      <c r="H65" s="24"/>
      <c r="I65" s="24"/>
      <c r="J65" s="24"/>
      <c r="K65" s="24"/>
      <c r="L65" s="24" t="s">
        <v>76</v>
      </c>
      <c r="M65" s="24" t="s">
        <v>76</v>
      </c>
      <c r="N65" s="24" t="s">
        <v>76</v>
      </c>
      <c r="O65" s="24" t="s">
        <v>76</v>
      </c>
      <c r="P65" s="24" t="s">
        <v>76</v>
      </c>
      <c r="Q65" s="24" t="s">
        <v>76</v>
      </c>
      <c r="R65" s="24" t="s">
        <v>76</v>
      </c>
      <c r="S65" s="24" t="s">
        <v>76</v>
      </c>
      <c r="T65" s="24" t="s">
        <v>76</v>
      </c>
      <c r="U65" s="24" t="s">
        <v>76</v>
      </c>
      <c r="V65" s="24"/>
      <c r="W65" s="24"/>
      <c r="X65" s="24"/>
      <c r="Y65" s="126"/>
    </row>
    <row r="66" spans="1:25" ht="21.75" customHeight="1">
      <c r="A66" s="23"/>
      <c r="B66" s="23"/>
      <c r="C66" s="63"/>
      <c r="D66" s="163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126"/>
    </row>
    <row r="67" spans="1:25" ht="21.75" customHeight="1">
      <c r="A67" s="164"/>
      <c r="B67" s="164"/>
      <c r="C67" s="305"/>
      <c r="D67" s="304"/>
      <c r="E67" s="306"/>
      <c r="F67" s="306"/>
      <c r="G67" s="306"/>
      <c r="H67" s="306"/>
      <c r="I67" s="306"/>
      <c r="J67" s="306"/>
      <c r="K67" s="306"/>
      <c r="L67" s="306"/>
      <c r="M67" s="306"/>
      <c r="N67" s="306"/>
      <c r="O67" s="306"/>
      <c r="P67" s="306"/>
      <c r="Q67" s="306"/>
      <c r="R67" s="306"/>
      <c r="S67" s="306"/>
      <c r="T67" s="306"/>
      <c r="U67" s="306"/>
      <c r="V67" s="306"/>
      <c r="W67" s="306"/>
      <c r="X67" s="306"/>
      <c r="Y67" s="126"/>
    </row>
    <row r="68" spans="1:25" ht="21.75" customHeight="1">
      <c r="A68" s="453" t="s">
        <v>26</v>
      </c>
      <c r="B68" s="454"/>
      <c r="C68" s="454"/>
      <c r="D68" s="320" t="s">
        <v>178</v>
      </c>
      <c r="E68" s="307">
        <f>SUM(E11:E67)</f>
        <v>164619000</v>
      </c>
      <c r="F68" s="307">
        <f>SUM(F11:F67)</f>
        <v>0</v>
      </c>
      <c r="G68" s="307">
        <f>SUM(G11:G67)</f>
        <v>21450000</v>
      </c>
      <c r="H68" s="307">
        <f>SUM(H11:H67)</f>
        <v>0</v>
      </c>
      <c r="I68" s="307"/>
      <c r="J68" s="307">
        <f t="shared" ref="J68:U68" si="1">SUMIF(J$11:J$67,"x",$E$11:$E$67)</f>
        <v>124630000</v>
      </c>
      <c r="K68" s="307">
        <f t="shared" si="1"/>
        <v>124630000</v>
      </c>
      <c r="L68" s="307">
        <f t="shared" si="1"/>
        <v>142606000</v>
      </c>
      <c r="M68" s="307">
        <f t="shared" si="1"/>
        <v>138766000</v>
      </c>
      <c r="N68" s="307">
        <f t="shared" si="1"/>
        <v>147640000</v>
      </c>
      <c r="O68" s="307">
        <f t="shared" si="1"/>
        <v>147640000</v>
      </c>
      <c r="P68" s="307">
        <f t="shared" si="1"/>
        <v>154480000</v>
      </c>
      <c r="Q68" s="307">
        <f t="shared" si="1"/>
        <v>157240000</v>
      </c>
      <c r="R68" s="307">
        <f t="shared" si="1"/>
        <v>154087000</v>
      </c>
      <c r="S68" s="307">
        <f t="shared" si="1"/>
        <v>150786000</v>
      </c>
      <c r="T68" s="307">
        <f t="shared" si="1"/>
        <v>150786000</v>
      </c>
      <c r="U68" s="307">
        <f t="shared" si="1"/>
        <v>150786000</v>
      </c>
      <c r="V68" s="307"/>
      <c r="W68" s="307"/>
      <c r="X68" s="307"/>
      <c r="Y68" s="126"/>
    </row>
    <row r="69" spans="1:25" ht="21.75" customHeight="1">
      <c r="A69" s="455"/>
      <c r="B69" s="456"/>
      <c r="C69" s="456"/>
      <c r="D69" s="320" t="s">
        <v>179</v>
      </c>
      <c r="E69" s="307"/>
      <c r="F69" s="307"/>
      <c r="G69" s="307"/>
      <c r="H69" s="307"/>
      <c r="I69" s="307"/>
      <c r="J69" s="307">
        <f t="array" ref="J69">SUM((J$11:J$67="x")*1)</f>
        <v>41</v>
      </c>
      <c r="K69" s="307">
        <f t="array" ref="K69">SUM((K$11:K$67="x")*1)</f>
        <v>41</v>
      </c>
      <c r="L69" s="307">
        <f t="array" ref="L69">SUM((L$11:L$67="x")*1)</f>
        <v>48</v>
      </c>
      <c r="M69" s="307">
        <f t="array" ref="M69">SUM((M$11:M$67="x")*1)</f>
        <v>47</v>
      </c>
      <c r="N69" s="307">
        <f t="array" ref="N69">SUM((N$11:N$67="x")*1)</f>
        <v>50</v>
      </c>
      <c r="O69" s="307">
        <f t="array" ref="O69">SUM((O$11:O$67="x")*1)</f>
        <v>50</v>
      </c>
      <c r="P69" s="307">
        <f t="array" ref="P69">SUM((P$11:P$67="x")*1)</f>
        <v>52</v>
      </c>
      <c r="Q69" s="307">
        <f t="array" ref="Q69">SUM((Q$11:Q$67="x")*1)</f>
        <v>53</v>
      </c>
      <c r="R69" s="307">
        <f t="array" ref="R69">SUM((R$11:R$67="x")*1)</f>
        <v>52</v>
      </c>
      <c r="S69" s="307">
        <f t="array" ref="S69">SUM((S$11:S$67="x")*1)</f>
        <v>51</v>
      </c>
      <c r="T69" s="307">
        <f t="array" ref="T69">SUM((T$11:T$67="x")*1)</f>
        <v>51</v>
      </c>
      <c r="U69" s="307">
        <f t="array" ref="U69">SUM((U$11:U$67="x")*1)</f>
        <v>51</v>
      </c>
      <c r="V69" s="307"/>
      <c r="W69" s="307"/>
      <c r="X69" s="307"/>
      <c r="Y69" s="126"/>
    </row>
    <row r="70" spans="1:25" ht="21.75" customHeight="1">
      <c r="A70" s="457"/>
      <c r="B70" s="458"/>
      <c r="C70" s="458"/>
      <c r="D70" s="320" t="s">
        <v>180</v>
      </c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307"/>
      <c r="T70" s="307"/>
      <c r="U70" s="307"/>
      <c r="V70" s="307"/>
      <c r="W70" s="307"/>
      <c r="X70" s="307"/>
      <c r="Y70" s="126"/>
    </row>
    <row r="71" spans="1:25" ht="11.25" customHeight="1">
      <c r="A71" s="25"/>
      <c r="B71" s="25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</row>
    <row r="72" spans="1:25" ht="11.25" customHeight="1">
      <c r="A72" s="25"/>
      <c r="B72" s="25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127" t="s">
        <v>57</v>
      </c>
      <c r="X72" s="91"/>
    </row>
    <row r="73" spans="1:25" ht="16.5" customHeight="1">
      <c r="A73" s="25"/>
      <c r="B73" s="25"/>
      <c r="C73" s="26" t="s">
        <v>14</v>
      </c>
      <c r="D73" s="27"/>
      <c r="E73" s="28"/>
      <c r="F73" s="36"/>
      <c r="G73" s="36"/>
      <c r="H73" s="36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59" t="s">
        <v>23</v>
      </c>
      <c r="X73" s="59"/>
    </row>
    <row r="74" spans="1:25" ht="11.25" customHeight="1">
      <c r="A74" s="25"/>
      <c r="B74" s="25"/>
      <c r="C74" s="26"/>
      <c r="D74" s="27"/>
      <c r="E74" s="28"/>
      <c r="F74" s="36"/>
      <c r="G74" s="36"/>
      <c r="H74" s="36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59"/>
      <c r="X74" s="59"/>
    </row>
    <row r="75" spans="1:25" ht="11.25" customHeight="1">
      <c r="A75" s="25"/>
      <c r="B75" s="25"/>
      <c r="C75" s="26"/>
      <c r="D75" s="27"/>
      <c r="E75" s="28"/>
      <c r="F75" s="36"/>
      <c r="G75" s="36"/>
      <c r="H75" s="36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59"/>
      <c r="X75" s="59"/>
    </row>
    <row r="76" spans="1:25" ht="11.25" customHeight="1">
      <c r="A76" s="25"/>
      <c r="B76" s="25"/>
      <c r="C76" s="26"/>
      <c r="D76" s="27"/>
      <c r="E76" s="28"/>
      <c r="F76" s="36"/>
      <c r="G76" s="36"/>
      <c r="H76" s="36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59"/>
      <c r="X76" s="59"/>
    </row>
    <row r="77" spans="1:25" ht="11.25" customHeight="1">
      <c r="A77" s="25"/>
      <c r="B77" s="25"/>
      <c r="C77" s="26"/>
      <c r="D77" s="27"/>
      <c r="E77" s="28"/>
      <c r="F77" s="36"/>
      <c r="G77" s="36"/>
      <c r="H77" s="36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59"/>
      <c r="X77" s="59"/>
    </row>
    <row r="78" spans="1:25" ht="11.25" customHeight="1">
      <c r="A78" s="25"/>
      <c r="B78" s="25"/>
      <c r="C78" s="26"/>
      <c r="D78" s="27"/>
      <c r="E78" s="28"/>
      <c r="F78" s="36"/>
      <c r="G78" s="36"/>
      <c r="H78" s="36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59"/>
      <c r="X78" s="59"/>
    </row>
    <row r="79" spans="1:25">
      <c r="A79" s="30"/>
      <c r="B79" s="30"/>
      <c r="C79" s="35" t="s">
        <v>22</v>
      </c>
      <c r="D79" s="27"/>
      <c r="E79" s="28"/>
      <c r="F79" s="36"/>
      <c r="G79" s="36"/>
      <c r="H79" s="36"/>
      <c r="I79" s="29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92"/>
      <c r="X79" s="60"/>
    </row>
    <row r="80" spans="1:25" ht="9" customHeight="1">
      <c r="C80" s="56"/>
      <c r="D80" s="56"/>
      <c r="E80" s="28"/>
      <c r="F80" s="61"/>
      <c r="G80" s="61"/>
      <c r="H80" s="61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62"/>
      <c r="X80" s="62"/>
    </row>
    <row r="81" spans="3:14">
      <c r="E81" s="28"/>
    </row>
    <row r="82" spans="3:14">
      <c r="E82" s="28"/>
    </row>
    <row r="95" spans="3:14">
      <c r="C95" s="310"/>
      <c r="G95" s="345" t="s">
        <v>159</v>
      </c>
      <c r="J95" s="2" t="s">
        <v>97</v>
      </c>
      <c r="K95" s="2" t="s">
        <v>159</v>
      </c>
      <c r="M95" s="2" t="str">
        <f>VLOOKUP(K95,$G$95:$J$128,4,0)</f>
        <v>ALTP001</v>
      </c>
      <c r="N95" s="452" t="str">
        <f>M95</f>
        <v>ALTP001</v>
      </c>
    </row>
    <row r="96" spans="3:14">
      <c r="C96" s="310"/>
      <c r="G96" s="345" t="s">
        <v>160</v>
      </c>
      <c r="J96" s="2" t="s">
        <v>98</v>
      </c>
      <c r="K96" s="2" t="s">
        <v>160</v>
      </c>
      <c r="M96" s="2" t="str">
        <f t="shared" ref="M96:M122" si="2">VLOOKUP(K96,$G$95:$J$128,4,0)</f>
        <v>ALTP002</v>
      </c>
      <c r="N96" s="452"/>
    </row>
    <row r="97" spans="3:14">
      <c r="C97" s="310"/>
      <c r="G97" s="345" t="s">
        <v>161</v>
      </c>
      <c r="J97" s="2" t="s">
        <v>99</v>
      </c>
      <c r="K97" s="2" t="s">
        <v>161</v>
      </c>
      <c r="M97" s="2" t="str">
        <f t="shared" si="2"/>
        <v>ALTP003</v>
      </c>
      <c r="N97" s="452" t="str">
        <f>M96</f>
        <v>ALTP002</v>
      </c>
    </row>
    <row r="98" spans="3:14">
      <c r="C98" s="310"/>
      <c r="G98" s="345" t="s">
        <v>162</v>
      </c>
      <c r="J98" s="2" t="s">
        <v>100</v>
      </c>
      <c r="K98" s="2" t="s">
        <v>162</v>
      </c>
      <c r="M98" s="2" t="str">
        <f t="shared" si="2"/>
        <v>ALTP004</v>
      </c>
      <c r="N98" s="452"/>
    </row>
    <row r="99" spans="3:14">
      <c r="C99" s="310"/>
      <c r="G99" s="345" t="s">
        <v>163</v>
      </c>
      <c r="J99" s="2" t="s">
        <v>101</v>
      </c>
      <c r="K99" s="2" t="s">
        <v>163</v>
      </c>
      <c r="M99" s="2" t="str">
        <f t="shared" si="2"/>
        <v>ALTP005</v>
      </c>
      <c r="N99" s="452" t="str">
        <f>M97</f>
        <v>ALTP003</v>
      </c>
    </row>
    <row r="100" spans="3:14">
      <c r="C100" s="310"/>
      <c r="G100" s="345" t="s">
        <v>164</v>
      </c>
      <c r="J100" s="2" t="s">
        <v>102</v>
      </c>
      <c r="K100" s="2" t="s">
        <v>164</v>
      </c>
      <c r="M100" s="2" t="str">
        <f t="shared" si="2"/>
        <v>ALTP006</v>
      </c>
      <c r="N100" s="452"/>
    </row>
    <row r="101" spans="3:14">
      <c r="C101" s="310"/>
      <c r="G101" s="345" t="s">
        <v>165</v>
      </c>
      <c r="J101" s="2" t="s">
        <v>103</v>
      </c>
      <c r="K101" s="2" t="s">
        <v>165</v>
      </c>
      <c r="M101" s="2" t="str">
        <f t="shared" si="2"/>
        <v>ALTP007</v>
      </c>
      <c r="N101" s="452" t="str">
        <f>M98</f>
        <v>ALTP004</v>
      </c>
    </row>
    <row r="102" spans="3:14">
      <c r="C102" s="310"/>
      <c r="G102" s="345" t="s">
        <v>166</v>
      </c>
      <c r="J102" s="2" t="s">
        <v>104</v>
      </c>
      <c r="K102" s="2" t="s">
        <v>166</v>
      </c>
      <c r="M102" s="2" t="str">
        <f t="shared" si="2"/>
        <v>ALTP008</v>
      </c>
      <c r="N102" s="452"/>
    </row>
    <row r="103" spans="3:14">
      <c r="C103" s="310"/>
      <c r="G103" s="345" t="s">
        <v>167</v>
      </c>
      <c r="J103" s="2" t="s">
        <v>105</v>
      </c>
      <c r="K103" s="2" t="s">
        <v>167</v>
      </c>
      <c r="M103" s="2" t="str">
        <f t="shared" si="2"/>
        <v>ALTP009</v>
      </c>
      <c r="N103" s="452" t="str">
        <f>M99</f>
        <v>ALTP005</v>
      </c>
    </row>
    <row r="104" spans="3:14">
      <c r="C104" s="310"/>
      <c r="G104" s="345" t="s">
        <v>168</v>
      </c>
      <c r="J104" s="2" t="s">
        <v>106</v>
      </c>
      <c r="K104" s="2" t="s">
        <v>168</v>
      </c>
      <c r="M104" s="2" t="str">
        <f t="shared" si="2"/>
        <v>ALTP010</v>
      </c>
      <c r="N104" s="452"/>
    </row>
    <row r="105" spans="3:14">
      <c r="C105" s="310"/>
      <c r="G105" s="345" t="s">
        <v>169</v>
      </c>
      <c r="J105" s="2" t="s">
        <v>107</v>
      </c>
      <c r="K105" s="2" t="s">
        <v>169</v>
      </c>
      <c r="M105" s="2" t="str">
        <f t="shared" si="2"/>
        <v>ALTP011</v>
      </c>
      <c r="N105" s="452" t="str">
        <f>M100</f>
        <v>ALTP006</v>
      </c>
    </row>
    <row r="106" spans="3:14">
      <c r="C106" s="310"/>
      <c r="G106" s="345" t="s">
        <v>171</v>
      </c>
      <c r="J106" s="2" t="s">
        <v>108</v>
      </c>
      <c r="K106" s="2" t="s">
        <v>170</v>
      </c>
      <c r="M106" s="2" t="str">
        <f t="shared" si="2"/>
        <v>ALTP027</v>
      </c>
      <c r="N106" s="452"/>
    </row>
    <row r="107" spans="3:14">
      <c r="C107" s="310"/>
      <c r="G107" s="345" t="s">
        <v>172</v>
      </c>
      <c r="J107" s="2" t="s">
        <v>109</v>
      </c>
      <c r="K107" s="2" t="s">
        <v>171</v>
      </c>
      <c r="M107" s="2" t="str">
        <f t="shared" si="2"/>
        <v>ALTP012</v>
      </c>
      <c r="N107" s="452" t="str">
        <f>M101</f>
        <v>ALTP007</v>
      </c>
    </row>
    <row r="108" spans="3:14">
      <c r="C108" s="310"/>
      <c r="G108" s="345" t="s">
        <v>173</v>
      </c>
      <c r="J108" s="2" t="s">
        <v>110</v>
      </c>
      <c r="K108" s="2" t="s">
        <v>172</v>
      </c>
      <c r="M108" s="2" t="str">
        <f t="shared" si="2"/>
        <v>ALTP013</v>
      </c>
      <c r="N108" s="452"/>
    </row>
    <row r="109" spans="3:14">
      <c r="C109" s="310"/>
      <c r="G109" s="345" t="s">
        <v>174</v>
      </c>
      <c r="J109" s="2" t="s">
        <v>111</v>
      </c>
      <c r="K109" s="2" t="s">
        <v>173</v>
      </c>
      <c r="M109" s="2" t="str">
        <f t="shared" si="2"/>
        <v>ALTP014</v>
      </c>
      <c r="N109" s="452" t="str">
        <f>M102</f>
        <v>ALTP008</v>
      </c>
    </row>
    <row r="110" spans="3:14">
      <c r="C110" s="310"/>
      <c r="G110" s="345" t="s">
        <v>175</v>
      </c>
      <c r="J110" s="2" t="s">
        <v>112</v>
      </c>
      <c r="K110" s="2" t="s">
        <v>174</v>
      </c>
      <c r="M110" s="2" t="str">
        <f t="shared" si="2"/>
        <v>ALTP015</v>
      </c>
      <c r="N110" s="452"/>
    </row>
    <row r="111" spans="3:14">
      <c r="C111" s="310"/>
      <c r="G111" s="345" t="s">
        <v>176</v>
      </c>
      <c r="J111" s="2" t="s">
        <v>113</v>
      </c>
      <c r="K111" s="2" t="s">
        <v>175</v>
      </c>
      <c r="M111" s="2" t="str">
        <f t="shared" si="2"/>
        <v>ALTP016</v>
      </c>
      <c r="N111" s="452" t="str">
        <f>M103</f>
        <v>ALTP009</v>
      </c>
    </row>
    <row r="112" spans="3:14">
      <c r="C112" s="310"/>
      <c r="G112" s="345" t="s">
        <v>177</v>
      </c>
      <c r="J112" s="2" t="s">
        <v>114</v>
      </c>
      <c r="K112" s="2" t="s">
        <v>176</v>
      </c>
      <c r="M112" s="2" t="str">
        <f t="shared" si="2"/>
        <v>ALTP017</v>
      </c>
      <c r="N112" s="452"/>
    </row>
    <row r="113" spans="3:14">
      <c r="C113" s="310"/>
      <c r="G113" s="345" t="s">
        <v>185</v>
      </c>
      <c r="J113" s="2" t="s">
        <v>115</v>
      </c>
      <c r="K113" s="2" t="s">
        <v>177</v>
      </c>
      <c r="M113" s="2" t="str">
        <f t="shared" si="2"/>
        <v>ALTP018</v>
      </c>
      <c r="N113" s="452" t="str">
        <f>M104</f>
        <v>ALTP010</v>
      </c>
    </row>
    <row r="114" spans="3:14">
      <c r="C114" s="310"/>
      <c r="G114" s="345" t="s">
        <v>188</v>
      </c>
      <c r="J114" s="2" t="s">
        <v>116</v>
      </c>
      <c r="K114" s="2" t="s">
        <v>185</v>
      </c>
      <c r="M114" s="2" t="str">
        <f t="shared" si="2"/>
        <v>ALTP019</v>
      </c>
      <c r="N114" s="452"/>
    </row>
    <row r="115" spans="3:14">
      <c r="C115" s="310"/>
      <c r="G115" s="345" t="s">
        <v>189</v>
      </c>
      <c r="J115" s="2" t="s">
        <v>117</v>
      </c>
      <c r="K115" s="2" t="s">
        <v>188</v>
      </c>
      <c r="M115" s="2" t="str">
        <f t="shared" si="2"/>
        <v>ALTP020</v>
      </c>
      <c r="N115" s="452" t="str">
        <f>M105</f>
        <v>ALTP011</v>
      </c>
    </row>
    <row r="116" spans="3:14">
      <c r="C116" s="310"/>
      <c r="G116" s="345" t="s">
        <v>190</v>
      </c>
      <c r="J116" s="2" t="s">
        <v>118</v>
      </c>
      <c r="K116" s="2" t="s">
        <v>189</v>
      </c>
      <c r="M116" s="2" t="str">
        <f t="shared" si="2"/>
        <v>ALTP021</v>
      </c>
      <c r="N116" s="452"/>
    </row>
    <row r="117" spans="3:14">
      <c r="C117" s="310"/>
      <c r="G117" s="2" t="s">
        <v>191</v>
      </c>
      <c r="J117" s="2" t="s">
        <v>119</v>
      </c>
      <c r="K117" s="2" t="s">
        <v>190</v>
      </c>
      <c r="M117" s="2" t="str">
        <f t="shared" si="2"/>
        <v>ALTP022</v>
      </c>
      <c r="N117" s="452" t="str">
        <f>M106</f>
        <v>ALTP027</v>
      </c>
    </row>
    <row r="118" spans="3:14">
      <c r="C118" s="310"/>
      <c r="G118" s="2" t="s">
        <v>192</v>
      </c>
      <c r="J118" s="2" t="s">
        <v>120</v>
      </c>
      <c r="K118" s="2" t="s">
        <v>191</v>
      </c>
      <c r="M118" s="2" t="str">
        <f t="shared" si="2"/>
        <v>ALTP023</v>
      </c>
      <c r="N118" s="452"/>
    </row>
    <row r="119" spans="3:14">
      <c r="C119" s="310"/>
      <c r="G119" s="2" t="s">
        <v>193</v>
      </c>
      <c r="J119" s="2" t="s">
        <v>121</v>
      </c>
      <c r="K119" s="2" t="s">
        <v>192</v>
      </c>
      <c r="M119" s="2" t="str">
        <f t="shared" si="2"/>
        <v>ALTP024</v>
      </c>
      <c r="N119" s="452" t="str">
        <f>M107</f>
        <v>ALTP012</v>
      </c>
    </row>
    <row r="120" spans="3:14">
      <c r="C120" s="310"/>
      <c r="G120" s="2" t="s">
        <v>194</v>
      </c>
      <c r="J120" s="2" t="s">
        <v>122</v>
      </c>
      <c r="K120" s="2" t="s">
        <v>193</v>
      </c>
      <c r="M120" s="2" t="str">
        <f t="shared" si="2"/>
        <v>ALTP025</v>
      </c>
      <c r="N120" s="452"/>
    </row>
    <row r="121" spans="3:14">
      <c r="C121" s="310"/>
      <c r="G121" s="2" t="s">
        <v>170</v>
      </c>
      <c r="J121" s="2" t="s">
        <v>123</v>
      </c>
      <c r="K121" s="2" t="s">
        <v>194</v>
      </c>
      <c r="M121" s="2" t="str">
        <f t="shared" si="2"/>
        <v>ALTP026</v>
      </c>
      <c r="N121" s="452" t="str">
        <f>M108</f>
        <v>ALTP013</v>
      </c>
    </row>
    <row r="122" spans="3:14">
      <c r="C122" s="310"/>
      <c r="G122" s="2" t="s">
        <v>203</v>
      </c>
      <c r="J122" s="2" t="s">
        <v>124</v>
      </c>
      <c r="K122" s="2" t="s">
        <v>203</v>
      </c>
      <c r="M122" s="2" t="str">
        <f t="shared" si="2"/>
        <v>ALTP028</v>
      </c>
      <c r="N122" s="452"/>
    </row>
    <row r="123" spans="3:14">
      <c r="C123" s="310"/>
      <c r="G123" s="2"/>
      <c r="N123" s="452" t="str">
        <f>M109</f>
        <v>ALTP014</v>
      </c>
    </row>
    <row r="124" spans="3:14">
      <c r="C124" s="310"/>
      <c r="G124" s="2"/>
      <c r="N124" s="452"/>
    </row>
    <row r="125" spans="3:14">
      <c r="C125" s="310"/>
      <c r="G125" s="2"/>
      <c r="N125" s="452" t="str">
        <f>M110</f>
        <v>ALTP015</v>
      </c>
    </row>
    <row r="126" spans="3:14">
      <c r="C126" s="310"/>
      <c r="N126" s="452"/>
    </row>
    <row r="127" spans="3:14">
      <c r="C127" s="310"/>
      <c r="N127" s="452" t="str">
        <f>M111</f>
        <v>ALTP016</v>
      </c>
    </row>
    <row r="128" spans="3:14">
      <c r="C128" s="310"/>
      <c r="N128" s="452"/>
    </row>
    <row r="129" spans="3:14">
      <c r="C129" s="310"/>
      <c r="N129" s="452" t="str">
        <f>M112</f>
        <v>ALTP017</v>
      </c>
    </row>
    <row r="130" spans="3:14">
      <c r="C130" s="310"/>
      <c r="N130" s="452"/>
    </row>
    <row r="131" spans="3:14">
      <c r="C131" s="310"/>
      <c r="N131" s="452" t="str">
        <f>M113</f>
        <v>ALTP018</v>
      </c>
    </row>
    <row r="132" spans="3:14">
      <c r="C132" s="310"/>
      <c r="N132" s="452"/>
    </row>
    <row r="133" spans="3:14">
      <c r="C133" s="310"/>
      <c r="N133" s="452" t="str">
        <f>M114</f>
        <v>ALTP019</v>
      </c>
    </row>
    <row r="134" spans="3:14">
      <c r="C134" s="310"/>
      <c r="N134" s="452"/>
    </row>
    <row r="135" spans="3:14">
      <c r="C135" s="310"/>
      <c r="N135" s="452" t="str">
        <f>M115</f>
        <v>ALTP020</v>
      </c>
    </row>
    <row r="136" spans="3:14">
      <c r="C136" s="310"/>
      <c r="N136" s="452"/>
    </row>
    <row r="137" spans="3:14">
      <c r="C137" s="310"/>
      <c r="N137" s="452" t="str">
        <f>M116</f>
        <v>ALTP021</v>
      </c>
    </row>
    <row r="138" spans="3:14">
      <c r="C138" s="310"/>
      <c r="N138" s="452"/>
    </row>
    <row r="139" spans="3:14">
      <c r="C139" s="310"/>
      <c r="N139" s="452" t="str">
        <f>M117</f>
        <v>ALTP022</v>
      </c>
    </row>
    <row r="140" spans="3:14">
      <c r="C140" s="310"/>
      <c r="N140" s="452"/>
    </row>
    <row r="141" spans="3:14">
      <c r="C141" s="310"/>
      <c r="N141" s="452" t="str">
        <f>M118</f>
        <v>ALTP023</v>
      </c>
    </row>
    <row r="142" spans="3:14">
      <c r="C142" s="310"/>
      <c r="N142" s="452"/>
    </row>
    <row r="143" spans="3:14">
      <c r="C143" s="310"/>
      <c r="N143" s="452" t="str">
        <f>M119</f>
        <v>ALTP024</v>
      </c>
    </row>
    <row r="144" spans="3:14">
      <c r="C144" s="310"/>
      <c r="N144" s="452"/>
    </row>
    <row r="145" spans="3:14">
      <c r="C145" s="310"/>
      <c r="N145" s="452" t="str">
        <f>M120</f>
        <v>ALTP025</v>
      </c>
    </row>
    <row r="146" spans="3:14">
      <c r="C146" s="310"/>
      <c r="N146" s="452"/>
    </row>
    <row r="147" spans="3:14">
      <c r="C147" s="310"/>
      <c r="N147" s="452" t="str">
        <f>M121</f>
        <v>ALTP026</v>
      </c>
    </row>
    <row r="148" spans="3:14">
      <c r="C148" s="310"/>
      <c r="N148" s="452"/>
    </row>
    <row r="149" spans="3:14">
      <c r="C149" s="310"/>
      <c r="N149" s="452" t="str">
        <f>M122</f>
        <v>ALTP028</v>
      </c>
    </row>
    <row r="150" spans="3:14">
      <c r="C150" s="310"/>
      <c r="N150" s="452"/>
    </row>
    <row r="151" spans="3:14">
      <c r="C151" s="310"/>
    </row>
    <row r="152" spans="3:14">
      <c r="C152" s="310"/>
    </row>
    <row r="153" spans="3:14">
      <c r="C153" s="310"/>
    </row>
    <row r="154" spans="3:14">
      <c r="C154" s="310"/>
    </row>
    <row r="155" spans="3:14">
      <c r="C155" s="310"/>
    </row>
    <row r="156" spans="3:14">
      <c r="C156" s="310"/>
    </row>
  </sheetData>
  <protectedRanges>
    <protectedRange password="CC78" sqref="E83:E65384 B8:D9 F8:H8 W8:W9 B71:B65384 C80:D65384 F80:JG94 F146:M146 C66:H70 Y8:JG12 B10:X10 F95 H95:J95 K65 C65 D54:H65 E11:H15 L95:JG95 L96:L122 M96:M123 E26:H53 F123:L145 N96:JG146 F147:JG65384 F96:J122 F16:H25 A8:A65384 V13:JG65 J66:JG70 P11:X12" name="Range1"/>
    <protectedRange password="CC78" sqref="C73:C78 E80:E82 W73:JG78 D73:H79" name="Range1_1_1"/>
    <protectedRange password="CC78" sqref="C79 W79:JG79" name="Range1_3_1"/>
    <protectedRange password="CC78" sqref="A5:JG7" name="Range1_2"/>
    <protectedRange password="CC78" sqref="I8:V9 I11:I70" name="Range1_3"/>
    <protectedRange password="CC78" sqref="B54:B70" name="Range1_1"/>
    <protectedRange password="CC78" sqref="E8:E9" name="Range1_4"/>
    <protectedRange password="CC78" sqref="C16:D25" name="Range1_8"/>
    <protectedRange password="CC78" sqref="B16:B25" name="Range1_1_1_1"/>
    <protectedRange password="CC78" sqref="E16:E25" name="Range1_9"/>
    <protectedRange password="CC78" sqref="B26:B53" name="Range1_6"/>
    <protectedRange password="CC78" sqref="D26:D53" name="Range1_7"/>
    <protectedRange password="CC78" sqref="J11:J14 K11:L22 J54:J65 J48:L51 K62:K64 L62:L65 M11:N14 J16:J22 M16:N23 J15:N15 K54:L61 J52:N52 O11:O22 J26:J47 J23:O23 M54:P65 J53:P53 K26:N51 O26:P52 J25:P25 P11:S23 Q25:S65 J24:S24 T11:U65" name="Range1_11"/>
  </protectedRanges>
  <autoFilter ref="A10:Z11">
    <filterColumn colId="10"/>
    <filterColumn colId="11"/>
    <filterColumn colId="12"/>
    <filterColumn colId="13"/>
    <filterColumn colId="14"/>
    <filterColumn colId="15"/>
    <filterColumn colId="16"/>
    <filterColumn colId="17"/>
    <filterColumn colId="18"/>
    <filterColumn colId="19"/>
    <filterColumn colId="20"/>
  </autoFilter>
  <mergeCells count="42">
    <mergeCell ref="J8:U8"/>
    <mergeCell ref="V8:V9"/>
    <mergeCell ref="A5:X5"/>
    <mergeCell ref="A6:X6"/>
    <mergeCell ref="B8:B9"/>
    <mergeCell ref="A8:A9"/>
    <mergeCell ref="C8:C9"/>
    <mergeCell ref="X8:X9"/>
    <mergeCell ref="W8:W9"/>
    <mergeCell ref="I8:I9"/>
    <mergeCell ref="D8:D9"/>
    <mergeCell ref="E8:E9"/>
    <mergeCell ref="F8:H8"/>
    <mergeCell ref="A68:C70"/>
    <mergeCell ref="N115:N116"/>
    <mergeCell ref="N117:N118"/>
    <mergeCell ref="N119:N120"/>
    <mergeCell ref="N121:N122"/>
    <mergeCell ref="N95:N96"/>
    <mergeCell ref="N97:N98"/>
    <mergeCell ref="N99:N100"/>
    <mergeCell ref="N101:N102"/>
    <mergeCell ref="N103:N104"/>
    <mergeCell ref="N123:N124"/>
    <mergeCell ref="N105:N106"/>
    <mergeCell ref="N107:N108"/>
    <mergeCell ref="N109:N110"/>
    <mergeCell ref="N111:N112"/>
    <mergeCell ref="N113:N114"/>
    <mergeCell ref="N125:N126"/>
    <mergeCell ref="N127:N128"/>
    <mergeCell ref="N129:N130"/>
    <mergeCell ref="N131:N132"/>
    <mergeCell ref="N133:N134"/>
    <mergeCell ref="N147:N148"/>
    <mergeCell ref="N149:N150"/>
    <mergeCell ref="N145:N146"/>
    <mergeCell ref="N135:N136"/>
    <mergeCell ref="N137:N138"/>
    <mergeCell ref="N139:N140"/>
    <mergeCell ref="N141:N142"/>
    <mergeCell ref="N143:N144"/>
  </mergeCells>
  <phoneticPr fontId="47" type="noConversion"/>
  <printOptions horizontalCentered="1"/>
  <pageMargins left="0.24" right="0.2" top="0.21" bottom="0.2" header="0.22" footer="0.2"/>
  <pageSetup paperSize="9" scale="68" fitToHeight="0" orientation="portrait" horizontalDpi="300" verticalDpi="300" r:id="rId1"/>
  <headerFooter alignWithMargins="0">
    <oddFooter>&amp;C&amp;P/&amp;N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C00000"/>
  </sheetPr>
  <dimension ref="A1:CM185"/>
  <sheetViews>
    <sheetView zoomScaleNormal="115" workbookViewId="0">
      <pane xSplit="3" ySplit="6" topLeftCell="D149" activePane="bottomRight" state="frozen"/>
      <selection activeCell="AI100" sqref="AI100"/>
      <selection pane="topRight" activeCell="AI100" sqref="AI100"/>
      <selection pane="bottomLeft" activeCell="AI100" sqref="AI100"/>
      <selection pane="bottomRight" activeCell="AA167" sqref="AA167"/>
    </sheetView>
  </sheetViews>
  <sheetFormatPr defaultColWidth="3.7109375" defaultRowHeight="15" customHeight="1"/>
  <cols>
    <col min="1" max="1" width="3.7109375" style="2" customWidth="1"/>
    <col min="2" max="2" width="7.7109375" style="2" bestFit="1" customWidth="1"/>
    <col min="3" max="3" width="17.28515625" style="2" customWidth="1"/>
    <col min="4" max="4" width="6.85546875" style="311" customWidth="1"/>
    <col min="5" max="5" width="7.140625" style="2" customWidth="1"/>
    <col min="6" max="33" width="3.42578125" style="143" customWidth="1"/>
    <col min="34" max="36" width="3.42578125" style="144" customWidth="1"/>
    <col min="37" max="38" width="4.42578125" style="2" customWidth="1"/>
    <col min="39" max="39" width="5.5703125" style="119" customWidth="1"/>
    <col min="40" max="40" width="6.140625" style="2" customWidth="1"/>
    <col min="41" max="43" width="5" style="2" hidden="1" customWidth="1"/>
    <col min="44" max="44" width="5" style="2" customWidth="1"/>
    <col min="45" max="45" width="15.7109375" style="2" customWidth="1"/>
    <col min="46" max="46" width="9.85546875" style="2" customWidth="1"/>
    <col min="47" max="47" width="3.7109375" style="2" customWidth="1"/>
    <col min="48" max="48" width="8.5703125" style="2" customWidth="1"/>
    <col min="49" max="16384" width="3.7109375" style="2"/>
  </cols>
  <sheetData>
    <row r="1" spans="1:91" ht="20.25">
      <c r="A1" s="161" t="str">
        <f>TH!A1</f>
        <v>Công ty TNHH Hải sản An Lạc</v>
      </c>
      <c r="B1" s="64"/>
      <c r="C1" s="64"/>
      <c r="D1" s="68"/>
      <c r="E1" s="64"/>
      <c r="F1" s="68"/>
      <c r="G1" s="68"/>
      <c r="H1" s="68"/>
      <c r="I1" s="68"/>
      <c r="J1" s="68"/>
      <c r="K1" s="139"/>
      <c r="L1" s="139"/>
      <c r="M1" s="139"/>
      <c r="N1" s="139"/>
      <c r="O1" s="139"/>
      <c r="P1" s="139"/>
      <c r="Q1" s="139"/>
      <c r="R1" s="139"/>
      <c r="S1" s="66" t="str">
        <f>CONCATENATE("BẢNG CHẤM CÔNG THÁNG ",TEXT($E$4,"mm")," NĂM ",TEXT($E$4,"yyyy"))</f>
        <v>BẢNG CHẤM CÔNG THÁNG 12 NĂM 2014</v>
      </c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65"/>
      <c r="AL1" s="65"/>
      <c r="AM1" s="395" t="s">
        <v>66</v>
      </c>
      <c r="AN1" s="396"/>
      <c r="AO1" s="396"/>
      <c r="AP1" s="396"/>
      <c r="AQ1" s="396"/>
      <c r="AR1" s="396"/>
      <c r="AS1" s="397"/>
      <c r="AT1" s="67"/>
    </row>
    <row r="2" spans="1:91" ht="20.25">
      <c r="A2" s="161" t="str">
        <f>TH!A2</f>
        <v>Địa chỉ: Lô A14, đường 4A, KCN Hải Sơn, Đức Hòa, Long An</v>
      </c>
      <c r="B2" s="68"/>
      <c r="C2" s="68"/>
      <c r="D2" s="68"/>
      <c r="E2" s="68"/>
      <c r="F2" s="68"/>
      <c r="G2" s="68"/>
      <c r="H2" s="68"/>
      <c r="I2" s="68"/>
      <c r="J2" s="68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65"/>
      <c r="AL2" s="65"/>
      <c r="AM2" s="114"/>
      <c r="AN2" s="69"/>
      <c r="AO2" s="69"/>
      <c r="AP2" s="69"/>
      <c r="AQ2" s="69"/>
      <c r="AR2" s="69"/>
      <c r="AS2" s="113"/>
      <c r="AT2" s="113"/>
    </row>
    <row r="3" spans="1:91" ht="21" customHeight="1">
      <c r="A3" s="161" t="str">
        <f>TH!A3</f>
        <v>MST: 1100878093</v>
      </c>
      <c r="B3" s="70"/>
      <c r="C3" s="70"/>
      <c r="D3" s="71"/>
      <c r="E3" s="71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65"/>
      <c r="AL3" s="65"/>
      <c r="AM3" s="114"/>
      <c r="AN3" s="67"/>
      <c r="AO3" s="67"/>
      <c r="AP3" s="67"/>
      <c r="AQ3" s="67"/>
      <c r="AR3" s="67"/>
      <c r="AS3" s="72"/>
      <c r="AT3" s="72"/>
    </row>
    <row r="4" spans="1:91" ht="14.25" customHeight="1">
      <c r="A4" s="73"/>
      <c r="B4" s="73"/>
      <c r="C4" s="326"/>
      <c r="D4" s="74"/>
      <c r="E4" s="75">
        <v>41974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7"/>
      <c r="AI4" s="77"/>
      <c r="AJ4" s="77"/>
      <c r="AK4" s="73"/>
      <c r="AL4" s="73"/>
      <c r="AM4" s="115"/>
      <c r="AN4" s="73"/>
      <c r="AO4" s="73"/>
      <c r="AP4" s="73"/>
      <c r="AQ4" s="73"/>
      <c r="AR4" s="73"/>
      <c r="AS4" s="73"/>
      <c r="AT4" s="120"/>
    </row>
    <row r="5" spans="1:91" s="78" customFormat="1" ht="18.75" customHeight="1">
      <c r="A5" s="390" t="s">
        <v>29</v>
      </c>
      <c r="B5" s="390" t="s">
        <v>3</v>
      </c>
      <c r="C5" s="390" t="s">
        <v>1</v>
      </c>
      <c r="D5" s="386" t="s">
        <v>30</v>
      </c>
      <c r="E5" s="390" t="s">
        <v>31</v>
      </c>
      <c r="F5" s="137">
        <f>+E4</f>
        <v>41974</v>
      </c>
      <c r="G5" s="137">
        <f t="shared" ref="G5:AJ5" si="0">F5+1</f>
        <v>41975</v>
      </c>
      <c r="H5" s="137">
        <f t="shared" si="0"/>
        <v>41976</v>
      </c>
      <c r="I5" s="137">
        <f t="shared" si="0"/>
        <v>41977</v>
      </c>
      <c r="J5" s="137">
        <f t="shared" si="0"/>
        <v>41978</v>
      </c>
      <c r="K5" s="137">
        <f t="shared" si="0"/>
        <v>41979</v>
      </c>
      <c r="L5" s="137">
        <f t="shared" si="0"/>
        <v>41980</v>
      </c>
      <c r="M5" s="137">
        <f t="shared" si="0"/>
        <v>41981</v>
      </c>
      <c r="N5" s="137">
        <f t="shared" si="0"/>
        <v>41982</v>
      </c>
      <c r="O5" s="137">
        <f t="shared" si="0"/>
        <v>41983</v>
      </c>
      <c r="P5" s="137">
        <f t="shared" si="0"/>
        <v>41984</v>
      </c>
      <c r="Q5" s="137">
        <f t="shared" si="0"/>
        <v>41985</v>
      </c>
      <c r="R5" s="137">
        <f t="shared" si="0"/>
        <v>41986</v>
      </c>
      <c r="S5" s="137">
        <f t="shared" si="0"/>
        <v>41987</v>
      </c>
      <c r="T5" s="137">
        <f t="shared" si="0"/>
        <v>41988</v>
      </c>
      <c r="U5" s="137">
        <f t="shared" si="0"/>
        <v>41989</v>
      </c>
      <c r="V5" s="137">
        <f t="shared" si="0"/>
        <v>41990</v>
      </c>
      <c r="W5" s="137">
        <f t="shared" si="0"/>
        <v>41991</v>
      </c>
      <c r="X5" s="137">
        <f t="shared" si="0"/>
        <v>41992</v>
      </c>
      <c r="Y5" s="137">
        <f t="shared" si="0"/>
        <v>41993</v>
      </c>
      <c r="Z5" s="137">
        <f t="shared" si="0"/>
        <v>41994</v>
      </c>
      <c r="AA5" s="137">
        <f t="shared" si="0"/>
        <v>41995</v>
      </c>
      <c r="AB5" s="137">
        <f t="shared" si="0"/>
        <v>41996</v>
      </c>
      <c r="AC5" s="137">
        <f t="shared" si="0"/>
        <v>41997</v>
      </c>
      <c r="AD5" s="137">
        <f t="shared" si="0"/>
        <v>41998</v>
      </c>
      <c r="AE5" s="137">
        <f t="shared" si="0"/>
        <v>41999</v>
      </c>
      <c r="AF5" s="137">
        <f t="shared" si="0"/>
        <v>42000</v>
      </c>
      <c r="AG5" s="137">
        <f t="shared" si="0"/>
        <v>42001</v>
      </c>
      <c r="AH5" s="137">
        <f>AG5+1</f>
        <v>42002</v>
      </c>
      <c r="AI5" s="137">
        <f t="shared" si="0"/>
        <v>42003</v>
      </c>
      <c r="AJ5" s="137">
        <f t="shared" si="0"/>
        <v>42004</v>
      </c>
      <c r="AK5" s="392" t="s">
        <v>15</v>
      </c>
      <c r="AL5" s="393"/>
      <c r="AM5" s="394"/>
      <c r="AN5" s="384" t="s">
        <v>47</v>
      </c>
      <c r="AO5" s="384" t="s">
        <v>43</v>
      </c>
      <c r="AP5" s="384" t="s">
        <v>44</v>
      </c>
      <c r="AQ5" s="384" t="s">
        <v>45</v>
      </c>
      <c r="AR5" s="384" t="s">
        <v>46</v>
      </c>
      <c r="AS5" s="386" t="s">
        <v>0</v>
      </c>
      <c r="AT5" s="379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spans="1:91" s="78" customFormat="1" ht="51.75" customHeight="1">
      <c r="A6" s="387"/>
      <c r="B6" s="387"/>
      <c r="C6" s="387"/>
      <c r="D6" s="387"/>
      <c r="E6" s="391"/>
      <c r="F6" s="138" t="str">
        <f>CHOOSE(WEEKDAY(F5),"C.Nhật","T.Hai","T.Ba","T.Tư","T.Năm","T.Sáu","T.Bảy")</f>
        <v>T.Hai</v>
      </c>
      <c r="G6" s="138" t="str">
        <f t="shared" ref="G6:AI6" si="1">CHOOSE(WEEKDAY(G5),"C.Nhật","T.Hai","T.Ba","T.Tư","T.Năm","T.Sáu","T.Bảy")</f>
        <v>T.Ba</v>
      </c>
      <c r="H6" s="138" t="str">
        <f t="shared" si="1"/>
        <v>T.Tư</v>
      </c>
      <c r="I6" s="138" t="str">
        <f t="shared" si="1"/>
        <v>T.Năm</v>
      </c>
      <c r="J6" s="138" t="str">
        <f t="shared" si="1"/>
        <v>T.Sáu</v>
      </c>
      <c r="K6" s="138" t="str">
        <f t="shared" si="1"/>
        <v>T.Bảy</v>
      </c>
      <c r="L6" s="138" t="str">
        <f t="shared" si="1"/>
        <v>C.Nhật</v>
      </c>
      <c r="M6" s="138" t="str">
        <f t="shared" si="1"/>
        <v>T.Hai</v>
      </c>
      <c r="N6" s="138" t="str">
        <f t="shared" si="1"/>
        <v>T.Ba</v>
      </c>
      <c r="O6" s="138" t="str">
        <f t="shared" si="1"/>
        <v>T.Tư</v>
      </c>
      <c r="P6" s="138" t="str">
        <f t="shared" si="1"/>
        <v>T.Năm</v>
      </c>
      <c r="Q6" s="138" t="str">
        <f t="shared" si="1"/>
        <v>T.Sáu</v>
      </c>
      <c r="R6" s="138" t="str">
        <f t="shared" si="1"/>
        <v>T.Bảy</v>
      </c>
      <c r="S6" s="138" t="str">
        <f t="shared" si="1"/>
        <v>C.Nhật</v>
      </c>
      <c r="T6" s="138" t="str">
        <f t="shared" si="1"/>
        <v>T.Hai</v>
      </c>
      <c r="U6" s="138" t="str">
        <f t="shared" si="1"/>
        <v>T.Ba</v>
      </c>
      <c r="V6" s="138" t="str">
        <f t="shared" si="1"/>
        <v>T.Tư</v>
      </c>
      <c r="W6" s="138" t="str">
        <f t="shared" si="1"/>
        <v>T.Năm</v>
      </c>
      <c r="X6" s="138" t="str">
        <f t="shared" si="1"/>
        <v>T.Sáu</v>
      </c>
      <c r="Y6" s="138" t="str">
        <f t="shared" si="1"/>
        <v>T.Bảy</v>
      </c>
      <c r="Z6" s="138" t="str">
        <f t="shared" si="1"/>
        <v>C.Nhật</v>
      </c>
      <c r="AA6" s="138" t="str">
        <f t="shared" si="1"/>
        <v>T.Hai</v>
      </c>
      <c r="AB6" s="138" t="str">
        <f t="shared" si="1"/>
        <v>T.Ba</v>
      </c>
      <c r="AC6" s="138" t="str">
        <f t="shared" si="1"/>
        <v>T.Tư</v>
      </c>
      <c r="AD6" s="138" t="str">
        <f t="shared" si="1"/>
        <v>T.Năm</v>
      </c>
      <c r="AE6" s="138" t="str">
        <f t="shared" si="1"/>
        <v>T.Sáu</v>
      </c>
      <c r="AF6" s="138" t="str">
        <f t="shared" si="1"/>
        <v>T.Bảy</v>
      </c>
      <c r="AG6" s="138" t="str">
        <f t="shared" si="1"/>
        <v>C.Nhật</v>
      </c>
      <c r="AH6" s="138" t="str">
        <f t="shared" si="1"/>
        <v>T.Hai</v>
      </c>
      <c r="AI6" s="138" t="str">
        <f t="shared" si="1"/>
        <v>T.Ba</v>
      </c>
      <c r="AJ6" s="138" t="str">
        <f t="shared" ref="AJ6" si="2">CHOOSE(WEEKDAY(AJ5),"C.Nhật","T.Hai","T.Ba","T.Tư","T.Năm","T.Sáu","T.Bảy")</f>
        <v>T.Tư</v>
      </c>
      <c r="AK6" s="112" t="s">
        <v>16</v>
      </c>
      <c r="AL6" s="112" t="s">
        <v>32</v>
      </c>
      <c r="AM6" s="116" t="s">
        <v>17</v>
      </c>
      <c r="AN6" s="385"/>
      <c r="AO6" s="385"/>
      <c r="AP6" s="385"/>
      <c r="AQ6" s="385"/>
      <c r="AR6" s="385"/>
      <c r="AS6" s="387"/>
      <c r="AT6" s="379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spans="1:91" s="78" customFormat="1" ht="12.75" customHeight="1">
      <c r="A7" s="151">
        <v>1</v>
      </c>
      <c r="B7" s="151">
        <v>2</v>
      </c>
      <c r="C7" s="151">
        <v>3</v>
      </c>
      <c r="D7" s="151">
        <v>4</v>
      </c>
      <c r="E7" s="151">
        <v>5</v>
      </c>
      <c r="F7" s="151">
        <v>6</v>
      </c>
      <c r="G7" s="151">
        <v>7</v>
      </c>
      <c r="H7" s="151">
        <v>8</v>
      </c>
      <c r="I7" s="151">
        <v>9</v>
      </c>
      <c r="J7" s="151">
        <v>10</v>
      </c>
      <c r="K7" s="151">
        <v>11</v>
      </c>
      <c r="L7" s="151">
        <v>12</v>
      </c>
      <c r="M7" s="151">
        <v>13</v>
      </c>
      <c r="N7" s="151">
        <v>14</v>
      </c>
      <c r="O7" s="151">
        <v>15</v>
      </c>
      <c r="P7" s="151">
        <v>16</v>
      </c>
      <c r="Q7" s="151">
        <v>17</v>
      </c>
      <c r="R7" s="151">
        <v>18</v>
      </c>
      <c r="S7" s="151">
        <v>19</v>
      </c>
      <c r="T7" s="151">
        <v>20</v>
      </c>
      <c r="U7" s="151">
        <v>21</v>
      </c>
      <c r="V7" s="151">
        <v>22</v>
      </c>
      <c r="W7" s="151">
        <v>23</v>
      </c>
      <c r="X7" s="151">
        <v>24</v>
      </c>
      <c r="Y7" s="151">
        <v>25</v>
      </c>
      <c r="Z7" s="151">
        <v>26</v>
      </c>
      <c r="AA7" s="151">
        <v>27</v>
      </c>
      <c r="AB7" s="151">
        <v>28</v>
      </c>
      <c r="AC7" s="151">
        <v>29</v>
      </c>
      <c r="AD7" s="151">
        <v>30</v>
      </c>
      <c r="AE7" s="151">
        <v>31</v>
      </c>
      <c r="AF7" s="151">
        <v>32</v>
      </c>
      <c r="AG7" s="151">
        <v>33</v>
      </c>
      <c r="AH7" s="151">
        <v>34</v>
      </c>
      <c r="AI7" s="151">
        <v>35</v>
      </c>
      <c r="AJ7" s="151">
        <v>36</v>
      </c>
      <c r="AK7" s="151">
        <v>37</v>
      </c>
      <c r="AL7" s="151">
        <v>38</v>
      </c>
      <c r="AM7" s="151">
        <v>39</v>
      </c>
      <c r="AN7" s="151">
        <v>40</v>
      </c>
      <c r="AO7" s="151">
        <v>41</v>
      </c>
      <c r="AP7" s="151">
        <v>42</v>
      </c>
      <c r="AQ7" s="151">
        <v>43</v>
      </c>
      <c r="AR7" s="151">
        <v>44</v>
      </c>
      <c r="AS7" s="151">
        <v>45</v>
      </c>
      <c r="AT7" s="31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spans="1:91" s="78" customFormat="1" ht="18" customHeight="1">
      <c r="A8" s="370">
        <v>1</v>
      </c>
      <c r="B8" s="370" t="s">
        <v>67</v>
      </c>
      <c r="C8" s="358" t="str">
        <f>VLOOKUP(B8,DS,2,0)</f>
        <v>Mai Út Hiền</v>
      </c>
      <c r="D8" s="360" t="str">
        <f>VLOOKUP(B8,DS,3,0)</f>
        <v>Cơ Điện</v>
      </c>
      <c r="E8" s="79" t="s">
        <v>33</v>
      </c>
      <c r="F8" s="80">
        <v>8</v>
      </c>
      <c r="G8" s="80">
        <v>8</v>
      </c>
      <c r="H8" s="80">
        <v>8</v>
      </c>
      <c r="I8" s="80">
        <v>8</v>
      </c>
      <c r="J8" s="80">
        <v>8</v>
      </c>
      <c r="K8" s="80">
        <v>8</v>
      </c>
      <c r="L8" s="80"/>
      <c r="M8" s="80">
        <v>8</v>
      </c>
      <c r="N8" s="80">
        <v>8</v>
      </c>
      <c r="O8" s="80"/>
      <c r="P8" s="80">
        <v>8</v>
      </c>
      <c r="Q8" s="80">
        <v>8</v>
      </c>
      <c r="R8" s="80">
        <v>8</v>
      </c>
      <c r="S8" s="80"/>
      <c r="T8" s="80">
        <v>8</v>
      </c>
      <c r="U8" s="80">
        <v>8</v>
      </c>
      <c r="V8" s="80">
        <v>8</v>
      </c>
      <c r="W8" s="80">
        <v>8</v>
      </c>
      <c r="X8" s="80">
        <v>8</v>
      </c>
      <c r="Y8" s="80">
        <v>8</v>
      </c>
      <c r="Z8" s="80"/>
      <c r="AA8" s="80">
        <v>8</v>
      </c>
      <c r="AB8" s="80">
        <v>8</v>
      </c>
      <c r="AC8" s="80">
        <v>8</v>
      </c>
      <c r="AD8" s="80">
        <v>8</v>
      </c>
      <c r="AE8" s="80">
        <v>8</v>
      </c>
      <c r="AF8" s="80">
        <v>8</v>
      </c>
      <c r="AG8" s="80"/>
      <c r="AH8" s="80">
        <v>8</v>
      </c>
      <c r="AI8" s="80">
        <v>8</v>
      </c>
      <c r="AJ8" s="80">
        <v>8</v>
      </c>
      <c r="AK8" s="362">
        <f t="shared" ref="AK8" si="3">((SUM(F8:AJ8))/8)-(SUMIF($F$6:$AJ$6,"C.Nhật",F8:AJ8)/8)</f>
        <v>26</v>
      </c>
      <c r="AL8" s="362">
        <f t="shared" ref="AL8" si="4">SUM(F9:AJ9)/8*1.5</f>
        <v>0</v>
      </c>
      <c r="AM8" s="364">
        <f t="shared" ref="AM8" si="5">SUMIF($F$6:$AJ$6,"C.Nhật",$F8:$AJ9)/8*2</f>
        <v>0</v>
      </c>
      <c r="AN8" s="366">
        <f t="shared" ref="AN8" si="6">SUM(AK8:AM9)</f>
        <v>26</v>
      </c>
      <c r="AO8" s="368">
        <v>0</v>
      </c>
      <c r="AP8" s="366"/>
      <c r="AQ8" s="366"/>
      <c r="AR8" s="366"/>
      <c r="AS8" s="380"/>
      <c r="AT8" s="314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spans="1:91" s="78" customFormat="1" ht="18" customHeight="1">
      <c r="A9" s="371"/>
      <c r="B9" s="371"/>
      <c r="C9" s="359"/>
      <c r="D9" s="361"/>
      <c r="E9" s="81" t="s">
        <v>32</v>
      </c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363"/>
      <c r="AL9" s="363"/>
      <c r="AM9" s="365"/>
      <c r="AN9" s="367"/>
      <c r="AO9" s="369"/>
      <c r="AP9" s="367"/>
      <c r="AQ9" s="367"/>
      <c r="AR9" s="367"/>
      <c r="AS9" s="381"/>
      <c r="AT9" s="314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spans="1:91" s="78" customFormat="1" ht="18" customHeight="1">
      <c r="A10" s="370">
        <v>2</v>
      </c>
      <c r="B10" s="370" t="s">
        <v>68</v>
      </c>
      <c r="C10" s="358" t="str">
        <f>VLOOKUP(B10,DS,2,0)</f>
        <v>Nguyễn Thị Xuân Thảo</v>
      </c>
      <c r="D10" s="360" t="str">
        <f>VLOOKUP(B10,DS,3,0)</f>
        <v>KCS</v>
      </c>
      <c r="E10" s="79" t="s">
        <v>33</v>
      </c>
      <c r="F10" s="80">
        <v>8</v>
      </c>
      <c r="G10" s="80">
        <v>8</v>
      </c>
      <c r="H10" s="80">
        <v>8</v>
      </c>
      <c r="I10" s="80">
        <v>8</v>
      </c>
      <c r="J10" s="80">
        <v>8</v>
      </c>
      <c r="K10" s="80">
        <v>8</v>
      </c>
      <c r="L10" s="80"/>
      <c r="M10" s="80">
        <v>8</v>
      </c>
      <c r="N10" s="80">
        <v>8</v>
      </c>
      <c r="O10" s="80">
        <v>8</v>
      </c>
      <c r="P10" s="80">
        <v>8</v>
      </c>
      <c r="Q10" s="80">
        <v>8</v>
      </c>
      <c r="R10" s="80">
        <v>8</v>
      </c>
      <c r="S10" s="80"/>
      <c r="T10" s="80">
        <v>8</v>
      </c>
      <c r="U10" s="80">
        <v>8</v>
      </c>
      <c r="V10" s="80">
        <v>8</v>
      </c>
      <c r="W10" s="80">
        <v>8</v>
      </c>
      <c r="X10" s="80">
        <v>8</v>
      </c>
      <c r="Y10" s="80">
        <v>8</v>
      </c>
      <c r="Z10" s="80"/>
      <c r="AA10" s="80">
        <v>8</v>
      </c>
      <c r="AB10" s="80">
        <v>8</v>
      </c>
      <c r="AC10" s="80">
        <v>8</v>
      </c>
      <c r="AD10" s="80">
        <v>8</v>
      </c>
      <c r="AE10" s="80">
        <v>8</v>
      </c>
      <c r="AF10" s="80">
        <v>8</v>
      </c>
      <c r="AG10" s="80"/>
      <c r="AH10" s="80">
        <v>8</v>
      </c>
      <c r="AI10" s="80">
        <v>8</v>
      </c>
      <c r="AJ10" s="80">
        <v>8</v>
      </c>
      <c r="AK10" s="362">
        <f t="shared" ref="AK10" si="7">((SUM(F10:AJ10))/8)-(SUMIF($F$6:$AJ$6,"C.Nhật",F10:AJ10)/8)</f>
        <v>27</v>
      </c>
      <c r="AL10" s="362">
        <f t="shared" ref="AL10" si="8">SUM(F11:AJ11)/8*1.5</f>
        <v>0</v>
      </c>
      <c r="AM10" s="364">
        <f t="shared" ref="AM10" si="9">SUMIF($F$6:$AJ$6,"C.Nhật",$F10:$AJ11)/8*2</f>
        <v>0</v>
      </c>
      <c r="AN10" s="366">
        <f t="shared" ref="AN10" si="10">SUM(AK10:AM11)</f>
        <v>27</v>
      </c>
      <c r="AO10" s="368">
        <v>0</v>
      </c>
      <c r="AP10" s="366"/>
      <c r="AQ10" s="366"/>
      <c r="AR10" s="366"/>
      <c r="AS10" s="380"/>
      <c r="AT10" s="314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spans="1:91" s="78" customFormat="1" ht="18" customHeight="1">
      <c r="A11" s="371"/>
      <c r="B11" s="371"/>
      <c r="C11" s="359"/>
      <c r="D11" s="361"/>
      <c r="E11" s="81" t="s">
        <v>32</v>
      </c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363"/>
      <c r="AL11" s="363"/>
      <c r="AM11" s="365"/>
      <c r="AN11" s="367"/>
      <c r="AO11" s="369"/>
      <c r="AP11" s="367"/>
      <c r="AQ11" s="367"/>
      <c r="AR11" s="367"/>
      <c r="AS11" s="381"/>
      <c r="AT11" s="314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spans="1:91" s="78" customFormat="1" ht="18" customHeight="1">
      <c r="A12" s="370">
        <v>3</v>
      </c>
      <c r="B12" s="370" t="s">
        <v>69</v>
      </c>
      <c r="C12" s="358" t="str">
        <f>VLOOKUP(B12,DS,2,0)</f>
        <v>Võ Thị Út</v>
      </c>
      <c r="D12" s="360" t="str">
        <f>VLOOKUP(B12,DS,3,0)</f>
        <v>KCS</v>
      </c>
      <c r="E12" s="79" t="s">
        <v>33</v>
      </c>
      <c r="F12" s="80"/>
      <c r="G12" s="80">
        <v>8</v>
      </c>
      <c r="H12" s="80">
        <v>8</v>
      </c>
      <c r="I12" s="80">
        <v>8</v>
      </c>
      <c r="J12" s="80">
        <v>8</v>
      </c>
      <c r="K12" s="80">
        <v>8</v>
      </c>
      <c r="L12" s="80"/>
      <c r="M12" s="80">
        <v>8</v>
      </c>
      <c r="N12" s="80">
        <v>8</v>
      </c>
      <c r="O12" s="80">
        <v>8</v>
      </c>
      <c r="P12" s="80">
        <v>8</v>
      </c>
      <c r="Q12" s="80">
        <v>8</v>
      </c>
      <c r="R12" s="80">
        <v>8</v>
      </c>
      <c r="S12" s="80"/>
      <c r="T12" s="80">
        <v>8</v>
      </c>
      <c r="U12" s="80">
        <v>8</v>
      </c>
      <c r="V12" s="80">
        <v>8</v>
      </c>
      <c r="W12" s="80">
        <v>8</v>
      </c>
      <c r="X12" s="80">
        <v>8</v>
      </c>
      <c r="Y12" s="80">
        <v>8</v>
      </c>
      <c r="Z12" s="80"/>
      <c r="AA12" s="80"/>
      <c r="AB12" s="80">
        <v>8</v>
      </c>
      <c r="AC12" s="80">
        <v>8</v>
      </c>
      <c r="AD12" s="80">
        <v>8</v>
      </c>
      <c r="AE12" s="80">
        <v>8</v>
      </c>
      <c r="AF12" s="80">
        <v>8</v>
      </c>
      <c r="AG12" s="80"/>
      <c r="AH12" s="80">
        <v>8</v>
      </c>
      <c r="AI12" s="80">
        <v>8</v>
      </c>
      <c r="AJ12" s="80">
        <v>8</v>
      </c>
      <c r="AK12" s="362">
        <f t="shared" ref="AK12" si="11">((SUM(F12:AJ12))/8)-(SUMIF($F$6:$AJ$6,"C.Nhật",F12:AJ12)/8)</f>
        <v>25</v>
      </c>
      <c r="AL12" s="362">
        <f t="shared" ref="AL12" si="12">SUM(F13:AJ13)/8*1.5</f>
        <v>0</v>
      </c>
      <c r="AM12" s="364">
        <f t="shared" ref="AM12" si="13">SUMIF($F$6:$AJ$6,"C.Nhật",$F12:$AJ13)/8*2</f>
        <v>0</v>
      </c>
      <c r="AN12" s="366">
        <f t="shared" ref="AN12" si="14">SUM(AK12:AM13)</f>
        <v>25</v>
      </c>
      <c r="AO12" s="368">
        <v>0</v>
      </c>
      <c r="AP12" s="366"/>
      <c r="AQ12" s="366"/>
      <c r="AR12" s="366"/>
      <c r="AS12" s="380"/>
      <c r="AT12" s="314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spans="1:91" s="78" customFormat="1" ht="18" customHeight="1">
      <c r="A13" s="371"/>
      <c r="B13" s="371"/>
      <c r="C13" s="359"/>
      <c r="D13" s="361"/>
      <c r="E13" s="81" t="s">
        <v>32</v>
      </c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363"/>
      <c r="AL13" s="363"/>
      <c r="AM13" s="365"/>
      <c r="AN13" s="367"/>
      <c r="AO13" s="369"/>
      <c r="AP13" s="367"/>
      <c r="AQ13" s="367"/>
      <c r="AR13" s="367"/>
      <c r="AS13" s="381"/>
      <c r="AT13" s="314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spans="1:91" s="78" customFormat="1" ht="18" customHeight="1">
      <c r="A14" s="370">
        <v>4</v>
      </c>
      <c r="B14" s="370" t="s">
        <v>70</v>
      </c>
      <c r="C14" s="358" t="str">
        <f>VLOOKUP(B14,DS,2,0)</f>
        <v>Nguyễn Thị Thiết</v>
      </c>
      <c r="D14" s="360" t="str">
        <f>VLOOKUP(B14,DS,3,0)</f>
        <v>KCS</v>
      </c>
      <c r="E14" s="79" t="s">
        <v>33</v>
      </c>
      <c r="F14" s="80">
        <v>8</v>
      </c>
      <c r="G14" s="80">
        <v>8</v>
      </c>
      <c r="H14" s="80">
        <v>8</v>
      </c>
      <c r="I14" s="80">
        <v>8</v>
      </c>
      <c r="J14" s="80">
        <v>8</v>
      </c>
      <c r="K14" s="80">
        <v>8</v>
      </c>
      <c r="L14" s="80"/>
      <c r="M14" s="80">
        <v>8</v>
      </c>
      <c r="N14" s="80">
        <v>8</v>
      </c>
      <c r="O14" s="80">
        <v>8</v>
      </c>
      <c r="P14" s="80">
        <v>8</v>
      </c>
      <c r="Q14" s="80">
        <v>8</v>
      </c>
      <c r="R14" s="80">
        <v>8</v>
      </c>
      <c r="S14" s="80"/>
      <c r="T14" s="80"/>
      <c r="U14" s="80">
        <v>8</v>
      </c>
      <c r="V14" s="80">
        <v>8</v>
      </c>
      <c r="W14" s="80">
        <v>8</v>
      </c>
      <c r="X14" s="80">
        <v>8</v>
      </c>
      <c r="Y14" s="80">
        <v>8</v>
      </c>
      <c r="Z14" s="80"/>
      <c r="AA14" s="80">
        <v>8</v>
      </c>
      <c r="AB14" s="80">
        <v>8</v>
      </c>
      <c r="AC14" s="80">
        <v>8</v>
      </c>
      <c r="AD14" s="80">
        <v>8</v>
      </c>
      <c r="AE14" s="80">
        <v>8</v>
      </c>
      <c r="AF14" s="80">
        <v>8</v>
      </c>
      <c r="AG14" s="80"/>
      <c r="AH14" s="80">
        <v>8</v>
      </c>
      <c r="AI14" s="80">
        <v>8</v>
      </c>
      <c r="AJ14" s="80">
        <v>8</v>
      </c>
      <c r="AK14" s="362">
        <f t="shared" ref="AK14" si="15">((SUM(F14:AJ14))/8)-(SUMIF($F$6:$AJ$6,"C.Nhật",F14:AJ14)/8)</f>
        <v>26</v>
      </c>
      <c r="AL14" s="362">
        <f t="shared" ref="AL14" si="16">SUM(F15:AJ15)/8*1.5</f>
        <v>0</v>
      </c>
      <c r="AM14" s="364">
        <f t="shared" ref="AM14" si="17">SUMIF($F$6:$AJ$6,"C.Nhật",$F14:$AJ15)/8*2</f>
        <v>0</v>
      </c>
      <c r="AN14" s="366">
        <f t="shared" ref="AN14" si="18">SUM(AK14:AM15)</f>
        <v>26</v>
      </c>
      <c r="AO14" s="368">
        <v>0</v>
      </c>
      <c r="AP14" s="366"/>
      <c r="AQ14" s="366"/>
      <c r="AR14" s="366"/>
      <c r="AS14" s="380"/>
      <c r="AT14" s="314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spans="1:91" s="78" customFormat="1" ht="18" customHeight="1">
      <c r="A15" s="371"/>
      <c r="B15" s="371"/>
      <c r="C15" s="359"/>
      <c r="D15" s="361"/>
      <c r="E15" s="81" t="s">
        <v>32</v>
      </c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363"/>
      <c r="AL15" s="363"/>
      <c r="AM15" s="365"/>
      <c r="AN15" s="367"/>
      <c r="AO15" s="369"/>
      <c r="AP15" s="367"/>
      <c r="AQ15" s="367"/>
      <c r="AR15" s="367"/>
      <c r="AS15" s="381"/>
      <c r="AT15" s="314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spans="1:91" s="78" customFormat="1" ht="18" customHeight="1">
      <c r="A16" s="370">
        <v>5</v>
      </c>
      <c r="B16" s="370" t="s">
        <v>71</v>
      </c>
      <c r="C16" s="358" t="str">
        <f>VLOOKUP(B16,DS,2,0)</f>
        <v>Nguyễn Trường Giang</v>
      </c>
      <c r="D16" s="360" t="str">
        <f>VLOOKUP(B16,DS,3,0)</f>
        <v>Cơ Điện</v>
      </c>
      <c r="E16" s="79" t="s">
        <v>33</v>
      </c>
      <c r="F16" s="80">
        <v>8</v>
      </c>
      <c r="G16" s="80">
        <v>8</v>
      </c>
      <c r="H16" s="80">
        <v>8</v>
      </c>
      <c r="I16" s="80">
        <v>8</v>
      </c>
      <c r="J16" s="80">
        <v>8</v>
      </c>
      <c r="K16" s="80">
        <v>8</v>
      </c>
      <c r="L16" s="80"/>
      <c r="M16" s="80">
        <v>8</v>
      </c>
      <c r="N16" s="80">
        <v>8</v>
      </c>
      <c r="O16" s="80">
        <v>8</v>
      </c>
      <c r="P16" s="80">
        <v>8</v>
      </c>
      <c r="Q16" s="80">
        <v>8</v>
      </c>
      <c r="R16" s="80">
        <v>8</v>
      </c>
      <c r="S16" s="80"/>
      <c r="T16" s="80">
        <v>8</v>
      </c>
      <c r="U16" s="80">
        <v>8</v>
      </c>
      <c r="V16" s="80">
        <v>8</v>
      </c>
      <c r="W16" s="80">
        <v>8</v>
      </c>
      <c r="X16" s="80">
        <v>8</v>
      </c>
      <c r="Y16" s="80">
        <v>8</v>
      </c>
      <c r="Z16" s="80"/>
      <c r="AA16" s="80">
        <v>8</v>
      </c>
      <c r="AB16" s="80">
        <v>8</v>
      </c>
      <c r="AC16" s="80">
        <v>8</v>
      </c>
      <c r="AD16" s="80">
        <v>8</v>
      </c>
      <c r="AE16" s="80">
        <v>8</v>
      </c>
      <c r="AF16" s="80">
        <v>8</v>
      </c>
      <c r="AG16" s="80"/>
      <c r="AH16" s="80">
        <v>8</v>
      </c>
      <c r="AI16" s="80">
        <v>8</v>
      </c>
      <c r="AJ16" s="80">
        <v>8</v>
      </c>
      <c r="AK16" s="362">
        <f t="shared" ref="AK16" si="19">((SUM(F16:AJ16))/8)-(SUMIF($F$6:$AJ$6,"C.Nhật",F16:AJ16)/8)</f>
        <v>27</v>
      </c>
      <c r="AL16" s="362">
        <f t="shared" ref="AL16" si="20">SUM(F17:AJ17)/8*1.5</f>
        <v>0</v>
      </c>
      <c r="AM16" s="364">
        <f t="shared" ref="AM16" si="21">SUMIF($F$6:$AJ$6,"C.Nhật",$F16:$AJ17)/8*2</f>
        <v>0</v>
      </c>
      <c r="AN16" s="366">
        <f t="shared" ref="AN16" si="22">SUM(AK16:AM17)</f>
        <v>27</v>
      </c>
      <c r="AO16" s="368">
        <v>0</v>
      </c>
      <c r="AP16" s="366"/>
      <c r="AQ16" s="366"/>
      <c r="AR16" s="366"/>
      <c r="AS16" s="380"/>
      <c r="AT16" s="314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</row>
    <row r="17" spans="1:91" s="78" customFormat="1" ht="18" customHeight="1">
      <c r="A17" s="371"/>
      <c r="B17" s="371"/>
      <c r="C17" s="359"/>
      <c r="D17" s="361"/>
      <c r="E17" s="81" t="s">
        <v>32</v>
      </c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363"/>
      <c r="AL17" s="363"/>
      <c r="AM17" s="365"/>
      <c r="AN17" s="367"/>
      <c r="AO17" s="369"/>
      <c r="AP17" s="367"/>
      <c r="AQ17" s="367"/>
      <c r="AR17" s="367"/>
      <c r="AS17" s="381"/>
      <c r="AT17" s="314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</row>
    <row r="18" spans="1:91" s="83" customFormat="1" ht="12.75">
      <c r="A18" s="19"/>
      <c r="B18" s="84"/>
      <c r="C18" s="4"/>
      <c r="D18" s="132"/>
      <c r="E18" s="4"/>
      <c r="F18" s="88"/>
      <c r="G18" s="88"/>
      <c r="H18" s="85"/>
      <c r="I18" s="85"/>
      <c r="J18" s="140"/>
      <c r="K18" s="88"/>
      <c r="L18" s="85"/>
      <c r="M18" s="88"/>
      <c r="N18" s="88"/>
      <c r="O18" s="88"/>
      <c r="P18" s="88"/>
      <c r="Q18" s="85"/>
      <c r="R18" s="88"/>
      <c r="S18" s="88"/>
      <c r="T18" s="140"/>
      <c r="U18" s="88"/>
      <c r="V18" s="88"/>
      <c r="W18" s="88"/>
      <c r="X18" s="84"/>
      <c r="Y18" s="88"/>
      <c r="Z18" s="88"/>
      <c r="AA18" s="88"/>
      <c r="AB18" s="88"/>
      <c r="AC18" s="88"/>
      <c r="AD18" s="85"/>
      <c r="AE18" s="88"/>
      <c r="AF18" s="88"/>
      <c r="AG18" s="88"/>
      <c r="AH18" s="88"/>
      <c r="AI18" s="88"/>
      <c r="AJ18" s="88"/>
      <c r="AK18" s="4"/>
      <c r="AL18" s="4"/>
      <c r="AM18" s="117"/>
      <c r="AN18" s="87"/>
      <c r="AO18" s="87"/>
      <c r="AP18" s="87"/>
      <c r="AQ18" s="87"/>
      <c r="AR18" s="87"/>
      <c r="AS18" s="4"/>
      <c r="AT18" s="123"/>
    </row>
    <row r="19" spans="1:91" s="83" customFormat="1" ht="12.75">
      <c r="A19" s="19"/>
      <c r="B19" s="84"/>
      <c r="C19" s="19" t="s">
        <v>14</v>
      </c>
      <c r="D19" s="132"/>
      <c r="E19" s="4"/>
      <c r="F19" s="88"/>
      <c r="G19" s="88"/>
      <c r="H19" s="85"/>
      <c r="I19" s="85"/>
      <c r="J19" s="140"/>
      <c r="K19" s="88"/>
      <c r="L19" s="85"/>
      <c r="M19" s="88"/>
      <c r="N19" s="88"/>
      <c r="O19" s="88"/>
      <c r="P19" s="88"/>
      <c r="Q19" s="85"/>
      <c r="R19" s="88"/>
      <c r="S19" s="88"/>
      <c r="T19" s="140"/>
      <c r="U19" s="88"/>
      <c r="V19" s="88"/>
      <c r="W19" s="88"/>
      <c r="X19" s="84"/>
      <c r="Y19" s="88"/>
      <c r="Z19" s="88"/>
      <c r="AA19" s="88"/>
      <c r="AB19" s="88"/>
      <c r="AC19" s="88"/>
      <c r="AD19" s="85"/>
      <c r="AE19" s="88"/>
      <c r="AF19" s="88"/>
      <c r="AG19" s="88"/>
      <c r="AH19" s="88"/>
      <c r="AI19" s="88"/>
      <c r="AJ19" s="88"/>
      <c r="AK19" s="4"/>
      <c r="AL19" s="4"/>
      <c r="AM19" s="117"/>
      <c r="AN19" s="87"/>
      <c r="AO19" s="87"/>
      <c r="AP19" s="87"/>
      <c r="AQ19" s="87"/>
      <c r="AR19" s="87"/>
      <c r="AS19" s="4"/>
      <c r="AT19" s="123"/>
    </row>
    <row r="20" spans="1:91" s="83" customFormat="1" ht="12.75">
      <c r="A20" s="16"/>
      <c r="B20" s="16"/>
      <c r="C20" s="4"/>
      <c r="D20" s="132"/>
      <c r="E20" s="4"/>
      <c r="F20" s="88"/>
      <c r="G20" s="88"/>
      <c r="H20" s="141"/>
      <c r="I20" s="141"/>
      <c r="J20" s="141"/>
      <c r="K20" s="88"/>
      <c r="L20" s="141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141"/>
      <c r="AE20" s="88"/>
      <c r="AF20" s="88"/>
      <c r="AG20" s="88"/>
      <c r="AH20" s="88"/>
      <c r="AI20" s="88"/>
      <c r="AJ20" s="88"/>
      <c r="AK20" s="4"/>
      <c r="AL20" s="4"/>
      <c r="AM20" s="117"/>
      <c r="AN20" s="89"/>
      <c r="AO20" s="89"/>
      <c r="AP20" s="89"/>
      <c r="AQ20" s="89"/>
      <c r="AR20" s="89"/>
      <c r="AS20" s="4"/>
      <c r="AT20" s="123"/>
    </row>
    <row r="21" spans="1:91" s="86" customFormat="1" ht="15" customHeight="1">
      <c r="A21" s="16"/>
      <c r="B21" s="16"/>
      <c r="C21" s="4"/>
      <c r="D21" s="132"/>
      <c r="E21" s="4"/>
      <c r="F21" s="88"/>
      <c r="G21" s="88"/>
      <c r="H21" s="141"/>
      <c r="I21" s="141"/>
      <c r="J21" s="141"/>
      <c r="K21" s="88"/>
      <c r="L21" s="141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141"/>
      <c r="AE21" s="88"/>
      <c r="AF21" s="88"/>
      <c r="AG21" s="88"/>
      <c r="AH21" s="88"/>
      <c r="AI21" s="88"/>
      <c r="AJ21" s="88"/>
      <c r="AK21" s="4"/>
      <c r="AL21" s="4"/>
      <c r="AM21" s="117"/>
      <c r="AN21" s="89"/>
      <c r="AO21" s="89"/>
      <c r="AP21" s="89"/>
      <c r="AQ21" s="89"/>
      <c r="AR21" s="89"/>
      <c r="AS21" s="4"/>
      <c r="AT21" s="4"/>
    </row>
    <row r="22" spans="1:91" s="86" customFormat="1" ht="11.25">
      <c r="A22" s="16"/>
      <c r="B22" s="16"/>
      <c r="C22" s="4"/>
      <c r="D22" s="132"/>
      <c r="E22" s="4"/>
      <c r="F22" s="88"/>
      <c r="G22" s="88"/>
      <c r="H22" s="141"/>
      <c r="I22" s="141"/>
      <c r="J22" s="141"/>
      <c r="K22" s="88"/>
      <c r="L22" s="141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141"/>
      <c r="AE22" s="88"/>
      <c r="AF22" s="88"/>
      <c r="AG22" s="88"/>
      <c r="AH22" s="88"/>
      <c r="AI22" s="88"/>
      <c r="AJ22" s="88"/>
      <c r="AK22" s="4"/>
      <c r="AL22" s="4"/>
      <c r="AM22" s="117"/>
      <c r="AN22" s="89"/>
      <c r="AO22" s="89"/>
      <c r="AP22" s="89"/>
      <c r="AQ22" s="89"/>
      <c r="AR22" s="89"/>
      <c r="AS22" s="4"/>
      <c r="AT22" s="4"/>
    </row>
    <row r="23" spans="1:91" s="86" customFormat="1" ht="11.25">
      <c r="A23" s="16"/>
      <c r="B23" s="16"/>
      <c r="C23" s="4"/>
      <c r="D23" s="132"/>
      <c r="E23" s="4"/>
      <c r="F23" s="88"/>
      <c r="G23" s="88"/>
      <c r="H23" s="141"/>
      <c r="I23" s="141"/>
      <c r="J23" s="141"/>
      <c r="K23" s="88"/>
      <c r="L23" s="141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141"/>
      <c r="AE23" s="88"/>
      <c r="AF23" s="88"/>
      <c r="AG23" s="88"/>
      <c r="AH23" s="88"/>
      <c r="AI23" s="88"/>
      <c r="AJ23" s="88"/>
      <c r="AK23" s="4"/>
      <c r="AL23" s="4"/>
      <c r="AM23" s="117"/>
      <c r="AN23" s="89"/>
      <c r="AO23" s="89"/>
      <c r="AP23" s="89"/>
      <c r="AQ23" s="89"/>
      <c r="AR23" s="89"/>
      <c r="AS23" s="4"/>
      <c r="AT23" s="4"/>
    </row>
    <row r="24" spans="1:91" s="86" customFormat="1" ht="11.25">
      <c r="A24" s="13"/>
      <c r="B24" s="13"/>
      <c r="C24" s="19"/>
      <c r="D24" s="133"/>
      <c r="E24" s="90"/>
      <c r="F24" s="140"/>
      <c r="G24" s="142"/>
      <c r="H24" s="85"/>
      <c r="I24" s="85"/>
      <c r="J24" s="85"/>
      <c r="K24" s="142"/>
      <c r="L24" s="85"/>
      <c r="M24" s="142"/>
      <c r="N24" s="142"/>
      <c r="O24" s="142"/>
      <c r="P24" s="142"/>
      <c r="Q24" s="85"/>
      <c r="R24" s="140"/>
      <c r="S24" s="142"/>
      <c r="T24" s="142"/>
      <c r="U24" s="85"/>
      <c r="V24" s="142"/>
      <c r="W24" s="142"/>
      <c r="X24" s="85"/>
      <c r="Y24" s="142"/>
      <c r="Z24" s="142"/>
      <c r="AA24" s="142"/>
      <c r="AB24" s="142"/>
      <c r="AC24" s="142"/>
      <c r="AD24" s="85"/>
      <c r="AE24" s="142"/>
      <c r="AF24" s="142"/>
      <c r="AG24" s="142"/>
      <c r="AH24" s="142"/>
      <c r="AI24" s="142"/>
      <c r="AJ24" s="142"/>
      <c r="AK24" s="90"/>
      <c r="AM24" s="118"/>
      <c r="AN24" s="13"/>
      <c r="AO24" s="13"/>
      <c r="AP24" s="13"/>
      <c r="AQ24" s="13"/>
      <c r="AR24" s="13"/>
      <c r="AS24" s="19"/>
      <c r="AT24" s="4"/>
    </row>
    <row r="25" spans="1:91" s="86" customFormat="1" ht="12.75">
      <c r="A25" s="2"/>
      <c r="B25" s="2" t="s">
        <v>0</v>
      </c>
      <c r="C25" s="2"/>
      <c r="D25" s="311"/>
      <c r="E25" s="2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  <c r="AD25" s="143"/>
      <c r="AE25" s="143"/>
      <c r="AF25" s="143"/>
      <c r="AG25" s="143"/>
      <c r="AH25" s="144"/>
      <c r="AI25" s="144"/>
      <c r="AJ25" s="144"/>
      <c r="AK25" s="2"/>
      <c r="AL25" s="2"/>
      <c r="AM25" s="119"/>
      <c r="AN25" s="2"/>
      <c r="AO25" s="2"/>
      <c r="AP25" s="2"/>
      <c r="AQ25" s="2"/>
      <c r="AR25" s="2"/>
      <c r="AS25" s="2"/>
      <c r="AT25" s="4"/>
    </row>
    <row r="26" spans="1:91" s="86" customFormat="1" ht="12.75">
      <c r="A26" s="2"/>
      <c r="B26" s="2"/>
      <c r="C26" s="2" t="s">
        <v>48</v>
      </c>
      <c r="D26" s="311"/>
      <c r="E26" s="2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143"/>
      <c r="AG26" s="143"/>
      <c r="AH26" s="144"/>
      <c r="AI26" s="144"/>
      <c r="AJ26" s="144"/>
      <c r="AK26" s="2"/>
      <c r="AL26" s="2"/>
      <c r="AM26" s="119"/>
      <c r="AN26" s="2"/>
      <c r="AO26" s="2"/>
      <c r="AP26" s="2"/>
      <c r="AQ26" s="2"/>
      <c r="AR26" s="2"/>
      <c r="AS26" s="2"/>
      <c r="AT26" s="19"/>
    </row>
    <row r="27" spans="1:91" ht="15" customHeight="1">
      <c r="C27" s="2" t="s">
        <v>49</v>
      </c>
    </row>
    <row r="28" spans="1:91" ht="15" customHeight="1">
      <c r="C28" s="2" t="s">
        <v>50</v>
      </c>
    </row>
    <row r="29" spans="1:91" ht="15" customHeight="1">
      <c r="C29" s="2" t="s">
        <v>51</v>
      </c>
    </row>
    <row r="30" spans="1:91" ht="15" customHeight="1">
      <c r="C30" s="2" t="s">
        <v>52</v>
      </c>
    </row>
    <row r="31" spans="1:91" ht="15" customHeight="1">
      <c r="C31" s="2" t="s">
        <v>53</v>
      </c>
    </row>
    <row r="32" spans="1:91" ht="15" customHeight="1">
      <c r="C32" s="2" t="s">
        <v>54</v>
      </c>
    </row>
    <row r="33" spans="1:46" ht="15" customHeight="1">
      <c r="C33" s="2" t="s">
        <v>55</v>
      </c>
    </row>
    <row r="34" spans="1:46" ht="15" customHeight="1">
      <c r="C34" s="2" t="s">
        <v>56</v>
      </c>
    </row>
    <row r="45" spans="1:46" s="171" customFormat="1" ht="20.25">
      <c r="A45" s="161" t="str">
        <f>$A$1</f>
        <v>Công ty TNHH Hải sản An Lạc</v>
      </c>
      <c r="B45" s="165"/>
      <c r="C45" s="165"/>
      <c r="D45" s="166"/>
      <c r="E45" s="165"/>
      <c r="F45" s="166"/>
      <c r="G45" s="166"/>
      <c r="H45" s="166"/>
      <c r="I45" s="166"/>
      <c r="J45" s="166"/>
      <c r="K45" s="167"/>
      <c r="L45" s="167"/>
      <c r="M45" s="167"/>
      <c r="N45" s="167"/>
      <c r="O45" s="167"/>
      <c r="P45" s="167"/>
      <c r="Q45" s="167"/>
      <c r="R45" s="167"/>
      <c r="S45" s="168" t="str">
        <f>S1</f>
        <v>BẢNG CHẤM CÔNG THÁNG 12 NĂM 2014</v>
      </c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7"/>
      <c r="AI45" s="167"/>
      <c r="AJ45" s="167"/>
      <c r="AK45" s="169"/>
      <c r="AL45" s="169"/>
      <c r="AM45" s="374" t="s">
        <v>126</v>
      </c>
      <c r="AN45" s="375"/>
      <c r="AO45" s="375"/>
      <c r="AP45" s="375"/>
      <c r="AQ45" s="375"/>
      <c r="AR45" s="375"/>
      <c r="AS45" s="376"/>
      <c r="AT45" s="170"/>
    </row>
    <row r="46" spans="1:46" s="171" customFormat="1" ht="20.25">
      <c r="A46" s="161" t="str">
        <f>$A$2</f>
        <v>Địa chỉ: Lô A14, đường 4A, KCN Hải Sơn, Đức Hòa, Long An</v>
      </c>
      <c r="B46" s="166"/>
      <c r="C46" s="166"/>
      <c r="D46" s="166"/>
      <c r="E46" s="166"/>
      <c r="F46" s="166"/>
      <c r="G46" s="166"/>
      <c r="H46" s="166"/>
      <c r="I46" s="166"/>
      <c r="J46" s="166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7"/>
      <c r="AD46" s="167"/>
      <c r="AE46" s="167"/>
      <c r="AF46" s="167"/>
      <c r="AG46" s="167"/>
      <c r="AH46" s="167"/>
      <c r="AI46" s="167"/>
      <c r="AJ46" s="167"/>
      <c r="AK46" s="169"/>
      <c r="AL46" s="169"/>
      <c r="AM46" s="172"/>
      <c r="AN46" s="173"/>
      <c r="AO46" s="173"/>
      <c r="AP46" s="173"/>
      <c r="AQ46" s="173"/>
      <c r="AR46" s="173"/>
      <c r="AS46" s="174"/>
      <c r="AT46" s="174"/>
    </row>
    <row r="47" spans="1:46" s="171" customFormat="1" ht="21" customHeight="1">
      <c r="A47" s="161" t="str">
        <f>$A$3</f>
        <v>MST: 1100878093</v>
      </c>
      <c r="B47" s="175"/>
      <c r="C47" s="175"/>
      <c r="D47" s="176"/>
      <c r="E47" s="176"/>
      <c r="F47" s="167"/>
      <c r="G47" s="167"/>
      <c r="H47" s="167"/>
      <c r="I47" s="167"/>
      <c r="J47" s="167"/>
      <c r="K47" s="167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  <c r="AD47" s="167"/>
      <c r="AE47" s="167"/>
      <c r="AF47" s="167"/>
      <c r="AG47" s="167"/>
      <c r="AH47" s="167"/>
      <c r="AI47" s="167"/>
      <c r="AJ47" s="167"/>
      <c r="AK47" s="169"/>
      <c r="AL47" s="169"/>
      <c r="AM47" s="172"/>
      <c r="AN47" s="170"/>
      <c r="AO47" s="170"/>
      <c r="AP47" s="170"/>
      <c r="AQ47" s="170"/>
      <c r="AR47" s="170"/>
      <c r="AS47" s="177"/>
      <c r="AT47" s="177"/>
    </row>
    <row r="48" spans="1:46" s="171" customFormat="1" ht="14.25" customHeight="1">
      <c r="A48" s="178"/>
      <c r="B48" s="178"/>
      <c r="C48" s="179"/>
      <c r="D48" s="180"/>
      <c r="E48" s="181">
        <f>$E$4</f>
        <v>41974</v>
      </c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3"/>
      <c r="AI48" s="183"/>
      <c r="AJ48" s="183"/>
      <c r="AK48" s="178"/>
      <c r="AL48" s="178"/>
      <c r="AM48" s="184"/>
      <c r="AN48" s="178"/>
      <c r="AO48" s="178"/>
      <c r="AP48" s="178"/>
      <c r="AQ48" s="178"/>
      <c r="AR48" s="178"/>
      <c r="AS48" s="178"/>
      <c r="AT48" s="185"/>
    </row>
    <row r="49" spans="1:91" s="187" customFormat="1" ht="18.75" customHeight="1">
      <c r="A49" s="377" t="s">
        <v>29</v>
      </c>
      <c r="B49" s="377" t="s">
        <v>3</v>
      </c>
      <c r="C49" s="377" t="s">
        <v>1</v>
      </c>
      <c r="D49" s="398" t="s">
        <v>30</v>
      </c>
      <c r="E49" s="377" t="s">
        <v>31</v>
      </c>
      <c r="F49" s="186">
        <f>+E48</f>
        <v>41974</v>
      </c>
      <c r="G49" s="186">
        <f t="shared" ref="G49:AJ49" si="23">F49+1</f>
        <v>41975</v>
      </c>
      <c r="H49" s="186">
        <f t="shared" si="23"/>
        <v>41976</v>
      </c>
      <c r="I49" s="186">
        <f t="shared" si="23"/>
        <v>41977</v>
      </c>
      <c r="J49" s="186">
        <f t="shared" si="23"/>
        <v>41978</v>
      </c>
      <c r="K49" s="186">
        <f t="shared" si="23"/>
        <v>41979</v>
      </c>
      <c r="L49" s="186">
        <f t="shared" si="23"/>
        <v>41980</v>
      </c>
      <c r="M49" s="186">
        <f t="shared" si="23"/>
        <v>41981</v>
      </c>
      <c r="N49" s="186">
        <f t="shared" si="23"/>
        <v>41982</v>
      </c>
      <c r="O49" s="186">
        <f t="shared" si="23"/>
        <v>41983</v>
      </c>
      <c r="P49" s="186">
        <f t="shared" si="23"/>
        <v>41984</v>
      </c>
      <c r="Q49" s="186">
        <f t="shared" si="23"/>
        <v>41985</v>
      </c>
      <c r="R49" s="186">
        <f t="shared" si="23"/>
        <v>41986</v>
      </c>
      <c r="S49" s="186">
        <f t="shared" si="23"/>
        <v>41987</v>
      </c>
      <c r="T49" s="186">
        <f t="shared" si="23"/>
        <v>41988</v>
      </c>
      <c r="U49" s="186">
        <f t="shared" si="23"/>
        <v>41989</v>
      </c>
      <c r="V49" s="186">
        <f t="shared" si="23"/>
        <v>41990</v>
      </c>
      <c r="W49" s="186">
        <f t="shared" si="23"/>
        <v>41991</v>
      </c>
      <c r="X49" s="186">
        <f t="shared" si="23"/>
        <v>41992</v>
      </c>
      <c r="Y49" s="186">
        <f t="shared" si="23"/>
        <v>41993</v>
      </c>
      <c r="Z49" s="186">
        <f t="shared" si="23"/>
        <v>41994</v>
      </c>
      <c r="AA49" s="186">
        <f t="shared" si="23"/>
        <v>41995</v>
      </c>
      <c r="AB49" s="186">
        <f t="shared" si="23"/>
        <v>41996</v>
      </c>
      <c r="AC49" s="186">
        <f t="shared" si="23"/>
        <v>41997</v>
      </c>
      <c r="AD49" s="186">
        <f t="shared" si="23"/>
        <v>41998</v>
      </c>
      <c r="AE49" s="186">
        <f t="shared" si="23"/>
        <v>41999</v>
      </c>
      <c r="AF49" s="186">
        <f t="shared" si="23"/>
        <v>42000</v>
      </c>
      <c r="AG49" s="186">
        <f t="shared" si="23"/>
        <v>42001</v>
      </c>
      <c r="AH49" s="186">
        <f>AG49+1</f>
        <v>42002</v>
      </c>
      <c r="AI49" s="186">
        <f t="shared" si="23"/>
        <v>42003</v>
      </c>
      <c r="AJ49" s="186">
        <f t="shared" si="23"/>
        <v>42004</v>
      </c>
      <c r="AK49" s="400" t="s">
        <v>15</v>
      </c>
      <c r="AL49" s="401"/>
      <c r="AM49" s="402"/>
      <c r="AN49" s="403" t="s">
        <v>47</v>
      </c>
      <c r="AO49" s="403" t="s">
        <v>43</v>
      </c>
      <c r="AP49" s="403" t="s">
        <v>44</v>
      </c>
      <c r="AQ49" s="403" t="s">
        <v>45</v>
      </c>
      <c r="AR49" s="403" t="s">
        <v>46</v>
      </c>
      <c r="AS49" s="398" t="s">
        <v>0</v>
      </c>
      <c r="AT49" s="405"/>
      <c r="AV49" s="171"/>
      <c r="AW49" s="171"/>
      <c r="AX49" s="171"/>
      <c r="AY49" s="171"/>
      <c r="AZ49" s="171"/>
      <c r="BA49" s="171"/>
      <c r="BB49" s="171"/>
      <c r="BC49" s="171"/>
      <c r="BD49" s="171"/>
      <c r="BE49" s="171"/>
      <c r="BF49" s="171"/>
      <c r="BG49" s="171"/>
      <c r="BH49" s="171"/>
      <c r="BI49" s="171"/>
      <c r="BJ49" s="171"/>
      <c r="BK49" s="171"/>
      <c r="BL49" s="171"/>
      <c r="BM49" s="171"/>
      <c r="BN49" s="171"/>
      <c r="BO49" s="171"/>
      <c r="BP49" s="171"/>
      <c r="BQ49" s="171"/>
      <c r="BR49" s="171"/>
      <c r="BS49" s="171"/>
      <c r="BT49" s="171"/>
      <c r="BU49" s="171"/>
      <c r="BV49" s="171"/>
      <c r="BW49" s="171"/>
      <c r="BX49" s="171"/>
      <c r="BY49" s="171"/>
      <c r="BZ49" s="171"/>
      <c r="CA49" s="171"/>
      <c r="CB49" s="171"/>
      <c r="CC49" s="171"/>
      <c r="CD49" s="171"/>
      <c r="CE49" s="171"/>
      <c r="CF49" s="171"/>
      <c r="CG49" s="171"/>
      <c r="CH49" s="171"/>
      <c r="CI49" s="171"/>
      <c r="CJ49" s="171"/>
      <c r="CK49" s="171"/>
      <c r="CL49" s="171"/>
      <c r="CM49" s="171"/>
    </row>
    <row r="50" spans="1:91" s="187" customFormat="1" ht="57.75" customHeight="1">
      <c r="A50" s="378"/>
      <c r="B50" s="378"/>
      <c r="C50" s="378"/>
      <c r="D50" s="378"/>
      <c r="E50" s="399"/>
      <c r="F50" s="188" t="str">
        <f>CHOOSE(WEEKDAY(F49),"C.Nhật","T.Hai","T.Ba","T.Tư","T.Năm","T.Sáu","T.Bảy")</f>
        <v>T.Hai</v>
      </c>
      <c r="G50" s="188" t="str">
        <f t="shared" ref="G50:AI50" si="24">CHOOSE(WEEKDAY(G49),"C.Nhật","T.Hai","T.Ba","T.Tư","T.Năm","T.Sáu","T.Bảy")</f>
        <v>T.Ba</v>
      </c>
      <c r="H50" s="188" t="str">
        <f t="shared" si="24"/>
        <v>T.Tư</v>
      </c>
      <c r="I50" s="188" t="str">
        <f t="shared" si="24"/>
        <v>T.Năm</v>
      </c>
      <c r="J50" s="188" t="str">
        <f t="shared" si="24"/>
        <v>T.Sáu</v>
      </c>
      <c r="K50" s="188" t="str">
        <f t="shared" si="24"/>
        <v>T.Bảy</v>
      </c>
      <c r="L50" s="188" t="str">
        <f t="shared" si="24"/>
        <v>C.Nhật</v>
      </c>
      <c r="M50" s="188" t="str">
        <f t="shared" si="24"/>
        <v>T.Hai</v>
      </c>
      <c r="N50" s="188" t="str">
        <f t="shared" si="24"/>
        <v>T.Ba</v>
      </c>
      <c r="O50" s="188" t="str">
        <f t="shared" si="24"/>
        <v>T.Tư</v>
      </c>
      <c r="P50" s="188" t="str">
        <f t="shared" si="24"/>
        <v>T.Năm</v>
      </c>
      <c r="Q50" s="188" t="str">
        <f t="shared" si="24"/>
        <v>T.Sáu</v>
      </c>
      <c r="R50" s="188" t="str">
        <f t="shared" si="24"/>
        <v>T.Bảy</v>
      </c>
      <c r="S50" s="188" t="str">
        <f t="shared" si="24"/>
        <v>C.Nhật</v>
      </c>
      <c r="T50" s="188" t="str">
        <f t="shared" si="24"/>
        <v>T.Hai</v>
      </c>
      <c r="U50" s="188" t="str">
        <f t="shared" si="24"/>
        <v>T.Ba</v>
      </c>
      <c r="V50" s="188" t="str">
        <f t="shared" si="24"/>
        <v>T.Tư</v>
      </c>
      <c r="W50" s="188" t="str">
        <f t="shared" si="24"/>
        <v>T.Năm</v>
      </c>
      <c r="X50" s="188" t="str">
        <f t="shared" si="24"/>
        <v>T.Sáu</v>
      </c>
      <c r="Y50" s="188" t="str">
        <f t="shared" si="24"/>
        <v>T.Bảy</v>
      </c>
      <c r="Z50" s="188" t="str">
        <f t="shared" si="24"/>
        <v>C.Nhật</v>
      </c>
      <c r="AA50" s="188" t="str">
        <f t="shared" si="24"/>
        <v>T.Hai</v>
      </c>
      <c r="AB50" s="188" t="str">
        <f t="shared" si="24"/>
        <v>T.Ba</v>
      </c>
      <c r="AC50" s="188" t="str">
        <f t="shared" si="24"/>
        <v>T.Tư</v>
      </c>
      <c r="AD50" s="188" t="str">
        <f t="shared" si="24"/>
        <v>T.Năm</v>
      </c>
      <c r="AE50" s="188" t="str">
        <f t="shared" si="24"/>
        <v>T.Sáu</v>
      </c>
      <c r="AF50" s="188" t="str">
        <f t="shared" si="24"/>
        <v>T.Bảy</v>
      </c>
      <c r="AG50" s="188" t="str">
        <f t="shared" si="24"/>
        <v>C.Nhật</v>
      </c>
      <c r="AH50" s="188" t="str">
        <f t="shared" si="24"/>
        <v>T.Hai</v>
      </c>
      <c r="AI50" s="188" t="str">
        <f t="shared" si="24"/>
        <v>T.Ba</v>
      </c>
      <c r="AJ50" s="188" t="str">
        <f t="shared" ref="AJ50" si="25">CHOOSE(WEEKDAY(AJ49),"C.Nhật","T.Hai","T.Ba","T.Tư","T.Năm","T.Sáu","T.Bảy")</f>
        <v>T.Tư</v>
      </c>
      <c r="AK50" s="189" t="s">
        <v>16</v>
      </c>
      <c r="AL50" s="189" t="s">
        <v>32</v>
      </c>
      <c r="AM50" s="190" t="s">
        <v>17</v>
      </c>
      <c r="AN50" s="404"/>
      <c r="AO50" s="404"/>
      <c r="AP50" s="404"/>
      <c r="AQ50" s="404"/>
      <c r="AR50" s="404"/>
      <c r="AS50" s="378"/>
      <c r="AT50" s="405"/>
      <c r="AV50" s="171"/>
      <c r="AW50" s="171"/>
      <c r="AX50" s="171"/>
      <c r="AY50" s="171"/>
      <c r="AZ50" s="171"/>
      <c r="BA50" s="171"/>
      <c r="BB50" s="171"/>
      <c r="BC50" s="171"/>
      <c r="BD50" s="171"/>
      <c r="BE50" s="171"/>
      <c r="BF50" s="171"/>
      <c r="BG50" s="171"/>
      <c r="BH50" s="171"/>
      <c r="BI50" s="171"/>
      <c r="BJ50" s="171"/>
      <c r="BK50" s="171"/>
      <c r="BL50" s="171"/>
      <c r="BM50" s="171"/>
      <c r="BN50" s="171"/>
      <c r="BO50" s="171"/>
      <c r="BP50" s="171"/>
      <c r="BQ50" s="171"/>
      <c r="BR50" s="171"/>
      <c r="BS50" s="171"/>
      <c r="BT50" s="171"/>
      <c r="BU50" s="171"/>
      <c r="BV50" s="171"/>
      <c r="BW50" s="171"/>
      <c r="BX50" s="171"/>
      <c r="BY50" s="171"/>
      <c r="BZ50" s="171"/>
      <c r="CA50" s="171"/>
      <c r="CB50" s="171"/>
      <c r="CC50" s="171"/>
      <c r="CD50" s="171"/>
      <c r="CE50" s="171"/>
      <c r="CF50" s="171"/>
      <c r="CG50" s="171"/>
      <c r="CH50" s="171"/>
      <c r="CI50" s="171"/>
      <c r="CJ50" s="171"/>
      <c r="CK50" s="171"/>
      <c r="CL50" s="171"/>
      <c r="CM50" s="171"/>
    </row>
    <row r="51" spans="1:91" s="187" customFormat="1" ht="12.75" customHeight="1">
      <c r="A51" s="191">
        <v>1</v>
      </c>
      <c r="B51" s="191">
        <v>2</v>
      </c>
      <c r="C51" s="191">
        <v>3</v>
      </c>
      <c r="D51" s="191">
        <v>4</v>
      </c>
      <c r="E51" s="191">
        <v>5</v>
      </c>
      <c r="F51" s="191">
        <v>6</v>
      </c>
      <c r="G51" s="191">
        <v>7</v>
      </c>
      <c r="H51" s="191">
        <v>8</v>
      </c>
      <c r="I51" s="191">
        <v>9</v>
      </c>
      <c r="J51" s="191">
        <v>10</v>
      </c>
      <c r="K51" s="191">
        <v>11</v>
      </c>
      <c r="L51" s="191">
        <v>12</v>
      </c>
      <c r="M51" s="191">
        <v>13</v>
      </c>
      <c r="N51" s="191">
        <v>14</v>
      </c>
      <c r="O51" s="191">
        <v>15</v>
      </c>
      <c r="P51" s="191">
        <v>16</v>
      </c>
      <c r="Q51" s="191">
        <v>17</v>
      </c>
      <c r="R51" s="191">
        <v>18</v>
      </c>
      <c r="S51" s="191">
        <v>19</v>
      </c>
      <c r="T51" s="191">
        <v>20</v>
      </c>
      <c r="U51" s="191">
        <v>21</v>
      </c>
      <c r="V51" s="191">
        <v>22</v>
      </c>
      <c r="W51" s="191">
        <v>23</v>
      </c>
      <c r="X51" s="191">
        <v>24</v>
      </c>
      <c r="Y51" s="191">
        <v>25</v>
      </c>
      <c r="Z51" s="191">
        <v>26</v>
      </c>
      <c r="AA51" s="191">
        <v>27</v>
      </c>
      <c r="AB51" s="191">
        <v>28</v>
      </c>
      <c r="AC51" s="191">
        <v>29</v>
      </c>
      <c r="AD51" s="191">
        <v>30</v>
      </c>
      <c r="AE51" s="191">
        <v>31</v>
      </c>
      <c r="AF51" s="191">
        <v>32</v>
      </c>
      <c r="AG51" s="191">
        <v>33</v>
      </c>
      <c r="AH51" s="191">
        <v>34</v>
      </c>
      <c r="AI51" s="191">
        <v>35</v>
      </c>
      <c r="AJ51" s="191">
        <v>36</v>
      </c>
      <c r="AK51" s="191">
        <v>37</v>
      </c>
      <c r="AL51" s="191">
        <v>38</v>
      </c>
      <c r="AM51" s="191">
        <v>39</v>
      </c>
      <c r="AN51" s="191">
        <v>40</v>
      </c>
      <c r="AO51" s="191">
        <v>41</v>
      </c>
      <c r="AP51" s="191">
        <v>42</v>
      </c>
      <c r="AQ51" s="191">
        <v>43</v>
      </c>
      <c r="AR51" s="191">
        <v>44</v>
      </c>
      <c r="AS51" s="191">
        <v>45</v>
      </c>
      <c r="AT51" s="315"/>
      <c r="AV51" s="171"/>
      <c r="AW51" s="171"/>
      <c r="AX51" s="171"/>
      <c r="AY51" s="171"/>
      <c r="AZ51" s="171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1"/>
      <c r="BN51" s="171"/>
      <c r="BO51" s="171"/>
      <c r="BP51" s="171"/>
      <c r="BQ51" s="171"/>
      <c r="BR51" s="171"/>
      <c r="BS51" s="171"/>
      <c r="BT51" s="171"/>
      <c r="BU51" s="171"/>
      <c r="BV51" s="171"/>
      <c r="BW51" s="171"/>
      <c r="BX51" s="171"/>
      <c r="BY51" s="171"/>
      <c r="BZ51" s="171"/>
      <c r="CA51" s="171"/>
      <c r="CB51" s="171"/>
      <c r="CC51" s="171"/>
      <c r="CD51" s="171"/>
      <c r="CE51" s="171"/>
      <c r="CF51" s="171"/>
      <c r="CG51" s="171"/>
      <c r="CH51" s="171"/>
      <c r="CI51" s="171"/>
      <c r="CJ51" s="171"/>
      <c r="CK51" s="171"/>
      <c r="CL51" s="171"/>
      <c r="CM51" s="171"/>
    </row>
    <row r="52" spans="1:91" s="187" customFormat="1" ht="18" customHeight="1">
      <c r="A52" s="372">
        <v>1</v>
      </c>
      <c r="B52" s="372" t="s">
        <v>78</v>
      </c>
      <c r="C52" s="358" t="str">
        <f>VLOOKUP(B52,DS,2,0)</f>
        <v>Nguyễn Thiện Duy</v>
      </c>
      <c r="D52" s="360" t="str">
        <f>VLOOKUP(B52,DS,3,0)</f>
        <v>Giám đốc</v>
      </c>
      <c r="E52" s="79" t="s">
        <v>33</v>
      </c>
      <c r="F52" s="80">
        <v>8</v>
      </c>
      <c r="G52" s="80">
        <v>8</v>
      </c>
      <c r="H52" s="80"/>
      <c r="I52" s="80">
        <v>8</v>
      </c>
      <c r="J52" s="80">
        <v>8</v>
      </c>
      <c r="K52" s="80">
        <v>8</v>
      </c>
      <c r="L52" s="80"/>
      <c r="M52" s="80">
        <v>8</v>
      </c>
      <c r="N52" s="80">
        <v>8</v>
      </c>
      <c r="O52" s="80">
        <v>8</v>
      </c>
      <c r="P52" s="80">
        <v>8</v>
      </c>
      <c r="Q52" s="80">
        <v>8</v>
      </c>
      <c r="R52" s="80">
        <v>8</v>
      </c>
      <c r="S52" s="80"/>
      <c r="T52" s="80">
        <v>8</v>
      </c>
      <c r="U52" s="80">
        <v>8</v>
      </c>
      <c r="V52" s="80">
        <v>8</v>
      </c>
      <c r="W52" s="80">
        <v>8</v>
      </c>
      <c r="X52" s="80">
        <v>8</v>
      </c>
      <c r="Y52" s="80">
        <v>8</v>
      </c>
      <c r="Z52" s="80"/>
      <c r="AA52" s="80">
        <v>8</v>
      </c>
      <c r="AB52" s="80">
        <v>8</v>
      </c>
      <c r="AC52" s="80">
        <v>8</v>
      </c>
      <c r="AD52" s="80"/>
      <c r="AE52" s="80">
        <v>8</v>
      </c>
      <c r="AF52" s="80">
        <v>8</v>
      </c>
      <c r="AG52" s="80"/>
      <c r="AH52" s="80">
        <v>8</v>
      </c>
      <c r="AI52" s="80">
        <v>8</v>
      </c>
      <c r="AJ52" s="80">
        <v>8</v>
      </c>
      <c r="AK52" s="362">
        <f t="shared" ref="AK52" si="26">((SUM(F52:AJ52))/8)-(SUMIF($F$6:$AJ$6,"C.Nhật",F52:AJ52)/8)</f>
        <v>25</v>
      </c>
      <c r="AL52" s="362">
        <f t="shared" ref="AL52" si="27">SUM(F53:AJ53)/8*1.5</f>
        <v>0</v>
      </c>
      <c r="AM52" s="364">
        <f t="shared" ref="AM52" si="28">SUMIF($F$6:$AJ$6,"C.Nhật",$F52:$AJ53)/8*2</f>
        <v>0</v>
      </c>
      <c r="AN52" s="366">
        <f t="shared" ref="AN52" si="29">SUM(AK52:AM53)</f>
        <v>25</v>
      </c>
      <c r="AO52" s="388">
        <v>0</v>
      </c>
      <c r="AP52" s="382"/>
      <c r="AQ52" s="382"/>
      <c r="AR52" s="382"/>
      <c r="AS52" s="380"/>
      <c r="AT52" s="315"/>
      <c r="AV52" s="171"/>
      <c r="AW52" s="171"/>
      <c r="AX52" s="171"/>
      <c r="AY52" s="171"/>
      <c r="AZ52" s="171"/>
      <c r="BA52" s="171"/>
      <c r="BB52" s="171"/>
      <c r="BC52" s="171"/>
      <c r="BD52" s="171"/>
      <c r="BE52" s="171"/>
      <c r="BF52" s="171"/>
      <c r="BG52" s="171"/>
      <c r="BH52" s="171"/>
      <c r="BI52" s="171"/>
      <c r="BJ52" s="171"/>
      <c r="BK52" s="171"/>
      <c r="BL52" s="171"/>
      <c r="BM52" s="171"/>
      <c r="BN52" s="171"/>
      <c r="BO52" s="171"/>
      <c r="BP52" s="171"/>
      <c r="BQ52" s="171"/>
      <c r="BR52" s="171"/>
      <c r="BS52" s="171"/>
      <c r="BT52" s="171"/>
      <c r="BU52" s="171"/>
      <c r="BV52" s="171"/>
      <c r="BW52" s="171"/>
      <c r="BX52" s="171"/>
      <c r="BY52" s="171"/>
      <c r="BZ52" s="171"/>
      <c r="CA52" s="171"/>
      <c r="CB52" s="171"/>
      <c r="CC52" s="171"/>
      <c r="CD52" s="171"/>
      <c r="CE52" s="171"/>
      <c r="CF52" s="171"/>
      <c r="CG52" s="171"/>
      <c r="CH52" s="171"/>
      <c r="CI52" s="171"/>
      <c r="CJ52" s="171"/>
      <c r="CK52" s="171"/>
      <c r="CL52" s="171"/>
      <c r="CM52" s="171"/>
    </row>
    <row r="53" spans="1:91" s="187" customFormat="1" ht="18" customHeight="1">
      <c r="A53" s="373"/>
      <c r="B53" s="373"/>
      <c r="C53" s="359"/>
      <c r="D53" s="361"/>
      <c r="E53" s="81" t="s">
        <v>32</v>
      </c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363"/>
      <c r="AL53" s="363"/>
      <c r="AM53" s="365"/>
      <c r="AN53" s="367"/>
      <c r="AO53" s="389"/>
      <c r="AP53" s="383"/>
      <c r="AQ53" s="383"/>
      <c r="AR53" s="383"/>
      <c r="AS53" s="381"/>
      <c r="AT53" s="315"/>
      <c r="AV53" s="171"/>
      <c r="AW53" s="171"/>
      <c r="AX53" s="171"/>
      <c r="AY53" s="171"/>
      <c r="AZ53" s="171"/>
      <c r="BA53" s="171"/>
      <c r="BB53" s="171"/>
      <c r="BC53" s="171"/>
      <c r="BD53" s="171"/>
      <c r="BE53" s="171"/>
      <c r="BF53" s="171"/>
      <c r="BG53" s="171"/>
      <c r="BH53" s="171"/>
      <c r="BI53" s="171"/>
      <c r="BJ53" s="171"/>
      <c r="BK53" s="171"/>
      <c r="BL53" s="171"/>
      <c r="BM53" s="171"/>
      <c r="BN53" s="171"/>
      <c r="BO53" s="171"/>
      <c r="BP53" s="171"/>
      <c r="BQ53" s="171"/>
      <c r="BR53" s="171"/>
      <c r="BS53" s="171"/>
      <c r="BT53" s="171"/>
      <c r="BU53" s="171"/>
      <c r="BV53" s="171"/>
      <c r="BW53" s="171"/>
      <c r="BX53" s="171"/>
      <c r="BY53" s="171"/>
      <c r="BZ53" s="171"/>
      <c r="CA53" s="171"/>
      <c r="CB53" s="171"/>
      <c r="CC53" s="171"/>
      <c r="CD53" s="171"/>
      <c r="CE53" s="171"/>
      <c r="CF53" s="171"/>
      <c r="CG53" s="171"/>
      <c r="CH53" s="171"/>
      <c r="CI53" s="171"/>
      <c r="CJ53" s="171"/>
      <c r="CK53" s="171"/>
      <c r="CL53" s="171"/>
      <c r="CM53" s="171"/>
    </row>
    <row r="54" spans="1:91" s="187" customFormat="1" ht="18" customHeight="1">
      <c r="A54" s="372">
        <f>A52+1</f>
        <v>2</v>
      </c>
      <c r="B54" s="372" t="s">
        <v>80</v>
      </c>
      <c r="C54" s="358" t="str">
        <f>VLOOKUP(B54,DS,2,0)</f>
        <v>Nguyễn Văn Sẽ</v>
      </c>
      <c r="D54" s="360" t="str">
        <f>VLOOKUP(B54,DS,3,0)</f>
        <v>Kỹ Thuật</v>
      </c>
      <c r="E54" s="79" t="s">
        <v>33</v>
      </c>
      <c r="F54" s="80">
        <v>8</v>
      </c>
      <c r="G54" s="80">
        <v>8</v>
      </c>
      <c r="H54" s="80">
        <v>8</v>
      </c>
      <c r="I54" s="80">
        <v>8</v>
      </c>
      <c r="J54" s="80">
        <v>8</v>
      </c>
      <c r="K54" s="80">
        <v>8</v>
      </c>
      <c r="L54" s="80"/>
      <c r="M54" s="80">
        <v>8</v>
      </c>
      <c r="N54" s="80">
        <v>8</v>
      </c>
      <c r="O54" s="80">
        <v>8</v>
      </c>
      <c r="P54" s="80">
        <v>8</v>
      </c>
      <c r="Q54" s="80">
        <v>8</v>
      </c>
      <c r="R54" s="80">
        <v>8</v>
      </c>
      <c r="S54" s="80"/>
      <c r="T54" s="80">
        <v>8</v>
      </c>
      <c r="U54" s="80">
        <v>8</v>
      </c>
      <c r="V54" s="80">
        <v>8</v>
      </c>
      <c r="W54" s="80">
        <v>8</v>
      </c>
      <c r="X54" s="80">
        <v>8</v>
      </c>
      <c r="Y54" s="80">
        <v>8</v>
      </c>
      <c r="Z54" s="80"/>
      <c r="AA54" s="80">
        <v>8</v>
      </c>
      <c r="AB54" s="80">
        <v>8</v>
      </c>
      <c r="AC54" s="80">
        <v>8</v>
      </c>
      <c r="AD54" s="80">
        <v>8</v>
      </c>
      <c r="AE54" s="80">
        <v>8</v>
      </c>
      <c r="AF54" s="80">
        <v>8</v>
      </c>
      <c r="AG54" s="80"/>
      <c r="AH54" s="80">
        <v>8</v>
      </c>
      <c r="AI54" s="80">
        <v>8</v>
      </c>
      <c r="AJ54" s="80">
        <v>8</v>
      </c>
      <c r="AK54" s="362">
        <f t="shared" ref="AK54" si="30">((SUM(F54:AJ54))/8)-(SUMIF($F$6:$AJ$6,"C.Nhật",F54:AJ54)/8)</f>
        <v>27</v>
      </c>
      <c r="AL54" s="362">
        <f t="shared" ref="AL54" si="31">SUM(F55:AJ55)/8*1.5</f>
        <v>0</v>
      </c>
      <c r="AM54" s="364">
        <f t="shared" ref="AM54" si="32">SUMIF($F$6:$AJ$6,"C.Nhật",$F54:$AJ55)/8*2</f>
        <v>0</v>
      </c>
      <c r="AN54" s="366">
        <f t="shared" ref="AN54" si="33">SUM(AK54:AM55)</f>
        <v>27</v>
      </c>
      <c r="AO54" s="388">
        <v>0</v>
      </c>
      <c r="AP54" s="382"/>
      <c r="AQ54" s="382"/>
      <c r="AR54" s="382"/>
      <c r="AS54" s="380"/>
      <c r="AT54" s="315"/>
      <c r="AV54" s="171"/>
      <c r="AW54" s="171"/>
      <c r="AX54" s="171"/>
      <c r="AY54" s="171"/>
      <c r="AZ54" s="171"/>
      <c r="BA54" s="171"/>
      <c r="BB54" s="171"/>
      <c r="BC54" s="171"/>
      <c r="BD54" s="171"/>
      <c r="BE54" s="171"/>
      <c r="BF54" s="171"/>
      <c r="BG54" s="171"/>
      <c r="BH54" s="171"/>
      <c r="BI54" s="171"/>
      <c r="BJ54" s="171"/>
      <c r="BK54" s="171"/>
      <c r="BL54" s="171"/>
      <c r="BM54" s="171"/>
      <c r="BN54" s="171"/>
      <c r="BO54" s="171"/>
      <c r="BP54" s="171"/>
      <c r="BQ54" s="171"/>
      <c r="BR54" s="171"/>
      <c r="BS54" s="171"/>
      <c r="BT54" s="171"/>
      <c r="BU54" s="171"/>
      <c r="BV54" s="171"/>
      <c r="BW54" s="171"/>
      <c r="BX54" s="171"/>
      <c r="BY54" s="171"/>
      <c r="BZ54" s="171"/>
      <c r="CA54" s="171"/>
      <c r="CB54" s="171"/>
      <c r="CC54" s="171"/>
      <c r="CD54" s="171"/>
      <c r="CE54" s="171"/>
      <c r="CF54" s="171"/>
      <c r="CG54" s="171"/>
      <c r="CH54" s="171"/>
      <c r="CI54" s="171"/>
      <c r="CJ54" s="171"/>
      <c r="CK54" s="171"/>
      <c r="CL54" s="171"/>
      <c r="CM54" s="171"/>
    </row>
    <row r="55" spans="1:91" s="187" customFormat="1" ht="18" customHeight="1">
      <c r="A55" s="373"/>
      <c r="B55" s="373"/>
      <c r="C55" s="359"/>
      <c r="D55" s="361"/>
      <c r="E55" s="81" t="s">
        <v>32</v>
      </c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363"/>
      <c r="AL55" s="363"/>
      <c r="AM55" s="365"/>
      <c r="AN55" s="367"/>
      <c r="AO55" s="389"/>
      <c r="AP55" s="383"/>
      <c r="AQ55" s="383"/>
      <c r="AR55" s="383"/>
      <c r="AS55" s="381"/>
      <c r="AT55" s="315"/>
      <c r="AV55" s="171"/>
      <c r="AW55" s="171"/>
      <c r="AX55" s="171"/>
      <c r="AY55" s="171"/>
      <c r="AZ55" s="171"/>
      <c r="BA55" s="171"/>
      <c r="BB55" s="171"/>
      <c r="BC55" s="171"/>
      <c r="BD55" s="171"/>
      <c r="BE55" s="171"/>
      <c r="BF55" s="171"/>
      <c r="BG55" s="171"/>
      <c r="BH55" s="171"/>
      <c r="BI55" s="171"/>
      <c r="BJ55" s="171"/>
      <c r="BK55" s="171"/>
      <c r="BL55" s="171"/>
      <c r="BM55" s="171"/>
      <c r="BN55" s="171"/>
      <c r="BO55" s="171"/>
      <c r="BP55" s="171"/>
      <c r="BQ55" s="171"/>
      <c r="BR55" s="171"/>
      <c r="BS55" s="171"/>
      <c r="BT55" s="171"/>
      <c r="BU55" s="171"/>
      <c r="BV55" s="171"/>
      <c r="BW55" s="171"/>
      <c r="BX55" s="171"/>
      <c r="BY55" s="171"/>
      <c r="BZ55" s="171"/>
      <c r="CA55" s="171"/>
      <c r="CB55" s="171"/>
      <c r="CC55" s="171"/>
      <c r="CD55" s="171"/>
      <c r="CE55" s="171"/>
      <c r="CF55" s="171"/>
      <c r="CG55" s="171"/>
      <c r="CH55" s="171"/>
      <c r="CI55" s="171"/>
      <c r="CJ55" s="171"/>
      <c r="CK55" s="171"/>
      <c r="CL55" s="171"/>
      <c r="CM55" s="171"/>
    </row>
    <row r="56" spans="1:91" s="187" customFormat="1" ht="18" customHeight="1">
      <c r="A56" s="372">
        <f>A54+1</f>
        <v>3</v>
      </c>
      <c r="B56" s="372" t="s">
        <v>82</v>
      </c>
      <c r="C56" s="358" t="str">
        <f>VLOOKUP(B56,DS,2,0)</f>
        <v>Võ Uyên Phương</v>
      </c>
      <c r="D56" s="360" t="str">
        <f>VLOOKUP(B56,DS,3,0)</f>
        <v>LĐ- TL</v>
      </c>
      <c r="E56" s="79" t="s">
        <v>33</v>
      </c>
      <c r="F56" s="80"/>
      <c r="G56" s="80">
        <v>8</v>
      </c>
      <c r="H56" s="80">
        <v>8</v>
      </c>
      <c r="I56" s="80">
        <v>8</v>
      </c>
      <c r="J56" s="80">
        <v>8</v>
      </c>
      <c r="K56" s="80">
        <v>8</v>
      </c>
      <c r="L56" s="80"/>
      <c r="M56" s="80">
        <v>8</v>
      </c>
      <c r="N56" s="80">
        <v>8</v>
      </c>
      <c r="O56" s="80">
        <v>8</v>
      </c>
      <c r="P56" s="80">
        <v>8</v>
      </c>
      <c r="Q56" s="80">
        <v>8</v>
      </c>
      <c r="R56" s="80">
        <v>8</v>
      </c>
      <c r="S56" s="80"/>
      <c r="T56" s="80">
        <v>8</v>
      </c>
      <c r="U56" s="80">
        <v>8</v>
      </c>
      <c r="V56" s="80">
        <v>8</v>
      </c>
      <c r="W56" s="80">
        <v>8</v>
      </c>
      <c r="X56" s="80">
        <v>8</v>
      </c>
      <c r="Y56" s="80">
        <v>8</v>
      </c>
      <c r="Z56" s="80"/>
      <c r="AA56" s="80">
        <v>8</v>
      </c>
      <c r="AB56" s="80">
        <v>8</v>
      </c>
      <c r="AC56" s="80">
        <v>8</v>
      </c>
      <c r="AD56" s="80">
        <v>8</v>
      </c>
      <c r="AE56" s="80">
        <v>8</v>
      </c>
      <c r="AF56" s="80">
        <v>8</v>
      </c>
      <c r="AG56" s="80"/>
      <c r="AH56" s="80"/>
      <c r="AI56" s="80">
        <v>8</v>
      </c>
      <c r="AJ56" s="80">
        <v>8</v>
      </c>
      <c r="AK56" s="362">
        <f t="shared" ref="AK56" si="34">((SUM(F56:AJ56))/8)-(SUMIF($F$6:$AJ$6,"C.Nhật",F56:AJ56)/8)</f>
        <v>25</v>
      </c>
      <c r="AL56" s="362">
        <f t="shared" ref="AL56" si="35">SUM(F57:AJ57)/8*1.5</f>
        <v>0</v>
      </c>
      <c r="AM56" s="364">
        <f t="shared" ref="AM56" si="36">SUMIF($F$6:$AJ$6,"C.Nhật",$F56:$AJ57)/8*2</f>
        <v>0</v>
      </c>
      <c r="AN56" s="366">
        <f t="shared" ref="AN56" si="37">SUM(AK56:AM57)</f>
        <v>25</v>
      </c>
      <c r="AO56" s="388">
        <v>0</v>
      </c>
      <c r="AP56" s="382"/>
      <c r="AQ56" s="382"/>
      <c r="AR56" s="382"/>
      <c r="AS56" s="380"/>
      <c r="AT56" s="315"/>
      <c r="AV56" s="171"/>
      <c r="AW56" s="171"/>
      <c r="AX56" s="171"/>
      <c r="AY56" s="171"/>
      <c r="AZ56" s="171"/>
      <c r="BA56" s="171"/>
      <c r="BB56" s="171"/>
      <c r="BC56" s="171"/>
      <c r="BD56" s="171"/>
      <c r="BE56" s="171"/>
      <c r="BF56" s="171"/>
      <c r="BG56" s="171"/>
      <c r="BH56" s="171"/>
      <c r="BI56" s="171"/>
      <c r="BJ56" s="171"/>
      <c r="BK56" s="171"/>
      <c r="BL56" s="171"/>
      <c r="BM56" s="171"/>
      <c r="BN56" s="171"/>
      <c r="BO56" s="171"/>
      <c r="BP56" s="171"/>
      <c r="BQ56" s="171"/>
      <c r="BR56" s="171"/>
      <c r="BS56" s="171"/>
      <c r="BT56" s="171"/>
      <c r="BU56" s="171"/>
      <c r="BV56" s="171"/>
      <c r="BW56" s="171"/>
      <c r="BX56" s="171"/>
      <c r="BY56" s="171"/>
      <c r="BZ56" s="171"/>
      <c r="CA56" s="171"/>
      <c r="CB56" s="171"/>
      <c r="CC56" s="171"/>
      <c r="CD56" s="171"/>
      <c r="CE56" s="171"/>
      <c r="CF56" s="171"/>
      <c r="CG56" s="171"/>
      <c r="CH56" s="171"/>
      <c r="CI56" s="171"/>
      <c r="CJ56" s="171"/>
      <c r="CK56" s="171"/>
      <c r="CL56" s="171"/>
      <c r="CM56" s="171"/>
    </row>
    <row r="57" spans="1:91" s="187" customFormat="1" ht="18" customHeight="1">
      <c r="A57" s="373"/>
      <c r="B57" s="373"/>
      <c r="C57" s="359"/>
      <c r="D57" s="361"/>
      <c r="E57" s="81" t="s">
        <v>32</v>
      </c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363"/>
      <c r="AL57" s="363"/>
      <c r="AM57" s="365"/>
      <c r="AN57" s="367"/>
      <c r="AO57" s="389"/>
      <c r="AP57" s="383"/>
      <c r="AQ57" s="383"/>
      <c r="AR57" s="383"/>
      <c r="AS57" s="381"/>
      <c r="AT57" s="315"/>
      <c r="AV57" s="171"/>
      <c r="AW57" s="171"/>
      <c r="AX57" s="171"/>
      <c r="AY57" s="171"/>
      <c r="AZ57" s="171"/>
      <c r="BA57" s="171"/>
      <c r="BB57" s="171"/>
      <c r="BC57" s="171"/>
      <c r="BD57" s="171"/>
      <c r="BE57" s="171"/>
      <c r="BF57" s="171"/>
      <c r="BG57" s="171"/>
      <c r="BH57" s="171"/>
      <c r="BI57" s="171"/>
      <c r="BJ57" s="171"/>
      <c r="BK57" s="171"/>
      <c r="BL57" s="171"/>
      <c r="BM57" s="171"/>
      <c r="BN57" s="171"/>
      <c r="BO57" s="171"/>
      <c r="BP57" s="171"/>
      <c r="BQ57" s="171"/>
      <c r="BR57" s="171"/>
      <c r="BS57" s="171"/>
      <c r="BT57" s="171"/>
      <c r="BU57" s="171"/>
      <c r="BV57" s="171"/>
      <c r="BW57" s="171"/>
      <c r="BX57" s="171"/>
      <c r="BY57" s="171"/>
      <c r="BZ57" s="171"/>
      <c r="CA57" s="171"/>
      <c r="CB57" s="171"/>
      <c r="CC57" s="171"/>
      <c r="CD57" s="171"/>
      <c r="CE57" s="171"/>
      <c r="CF57" s="171"/>
      <c r="CG57" s="171"/>
      <c r="CH57" s="171"/>
      <c r="CI57" s="171"/>
      <c r="CJ57" s="171"/>
      <c r="CK57" s="171"/>
      <c r="CL57" s="171"/>
      <c r="CM57" s="171"/>
    </row>
    <row r="58" spans="1:91" s="187" customFormat="1" ht="18" customHeight="1">
      <c r="A58" s="372">
        <f>A56+1</f>
        <v>4</v>
      </c>
      <c r="B58" s="372" t="s">
        <v>85</v>
      </c>
      <c r="C58" s="358" t="str">
        <f>VLOOKUP(B58,DS,2,0)</f>
        <v>Lê Nguyễn Huy Cường</v>
      </c>
      <c r="D58" s="360" t="str">
        <f>VLOOKUP(B58,DS,3,0)</f>
        <v>XNK</v>
      </c>
      <c r="E58" s="79" t="s">
        <v>33</v>
      </c>
      <c r="F58" s="80">
        <v>8</v>
      </c>
      <c r="G58" s="80">
        <v>8</v>
      </c>
      <c r="H58" s="80">
        <v>8</v>
      </c>
      <c r="I58" s="80">
        <v>8</v>
      </c>
      <c r="J58" s="80">
        <v>8</v>
      </c>
      <c r="K58" s="80">
        <v>8</v>
      </c>
      <c r="L58" s="80"/>
      <c r="M58" s="80">
        <v>8</v>
      </c>
      <c r="N58" s="80">
        <v>8</v>
      </c>
      <c r="O58" s="80">
        <v>8</v>
      </c>
      <c r="P58" s="80">
        <v>8</v>
      </c>
      <c r="Q58" s="80">
        <v>8</v>
      </c>
      <c r="R58" s="80">
        <v>8</v>
      </c>
      <c r="S58" s="80"/>
      <c r="T58" s="80">
        <v>8</v>
      </c>
      <c r="U58" s="80">
        <v>8</v>
      </c>
      <c r="V58" s="80">
        <v>8</v>
      </c>
      <c r="W58" s="80">
        <v>8</v>
      </c>
      <c r="X58" s="80">
        <v>8</v>
      </c>
      <c r="Y58" s="80">
        <v>8</v>
      </c>
      <c r="Z58" s="80"/>
      <c r="AA58" s="80">
        <v>8</v>
      </c>
      <c r="AB58" s="80">
        <v>8</v>
      </c>
      <c r="AC58" s="80">
        <v>8</v>
      </c>
      <c r="AD58" s="80">
        <v>8</v>
      </c>
      <c r="AE58" s="80">
        <v>8</v>
      </c>
      <c r="AF58" s="80">
        <v>8</v>
      </c>
      <c r="AG58" s="80"/>
      <c r="AH58" s="80">
        <v>8</v>
      </c>
      <c r="AI58" s="80">
        <v>8</v>
      </c>
      <c r="AJ58" s="80">
        <v>8</v>
      </c>
      <c r="AK58" s="362">
        <f t="shared" ref="AK58" si="38">((SUM(F58:AJ58))/8)-(SUMIF($F$6:$AJ$6,"C.Nhật",F58:AJ58)/8)</f>
        <v>27</v>
      </c>
      <c r="AL58" s="362">
        <f t="shared" ref="AL58" si="39">SUM(F59:AJ59)/8*1.5</f>
        <v>0</v>
      </c>
      <c r="AM58" s="364">
        <f t="shared" ref="AM58" si="40">SUMIF($F$6:$AJ$6,"C.Nhật",$F58:$AJ59)/8*2</f>
        <v>0</v>
      </c>
      <c r="AN58" s="366">
        <f t="shared" ref="AN58" si="41">SUM(AK58:AM59)</f>
        <v>27</v>
      </c>
      <c r="AO58" s="388">
        <v>0</v>
      </c>
      <c r="AP58" s="382"/>
      <c r="AQ58" s="382"/>
      <c r="AR58" s="382"/>
      <c r="AS58" s="380"/>
      <c r="AT58" s="315"/>
      <c r="AV58" s="171"/>
      <c r="AW58" s="171"/>
      <c r="AX58" s="171"/>
      <c r="AY58" s="171"/>
      <c r="AZ58" s="171"/>
      <c r="BA58" s="171"/>
      <c r="BB58" s="171"/>
      <c r="BC58" s="171"/>
      <c r="BD58" s="171"/>
      <c r="BE58" s="171"/>
      <c r="BF58" s="171"/>
      <c r="BG58" s="171"/>
      <c r="BH58" s="171"/>
      <c r="BI58" s="171"/>
      <c r="BJ58" s="171"/>
      <c r="BK58" s="171"/>
      <c r="BL58" s="171"/>
      <c r="BM58" s="171"/>
      <c r="BN58" s="171"/>
      <c r="BO58" s="171"/>
      <c r="BP58" s="171"/>
      <c r="BQ58" s="171"/>
      <c r="BR58" s="171"/>
      <c r="BS58" s="171"/>
      <c r="BT58" s="171"/>
      <c r="BU58" s="171"/>
      <c r="BV58" s="171"/>
      <c r="BW58" s="171"/>
      <c r="BX58" s="171"/>
      <c r="BY58" s="171"/>
      <c r="BZ58" s="171"/>
      <c r="CA58" s="171"/>
      <c r="CB58" s="171"/>
      <c r="CC58" s="171"/>
      <c r="CD58" s="171"/>
      <c r="CE58" s="171"/>
      <c r="CF58" s="171"/>
      <c r="CG58" s="171"/>
      <c r="CH58" s="171"/>
      <c r="CI58" s="171"/>
      <c r="CJ58" s="171"/>
      <c r="CK58" s="171"/>
      <c r="CL58" s="171"/>
      <c r="CM58" s="171"/>
    </row>
    <row r="59" spans="1:91" s="187" customFormat="1" ht="18" customHeight="1">
      <c r="A59" s="373"/>
      <c r="B59" s="373"/>
      <c r="C59" s="359"/>
      <c r="D59" s="361"/>
      <c r="E59" s="81" t="s">
        <v>32</v>
      </c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363"/>
      <c r="AL59" s="363"/>
      <c r="AM59" s="365"/>
      <c r="AN59" s="367"/>
      <c r="AO59" s="389"/>
      <c r="AP59" s="383"/>
      <c r="AQ59" s="383"/>
      <c r="AR59" s="383"/>
      <c r="AS59" s="381"/>
      <c r="AT59" s="315"/>
      <c r="AV59" s="171"/>
      <c r="AW59" s="171"/>
      <c r="AX59" s="171"/>
      <c r="AY59" s="171"/>
      <c r="AZ59" s="171"/>
      <c r="BA59" s="171"/>
      <c r="BB59" s="171"/>
      <c r="BC59" s="171"/>
      <c r="BD59" s="171"/>
      <c r="BE59" s="171"/>
      <c r="BF59" s="171"/>
      <c r="BG59" s="171"/>
      <c r="BH59" s="171"/>
      <c r="BI59" s="171"/>
      <c r="BJ59" s="171"/>
      <c r="BK59" s="171"/>
      <c r="BL59" s="171"/>
      <c r="BM59" s="171"/>
      <c r="BN59" s="171"/>
      <c r="BO59" s="171"/>
      <c r="BP59" s="171"/>
      <c r="BQ59" s="171"/>
      <c r="BR59" s="171"/>
      <c r="BS59" s="171"/>
      <c r="BT59" s="171"/>
      <c r="BU59" s="171"/>
      <c r="BV59" s="171"/>
      <c r="BW59" s="171"/>
      <c r="BX59" s="171"/>
      <c r="BY59" s="171"/>
      <c r="BZ59" s="171"/>
      <c r="CA59" s="171"/>
      <c r="CB59" s="171"/>
      <c r="CC59" s="171"/>
      <c r="CD59" s="171"/>
      <c r="CE59" s="171"/>
      <c r="CF59" s="171"/>
      <c r="CG59" s="171"/>
      <c r="CH59" s="171"/>
      <c r="CI59" s="171"/>
      <c r="CJ59" s="171"/>
      <c r="CK59" s="171"/>
      <c r="CL59" s="171"/>
      <c r="CM59" s="171"/>
    </row>
    <row r="60" spans="1:91" s="187" customFormat="1" ht="18" customHeight="1">
      <c r="A60" s="372">
        <f t="shared" ref="A60" si="42">A58+1</f>
        <v>5</v>
      </c>
      <c r="B60" s="372" t="s">
        <v>88</v>
      </c>
      <c r="C60" s="358" t="str">
        <f>VLOOKUP(B60,DS,2,0)</f>
        <v>Nguyễn Văn Bé Tư</v>
      </c>
      <c r="D60" s="360" t="str">
        <f>VLOOKUP(B60,DS,3,0)</f>
        <v>Tài xế</v>
      </c>
      <c r="E60" s="79" t="s">
        <v>33</v>
      </c>
      <c r="F60" s="80">
        <v>8</v>
      </c>
      <c r="G60" s="80">
        <v>8</v>
      </c>
      <c r="H60" s="80">
        <v>8</v>
      </c>
      <c r="I60" s="80">
        <v>8</v>
      </c>
      <c r="J60" s="80">
        <v>8</v>
      </c>
      <c r="K60" s="80">
        <v>8</v>
      </c>
      <c r="L60" s="80"/>
      <c r="M60" s="80">
        <v>8</v>
      </c>
      <c r="N60" s="80">
        <v>8</v>
      </c>
      <c r="O60" s="80">
        <v>8</v>
      </c>
      <c r="P60" s="80">
        <v>8</v>
      </c>
      <c r="Q60" s="80"/>
      <c r="R60" s="80">
        <v>8</v>
      </c>
      <c r="S60" s="80"/>
      <c r="T60" s="80">
        <v>8</v>
      </c>
      <c r="U60" s="80">
        <v>8</v>
      </c>
      <c r="V60" s="80">
        <v>8</v>
      </c>
      <c r="W60" s="80">
        <v>8</v>
      </c>
      <c r="X60" s="80">
        <v>8</v>
      </c>
      <c r="Y60" s="80">
        <v>8</v>
      </c>
      <c r="Z60" s="80"/>
      <c r="AA60" s="80">
        <v>8</v>
      </c>
      <c r="AB60" s="80">
        <v>8</v>
      </c>
      <c r="AC60" s="80">
        <v>8</v>
      </c>
      <c r="AD60" s="80">
        <v>8</v>
      </c>
      <c r="AE60" s="80">
        <v>8</v>
      </c>
      <c r="AF60" s="80">
        <v>8</v>
      </c>
      <c r="AG60" s="80"/>
      <c r="AH60" s="80">
        <v>8</v>
      </c>
      <c r="AI60" s="80">
        <v>8</v>
      </c>
      <c r="AJ60" s="80">
        <v>8</v>
      </c>
      <c r="AK60" s="362">
        <f t="shared" ref="AK60" si="43">((SUM(F60:AJ60))/8)-(SUMIF($F$6:$AJ$6,"C.Nhật",F60:AJ60)/8)</f>
        <v>26</v>
      </c>
      <c r="AL60" s="362">
        <f t="shared" ref="AL60" si="44">SUM(F61:AJ61)/8*1.5</f>
        <v>0</v>
      </c>
      <c r="AM60" s="364">
        <f t="shared" ref="AM60" si="45">SUMIF($F$6:$AJ$6,"C.Nhật",$F60:$AJ61)/8*2</f>
        <v>0</v>
      </c>
      <c r="AN60" s="366">
        <f t="shared" ref="AN60" si="46">SUM(AK60:AM61)</f>
        <v>26</v>
      </c>
      <c r="AO60" s="388">
        <v>0</v>
      </c>
      <c r="AP60" s="382"/>
      <c r="AQ60" s="382"/>
      <c r="AR60" s="382"/>
      <c r="AS60" s="380"/>
      <c r="AT60" s="315"/>
      <c r="AV60" s="171"/>
      <c r="AW60" s="171"/>
      <c r="AX60" s="171"/>
      <c r="AY60" s="171"/>
      <c r="AZ60" s="171"/>
      <c r="BA60" s="171"/>
      <c r="BB60" s="171"/>
      <c r="BC60" s="171"/>
      <c r="BD60" s="171"/>
      <c r="BE60" s="171"/>
      <c r="BF60" s="171"/>
      <c r="BG60" s="171"/>
      <c r="BH60" s="171"/>
      <c r="BI60" s="171"/>
      <c r="BJ60" s="171"/>
      <c r="BK60" s="171"/>
      <c r="BL60" s="171"/>
      <c r="BM60" s="171"/>
      <c r="BN60" s="171"/>
      <c r="BO60" s="171"/>
      <c r="BP60" s="171"/>
      <c r="BQ60" s="171"/>
      <c r="BR60" s="171"/>
      <c r="BS60" s="171"/>
      <c r="BT60" s="171"/>
      <c r="BU60" s="171"/>
      <c r="BV60" s="171"/>
      <c r="BW60" s="171"/>
      <c r="BX60" s="171"/>
      <c r="BY60" s="171"/>
      <c r="BZ60" s="171"/>
      <c r="CA60" s="171"/>
      <c r="CB60" s="171"/>
      <c r="CC60" s="171"/>
      <c r="CD60" s="171"/>
      <c r="CE60" s="171"/>
      <c r="CF60" s="171"/>
      <c r="CG60" s="171"/>
      <c r="CH60" s="171"/>
      <c r="CI60" s="171"/>
      <c r="CJ60" s="171"/>
      <c r="CK60" s="171"/>
      <c r="CL60" s="171"/>
      <c r="CM60" s="171"/>
    </row>
    <row r="61" spans="1:91" s="187" customFormat="1" ht="18" customHeight="1">
      <c r="A61" s="373"/>
      <c r="B61" s="373"/>
      <c r="C61" s="359"/>
      <c r="D61" s="361"/>
      <c r="E61" s="81" t="s">
        <v>32</v>
      </c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363"/>
      <c r="AL61" s="363"/>
      <c r="AM61" s="365"/>
      <c r="AN61" s="367"/>
      <c r="AO61" s="389"/>
      <c r="AP61" s="383"/>
      <c r="AQ61" s="383"/>
      <c r="AR61" s="383"/>
      <c r="AS61" s="381"/>
      <c r="AT61" s="315"/>
      <c r="AV61" s="171"/>
      <c r="AW61" s="171"/>
      <c r="AX61" s="171"/>
      <c r="AY61" s="171"/>
      <c r="AZ61" s="171"/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1"/>
      <c r="BQ61" s="171"/>
      <c r="BR61" s="171"/>
      <c r="BS61" s="171"/>
      <c r="BT61" s="171"/>
      <c r="BU61" s="171"/>
      <c r="BV61" s="171"/>
      <c r="BW61" s="171"/>
      <c r="BX61" s="171"/>
      <c r="BY61" s="171"/>
      <c r="BZ61" s="171"/>
      <c r="CA61" s="171"/>
      <c r="CB61" s="171"/>
      <c r="CC61" s="171"/>
      <c r="CD61" s="171"/>
      <c r="CE61" s="171"/>
      <c r="CF61" s="171"/>
      <c r="CG61" s="171"/>
      <c r="CH61" s="171"/>
      <c r="CI61" s="171"/>
      <c r="CJ61" s="171"/>
      <c r="CK61" s="171"/>
      <c r="CL61" s="171"/>
      <c r="CM61" s="171"/>
    </row>
    <row r="62" spans="1:91" s="187" customFormat="1" ht="18" customHeight="1">
      <c r="A62" s="372">
        <f t="shared" ref="A62" si="47">A60+1</f>
        <v>6</v>
      </c>
      <c r="B62" s="372" t="s">
        <v>206</v>
      </c>
      <c r="C62" s="358" t="str">
        <f>VLOOKUP(B62,DS,2,0)</f>
        <v>Dương Thanh Tuấn</v>
      </c>
      <c r="D62" s="360" t="str">
        <f>VLOOKUP(B62,DS,3,0)</f>
        <v>Nhân sự</v>
      </c>
      <c r="E62" s="79" t="s">
        <v>33</v>
      </c>
      <c r="F62" s="80">
        <v>8</v>
      </c>
      <c r="G62" s="80">
        <v>8</v>
      </c>
      <c r="H62" s="80">
        <v>8</v>
      </c>
      <c r="I62" s="80">
        <v>8</v>
      </c>
      <c r="J62" s="80">
        <v>8</v>
      </c>
      <c r="K62" s="80"/>
      <c r="L62" s="80"/>
      <c r="M62" s="80">
        <v>8</v>
      </c>
      <c r="N62" s="80">
        <v>8</v>
      </c>
      <c r="O62" s="80">
        <v>8</v>
      </c>
      <c r="P62" s="80">
        <v>8</v>
      </c>
      <c r="Q62" s="80">
        <v>8</v>
      </c>
      <c r="R62" s="80">
        <v>8</v>
      </c>
      <c r="S62" s="80"/>
      <c r="T62" s="80">
        <v>8</v>
      </c>
      <c r="U62" s="80">
        <v>8</v>
      </c>
      <c r="V62" s="80">
        <v>8</v>
      </c>
      <c r="W62" s="80">
        <v>8</v>
      </c>
      <c r="X62" s="80">
        <v>8</v>
      </c>
      <c r="Y62" s="80">
        <v>8</v>
      </c>
      <c r="Z62" s="80"/>
      <c r="AA62" s="80">
        <v>8</v>
      </c>
      <c r="AB62" s="80">
        <v>8</v>
      </c>
      <c r="AC62" s="80">
        <v>8</v>
      </c>
      <c r="AD62" s="80">
        <v>8</v>
      </c>
      <c r="AE62" s="80">
        <v>8</v>
      </c>
      <c r="AF62" s="80">
        <v>8</v>
      </c>
      <c r="AG62" s="80"/>
      <c r="AH62" s="80">
        <v>8</v>
      </c>
      <c r="AI62" s="80">
        <v>8</v>
      </c>
      <c r="AJ62" s="80"/>
      <c r="AK62" s="362">
        <f t="shared" ref="AK62" si="48">((SUM(F62:AJ62))/8)-(SUMIF($F$6:$AJ$6,"C.Nhật",F62:AJ62)/8)</f>
        <v>25</v>
      </c>
      <c r="AL62" s="362">
        <f t="shared" ref="AL62" si="49">SUM(F63:AJ63)/8*1.5</f>
        <v>0</v>
      </c>
      <c r="AM62" s="364">
        <f t="shared" ref="AM62" si="50">SUMIF($F$6:$AJ$6,"C.Nhật",$F62:$AJ63)/8*2</f>
        <v>0</v>
      </c>
      <c r="AN62" s="366">
        <f t="shared" ref="AN62" si="51">SUM(AK62:AM63)</f>
        <v>25</v>
      </c>
      <c r="AO62" s="388">
        <v>0</v>
      </c>
      <c r="AP62" s="382"/>
      <c r="AQ62" s="382"/>
      <c r="AR62" s="382"/>
      <c r="AS62" s="380"/>
      <c r="AT62" s="315"/>
      <c r="AV62" s="171"/>
      <c r="AW62" s="171"/>
      <c r="AX62" s="171"/>
      <c r="AY62" s="171"/>
      <c r="AZ62" s="171"/>
      <c r="BA62" s="171"/>
      <c r="BB62" s="171"/>
      <c r="BC62" s="171"/>
      <c r="BD62" s="171"/>
      <c r="BE62" s="171"/>
      <c r="BF62" s="171"/>
      <c r="BG62" s="171"/>
      <c r="BH62" s="171"/>
      <c r="BI62" s="171"/>
      <c r="BJ62" s="171"/>
      <c r="BK62" s="171"/>
      <c r="BL62" s="171"/>
      <c r="BM62" s="171"/>
      <c r="BN62" s="171"/>
      <c r="BO62" s="171"/>
      <c r="BP62" s="171"/>
      <c r="BQ62" s="171"/>
      <c r="BR62" s="171"/>
      <c r="BS62" s="171"/>
      <c r="BT62" s="171"/>
      <c r="BU62" s="171"/>
      <c r="BV62" s="171"/>
      <c r="BW62" s="171"/>
      <c r="BX62" s="171"/>
      <c r="BY62" s="171"/>
      <c r="BZ62" s="171"/>
      <c r="CA62" s="171"/>
      <c r="CB62" s="171"/>
      <c r="CC62" s="171"/>
      <c r="CD62" s="171"/>
      <c r="CE62" s="171"/>
      <c r="CF62" s="171"/>
      <c r="CG62" s="171"/>
      <c r="CH62" s="171"/>
      <c r="CI62" s="171"/>
      <c r="CJ62" s="171"/>
      <c r="CK62" s="171"/>
      <c r="CL62" s="171"/>
      <c r="CM62" s="171"/>
    </row>
    <row r="63" spans="1:91" s="187" customFormat="1" ht="18" customHeight="1">
      <c r="A63" s="373"/>
      <c r="B63" s="373"/>
      <c r="C63" s="359"/>
      <c r="D63" s="361"/>
      <c r="E63" s="81" t="s">
        <v>32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363"/>
      <c r="AL63" s="363"/>
      <c r="AM63" s="365"/>
      <c r="AN63" s="367"/>
      <c r="AO63" s="389"/>
      <c r="AP63" s="383"/>
      <c r="AQ63" s="383"/>
      <c r="AR63" s="383"/>
      <c r="AS63" s="381"/>
      <c r="AT63" s="315"/>
      <c r="AV63" s="171"/>
      <c r="AW63" s="171"/>
      <c r="AX63" s="171"/>
      <c r="AY63" s="171"/>
      <c r="AZ63" s="171"/>
      <c r="BA63" s="171"/>
      <c r="BB63" s="171"/>
      <c r="BC63" s="171"/>
      <c r="BD63" s="171"/>
      <c r="BE63" s="171"/>
      <c r="BF63" s="171"/>
      <c r="BG63" s="171"/>
      <c r="BH63" s="171"/>
      <c r="BI63" s="171"/>
      <c r="BJ63" s="171"/>
      <c r="BK63" s="171"/>
      <c r="BL63" s="171"/>
      <c r="BM63" s="171"/>
      <c r="BN63" s="171"/>
      <c r="BO63" s="171"/>
      <c r="BP63" s="171"/>
      <c r="BQ63" s="171"/>
      <c r="BR63" s="171"/>
      <c r="BS63" s="171"/>
      <c r="BT63" s="171"/>
      <c r="BU63" s="171"/>
      <c r="BV63" s="171"/>
      <c r="BW63" s="171"/>
      <c r="BX63" s="171"/>
      <c r="BY63" s="171"/>
      <c r="BZ63" s="171"/>
      <c r="CA63" s="171"/>
      <c r="CB63" s="171"/>
      <c r="CC63" s="171"/>
      <c r="CD63" s="171"/>
      <c r="CE63" s="171"/>
      <c r="CF63" s="171"/>
      <c r="CG63" s="171"/>
      <c r="CH63" s="171"/>
      <c r="CI63" s="171"/>
      <c r="CJ63" s="171"/>
      <c r="CK63" s="171"/>
      <c r="CL63" s="171"/>
      <c r="CM63" s="171"/>
    </row>
    <row r="64" spans="1:91" s="187" customFormat="1" ht="18" customHeight="1">
      <c r="A64" s="372">
        <f t="shared" ref="A64" si="52">A62+1</f>
        <v>7</v>
      </c>
      <c r="B64" s="372" t="s">
        <v>204</v>
      </c>
      <c r="C64" s="358" t="str">
        <f>VLOOKUP(B64,DS,2,0)</f>
        <v>Trần Văn Đoạn</v>
      </c>
      <c r="D64" s="360" t="str">
        <f>VLOOKUP(B64,DS,3,0)</f>
        <v>Tài xế</v>
      </c>
      <c r="E64" s="79" t="s">
        <v>33</v>
      </c>
      <c r="F64" s="80"/>
      <c r="G64" s="80">
        <v>8</v>
      </c>
      <c r="H64" s="80">
        <v>8</v>
      </c>
      <c r="I64" s="80">
        <v>8</v>
      </c>
      <c r="J64" s="80">
        <v>8</v>
      </c>
      <c r="K64" s="80">
        <v>8</v>
      </c>
      <c r="L64" s="80"/>
      <c r="M64" s="80">
        <v>8</v>
      </c>
      <c r="N64" s="80">
        <v>8</v>
      </c>
      <c r="O64" s="80">
        <v>8</v>
      </c>
      <c r="P64" s="80">
        <v>8</v>
      </c>
      <c r="Q64" s="80">
        <v>8</v>
      </c>
      <c r="R64" s="80">
        <v>8</v>
      </c>
      <c r="S64" s="80"/>
      <c r="T64" s="80">
        <v>8</v>
      </c>
      <c r="U64" s="80">
        <v>8</v>
      </c>
      <c r="V64" s="80">
        <v>8</v>
      </c>
      <c r="W64" s="80">
        <v>8</v>
      </c>
      <c r="X64" s="80">
        <v>8</v>
      </c>
      <c r="Y64" s="80"/>
      <c r="Z64" s="80"/>
      <c r="AA64" s="80">
        <v>8</v>
      </c>
      <c r="AB64" s="80">
        <v>8</v>
      </c>
      <c r="AC64" s="80">
        <v>8</v>
      </c>
      <c r="AD64" s="80">
        <v>8</v>
      </c>
      <c r="AE64" s="80">
        <v>8</v>
      </c>
      <c r="AF64" s="80">
        <v>8</v>
      </c>
      <c r="AG64" s="80"/>
      <c r="AH64" s="80">
        <v>8</v>
      </c>
      <c r="AI64" s="80">
        <v>8</v>
      </c>
      <c r="AJ64" s="80">
        <v>8</v>
      </c>
      <c r="AK64" s="362">
        <f t="shared" ref="AK64" si="53">((SUM(F64:AJ64))/8)-(SUMIF($F$6:$AJ$6,"C.Nhật",F64:AJ64)/8)</f>
        <v>25</v>
      </c>
      <c r="AL64" s="362">
        <f t="shared" ref="AL64" si="54">SUM(F65:AJ65)/8*1.5</f>
        <v>0</v>
      </c>
      <c r="AM64" s="364">
        <f t="shared" ref="AM64" si="55">SUMIF($F$6:$AJ$6,"C.Nhật",$F64:$AJ65)/8*2</f>
        <v>0</v>
      </c>
      <c r="AN64" s="366">
        <f t="shared" ref="AN64" si="56">SUM(AK64:AM65)</f>
        <v>25</v>
      </c>
      <c r="AO64" s="388">
        <v>0</v>
      </c>
      <c r="AP64" s="382"/>
      <c r="AQ64" s="382"/>
      <c r="AR64" s="382"/>
      <c r="AS64" s="380"/>
      <c r="AT64" s="315"/>
      <c r="AV64" s="171"/>
      <c r="AW64" s="171"/>
      <c r="AX64" s="171"/>
      <c r="AY64" s="171"/>
      <c r="AZ64" s="171"/>
      <c r="BA64" s="171"/>
      <c r="BB64" s="171"/>
      <c r="BC64" s="171"/>
      <c r="BD64" s="171"/>
      <c r="BE64" s="171"/>
      <c r="BF64" s="171"/>
      <c r="BG64" s="171"/>
      <c r="BH64" s="171"/>
      <c r="BI64" s="171"/>
      <c r="BJ64" s="171"/>
      <c r="BK64" s="171"/>
      <c r="BL64" s="171"/>
      <c r="BM64" s="171"/>
      <c r="BN64" s="171"/>
      <c r="BO64" s="171"/>
      <c r="BP64" s="171"/>
      <c r="BQ64" s="171"/>
      <c r="BR64" s="171"/>
      <c r="BS64" s="171"/>
      <c r="BT64" s="171"/>
      <c r="BU64" s="171"/>
      <c r="BV64" s="171"/>
      <c r="BW64" s="171"/>
      <c r="BX64" s="171"/>
      <c r="BY64" s="171"/>
      <c r="BZ64" s="171"/>
      <c r="CA64" s="171"/>
      <c r="CB64" s="171"/>
      <c r="CC64" s="171"/>
      <c r="CD64" s="171"/>
      <c r="CE64" s="171"/>
      <c r="CF64" s="171"/>
      <c r="CG64" s="171"/>
      <c r="CH64" s="171"/>
      <c r="CI64" s="171"/>
      <c r="CJ64" s="171"/>
      <c r="CK64" s="171"/>
      <c r="CL64" s="171"/>
      <c r="CM64" s="171"/>
    </row>
    <row r="65" spans="1:91" s="187" customFormat="1" ht="18" customHeight="1">
      <c r="A65" s="373"/>
      <c r="B65" s="373"/>
      <c r="C65" s="359"/>
      <c r="D65" s="361"/>
      <c r="E65" s="81" t="s">
        <v>32</v>
      </c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  <c r="AA65" s="82"/>
      <c r="AB65" s="82"/>
      <c r="AC65" s="82"/>
      <c r="AD65" s="82"/>
      <c r="AE65" s="82"/>
      <c r="AF65" s="82"/>
      <c r="AG65" s="82"/>
      <c r="AH65" s="82"/>
      <c r="AI65" s="82"/>
      <c r="AJ65" s="82"/>
      <c r="AK65" s="363"/>
      <c r="AL65" s="363"/>
      <c r="AM65" s="365"/>
      <c r="AN65" s="367"/>
      <c r="AO65" s="389"/>
      <c r="AP65" s="383"/>
      <c r="AQ65" s="383"/>
      <c r="AR65" s="383"/>
      <c r="AS65" s="381"/>
      <c r="AT65" s="315"/>
      <c r="AV65" s="171"/>
      <c r="AW65" s="171"/>
      <c r="AX65" s="171"/>
      <c r="AY65" s="171"/>
      <c r="AZ65" s="171"/>
      <c r="BA65" s="171"/>
      <c r="BB65" s="171"/>
      <c r="BC65" s="171"/>
      <c r="BD65" s="171"/>
      <c r="BE65" s="171"/>
      <c r="BF65" s="171"/>
      <c r="BG65" s="171"/>
      <c r="BH65" s="171"/>
      <c r="BI65" s="171"/>
      <c r="BJ65" s="171"/>
      <c r="BK65" s="171"/>
      <c r="BL65" s="171"/>
      <c r="BM65" s="171"/>
      <c r="BN65" s="171"/>
      <c r="BO65" s="171"/>
      <c r="BP65" s="171"/>
      <c r="BQ65" s="171"/>
      <c r="BR65" s="171"/>
      <c r="BS65" s="171"/>
      <c r="BT65" s="171"/>
      <c r="BU65" s="171"/>
      <c r="BV65" s="171"/>
      <c r="BW65" s="171"/>
      <c r="BX65" s="171"/>
      <c r="BY65" s="171"/>
      <c r="BZ65" s="171"/>
      <c r="CA65" s="171"/>
      <c r="CB65" s="171"/>
      <c r="CC65" s="171"/>
      <c r="CD65" s="171"/>
      <c r="CE65" s="171"/>
      <c r="CF65" s="171"/>
      <c r="CG65" s="171"/>
      <c r="CH65" s="171"/>
      <c r="CI65" s="171"/>
      <c r="CJ65" s="171"/>
      <c r="CK65" s="171"/>
      <c r="CL65" s="171"/>
      <c r="CM65" s="171"/>
    </row>
    <row r="66" spans="1:91" s="205" customFormat="1" ht="12.75">
      <c r="A66" s="195"/>
      <c r="B66" s="196"/>
      <c r="C66" s="197"/>
      <c r="D66" s="198"/>
      <c r="E66" s="197"/>
      <c r="F66" s="199"/>
      <c r="G66" s="199"/>
      <c r="H66" s="200"/>
      <c r="I66" s="200"/>
      <c r="J66" s="201"/>
      <c r="K66" s="199"/>
      <c r="L66" s="200"/>
      <c r="M66" s="199"/>
      <c r="N66" s="199"/>
      <c r="O66" s="199"/>
      <c r="P66" s="199"/>
      <c r="Q66" s="200"/>
      <c r="R66" s="199"/>
      <c r="S66" s="199"/>
      <c r="T66" s="201"/>
      <c r="U66" s="199"/>
      <c r="V66" s="199"/>
      <c r="W66" s="199"/>
      <c r="X66" s="196"/>
      <c r="Y66" s="199"/>
      <c r="Z66" s="199"/>
      <c r="AA66" s="199"/>
      <c r="AB66" s="199"/>
      <c r="AC66" s="199"/>
      <c r="AD66" s="200"/>
      <c r="AE66" s="199"/>
      <c r="AF66" s="199"/>
      <c r="AG66" s="199"/>
      <c r="AH66" s="199"/>
      <c r="AI66" s="199"/>
      <c r="AJ66" s="199"/>
      <c r="AK66" s="197"/>
      <c r="AL66" s="197"/>
      <c r="AM66" s="202"/>
      <c r="AN66" s="203"/>
      <c r="AO66" s="203"/>
      <c r="AP66" s="203"/>
      <c r="AQ66" s="203"/>
      <c r="AR66" s="203"/>
      <c r="AS66" s="197"/>
      <c r="AT66" s="204"/>
    </row>
    <row r="67" spans="1:91" s="205" customFormat="1" ht="12.75">
      <c r="A67" s="195"/>
      <c r="B67" s="196"/>
      <c r="C67" s="206" t="s">
        <v>14</v>
      </c>
      <c r="D67" s="198"/>
      <c r="E67" s="197"/>
      <c r="F67" s="199"/>
      <c r="G67" s="199"/>
      <c r="H67" s="200"/>
      <c r="I67" s="200"/>
      <c r="J67" s="201"/>
      <c r="K67" s="199"/>
      <c r="L67" s="200"/>
      <c r="M67" s="199"/>
      <c r="N67" s="199"/>
      <c r="O67" s="199"/>
      <c r="P67" s="199"/>
      <c r="Q67" s="200"/>
      <c r="R67" s="199"/>
      <c r="S67" s="199"/>
      <c r="T67" s="201"/>
      <c r="U67" s="199"/>
      <c r="V67" s="199"/>
      <c r="W67" s="199"/>
      <c r="X67" s="196"/>
      <c r="Y67" s="199"/>
      <c r="Z67" s="199"/>
      <c r="AA67" s="199"/>
      <c r="AB67" s="199"/>
      <c r="AC67" s="199"/>
      <c r="AD67" s="200"/>
      <c r="AE67" s="199"/>
      <c r="AF67" s="199"/>
      <c r="AG67" s="199"/>
      <c r="AH67" s="199"/>
      <c r="AI67" s="199"/>
      <c r="AJ67" s="199"/>
      <c r="AK67" s="197"/>
      <c r="AL67" s="197"/>
      <c r="AM67" s="202"/>
      <c r="AN67" s="203"/>
      <c r="AO67" s="203"/>
      <c r="AP67" s="203"/>
      <c r="AQ67" s="203"/>
      <c r="AR67" s="203"/>
      <c r="AS67" s="197"/>
      <c r="AT67" s="204"/>
    </row>
    <row r="68" spans="1:91" s="205" customFormat="1" ht="12.75">
      <c r="A68" s="207"/>
      <c r="B68" s="207"/>
      <c r="C68" s="197"/>
      <c r="D68" s="198"/>
      <c r="E68" s="197"/>
      <c r="F68" s="199"/>
      <c r="G68" s="199"/>
      <c r="H68" s="208"/>
      <c r="I68" s="208"/>
      <c r="J68" s="208"/>
      <c r="K68" s="199"/>
      <c r="L68" s="208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208"/>
      <c r="AE68" s="199"/>
      <c r="AF68" s="199"/>
      <c r="AG68" s="199"/>
      <c r="AH68" s="199"/>
      <c r="AI68" s="199"/>
      <c r="AJ68" s="199"/>
      <c r="AK68" s="197"/>
      <c r="AL68" s="197"/>
      <c r="AM68" s="202"/>
      <c r="AN68" s="209"/>
      <c r="AO68" s="209"/>
      <c r="AP68" s="209"/>
      <c r="AQ68" s="209"/>
      <c r="AR68" s="209"/>
      <c r="AS68" s="197"/>
      <c r="AT68" s="204"/>
    </row>
    <row r="69" spans="1:91" s="210" customFormat="1" ht="15" customHeight="1">
      <c r="A69" s="207"/>
      <c r="B69" s="207"/>
      <c r="C69" s="197"/>
      <c r="D69" s="198"/>
      <c r="E69" s="197"/>
      <c r="F69" s="199"/>
      <c r="G69" s="199"/>
      <c r="H69" s="208"/>
      <c r="I69" s="208"/>
      <c r="J69" s="208"/>
      <c r="K69" s="199"/>
      <c r="L69" s="208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208"/>
      <c r="AE69" s="199"/>
      <c r="AF69" s="199"/>
      <c r="AG69" s="199"/>
      <c r="AH69" s="199"/>
      <c r="AI69" s="199"/>
      <c r="AJ69" s="199"/>
      <c r="AK69" s="197"/>
      <c r="AL69" s="197"/>
      <c r="AM69" s="202"/>
      <c r="AN69" s="209"/>
      <c r="AO69" s="209"/>
      <c r="AP69" s="209"/>
      <c r="AQ69" s="209"/>
      <c r="AR69" s="209"/>
      <c r="AS69" s="197"/>
      <c r="AT69" s="197"/>
    </row>
    <row r="70" spans="1:91" s="210" customFormat="1" ht="11.25">
      <c r="A70" s="207"/>
      <c r="B70" s="207"/>
      <c r="C70" s="197"/>
      <c r="D70" s="198"/>
      <c r="E70" s="197"/>
      <c r="F70" s="199"/>
      <c r="G70" s="199"/>
      <c r="H70" s="208"/>
      <c r="I70" s="208"/>
      <c r="J70" s="208"/>
      <c r="K70" s="199"/>
      <c r="L70" s="208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208"/>
      <c r="AE70" s="199"/>
      <c r="AF70" s="199"/>
      <c r="AG70" s="199"/>
      <c r="AH70" s="199"/>
      <c r="AI70" s="199"/>
      <c r="AJ70" s="199"/>
      <c r="AK70" s="197"/>
      <c r="AL70" s="197"/>
      <c r="AM70" s="202"/>
      <c r="AN70" s="209"/>
      <c r="AO70" s="209"/>
      <c r="AP70" s="209"/>
      <c r="AQ70" s="209"/>
      <c r="AR70" s="209"/>
      <c r="AS70" s="197"/>
      <c r="AT70" s="197"/>
    </row>
    <row r="71" spans="1:91" s="210" customFormat="1" ht="11.25">
      <c r="A71" s="207"/>
      <c r="B71" s="207"/>
      <c r="C71" s="197"/>
      <c r="D71" s="198"/>
      <c r="E71" s="197"/>
      <c r="F71" s="199"/>
      <c r="G71" s="199"/>
      <c r="H71" s="208"/>
      <c r="I71" s="208"/>
      <c r="J71" s="208"/>
      <c r="K71" s="199"/>
      <c r="L71" s="208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208"/>
      <c r="AE71" s="199"/>
      <c r="AF71" s="199"/>
      <c r="AG71" s="199"/>
      <c r="AH71" s="199"/>
      <c r="AI71" s="199"/>
      <c r="AJ71" s="199"/>
      <c r="AK71" s="197"/>
      <c r="AL71" s="197"/>
      <c r="AM71" s="202"/>
      <c r="AN71" s="209"/>
      <c r="AO71" s="209"/>
      <c r="AP71" s="209"/>
      <c r="AQ71" s="209"/>
      <c r="AR71" s="209"/>
      <c r="AS71" s="197"/>
      <c r="AT71" s="197"/>
    </row>
    <row r="72" spans="1:91" s="210" customFormat="1" ht="11.25">
      <c r="A72" s="206"/>
      <c r="B72" s="206"/>
      <c r="C72" s="195"/>
      <c r="D72" s="211"/>
      <c r="E72" s="212"/>
      <c r="F72" s="201"/>
      <c r="G72" s="213"/>
      <c r="H72" s="200"/>
      <c r="I72" s="200"/>
      <c r="J72" s="200"/>
      <c r="K72" s="213"/>
      <c r="L72" s="200"/>
      <c r="M72" s="213"/>
      <c r="N72" s="213"/>
      <c r="O72" s="213"/>
      <c r="P72" s="213"/>
      <c r="Q72" s="200"/>
      <c r="R72" s="201"/>
      <c r="S72" s="213"/>
      <c r="T72" s="213"/>
      <c r="U72" s="200"/>
      <c r="V72" s="213"/>
      <c r="W72" s="213"/>
      <c r="X72" s="200"/>
      <c r="Y72" s="213"/>
      <c r="Z72" s="213"/>
      <c r="AA72" s="213"/>
      <c r="AB72" s="213"/>
      <c r="AC72" s="213"/>
      <c r="AD72" s="200"/>
      <c r="AE72" s="213"/>
      <c r="AF72" s="213"/>
      <c r="AG72" s="213"/>
      <c r="AH72" s="213"/>
      <c r="AI72" s="213"/>
      <c r="AJ72" s="213"/>
      <c r="AK72" s="212"/>
      <c r="AM72" s="214"/>
      <c r="AN72" s="206"/>
      <c r="AO72" s="206"/>
      <c r="AP72" s="206"/>
      <c r="AQ72" s="206"/>
      <c r="AR72" s="206"/>
      <c r="AS72" s="195"/>
      <c r="AT72" s="197"/>
    </row>
    <row r="73" spans="1:91" s="210" customFormat="1" ht="12.75">
      <c r="A73" s="171"/>
      <c r="B73" s="171" t="s">
        <v>0</v>
      </c>
      <c r="C73" s="171"/>
      <c r="D73" s="215"/>
      <c r="E73" s="171"/>
      <c r="F73" s="216"/>
      <c r="G73" s="216"/>
      <c r="H73" s="216"/>
      <c r="I73" s="216"/>
      <c r="J73" s="216"/>
      <c r="K73" s="216"/>
      <c r="L73" s="216"/>
      <c r="M73" s="216"/>
      <c r="N73" s="216"/>
      <c r="O73" s="216"/>
      <c r="P73" s="216"/>
      <c r="Q73" s="216"/>
      <c r="R73" s="216"/>
      <c r="S73" s="216"/>
      <c r="T73" s="216"/>
      <c r="U73" s="216"/>
      <c r="V73" s="216"/>
      <c r="W73" s="216"/>
      <c r="X73" s="216"/>
      <c r="Y73" s="216"/>
      <c r="Z73" s="216"/>
      <c r="AA73" s="216"/>
      <c r="AB73" s="216"/>
      <c r="AC73" s="216"/>
      <c r="AD73" s="216"/>
      <c r="AE73" s="216"/>
      <c r="AF73" s="216"/>
      <c r="AG73" s="216"/>
      <c r="AH73" s="217"/>
      <c r="AI73" s="217"/>
      <c r="AJ73" s="217"/>
      <c r="AK73" s="171"/>
      <c r="AL73" s="171"/>
      <c r="AM73" s="218"/>
      <c r="AN73" s="171"/>
      <c r="AO73" s="171"/>
      <c r="AP73" s="171"/>
      <c r="AQ73" s="171"/>
      <c r="AR73" s="171"/>
      <c r="AS73" s="171"/>
      <c r="AT73" s="197"/>
    </row>
    <row r="74" spans="1:91" s="210" customFormat="1" ht="12.75">
      <c r="A74" s="171"/>
      <c r="B74" s="171"/>
      <c r="C74" s="171" t="s">
        <v>48</v>
      </c>
      <c r="D74" s="215"/>
      <c r="E74" s="171"/>
      <c r="F74" s="216"/>
      <c r="G74" s="216"/>
      <c r="H74" s="216"/>
      <c r="I74" s="216"/>
      <c r="J74" s="216"/>
      <c r="K74" s="216"/>
      <c r="L74" s="216"/>
      <c r="M74" s="216"/>
      <c r="N74" s="216"/>
      <c r="O74" s="216"/>
      <c r="P74" s="216"/>
      <c r="Q74" s="216"/>
      <c r="R74" s="216"/>
      <c r="S74" s="216"/>
      <c r="T74" s="216"/>
      <c r="U74" s="216"/>
      <c r="V74" s="216"/>
      <c r="W74" s="216"/>
      <c r="X74" s="216"/>
      <c r="Y74" s="216"/>
      <c r="Z74" s="216"/>
      <c r="AA74" s="216"/>
      <c r="AB74" s="216"/>
      <c r="AC74" s="216"/>
      <c r="AD74" s="216"/>
      <c r="AE74" s="216"/>
      <c r="AF74" s="216"/>
      <c r="AG74" s="216"/>
      <c r="AH74" s="217"/>
      <c r="AI74" s="217"/>
      <c r="AJ74" s="217"/>
      <c r="AK74" s="171"/>
      <c r="AL74" s="171"/>
      <c r="AM74" s="218"/>
      <c r="AN74" s="171"/>
      <c r="AO74" s="171"/>
      <c r="AP74" s="171"/>
      <c r="AQ74" s="171"/>
      <c r="AR74" s="171"/>
      <c r="AS74" s="171"/>
      <c r="AT74" s="195"/>
    </row>
    <row r="75" spans="1:91" s="171" customFormat="1" ht="15" customHeight="1">
      <c r="C75" s="171" t="s">
        <v>49</v>
      </c>
      <c r="D75" s="215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7"/>
      <c r="AI75" s="217"/>
      <c r="AJ75" s="217"/>
      <c r="AM75" s="218"/>
    </row>
    <row r="76" spans="1:91" s="171" customFormat="1" ht="15" customHeight="1">
      <c r="C76" s="171" t="s">
        <v>50</v>
      </c>
      <c r="D76" s="215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  <c r="AG76" s="216"/>
      <c r="AH76" s="217"/>
      <c r="AI76" s="217"/>
      <c r="AJ76" s="217"/>
      <c r="AM76" s="218"/>
    </row>
    <row r="77" spans="1:91" s="171" customFormat="1" ht="15" customHeight="1">
      <c r="C77" s="171" t="s">
        <v>51</v>
      </c>
      <c r="D77" s="215"/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216"/>
      <c r="Q77" s="216"/>
      <c r="R77" s="216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  <c r="AG77" s="216"/>
      <c r="AH77" s="217"/>
      <c r="AI77" s="217"/>
      <c r="AJ77" s="217"/>
      <c r="AM77" s="218"/>
    </row>
    <row r="78" spans="1:91" s="171" customFormat="1" ht="15" customHeight="1">
      <c r="C78" s="171" t="s">
        <v>52</v>
      </c>
      <c r="D78" s="215"/>
      <c r="F78" s="216"/>
      <c r="G78" s="216"/>
      <c r="H78" s="216"/>
      <c r="I78" s="216"/>
      <c r="J78" s="216"/>
      <c r="K78" s="216"/>
      <c r="L78" s="216"/>
      <c r="M78" s="216"/>
      <c r="N78" s="216"/>
      <c r="O78" s="216"/>
      <c r="P78" s="216"/>
      <c r="Q78" s="216"/>
      <c r="R78" s="216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  <c r="AG78" s="216"/>
      <c r="AH78" s="217"/>
      <c r="AI78" s="217"/>
      <c r="AJ78" s="217"/>
      <c r="AM78" s="218"/>
    </row>
    <row r="79" spans="1:91" s="171" customFormat="1" ht="15" customHeight="1">
      <c r="C79" s="171" t="s">
        <v>53</v>
      </c>
      <c r="D79" s="215"/>
      <c r="F79" s="216"/>
      <c r="G79" s="216"/>
      <c r="H79" s="216"/>
      <c r="I79" s="216"/>
      <c r="J79" s="216"/>
      <c r="K79" s="216"/>
      <c r="L79" s="216"/>
      <c r="M79" s="216"/>
      <c r="N79" s="216"/>
      <c r="O79" s="216"/>
      <c r="P79" s="216"/>
      <c r="Q79" s="216"/>
      <c r="R79" s="216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  <c r="AG79" s="216"/>
      <c r="AH79" s="217"/>
      <c r="AI79" s="217"/>
      <c r="AJ79" s="217"/>
      <c r="AM79" s="218"/>
    </row>
    <row r="80" spans="1:91" s="171" customFormat="1" ht="15" customHeight="1">
      <c r="C80" s="171" t="s">
        <v>54</v>
      </c>
      <c r="D80" s="215"/>
      <c r="F80" s="216"/>
      <c r="G80" s="216"/>
      <c r="H80" s="216"/>
      <c r="I80" s="216"/>
      <c r="J80" s="216"/>
      <c r="K80" s="216"/>
      <c r="L80" s="216"/>
      <c r="M80" s="216"/>
      <c r="N80" s="216"/>
      <c r="O80" s="216"/>
      <c r="P80" s="216"/>
      <c r="Q80" s="216"/>
      <c r="R80" s="216"/>
      <c r="S80" s="216"/>
      <c r="T80" s="216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217"/>
      <c r="AI80" s="217"/>
      <c r="AJ80" s="217"/>
      <c r="AM80" s="218"/>
    </row>
    <row r="81" spans="1:90" s="171" customFormat="1" ht="15" customHeight="1">
      <c r="C81" s="171" t="s">
        <v>55</v>
      </c>
      <c r="D81" s="215"/>
      <c r="F81" s="216"/>
      <c r="G81" s="216"/>
      <c r="H81" s="216"/>
      <c r="I81" s="216"/>
      <c r="J81" s="216"/>
      <c r="K81" s="216"/>
      <c r="L81" s="216"/>
      <c r="M81" s="216"/>
      <c r="N81" s="216"/>
      <c r="O81" s="216"/>
      <c r="P81" s="216"/>
      <c r="Q81" s="216"/>
      <c r="R81" s="216"/>
      <c r="S81" s="216"/>
      <c r="T81" s="216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217"/>
      <c r="AI81" s="217"/>
      <c r="AJ81" s="217"/>
      <c r="AM81" s="218"/>
    </row>
    <row r="82" spans="1:90" s="171" customFormat="1" ht="15" customHeight="1">
      <c r="C82" s="171" t="s">
        <v>56</v>
      </c>
      <c r="D82" s="215"/>
      <c r="F82" s="216"/>
      <c r="G82" s="216"/>
      <c r="H82" s="216"/>
      <c r="I82" s="216"/>
      <c r="J82" s="216"/>
      <c r="K82" s="216"/>
      <c r="L82" s="216"/>
      <c r="M82" s="216"/>
      <c r="N82" s="216"/>
      <c r="O82" s="216"/>
      <c r="P82" s="216"/>
      <c r="Q82" s="216"/>
      <c r="R82" s="216"/>
      <c r="S82" s="216"/>
      <c r="T82" s="216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217"/>
      <c r="AI82" s="217"/>
      <c r="AJ82" s="217"/>
      <c r="AM82" s="218"/>
    </row>
    <row r="88" spans="1:90" ht="20.25">
      <c r="A88" s="161" t="str">
        <f>$A$1</f>
        <v>Công ty TNHH Hải sản An Lạc</v>
      </c>
      <c r="B88" s="64"/>
      <c r="C88" s="64"/>
      <c r="D88" s="68"/>
      <c r="E88" s="64"/>
      <c r="F88" s="68"/>
      <c r="G88" s="68"/>
      <c r="H88" s="68"/>
      <c r="I88" s="68"/>
      <c r="J88" s="68"/>
      <c r="K88" s="139"/>
      <c r="L88" s="139"/>
      <c r="M88" s="139"/>
      <c r="N88" s="139"/>
      <c r="O88" s="139"/>
      <c r="P88" s="139"/>
      <c r="Q88" s="139"/>
      <c r="R88" s="139"/>
      <c r="S88" s="66" t="str">
        <f>S1</f>
        <v>BẢNG CHẤM CÔNG THÁNG 12 NĂM 2014</v>
      </c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65"/>
      <c r="AL88" s="65"/>
      <c r="AM88" s="395" t="s">
        <v>157</v>
      </c>
      <c r="AN88" s="396"/>
      <c r="AO88" s="396"/>
      <c r="AP88" s="396"/>
      <c r="AQ88" s="396"/>
      <c r="AR88" s="396"/>
      <c r="AS88" s="397"/>
      <c r="AT88" s="67"/>
    </row>
    <row r="89" spans="1:90" ht="20.25">
      <c r="A89" s="161" t="str">
        <f>$A$2</f>
        <v>Địa chỉ: Lô A14, đường 4A, KCN Hải Sơn, Đức Hòa, Long An</v>
      </c>
      <c r="B89" s="68"/>
      <c r="C89" s="68"/>
      <c r="D89" s="68"/>
      <c r="E89" s="68"/>
      <c r="F89" s="68"/>
      <c r="G89" s="68"/>
      <c r="H89" s="68"/>
      <c r="I89" s="68"/>
      <c r="J89" s="68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65"/>
      <c r="AL89" s="65"/>
      <c r="AM89" s="114"/>
      <c r="AN89" s="69"/>
      <c r="AO89" s="69"/>
      <c r="AP89" s="69"/>
      <c r="AQ89" s="69"/>
      <c r="AR89" s="69"/>
      <c r="AS89" s="113"/>
      <c r="AT89" s="113"/>
    </row>
    <row r="90" spans="1:90" ht="21" customHeight="1">
      <c r="A90" s="161" t="str">
        <f>$A$3</f>
        <v>MST: 1100878093</v>
      </c>
      <c r="B90" s="70"/>
      <c r="C90" s="70"/>
      <c r="D90" s="71"/>
      <c r="E90" s="71"/>
      <c r="F90" s="139"/>
      <c r="G90" s="139"/>
      <c r="H90" s="139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65"/>
      <c r="AL90" s="65"/>
      <c r="AM90" s="114"/>
      <c r="AN90" s="67"/>
      <c r="AO90" s="67"/>
      <c r="AP90" s="67"/>
      <c r="AQ90" s="67"/>
      <c r="AR90" s="67"/>
      <c r="AS90" s="72"/>
      <c r="AT90" s="72"/>
    </row>
    <row r="91" spans="1:90" ht="14.25" customHeight="1">
      <c r="A91" s="73"/>
      <c r="B91" s="73"/>
      <c r="C91" s="149"/>
      <c r="D91" s="74"/>
      <c r="E91" s="75">
        <f>$E$4</f>
        <v>41974</v>
      </c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7"/>
      <c r="AI91" s="77"/>
      <c r="AJ91" s="77"/>
      <c r="AK91" s="73"/>
      <c r="AL91" s="73"/>
      <c r="AM91" s="115"/>
      <c r="AN91" s="73"/>
      <c r="AO91" s="73"/>
      <c r="AP91" s="73"/>
      <c r="AQ91" s="73"/>
      <c r="AR91" s="73"/>
      <c r="AS91" s="73"/>
      <c r="AT91" s="120"/>
    </row>
    <row r="92" spans="1:90" s="78" customFormat="1" ht="18.75" customHeight="1">
      <c r="A92" s="390" t="s">
        <v>29</v>
      </c>
      <c r="B92" s="390" t="s">
        <v>3</v>
      </c>
      <c r="C92" s="390" t="s">
        <v>1</v>
      </c>
      <c r="D92" s="386" t="s">
        <v>30</v>
      </c>
      <c r="E92" s="390" t="s">
        <v>31</v>
      </c>
      <c r="F92" s="137">
        <f>+E91</f>
        <v>41974</v>
      </c>
      <c r="G92" s="137">
        <f t="shared" ref="G92:AJ92" si="57">F92+1</f>
        <v>41975</v>
      </c>
      <c r="H92" s="137">
        <f t="shared" si="57"/>
        <v>41976</v>
      </c>
      <c r="I92" s="137">
        <f t="shared" si="57"/>
        <v>41977</v>
      </c>
      <c r="J92" s="137">
        <f t="shared" si="57"/>
        <v>41978</v>
      </c>
      <c r="K92" s="137">
        <f t="shared" si="57"/>
        <v>41979</v>
      </c>
      <c r="L92" s="137">
        <f t="shared" si="57"/>
        <v>41980</v>
      </c>
      <c r="M92" s="137">
        <f t="shared" si="57"/>
        <v>41981</v>
      </c>
      <c r="N92" s="137">
        <f t="shared" si="57"/>
        <v>41982</v>
      </c>
      <c r="O92" s="137">
        <f t="shared" si="57"/>
        <v>41983</v>
      </c>
      <c r="P92" s="137">
        <f t="shared" si="57"/>
        <v>41984</v>
      </c>
      <c r="Q92" s="137">
        <f t="shared" si="57"/>
        <v>41985</v>
      </c>
      <c r="R92" s="137">
        <f t="shared" si="57"/>
        <v>41986</v>
      </c>
      <c r="S92" s="137">
        <f t="shared" si="57"/>
        <v>41987</v>
      </c>
      <c r="T92" s="137">
        <f t="shared" si="57"/>
        <v>41988</v>
      </c>
      <c r="U92" s="137">
        <f t="shared" si="57"/>
        <v>41989</v>
      </c>
      <c r="V92" s="137">
        <f t="shared" si="57"/>
        <v>41990</v>
      </c>
      <c r="W92" s="137">
        <f t="shared" si="57"/>
        <v>41991</v>
      </c>
      <c r="X92" s="137">
        <f t="shared" si="57"/>
        <v>41992</v>
      </c>
      <c r="Y92" s="137">
        <f t="shared" si="57"/>
        <v>41993</v>
      </c>
      <c r="Z92" s="137">
        <f t="shared" si="57"/>
        <v>41994</v>
      </c>
      <c r="AA92" s="137">
        <f t="shared" si="57"/>
        <v>41995</v>
      </c>
      <c r="AB92" s="137">
        <f t="shared" si="57"/>
        <v>41996</v>
      </c>
      <c r="AC92" s="137">
        <f t="shared" si="57"/>
        <v>41997</v>
      </c>
      <c r="AD92" s="137">
        <f t="shared" si="57"/>
        <v>41998</v>
      </c>
      <c r="AE92" s="137">
        <f t="shared" si="57"/>
        <v>41999</v>
      </c>
      <c r="AF92" s="137">
        <f t="shared" si="57"/>
        <v>42000</v>
      </c>
      <c r="AG92" s="137">
        <f t="shared" si="57"/>
        <v>42001</v>
      </c>
      <c r="AH92" s="137">
        <f>AG92+1</f>
        <v>42002</v>
      </c>
      <c r="AI92" s="137">
        <f t="shared" si="57"/>
        <v>42003</v>
      </c>
      <c r="AJ92" s="137">
        <f t="shared" si="57"/>
        <v>42004</v>
      </c>
      <c r="AK92" s="392" t="s">
        <v>15</v>
      </c>
      <c r="AL92" s="393"/>
      <c r="AM92" s="394"/>
      <c r="AN92" s="384" t="s">
        <v>47</v>
      </c>
      <c r="AO92" s="384" t="s">
        <v>43</v>
      </c>
      <c r="AP92" s="384" t="s">
        <v>44</v>
      </c>
      <c r="AQ92" s="384" t="s">
        <v>45</v>
      </c>
      <c r="AR92" s="384" t="s">
        <v>46</v>
      </c>
      <c r="AS92" s="386" t="s">
        <v>11</v>
      </c>
      <c r="AT92" s="379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</row>
    <row r="93" spans="1:90" s="78" customFormat="1" ht="47.25" customHeight="1">
      <c r="A93" s="387"/>
      <c r="B93" s="387"/>
      <c r="C93" s="387"/>
      <c r="D93" s="387"/>
      <c r="E93" s="391"/>
      <c r="F93" s="138" t="str">
        <f>CHOOSE(WEEKDAY(F92),"C.Nhật","T.Hai","T.Ba","T.Tư","T.Năm","T.Sáu","T.Bảy")</f>
        <v>T.Hai</v>
      </c>
      <c r="G93" s="138" t="str">
        <f t="shared" ref="G93:AI93" si="58">CHOOSE(WEEKDAY(G92),"C.Nhật","T.Hai","T.Ba","T.Tư","T.Năm","T.Sáu","T.Bảy")</f>
        <v>T.Ba</v>
      </c>
      <c r="H93" s="138" t="str">
        <f t="shared" si="58"/>
        <v>T.Tư</v>
      </c>
      <c r="I93" s="138" t="str">
        <f t="shared" si="58"/>
        <v>T.Năm</v>
      </c>
      <c r="J93" s="138" t="str">
        <f t="shared" si="58"/>
        <v>T.Sáu</v>
      </c>
      <c r="K93" s="138" t="str">
        <f t="shared" si="58"/>
        <v>T.Bảy</v>
      </c>
      <c r="L93" s="138" t="str">
        <f t="shared" si="58"/>
        <v>C.Nhật</v>
      </c>
      <c r="M93" s="138" t="str">
        <f t="shared" si="58"/>
        <v>T.Hai</v>
      </c>
      <c r="N93" s="138" t="str">
        <f t="shared" si="58"/>
        <v>T.Ba</v>
      </c>
      <c r="O93" s="138" t="str">
        <f t="shared" si="58"/>
        <v>T.Tư</v>
      </c>
      <c r="P93" s="138" t="str">
        <f t="shared" si="58"/>
        <v>T.Năm</v>
      </c>
      <c r="Q93" s="138" t="str">
        <f t="shared" si="58"/>
        <v>T.Sáu</v>
      </c>
      <c r="R93" s="138" t="str">
        <f t="shared" si="58"/>
        <v>T.Bảy</v>
      </c>
      <c r="S93" s="138" t="str">
        <f t="shared" si="58"/>
        <v>C.Nhật</v>
      </c>
      <c r="T93" s="138" t="str">
        <f t="shared" si="58"/>
        <v>T.Hai</v>
      </c>
      <c r="U93" s="138" t="str">
        <f t="shared" si="58"/>
        <v>T.Ba</v>
      </c>
      <c r="V93" s="138" t="str">
        <f t="shared" si="58"/>
        <v>T.Tư</v>
      </c>
      <c r="W93" s="138" t="str">
        <f t="shared" si="58"/>
        <v>T.Năm</v>
      </c>
      <c r="X93" s="138" t="str">
        <f t="shared" si="58"/>
        <v>T.Sáu</v>
      </c>
      <c r="Y93" s="138" t="str">
        <f t="shared" si="58"/>
        <v>T.Bảy</v>
      </c>
      <c r="Z93" s="138" t="str">
        <f t="shared" si="58"/>
        <v>C.Nhật</v>
      </c>
      <c r="AA93" s="138" t="str">
        <f t="shared" si="58"/>
        <v>T.Hai</v>
      </c>
      <c r="AB93" s="138" t="str">
        <f t="shared" si="58"/>
        <v>T.Ba</v>
      </c>
      <c r="AC93" s="138" t="str">
        <f t="shared" si="58"/>
        <v>T.Tư</v>
      </c>
      <c r="AD93" s="138" t="str">
        <f t="shared" si="58"/>
        <v>T.Năm</v>
      </c>
      <c r="AE93" s="138" t="str">
        <f t="shared" si="58"/>
        <v>T.Sáu</v>
      </c>
      <c r="AF93" s="138" t="str">
        <f t="shared" si="58"/>
        <v>T.Bảy</v>
      </c>
      <c r="AG93" s="138" t="str">
        <f t="shared" si="58"/>
        <v>C.Nhật</v>
      </c>
      <c r="AH93" s="138" t="str">
        <f t="shared" si="58"/>
        <v>T.Hai</v>
      </c>
      <c r="AI93" s="138" t="str">
        <f t="shared" si="58"/>
        <v>T.Ba</v>
      </c>
      <c r="AJ93" s="138" t="str">
        <f t="shared" ref="AJ93" si="59">CHOOSE(WEEKDAY(AJ92),"C.Nhật","T.Hai","T.Ba","T.Tư","T.Năm","T.Sáu","T.Bảy")</f>
        <v>T.Tư</v>
      </c>
      <c r="AK93" s="112" t="s">
        <v>16</v>
      </c>
      <c r="AL93" s="112" t="s">
        <v>32</v>
      </c>
      <c r="AM93" s="116" t="s">
        <v>17</v>
      </c>
      <c r="AN93" s="385"/>
      <c r="AO93" s="385"/>
      <c r="AP93" s="385"/>
      <c r="AQ93" s="385"/>
      <c r="AR93" s="385"/>
      <c r="AS93" s="387"/>
      <c r="AT93" s="379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</row>
    <row r="94" spans="1:90" s="78" customFormat="1" ht="12.75" customHeight="1">
      <c r="A94" s="151">
        <v>1</v>
      </c>
      <c r="B94" s="151">
        <v>2</v>
      </c>
      <c r="C94" s="151">
        <v>3</v>
      </c>
      <c r="D94" s="151">
        <v>4</v>
      </c>
      <c r="E94" s="151">
        <v>5</v>
      </c>
      <c r="F94" s="151">
        <v>6</v>
      </c>
      <c r="G94" s="151">
        <v>7</v>
      </c>
      <c r="H94" s="151">
        <v>8</v>
      </c>
      <c r="I94" s="151">
        <v>9</v>
      </c>
      <c r="J94" s="151">
        <v>10</v>
      </c>
      <c r="K94" s="151">
        <v>11</v>
      </c>
      <c r="L94" s="151">
        <v>12</v>
      </c>
      <c r="M94" s="151">
        <v>13</v>
      </c>
      <c r="N94" s="151">
        <v>14</v>
      </c>
      <c r="O94" s="151">
        <v>15</v>
      </c>
      <c r="P94" s="151">
        <v>16</v>
      </c>
      <c r="Q94" s="151">
        <v>17</v>
      </c>
      <c r="R94" s="151">
        <v>18</v>
      </c>
      <c r="S94" s="151">
        <v>19</v>
      </c>
      <c r="T94" s="151">
        <v>20</v>
      </c>
      <c r="U94" s="151">
        <v>21</v>
      </c>
      <c r="V94" s="151">
        <v>22</v>
      </c>
      <c r="W94" s="151">
        <v>23</v>
      </c>
      <c r="X94" s="151">
        <v>24</v>
      </c>
      <c r="Y94" s="151">
        <v>25</v>
      </c>
      <c r="Z94" s="151">
        <v>26</v>
      </c>
      <c r="AA94" s="151">
        <v>27</v>
      </c>
      <c r="AB94" s="151">
        <v>28</v>
      </c>
      <c r="AC94" s="151">
        <v>29</v>
      </c>
      <c r="AD94" s="151">
        <v>30</v>
      </c>
      <c r="AE94" s="151">
        <v>31</v>
      </c>
      <c r="AF94" s="151">
        <v>32</v>
      </c>
      <c r="AG94" s="151">
        <v>33</v>
      </c>
      <c r="AH94" s="151">
        <v>34</v>
      </c>
      <c r="AI94" s="151">
        <v>35</v>
      </c>
      <c r="AJ94" s="151">
        <v>36</v>
      </c>
      <c r="AK94" s="151">
        <v>37</v>
      </c>
      <c r="AL94" s="151">
        <v>38</v>
      </c>
      <c r="AM94" s="151">
        <v>39</v>
      </c>
      <c r="AN94" s="151">
        <v>40</v>
      </c>
      <c r="AO94" s="151">
        <v>41</v>
      </c>
      <c r="AP94" s="151">
        <v>42</v>
      </c>
      <c r="AQ94" s="151">
        <v>43</v>
      </c>
      <c r="AR94" s="151">
        <v>44</v>
      </c>
      <c r="AS94" s="151">
        <v>45</v>
      </c>
      <c r="AT94" s="314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</row>
    <row r="95" spans="1:90" s="78" customFormat="1" ht="18" customHeight="1">
      <c r="A95" s="370">
        <v>1</v>
      </c>
      <c r="B95" s="370" t="s">
        <v>97</v>
      </c>
      <c r="C95" s="358" t="str">
        <f>VLOOKUP(B95,DS,2,0)</f>
        <v xml:space="preserve"> Lâm Thị Mộng Kiều </v>
      </c>
      <c r="D95" s="360" t="str">
        <f>VLOOKUP(B95,DS,3,0)</f>
        <v>Công nhân</v>
      </c>
      <c r="E95" s="79" t="s">
        <v>33</v>
      </c>
      <c r="F95" s="80">
        <v>8</v>
      </c>
      <c r="G95" s="80">
        <v>8</v>
      </c>
      <c r="H95" s="80">
        <v>8</v>
      </c>
      <c r="I95" s="80">
        <v>8</v>
      </c>
      <c r="J95" s="80">
        <v>8</v>
      </c>
      <c r="K95" s="80">
        <v>8</v>
      </c>
      <c r="L95" s="80"/>
      <c r="M95" s="80">
        <v>8</v>
      </c>
      <c r="N95" s="80">
        <v>8</v>
      </c>
      <c r="O95" s="80">
        <v>8</v>
      </c>
      <c r="P95" s="80">
        <v>8</v>
      </c>
      <c r="Q95" s="80">
        <v>8</v>
      </c>
      <c r="R95" s="80"/>
      <c r="S95" s="80"/>
      <c r="T95" s="80">
        <v>8</v>
      </c>
      <c r="U95" s="80">
        <v>8</v>
      </c>
      <c r="V95" s="80">
        <v>8</v>
      </c>
      <c r="W95" s="80">
        <v>8</v>
      </c>
      <c r="X95" s="80">
        <v>8</v>
      </c>
      <c r="Y95" s="80">
        <v>8</v>
      </c>
      <c r="Z95" s="80"/>
      <c r="AA95" s="80">
        <v>8</v>
      </c>
      <c r="AB95" s="80">
        <v>8</v>
      </c>
      <c r="AC95" s="80">
        <v>8</v>
      </c>
      <c r="AD95" s="80">
        <v>8</v>
      </c>
      <c r="AE95" s="80">
        <v>8</v>
      </c>
      <c r="AF95" s="80">
        <v>8</v>
      </c>
      <c r="AG95" s="80"/>
      <c r="AH95" s="80">
        <v>8</v>
      </c>
      <c r="AI95" s="80">
        <v>8</v>
      </c>
      <c r="AJ95" s="80">
        <v>8</v>
      </c>
      <c r="AK95" s="362">
        <f t="shared" ref="AK95" si="60">((SUM(F95:AJ95))/8)-(SUMIF($F$6:$AJ$6,"C.Nhật",F95:AJ95)/8)</f>
        <v>26</v>
      </c>
      <c r="AL95" s="362">
        <f t="shared" ref="AL95" si="61">SUM(F96:AJ96)/8*1.5</f>
        <v>0</v>
      </c>
      <c r="AM95" s="364">
        <f t="shared" ref="AM95" si="62">SUMIF($F$6:$AJ$6,"C.Nhật",$F95:$AJ96)/8*2</f>
        <v>0</v>
      </c>
      <c r="AN95" s="366">
        <f t="shared" ref="AN95" si="63">SUM(AK95:AM96)</f>
        <v>26</v>
      </c>
      <c r="AO95" s="368">
        <v>0</v>
      </c>
      <c r="AP95" s="366"/>
      <c r="AQ95" s="366"/>
      <c r="AR95" s="366"/>
      <c r="AS95" s="356"/>
      <c r="AT95" s="314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</row>
    <row r="96" spans="1:90" s="78" customFormat="1" ht="18" customHeight="1">
      <c r="A96" s="371"/>
      <c r="B96" s="371"/>
      <c r="C96" s="359"/>
      <c r="D96" s="361"/>
      <c r="E96" s="81" t="s">
        <v>32</v>
      </c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  <c r="AA96" s="82"/>
      <c r="AB96" s="82"/>
      <c r="AC96" s="82"/>
      <c r="AD96" s="82"/>
      <c r="AE96" s="82"/>
      <c r="AF96" s="82"/>
      <c r="AG96" s="82"/>
      <c r="AH96" s="82"/>
      <c r="AI96" s="82"/>
      <c r="AJ96" s="82"/>
      <c r="AK96" s="363"/>
      <c r="AL96" s="363"/>
      <c r="AM96" s="365"/>
      <c r="AN96" s="367"/>
      <c r="AO96" s="369"/>
      <c r="AP96" s="367"/>
      <c r="AQ96" s="367"/>
      <c r="AR96" s="367"/>
      <c r="AS96" s="357"/>
      <c r="AT96" s="314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</row>
    <row r="97" spans="1:90" s="78" customFormat="1" ht="18" customHeight="1">
      <c r="A97" s="370">
        <f>A95+1</f>
        <v>2</v>
      </c>
      <c r="B97" s="370" t="s">
        <v>98</v>
      </c>
      <c r="C97" s="358" t="str">
        <f>VLOOKUP(B97,DS,2,0)</f>
        <v>Huỳnh Thị Hường</v>
      </c>
      <c r="D97" s="360" t="str">
        <f>VLOOKUP(B97,DS,3,0)</f>
        <v>Công nhân</v>
      </c>
      <c r="E97" s="79" t="s">
        <v>33</v>
      </c>
      <c r="F97" s="80">
        <v>8</v>
      </c>
      <c r="G97" s="80">
        <v>8</v>
      </c>
      <c r="H97" s="80">
        <v>8</v>
      </c>
      <c r="I97" s="80">
        <v>8</v>
      </c>
      <c r="J97" s="80">
        <v>8</v>
      </c>
      <c r="K97" s="80">
        <v>8</v>
      </c>
      <c r="L97" s="80"/>
      <c r="M97" s="80">
        <v>8</v>
      </c>
      <c r="N97" s="80">
        <v>8</v>
      </c>
      <c r="O97" s="80">
        <v>8</v>
      </c>
      <c r="P97" s="80">
        <v>8</v>
      </c>
      <c r="Q97" s="80">
        <v>8</v>
      </c>
      <c r="R97" s="80">
        <v>8</v>
      </c>
      <c r="S97" s="80"/>
      <c r="T97" s="80">
        <v>8</v>
      </c>
      <c r="U97" s="80">
        <v>8</v>
      </c>
      <c r="V97" s="80">
        <v>8</v>
      </c>
      <c r="W97" s="80">
        <v>8</v>
      </c>
      <c r="X97" s="80">
        <v>8</v>
      </c>
      <c r="Y97" s="80">
        <v>8</v>
      </c>
      <c r="Z97" s="80"/>
      <c r="AA97" s="80">
        <v>8</v>
      </c>
      <c r="AB97" s="80">
        <v>8</v>
      </c>
      <c r="AC97" s="80">
        <v>8</v>
      </c>
      <c r="AD97" s="80">
        <v>8</v>
      </c>
      <c r="AE97" s="80">
        <v>8</v>
      </c>
      <c r="AF97" s="80">
        <v>8</v>
      </c>
      <c r="AG97" s="80"/>
      <c r="AH97" s="80">
        <v>8</v>
      </c>
      <c r="AI97" s="80">
        <v>8</v>
      </c>
      <c r="AJ97" s="80">
        <v>8</v>
      </c>
      <c r="AK97" s="362">
        <f t="shared" ref="AK97" si="64">((SUM(F97:AJ97))/8)-(SUMIF($F$6:$AJ$6,"C.Nhật",F97:AJ97)/8)</f>
        <v>27</v>
      </c>
      <c r="AL97" s="362">
        <f t="shared" ref="AL97" si="65">SUM(F98:AJ98)/8*1.5</f>
        <v>0</v>
      </c>
      <c r="AM97" s="364">
        <f t="shared" ref="AM97" si="66">SUMIF($F$6:$AJ$6,"C.Nhật",$F97:$AJ98)/8*2</f>
        <v>0</v>
      </c>
      <c r="AN97" s="366">
        <f t="shared" ref="AN97" si="67">SUM(AK97:AM98)</f>
        <v>27</v>
      </c>
      <c r="AO97" s="368">
        <v>0</v>
      </c>
      <c r="AP97" s="366"/>
      <c r="AQ97" s="366"/>
      <c r="AR97" s="366"/>
      <c r="AS97" s="356"/>
      <c r="AT97" s="314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</row>
    <row r="98" spans="1:90" s="78" customFormat="1" ht="18" customHeight="1">
      <c r="A98" s="371"/>
      <c r="B98" s="371"/>
      <c r="C98" s="359"/>
      <c r="D98" s="361"/>
      <c r="E98" s="81" t="s">
        <v>32</v>
      </c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2"/>
      <c r="AJ98" s="82"/>
      <c r="AK98" s="363"/>
      <c r="AL98" s="363"/>
      <c r="AM98" s="365"/>
      <c r="AN98" s="367"/>
      <c r="AO98" s="369"/>
      <c r="AP98" s="367"/>
      <c r="AQ98" s="367"/>
      <c r="AR98" s="367"/>
      <c r="AS98" s="357"/>
      <c r="AT98" s="314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</row>
    <row r="99" spans="1:90" s="78" customFormat="1" ht="18" customHeight="1">
      <c r="A99" s="370">
        <f>A97+1</f>
        <v>3</v>
      </c>
      <c r="B99" s="370" t="s">
        <v>99</v>
      </c>
      <c r="C99" s="358" t="str">
        <f>VLOOKUP(B99,DS,2,0)</f>
        <v>Nguyễn Thị Rong</v>
      </c>
      <c r="D99" s="360" t="str">
        <f>VLOOKUP(B99,DS,3,0)</f>
        <v>Công nhân</v>
      </c>
      <c r="E99" s="79" t="s">
        <v>33</v>
      </c>
      <c r="F99" s="80">
        <v>8</v>
      </c>
      <c r="G99" s="80">
        <v>8</v>
      </c>
      <c r="H99" s="80">
        <v>8</v>
      </c>
      <c r="I99" s="80">
        <v>8</v>
      </c>
      <c r="J99" s="80">
        <v>8</v>
      </c>
      <c r="K99" s="80">
        <v>8</v>
      </c>
      <c r="L99" s="80"/>
      <c r="M99" s="80">
        <v>8</v>
      </c>
      <c r="N99" s="80">
        <v>8</v>
      </c>
      <c r="O99" s="80">
        <v>8</v>
      </c>
      <c r="P99" s="80">
        <v>8</v>
      </c>
      <c r="Q99" s="80">
        <v>8</v>
      </c>
      <c r="R99" s="80">
        <v>8</v>
      </c>
      <c r="S99" s="80"/>
      <c r="T99" s="80">
        <v>8</v>
      </c>
      <c r="U99" s="80">
        <v>8</v>
      </c>
      <c r="V99" s="80">
        <v>8</v>
      </c>
      <c r="W99" s="80">
        <v>8</v>
      </c>
      <c r="X99" s="80">
        <v>8</v>
      </c>
      <c r="Y99" s="80">
        <v>8</v>
      </c>
      <c r="Z99" s="80"/>
      <c r="AA99" s="80">
        <v>8</v>
      </c>
      <c r="AB99" s="80">
        <v>8</v>
      </c>
      <c r="AC99" s="80">
        <v>8</v>
      </c>
      <c r="AD99" s="80">
        <v>8</v>
      </c>
      <c r="AE99" s="80">
        <v>8</v>
      </c>
      <c r="AF99" s="80">
        <v>8</v>
      </c>
      <c r="AG99" s="80"/>
      <c r="AH99" s="80">
        <v>8</v>
      </c>
      <c r="AI99" s="80">
        <v>8</v>
      </c>
      <c r="AJ99" s="80">
        <v>8</v>
      </c>
      <c r="AK99" s="362">
        <f t="shared" ref="AK99" si="68">((SUM(F99:AJ99))/8)-(SUMIF($F$6:$AJ$6,"C.Nhật",F99:AJ99)/8)</f>
        <v>27</v>
      </c>
      <c r="AL99" s="362">
        <f t="shared" ref="AL99" si="69">SUM(F100:AJ100)/8*1.5</f>
        <v>0</v>
      </c>
      <c r="AM99" s="364">
        <f t="shared" ref="AM99" si="70">SUMIF($F$6:$AJ$6,"C.Nhật",$F99:$AJ100)/8*2</f>
        <v>0</v>
      </c>
      <c r="AN99" s="366">
        <f t="shared" ref="AN99" si="71">SUM(AK99:AM100)</f>
        <v>27</v>
      </c>
      <c r="AO99" s="368">
        <v>0</v>
      </c>
      <c r="AP99" s="366"/>
      <c r="AQ99" s="366"/>
      <c r="AR99" s="366"/>
      <c r="AS99" s="356"/>
      <c r="AT99" s="314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</row>
    <row r="100" spans="1:90" s="78" customFormat="1" ht="18" customHeight="1">
      <c r="A100" s="371"/>
      <c r="B100" s="371"/>
      <c r="C100" s="359"/>
      <c r="D100" s="361"/>
      <c r="E100" s="81" t="s">
        <v>32</v>
      </c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363"/>
      <c r="AL100" s="363"/>
      <c r="AM100" s="365"/>
      <c r="AN100" s="367"/>
      <c r="AO100" s="369"/>
      <c r="AP100" s="367"/>
      <c r="AQ100" s="367"/>
      <c r="AR100" s="367"/>
      <c r="AS100" s="357"/>
      <c r="AT100" s="314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</row>
    <row r="101" spans="1:90" s="78" customFormat="1" ht="18" customHeight="1">
      <c r="A101" s="370">
        <f>A99+1</f>
        <v>4</v>
      </c>
      <c r="B101" s="370" t="s">
        <v>100</v>
      </c>
      <c r="C101" s="358" t="str">
        <f>VLOOKUP(B101,DS,2,0)</f>
        <v>Sơn Thị Nil</v>
      </c>
      <c r="D101" s="360" t="str">
        <f>VLOOKUP(B101,DS,3,0)</f>
        <v>Công nhân</v>
      </c>
      <c r="E101" s="79" t="s">
        <v>33</v>
      </c>
      <c r="F101" s="80">
        <v>8</v>
      </c>
      <c r="G101" s="80">
        <v>8</v>
      </c>
      <c r="H101" s="80">
        <v>8</v>
      </c>
      <c r="I101" s="80">
        <v>8</v>
      </c>
      <c r="J101" s="80">
        <v>8</v>
      </c>
      <c r="K101" s="80">
        <v>8</v>
      </c>
      <c r="L101" s="80"/>
      <c r="M101" s="80"/>
      <c r="N101" s="80">
        <v>8</v>
      </c>
      <c r="O101" s="80">
        <v>8</v>
      </c>
      <c r="P101" s="80">
        <v>8</v>
      </c>
      <c r="Q101" s="80">
        <v>8</v>
      </c>
      <c r="R101" s="80">
        <v>8</v>
      </c>
      <c r="S101" s="80"/>
      <c r="T101" s="80">
        <v>8</v>
      </c>
      <c r="U101" s="80">
        <v>8</v>
      </c>
      <c r="V101" s="80">
        <v>8</v>
      </c>
      <c r="W101" s="80">
        <v>8</v>
      </c>
      <c r="X101" s="80">
        <v>8</v>
      </c>
      <c r="Y101" s="80">
        <v>8</v>
      </c>
      <c r="Z101" s="80"/>
      <c r="AA101" s="80">
        <v>8</v>
      </c>
      <c r="AB101" s="80">
        <v>8</v>
      </c>
      <c r="AC101" s="80">
        <v>8</v>
      </c>
      <c r="AD101" s="80">
        <v>8</v>
      </c>
      <c r="AE101" s="80">
        <v>8</v>
      </c>
      <c r="AF101" s="80">
        <v>8</v>
      </c>
      <c r="AG101" s="80"/>
      <c r="AH101" s="80">
        <v>8</v>
      </c>
      <c r="AI101" s="80">
        <v>8</v>
      </c>
      <c r="AJ101" s="80">
        <v>8</v>
      </c>
      <c r="AK101" s="362">
        <f t="shared" ref="AK101" si="72">((SUM(F101:AJ101))/8)-(SUMIF($F$6:$AJ$6,"C.Nhật",F101:AJ101)/8)</f>
        <v>26</v>
      </c>
      <c r="AL101" s="362">
        <f t="shared" ref="AL101" si="73">SUM(F102:AJ102)/8*1.5</f>
        <v>0</v>
      </c>
      <c r="AM101" s="364">
        <f t="shared" ref="AM101" si="74">SUMIF($F$6:$AJ$6,"C.Nhật",$F101:$AJ102)/8*2</f>
        <v>0</v>
      </c>
      <c r="AN101" s="366">
        <f t="shared" ref="AN101" si="75">SUM(AK101:AM102)</f>
        <v>26</v>
      </c>
      <c r="AO101" s="368">
        <v>0</v>
      </c>
      <c r="AP101" s="366"/>
      <c r="AQ101" s="366"/>
      <c r="AR101" s="366"/>
      <c r="AS101" s="356"/>
      <c r="AT101" s="314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</row>
    <row r="102" spans="1:90" s="78" customFormat="1" ht="18" customHeight="1">
      <c r="A102" s="371"/>
      <c r="B102" s="371"/>
      <c r="C102" s="359"/>
      <c r="D102" s="361"/>
      <c r="E102" s="81" t="s">
        <v>32</v>
      </c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82"/>
      <c r="AK102" s="363"/>
      <c r="AL102" s="363"/>
      <c r="AM102" s="365"/>
      <c r="AN102" s="367"/>
      <c r="AO102" s="369"/>
      <c r="AP102" s="367"/>
      <c r="AQ102" s="367"/>
      <c r="AR102" s="367"/>
      <c r="AS102" s="357"/>
      <c r="AT102" s="314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</row>
    <row r="103" spans="1:90" s="78" customFormat="1" ht="18" customHeight="1">
      <c r="A103" s="370">
        <f>A101+1</f>
        <v>5</v>
      </c>
      <c r="B103" s="370" t="s">
        <v>101</v>
      </c>
      <c r="C103" s="358" t="str">
        <f>VLOOKUP(B103,DS,2,0)</f>
        <v>Huỳnh Thị Bé Tha</v>
      </c>
      <c r="D103" s="360" t="str">
        <f>VLOOKUP(B103,DS,3,0)</f>
        <v>Công nhân</v>
      </c>
      <c r="E103" s="79" t="s">
        <v>33</v>
      </c>
      <c r="F103" s="80">
        <v>8</v>
      </c>
      <c r="G103" s="80">
        <v>8</v>
      </c>
      <c r="H103" s="80">
        <v>8</v>
      </c>
      <c r="I103" s="80">
        <v>8</v>
      </c>
      <c r="J103" s="80">
        <v>8</v>
      </c>
      <c r="K103" s="80">
        <v>8</v>
      </c>
      <c r="L103" s="80"/>
      <c r="M103" s="80">
        <v>8</v>
      </c>
      <c r="N103" s="80">
        <v>8</v>
      </c>
      <c r="O103" s="80">
        <v>8</v>
      </c>
      <c r="P103" s="80">
        <v>8</v>
      </c>
      <c r="Q103" s="80">
        <v>8</v>
      </c>
      <c r="R103" s="80">
        <v>8</v>
      </c>
      <c r="S103" s="80"/>
      <c r="T103" s="80">
        <v>8</v>
      </c>
      <c r="U103" s="80">
        <v>8</v>
      </c>
      <c r="V103" s="80">
        <v>8</v>
      </c>
      <c r="W103" s="80">
        <v>8</v>
      </c>
      <c r="X103" s="80">
        <v>8</v>
      </c>
      <c r="Y103" s="80">
        <v>8</v>
      </c>
      <c r="Z103" s="80"/>
      <c r="AA103" s="80">
        <v>8</v>
      </c>
      <c r="AB103" s="80">
        <v>8</v>
      </c>
      <c r="AC103" s="80">
        <v>8</v>
      </c>
      <c r="AD103" s="80">
        <v>8</v>
      </c>
      <c r="AE103" s="80">
        <v>8</v>
      </c>
      <c r="AF103" s="80">
        <v>8</v>
      </c>
      <c r="AG103" s="80"/>
      <c r="AH103" s="80">
        <v>8</v>
      </c>
      <c r="AI103" s="80">
        <v>8</v>
      </c>
      <c r="AJ103" s="80">
        <v>8</v>
      </c>
      <c r="AK103" s="362">
        <f t="shared" ref="AK103" si="76">((SUM(F103:AJ103))/8)-(SUMIF($F$6:$AJ$6,"C.Nhật",F103:AJ103)/8)</f>
        <v>27</v>
      </c>
      <c r="AL103" s="362">
        <f t="shared" ref="AL103" si="77">SUM(F104:AJ104)/8*1.5</f>
        <v>0</v>
      </c>
      <c r="AM103" s="364">
        <f t="shared" ref="AM103" si="78">SUMIF($F$6:$AJ$6,"C.Nhật",$F103:$AJ104)/8*2</f>
        <v>0</v>
      </c>
      <c r="AN103" s="366">
        <f t="shared" ref="AN103" si="79">SUM(AK103:AM104)</f>
        <v>27</v>
      </c>
      <c r="AO103" s="368">
        <v>0</v>
      </c>
      <c r="AP103" s="366"/>
      <c r="AQ103" s="366"/>
      <c r="AR103" s="366"/>
      <c r="AS103" s="356"/>
      <c r="AT103" s="314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</row>
    <row r="104" spans="1:90" s="78" customFormat="1" ht="18" customHeight="1">
      <c r="A104" s="371"/>
      <c r="B104" s="371"/>
      <c r="C104" s="359"/>
      <c r="D104" s="361"/>
      <c r="E104" s="81" t="s">
        <v>32</v>
      </c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363"/>
      <c r="AL104" s="363"/>
      <c r="AM104" s="365"/>
      <c r="AN104" s="367"/>
      <c r="AO104" s="369"/>
      <c r="AP104" s="367"/>
      <c r="AQ104" s="367"/>
      <c r="AR104" s="367"/>
      <c r="AS104" s="357"/>
      <c r="AT104" s="314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</row>
    <row r="105" spans="1:90" s="78" customFormat="1" ht="18" customHeight="1">
      <c r="A105" s="370">
        <f>A103+1</f>
        <v>6</v>
      </c>
      <c r="B105" s="370" t="s">
        <v>102</v>
      </c>
      <c r="C105" s="358" t="str">
        <f>VLOOKUP(B105,DS,2,0)</f>
        <v>Huỳnh Thị Bé Thi</v>
      </c>
      <c r="D105" s="360" t="str">
        <f>VLOOKUP(B105,DS,3,0)</f>
        <v>Công nhân</v>
      </c>
      <c r="E105" s="79" t="s">
        <v>33</v>
      </c>
      <c r="F105" s="80">
        <v>8</v>
      </c>
      <c r="G105" s="80">
        <v>8</v>
      </c>
      <c r="H105" s="80">
        <v>8</v>
      </c>
      <c r="I105" s="80">
        <v>8</v>
      </c>
      <c r="J105" s="80">
        <v>8</v>
      </c>
      <c r="K105" s="80">
        <v>8</v>
      </c>
      <c r="L105" s="80"/>
      <c r="M105" s="80">
        <v>8</v>
      </c>
      <c r="N105" s="80">
        <v>8</v>
      </c>
      <c r="O105" s="80">
        <v>8</v>
      </c>
      <c r="P105" s="80">
        <v>8</v>
      </c>
      <c r="Q105" s="80">
        <v>8</v>
      </c>
      <c r="R105" s="80">
        <v>8</v>
      </c>
      <c r="S105" s="80"/>
      <c r="T105" s="80">
        <v>8</v>
      </c>
      <c r="U105" s="80">
        <v>8</v>
      </c>
      <c r="V105" s="80">
        <v>8</v>
      </c>
      <c r="W105" s="80">
        <v>8</v>
      </c>
      <c r="X105" s="80">
        <v>8</v>
      </c>
      <c r="Y105" s="80">
        <v>8</v>
      </c>
      <c r="Z105" s="80"/>
      <c r="AA105" s="80"/>
      <c r="AB105" s="80">
        <v>8</v>
      </c>
      <c r="AC105" s="80">
        <v>8</v>
      </c>
      <c r="AD105" s="80">
        <v>8</v>
      </c>
      <c r="AE105" s="80">
        <v>8</v>
      </c>
      <c r="AF105" s="80">
        <v>8</v>
      </c>
      <c r="AG105" s="80"/>
      <c r="AH105" s="80">
        <v>8</v>
      </c>
      <c r="AI105" s="80">
        <v>8</v>
      </c>
      <c r="AJ105" s="80">
        <v>8</v>
      </c>
      <c r="AK105" s="362">
        <f t="shared" ref="AK105" si="80">((SUM(F105:AJ105))/8)-(SUMIF($F$6:$AJ$6,"C.Nhật",F105:AJ105)/8)</f>
        <v>26</v>
      </c>
      <c r="AL105" s="362">
        <f t="shared" ref="AL105" si="81">SUM(F106:AJ106)/8*1.5</f>
        <v>0</v>
      </c>
      <c r="AM105" s="364">
        <f t="shared" ref="AM105" si="82">SUMIF($F$6:$AJ$6,"C.Nhật",$F105:$AJ106)/8*2</f>
        <v>0</v>
      </c>
      <c r="AN105" s="366">
        <f t="shared" ref="AN105" si="83">SUM(AK105:AM106)</f>
        <v>26</v>
      </c>
      <c r="AO105" s="368">
        <v>0</v>
      </c>
      <c r="AP105" s="366"/>
      <c r="AQ105" s="366"/>
      <c r="AR105" s="366"/>
      <c r="AS105" s="356"/>
      <c r="AT105" s="314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</row>
    <row r="106" spans="1:90" s="78" customFormat="1" ht="18" customHeight="1">
      <c r="A106" s="371"/>
      <c r="B106" s="371"/>
      <c r="C106" s="359"/>
      <c r="D106" s="361"/>
      <c r="E106" s="81" t="s">
        <v>32</v>
      </c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363"/>
      <c r="AL106" s="363"/>
      <c r="AM106" s="365"/>
      <c r="AN106" s="367"/>
      <c r="AO106" s="369"/>
      <c r="AP106" s="367"/>
      <c r="AQ106" s="367"/>
      <c r="AR106" s="367"/>
      <c r="AS106" s="357"/>
      <c r="AT106" s="314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</row>
    <row r="107" spans="1:90" s="78" customFormat="1" ht="18" customHeight="1">
      <c r="A107" s="370">
        <f>A105+1</f>
        <v>7</v>
      </c>
      <c r="B107" s="370" t="s">
        <v>103</v>
      </c>
      <c r="C107" s="358" t="str">
        <f>VLOOKUP(B107,DS,2,0)</f>
        <v>Nguyễn Thị Kim Hồng</v>
      </c>
      <c r="D107" s="360" t="str">
        <f>VLOOKUP(B107,DS,3,0)</f>
        <v>Công nhân</v>
      </c>
      <c r="E107" s="79" t="s">
        <v>33</v>
      </c>
      <c r="F107" s="80">
        <v>8</v>
      </c>
      <c r="G107" s="80">
        <v>8</v>
      </c>
      <c r="H107" s="80">
        <v>8</v>
      </c>
      <c r="I107" s="80">
        <v>8</v>
      </c>
      <c r="J107" s="80">
        <v>8</v>
      </c>
      <c r="K107" s="80">
        <v>8</v>
      </c>
      <c r="L107" s="80"/>
      <c r="M107" s="80">
        <v>8</v>
      </c>
      <c r="N107" s="80">
        <v>8</v>
      </c>
      <c r="O107" s="80">
        <v>8</v>
      </c>
      <c r="P107" s="80">
        <v>8</v>
      </c>
      <c r="Q107" s="80">
        <v>8</v>
      </c>
      <c r="R107" s="80">
        <v>8</v>
      </c>
      <c r="S107" s="80"/>
      <c r="T107" s="80">
        <v>8</v>
      </c>
      <c r="U107" s="80">
        <v>8</v>
      </c>
      <c r="V107" s="80">
        <v>8</v>
      </c>
      <c r="W107" s="80">
        <v>8</v>
      </c>
      <c r="X107" s="80">
        <v>8</v>
      </c>
      <c r="Y107" s="80">
        <v>8</v>
      </c>
      <c r="Z107" s="80"/>
      <c r="AA107" s="80">
        <v>8</v>
      </c>
      <c r="AB107" s="80">
        <v>8</v>
      </c>
      <c r="AC107" s="80">
        <v>8</v>
      </c>
      <c r="AD107" s="80">
        <v>8</v>
      </c>
      <c r="AE107" s="80">
        <v>8</v>
      </c>
      <c r="AF107" s="80">
        <v>8</v>
      </c>
      <c r="AG107" s="80"/>
      <c r="AH107" s="80">
        <v>8</v>
      </c>
      <c r="AI107" s="80">
        <v>8</v>
      </c>
      <c r="AJ107" s="80">
        <v>8</v>
      </c>
      <c r="AK107" s="362">
        <f t="shared" ref="AK107" si="84">((SUM(F107:AJ107))/8)-(SUMIF($F$6:$AJ$6,"C.Nhật",F107:AJ107)/8)</f>
        <v>27</v>
      </c>
      <c r="AL107" s="362">
        <f t="shared" ref="AL107" si="85">SUM(F108:AJ108)/8*1.5</f>
        <v>0</v>
      </c>
      <c r="AM107" s="364">
        <f t="shared" ref="AM107" si="86">SUMIF($F$6:$AJ$6,"C.Nhật",$F107:$AJ108)/8*2</f>
        <v>0</v>
      </c>
      <c r="AN107" s="366">
        <f t="shared" ref="AN107" si="87">SUM(AK107:AM108)</f>
        <v>27</v>
      </c>
      <c r="AO107" s="368">
        <v>0</v>
      </c>
      <c r="AP107" s="366"/>
      <c r="AQ107" s="366"/>
      <c r="AR107" s="366"/>
      <c r="AS107" s="356"/>
      <c r="AT107" s="314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</row>
    <row r="108" spans="1:90" s="78" customFormat="1" ht="18" customHeight="1">
      <c r="A108" s="371"/>
      <c r="B108" s="371"/>
      <c r="C108" s="359"/>
      <c r="D108" s="361"/>
      <c r="E108" s="81" t="s">
        <v>32</v>
      </c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363"/>
      <c r="AL108" s="363"/>
      <c r="AM108" s="365"/>
      <c r="AN108" s="367"/>
      <c r="AO108" s="369"/>
      <c r="AP108" s="367"/>
      <c r="AQ108" s="367"/>
      <c r="AR108" s="367"/>
      <c r="AS108" s="357"/>
      <c r="AT108" s="314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</row>
    <row r="109" spans="1:90" s="78" customFormat="1" ht="18" customHeight="1">
      <c r="A109" s="370">
        <v>8</v>
      </c>
      <c r="B109" s="370" t="s">
        <v>104</v>
      </c>
      <c r="C109" s="358" t="str">
        <f>VLOOKUP(B109,DS,2,0)</f>
        <v>Nguyễn Thị Lựu</v>
      </c>
      <c r="D109" s="360" t="str">
        <f>VLOOKUP(B109,DS,3,0)</f>
        <v>Công nhân</v>
      </c>
      <c r="E109" s="79" t="s">
        <v>33</v>
      </c>
      <c r="F109" s="80">
        <v>8</v>
      </c>
      <c r="G109" s="80">
        <v>8</v>
      </c>
      <c r="H109" s="80">
        <v>8</v>
      </c>
      <c r="I109" s="80">
        <v>8</v>
      </c>
      <c r="J109" s="80">
        <v>8</v>
      </c>
      <c r="K109" s="80">
        <v>8</v>
      </c>
      <c r="L109" s="80"/>
      <c r="M109" s="80">
        <v>8</v>
      </c>
      <c r="N109" s="80">
        <v>8</v>
      </c>
      <c r="O109" s="80">
        <v>8</v>
      </c>
      <c r="P109" s="80">
        <v>8</v>
      </c>
      <c r="Q109" s="80">
        <v>8</v>
      </c>
      <c r="R109" s="80">
        <v>8</v>
      </c>
      <c r="S109" s="80"/>
      <c r="T109" s="80">
        <v>8</v>
      </c>
      <c r="U109" s="80">
        <v>8</v>
      </c>
      <c r="V109" s="80">
        <v>8</v>
      </c>
      <c r="W109" s="80">
        <v>8</v>
      </c>
      <c r="X109" s="80">
        <v>8</v>
      </c>
      <c r="Y109" s="80">
        <v>8</v>
      </c>
      <c r="Z109" s="80"/>
      <c r="AA109" s="80">
        <v>8</v>
      </c>
      <c r="AB109" s="80">
        <v>8</v>
      </c>
      <c r="AC109" s="80">
        <v>8</v>
      </c>
      <c r="AD109" s="80">
        <v>8</v>
      </c>
      <c r="AE109" s="80">
        <v>8</v>
      </c>
      <c r="AF109" s="80">
        <v>8</v>
      </c>
      <c r="AG109" s="80"/>
      <c r="AH109" s="80">
        <v>8</v>
      </c>
      <c r="AI109" s="80">
        <v>8</v>
      </c>
      <c r="AJ109" s="80">
        <v>8</v>
      </c>
      <c r="AK109" s="362">
        <f t="shared" ref="AK109" si="88">((SUM(F109:AJ109))/8)-(SUMIF($F$6:$AJ$6,"C.Nhật",F109:AJ109)/8)</f>
        <v>27</v>
      </c>
      <c r="AL109" s="362">
        <f t="shared" ref="AL109" si="89">SUM(F110:AJ110)/8*1.5</f>
        <v>0</v>
      </c>
      <c r="AM109" s="364">
        <f t="shared" ref="AM109" si="90">SUMIF($F$6:$AJ$6,"C.Nhật",$F109:$AJ110)/8*2</f>
        <v>0</v>
      </c>
      <c r="AN109" s="366">
        <f t="shared" ref="AN109" si="91">SUM(AK109:AM110)</f>
        <v>27</v>
      </c>
      <c r="AO109" s="368">
        <v>0</v>
      </c>
      <c r="AP109" s="366"/>
      <c r="AQ109" s="366"/>
      <c r="AR109" s="366"/>
      <c r="AS109" s="356"/>
      <c r="AT109" s="314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</row>
    <row r="110" spans="1:90" s="78" customFormat="1" ht="18" customHeight="1">
      <c r="A110" s="371"/>
      <c r="B110" s="371"/>
      <c r="C110" s="359"/>
      <c r="D110" s="361"/>
      <c r="E110" s="81" t="s">
        <v>32</v>
      </c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363"/>
      <c r="AL110" s="363"/>
      <c r="AM110" s="365"/>
      <c r="AN110" s="367"/>
      <c r="AO110" s="369"/>
      <c r="AP110" s="367"/>
      <c r="AQ110" s="367"/>
      <c r="AR110" s="367"/>
      <c r="AS110" s="357"/>
      <c r="AT110" s="314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</row>
    <row r="111" spans="1:90" s="78" customFormat="1" ht="18" customHeight="1">
      <c r="A111" s="370">
        <v>9</v>
      </c>
      <c r="B111" s="370" t="s">
        <v>105</v>
      </c>
      <c r="C111" s="358" t="str">
        <f>VLOOKUP(B111,DS,2,0)</f>
        <v>Lý Thị Được</v>
      </c>
      <c r="D111" s="360" t="str">
        <f>VLOOKUP(B111,DS,3,0)</f>
        <v>Công nhân</v>
      </c>
      <c r="E111" s="79" t="s">
        <v>33</v>
      </c>
      <c r="F111" s="80"/>
      <c r="G111" s="80">
        <v>8</v>
      </c>
      <c r="H111" s="80">
        <v>8</v>
      </c>
      <c r="I111" s="80">
        <v>8</v>
      </c>
      <c r="J111" s="80">
        <v>8</v>
      </c>
      <c r="K111" s="80">
        <v>8</v>
      </c>
      <c r="L111" s="80"/>
      <c r="M111" s="80">
        <v>8</v>
      </c>
      <c r="N111" s="80">
        <v>8</v>
      </c>
      <c r="O111" s="80">
        <v>8</v>
      </c>
      <c r="P111" s="80">
        <v>8</v>
      </c>
      <c r="Q111" s="80">
        <v>8</v>
      </c>
      <c r="R111" s="80">
        <v>8</v>
      </c>
      <c r="S111" s="80"/>
      <c r="T111" s="80">
        <v>8</v>
      </c>
      <c r="U111" s="80">
        <v>8</v>
      </c>
      <c r="V111" s="80">
        <v>8</v>
      </c>
      <c r="W111" s="80">
        <v>8</v>
      </c>
      <c r="X111" s="80">
        <v>8</v>
      </c>
      <c r="Y111" s="80">
        <v>8</v>
      </c>
      <c r="Z111" s="80"/>
      <c r="AA111" s="80">
        <v>8</v>
      </c>
      <c r="AB111" s="80">
        <v>8</v>
      </c>
      <c r="AC111" s="80">
        <v>8</v>
      </c>
      <c r="AD111" s="80">
        <v>8</v>
      </c>
      <c r="AE111" s="80">
        <v>8</v>
      </c>
      <c r="AF111" s="80">
        <v>8</v>
      </c>
      <c r="AG111" s="80"/>
      <c r="AH111" s="80">
        <v>8</v>
      </c>
      <c r="AI111" s="80">
        <v>8</v>
      </c>
      <c r="AJ111" s="80">
        <v>8</v>
      </c>
      <c r="AK111" s="362">
        <f t="shared" ref="AK111" si="92">((SUM(F111:AJ111))/8)-(SUMIF($F$6:$AJ$6,"C.Nhật",F111:AJ111)/8)</f>
        <v>26</v>
      </c>
      <c r="AL111" s="362">
        <f t="shared" ref="AL111" si="93">SUM(F112:AJ112)/8*1.5</f>
        <v>0</v>
      </c>
      <c r="AM111" s="364">
        <f t="shared" ref="AM111" si="94">SUMIF($F$6:$AJ$6,"C.Nhật",$F111:$AJ112)/8*2</f>
        <v>0</v>
      </c>
      <c r="AN111" s="366">
        <f t="shared" ref="AN111" si="95">SUM(AK111:AM112)</f>
        <v>26</v>
      </c>
      <c r="AO111" s="368">
        <v>0</v>
      </c>
      <c r="AP111" s="366"/>
      <c r="AQ111" s="366"/>
      <c r="AR111" s="366"/>
      <c r="AS111" s="356"/>
      <c r="AT111" s="314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</row>
    <row r="112" spans="1:90" s="78" customFormat="1" ht="18" customHeight="1">
      <c r="A112" s="371"/>
      <c r="B112" s="371"/>
      <c r="C112" s="359"/>
      <c r="D112" s="361"/>
      <c r="E112" s="81" t="s">
        <v>32</v>
      </c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363"/>
      <c r="AL112" s="363"/>
      <c r="AM112" s="365"/>
      <c r="AN112" s="367"/>
      <c r="AO112" s="369"/>
      <c r="AP112" s="367"/>
      <c r="AQ112" s="367"/>
      <c r="AR112" s="367"/>
      <c r="AS112" s="357"/>
      <c r="AT112" s="314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</row>
    <row r="113" spans="1:90" s="78" customFormat="1" ht="18" customHeight="1">
      <c r="A113" s="370">
        <f>A111+1</f>
        <v>10</v>
      </c>
      <c r="B113" s="370" t="s">
        <v>106</v>
      </c>
      <c r="C113" s="358" t="str">
        <f>VLOOKUP(B113,DS,2,0)</f>
        <v>Lý La Quan</v>
      </c>
      <c r="D113" s="360" t="str">
        <f>VLOOKUP(B113,DS,3,0)</f>
        <v>Công nhân</v>
      </c>
      <c r="E113" s="79" t="s">
        <v>33</v>
      </c>
      <c r="F113" s="80">
        <v>8</v>
      </c>
      <c r="G113" s="80">
        <v>8</v>
      </c>
      <c r="H113" s="80">
        <v>8</v>
      </c>
      <c r="I113" s="80">
        <v>8</v>
      </c>
      <c r="J113" s="80">
        <v>8</v>
      </c>
      <c r="K113" s="80">
        <v>8</v>
      </c>
      <c r="L113" s="80"/>
      <c r="M113" s="80">
        <v>8</v>
      </c>
      <c r="N113" s="80">
        <v>8</v>
      </c>
      <c r="O113" s="80">
        <v>8</v>
      </c>
      <c r="P113" s="80">
        <v>8</v>
      </c>
      <c r="Q113" s="80">
        <v>8</v>
      </c>
      <c r="R113" s="80">
        <v>8</v>
      </c>
      <c r="S113" s="80"/>
      <c r="T113" s="80">
        <v>8</v>
      </c>
      <c r="U113" s="80">
        <v>8</v>
      </c>
      <c r="V113" s="80">
        <v>8</v>
      </c>
      <c r="W113" s="80">
        <v>8</v>
      </c>
      <c r="X113" s="80">
        <v>8</v>
      </c>
      <c r="Y113" s="80">
        <v>8</v>
      </c>
      <c r="Z113" s="80"/>
      <c r="AA113" s="80">
        <v>8</v>
      </c>
      <c r="AB113" s="80">
        <v>8</v>
      </c>
      <c r="AC113" s="80">
        <v>8</v>
      </c>
      <c r="AD113" s="80">
        <v>8</v>
      </c>
      <c r="AE113" s="80">
        <v>8</v>
      </c>
      <c r="AF113" s="80">
        <v>8</v>
      </c>
      <c r="AG113" s="80"/>
      <c r="AH113" s="80">
        <v>8</v>
      </c>
      <c r="AI113" s="80">
        <v>8</v>
      </c>
      <c r="AJ113" s="80">
        <v>8</v>
      </c>
      <c r="AK113" s="362">
        <f t="shared" ref="AK113" si="96">((SUM(F113:AJ113))/8)-(SUMIF($F$6:$AJ$6,"C.Nhật",F113:AJ113)/8)</f>
        <v>27</v>
      </c>
      <c r="AL113" s="362">
        <f t="shared" ref="AL113" si="97">SUM(F114:AJ114)/8*1.5</f>
        <v>0</v>
      </c>
      <c r="AM113" s="364">
        <f t="shared" ref="AM113" si="98">SUMIF($F$6:$AJ$6,"C.Nhật",$F113:$AJ114)/8*2</f>
        <v>0</v>
      </c>
      <c r="AN113" s="366">
        <f t="shared" ref="AN113" si="99">SUM(AK113:AM114)</f>
        <v>27</v>
      </c>
      <c r="AO113" s="368">
        <v>0</v>
      </c>
      <c r="AP113" s="366"/>
      <c r="AQ113" s="366"/>
      <c r="AR113" s="366"/>
      <c r="AS113" s="356"/>
      <c r="AT113" s="314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</row>
    <row r="114" spans="1:90" s="78" customFormat="1" ht="18" customHeight="1">
      <c r="A114" s="371"/>
      <c r="B114" s="371"/>
      <c r="C114" s="359"/>
      <c r="D114" s="361"/>
      <c r="E114" s="81" t="s">
        <v>32</v>
      </c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363"/>
      <c r="AL114" s="363"/>
      <c r="AM114" s="365"/>
      <c r="AN114" s="367"/>
      <c r="AO114" s="369"/>
      <c r="AP114" s="367"/>
      <c r="AQ114" s="367"/>
      <c r="AR114" s="367"/>
      <c r="AS114" s="357"/>
      <c r="AT114" s="314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</row>
    <row r="115" spans="1:90" s="78" customFormat="1" ht="18" customHeight="1">
      <c r="A115" s="370">
        <f>A113+1</f>
        <v>11</v>
      </c>
      <c r="B115" s="370" t="s">
        <v>107</v>
      </c>
      <c r="C115" s="358" t="str">
        <f>VLOOKUP(B115,DS,2,0)</f>
        <v>Trà Thị Soi</v>
      </c>
      <c r="D115" s="360" t="str">
        <f>VLOOKUP(B115,DS,3,0)</f>
        <v>Công nhân</v>
      </c>
      <c r="E115" s="79" t="s">
        <v>33</v>
      </c>
      <c r="F115" s="80">
        <v>8</v>
      </c>
      <c r="G115" s="80">
        <v>8</v>
      </c>
      <c r="H115" s="80">
        <v>8</v>
      </c>
      <c r="I115" s="80">
        <v>8</v>
      </c>
      <c r="J115" s="80">
        <v>8</v>
      </c>
      <c r="K115" s="80">
        <v>8</v>
      </c>
      <c r="L115" s="80"/>
      <c r="M115" s="80">
        <v>8</v>
      </c>
      <c r="N115" s="80">
        <v>8</v>
      </c>
      <c r="O115" s="80">
        <v>8</v>
      </c>
      <c r="P115" s="80">
        <v>8</v>
      </c>
      <c r="Q115" s="80">
        <v>8</v>
      </c>
      <c r="R115" s="80">
        <v>8</v>
      </c>
      <c r="S115" s="80"/>
      <c r="T115" s="80">
        <v>8</v>
      </c>
      <c r="U115" s="80">
        <v>8</v>
      </c>
      <c r="V115" s="80">
        <v>8</v>
      </c>
      <c r="W115" s="80">
        <v>8</v>
      </c>
      <c r="X115" s="80">
        <v>8</v>
      </c>
      <c r="Y115" s="80">
        <v>8</v>
      </c>
      <c r="Z115" s="80"/>
      <c r="AA115" s="80">
        <v>8</v>
      </c>
      <c r="AB115" s="80">
        <v>8</v>
      </c>
      <c r="AC115" s="80">
        <v>8</v>
      </c>
      <c r="AD115" s="80">
        <v>8</v>
      </c>
      <c r="AE115" s="80">
        <v>8</v>
      </c>
      <c r="AF115" s="80">
        <v>8</v>
      </c>
      <c r="AG115" s="80"/>
      <c r="AH115" s="80">
        <v>8</v>
      </c>
      <c r="AI115" s="80">
        <v>8</v>
      </c>
      <c r="AJ115" s="80">
        <v>8</v>
      </c>
      <c r="AK115" s="362">
        <f t="shared" ref="AK115" si="100">((SUM(F115:AJ115))/8)-(SUMIF($F$6:$AJ$6,"C.Nhật",F115:AJ115)/8)</f>
        <v>27</v>
      </c>
      <c r="AL115" s="362">
        <f t="shared" ref="AL115" si="101">SUM(F116:AJ116)/8*1.5</f>
        <v>0</v>
      </c>
      <c r="AM115" s="364">
        <f t="shared" ref="AM115" si="102">SUMIF($F$6:$AJ$6,"C.Nhật",$F115:$AJ116)/8*2</f>
        <v>0</v>
      </c>
      <c r="AN115" s="366">
        <f t="shared" ref="AN115" si="103">SUM(AK115:AM116)</f>
        <v>27</v>
      </c>
      <c r="AO115" s="368">
        <v>0</v>
      </c>
      <c r="AP115" s="366"/>
      <c r="AQ115" s="366"/>
      <c r="AR115" s="366"/>
      <c r="AS115" s="356"/>
      <c r="AT115" s="314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</row>
    <row r="116" spans="1:90" s="78" customFormat="1" ht="18" customHeight="1">
      <c r="A116" s="371"/>
      <c r="B116" s="371"/>
      <c r="C116" s="359"/>
      <c r="D116" s="361"/>
      <c r="E116" s="81" t="s">
        <v>32</v>
      </c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363"/>
      <c r="AL116" s="363"/>
      <c r="AM116" s="365"/>
      <c r="AN116" s="367"/>
      <c r="AO116" s="369"/>
      <c r="AP116" s="367"/>
      <c r="AQ116" s="367"/>
      <c r="AR116" s="367"/>
      <c r="AS116" s="357"/>
      <c r="AT116" s="314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</row>
    <row r="117" spans="1:90" s="78" customFormat="1" ht="18" customHeight="1">
      <c r="A117" s="370">
        <f t="shared" ref="A117" si="104">A115+1</f>
        <v>12</v>
      </c>
      <c r="B117" s="370" t="s">
        <v>108</v>
      </c>
      <c r="C117" s="358" t="str">
        <f>VLOOKUP(B117,DS,2,0)</f>
        <v>Nguyễn Thị Diễm Hương</v>
      </c>
      <c r="D117" s="360" t="str">
        <f>VLOOKUP(B117,DS,3,0)</f>
        <v>Công nhân</v>
      </c>
      <c r="E117" s="79" t="s">
        <v>33</v>
      </c>
      <c r="F117" s="80">
        <v>8</v>
      </c>
      <c r="G117" s="80">
        <v>8</v>
      </c>
      <c r="H117" s="80">
        <v>8</v>
      </c>
      <c r="I117" s="80">
        <v>8</v>
      </c>
      <c r="J117" s="80">
        <v>8</v>
      </c>
      <c r="K117" s="80">
        <v>8</v>
      </c>
      <c r="L117" s="80"/>
      <c r="M117" s="80">
        <v>8</v>
      </c>
      <c r="N117" s="80">
        <v>8</v>
      </c>
      <c r="O117" s="80">
        <v>8</v>
      </c>
      <c r="P117" s="80">
        <v>8</v>
      </c>
      <c r="Q117" s="80">
        <v>8</v>
      </c>
      <c r="R117" s="80">
        <v>8</v>
      </c>
      <c r="S117" s="80"/>
      <c r="T117" s="80">
        <v>8</v>
      </c>
      <c r="U117" s="80">
        <v>8</v>
      </c>
      <c r="V117" s="80">
        <v>8</v>
      </c>
      <c r="W117" s="80">
        <v>8</v>
      </c>
      <c r="X117" s="80">
        <v>8</v>
      </c>
      <c r="Y117" s="80">
        <v>8</v>
      </c>
      <c r="Z117" s="80"/>
      <c r="AA117" s="80">
        <v>8</v>
      </c>
      <c r="AB117" s="80">
        <v>8</v>
      </c>
      <c r="AC117" s="80">
        <v>8</v>
      </c>
      <c r="AD117" s="80">
        <v>8</v>
      </c>
      <c r="AE117" s="80">
        <v>8</v>
      </c>
      <c r="AF117" s="80">
        <v>8</v>
      </c>
      <c r="AG117" s="80"/>
      <c r="AH117" s="80">
        <v>8</v>
      </c>
      <c r="AI117" s="80">
        <v>8</v>
      </c>
      <c r="AJ117" s="80">
        <v>8</v>
      </c>
      <c r="AK117" s="362">
        <f t="shared" ref="AK117" si="105">((SUM(F117:AJ117))/8)-(SUMIF($F$6:$AJ$6,"C.Nhật",F117:AJ117)/8)</f>
        <v>27</v>
      </c>
      <c r="AL117" s="362">
        <f t="shared" ref="AL117" si="106">SUM(F118:AJ118)/8*1.5</f>
        <v>0</v>
      </c>
      <c r="AM117" s="364">
        <f t="shared" ref="AM117" si="107">SUMIF($F$6:$AJ$6,"C.Nhật",$F117:$AJ118)/8*2</f>
        <v>0</v>
      </c>
      <c r="AN117" s="366">
        <f t="shared" ref="AN117" si="108">SUM(AK117:AM118)</f>
        <v>27</v>
      </c>
      <c r="AO117" s="368">
        <v>0</v>
      </c>
      <c r="AP117" s="366"/>
      <c r="AQ117" s="366"/>
      <c r="AR117" s="366"/>
      <c r="AS117" s="356"/>
      <c r="AT117" s="314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</row>
    <row r="118" spans="1:90" s="78" customFormat="1" ht="18" customHeight="1">
      <c r="A118" s="371"/>
      <c r="B118" s="371"/>
      <c r="C118" s="359"/>
      <c r="D118" s="361"/>
      <c r="E118" s="81" t="s">
        <v>32</v>
      </c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363"/>
      <c r="AL118" s="363"/>
      <c r="AM118" s="365"/>
      <c r="AN118" s="367"/>
      <c r="AO118" s="369"/>
      <c r="AP118" s="367"/>
      <c r="AQ118" s="367"/>
      <c r="AR118" s="367"/>
      <c r="AS118" s="357"/>
      <c r="AT118" s="314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</row>
    <row r="119" spans="1:90" s="78" customFormat="1" ht="18" customHeight="1">
      <c r="A119" s="370">
        <f t="shared" ref="A119" si="109">A117+1</f>
        <v>13</v>
      </c>
      <c r="B119" s="370" t="s">
        <v>109</v>
      </c>
      <c r="C119" s="358" t="str">
        <f>VLOOKUP(B119,DS,2,0)</f>
        <v>Sơn Thị Muỗi Tron</v>
      </c>
      <c r="D119" s="360" t="str">
        <f>VLOOKUP(B119,DS,3,0)</f>
        <v>Công nhân</v>
      </c>
      <c r="E119" s="79" t="s">
        <v>33</v>
      </c>
      <c r="F119" s="80">
        <v>8</v>
      </c>
      <c r="G119" s="80">
        <v>8</v>
      </c>
      <c r="H119" s="80">
        <v>8</v>
      </c>
      <c r="I119" s="80">
        <v>8</v>
      </c>
      <c r="J119" s="80">
        <v>8</v>
      </c>
      <c r="K119" s="80">
        <v>8</v>
      </c>
      <c r="L119" s="80"/>
      <c r="M119" s="80">
        <v>8</v>
      </c>
      <c r="N119" s="80">
        <v>8</v>
      </c>
      <c r="O119" s="80">
        <v>8</v>
      </c>
      <c r="P119" s="80">
        <v>8</v>
      </c>
      <c r="Q119" s="80">
        <v>8</v>
      </c>
      <c r="R119" s="80">
        <v>8</v>
      </c>
      <c r="S119" s="80"/>
      <c r="T119" s="80">
        <v>8</v>
      </c>
      <c r="U119" s="80">
        <v>8</v>
      </c>
      <c r="V119" s="80">
        <v>8</v>
      </c>
      <c r="W119" s="80">
        <v>8</v>
      </c>
      <c r="X119" s="80">
        <v>8</v>
      </c>
      <c r="Y119" s="80">
        <v>8</v>
      </c>
      <c r="Z119" s="80"/>
      <c r="AA119" s="80">
        <v>8</v>
      </c>
      <c r="AB119" s="80">
        <v>8</v>
      </c>
      <c r="AC119" s="80">
        <v>8</v>
      </c>
      <c r="AD119" s="80">
        <v>8</v>
      </c>
      <c r="AE119" s="80">
        <v>8</v>
      </c>
      <c r="AF119" s="80">
        <v>8</v>
      </c>
      <c r="AG119" s="80"/>
      <c r="AH119" s="80"/>
      <c r="AI119" s="80">
        <v>8</v>
      </c>
      <c r="AJ119" s="80">
        <v>8</v>
      </c>
      <c r="AK119" s="362">
        <f t="shared" ref="AK119" si="110">((SUM(F119:AJ119))/8)-(SUMIF($F$6:$AJ$6,"C.Nhật",F119:AJ119)/8)</f>
        <v>26</v>
      </c>
      <c r="AL119" s="362">
        <f t="shared" ref="AL119" si="111">SUM(F120:AJ120)/8*1.5</f>
        <v>0</v>
      </c>
      <c r="AM119" s="364">
        <f t="shared" ref="AM119" si="112">SUMIF($F$6:$AJ$6,"C.Nhật",$F119:$AJ120)/8*2</f>
        <v>0</v>
      </c>
      <c r="AN119" s="366">
        <f t="shared" ref="AN119" si="113">SUM(AK119:AM120)</f>
        <v>26</v>
      </c>
      <c r="AO119" s="368">
        <v>0</v>
      </c>
      <c r="AP119" s="366"/>
      <c r="AQ119" s="366"/>
      <c r="AR119" s="366"/>
      <c r="AS119" s="356"/>
      <c r="AT119" s="314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</row>
    <row r="120" spans="1:90" s="78" customFormat="1" ht="18" customHeight="1">
      <c r="A120" s="371"/>
      <c r="B120" s="371"/>
      <c r="C120" s="359"/>
      <c r="D120" s="361"/>
      <c r="E120" s="81" t="s">
        <v>32</v>
      </c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363"/>
      <c r="AL120" s="363"/>
      <c r="AM120" s="365"/>
      <c r="AN120" s="367"/>
      <c r="AO120" s="369"/>
      <c r="AP120" s="367"/>
      <c r="AQ120" s="367"/>
      <c r="AR120" s="367"/>
      <c r="AS120" s="357"/>
      <c r="AT120" s="314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</row>
    <row r="121" spans="1:90" s="78" customFormat="1" ht="18" customHeight="1">
      <c r="A121" s="370">
        <f t="shared" ref="A121" si="114">A119+1</f>
        <v>14</v>
      </c>
      <c r="B121" s="370" t="s">
        <v>110</v>
      </c>
      <c r="C121" s="358" t="str">
        <f>VLOOKUP(B121,DS,2,0)</f>
        <v>Sơn Thị Thương</v>
      </c>
      <c r="D121" s="360" t="str">
        <f>VLOOKUP(B121,DS,3,0)</f>
        <v>Công nhân</v>
      </c>
      <c r="E121" s="79" t="s">
        <v>33</v>
      </c>
      <c r="F121" s="80">
        <v>8</v>
      </c>
      <c r="G121" s="80">
        <v>8</v>
      </c>
      <c r="H121" s="80">
        <v>8</v>
      </c>
      <c r="I121" s="80">
        <v>8</v>
      </c>
      <c r="J121" s="80">
        <v>8</v>
      </c>
      <c r="K121" s="80">
        <v>8</v>
      </c>
      <c r="L121" s="80"/>
      <c r="M121" s="80">
        <v>8</v>
      </c>
      <c r="N121" s="80">
        <v>8</v>
      </c>
      <c r="O121" s="80">
        <v>8</v>
      </c>
      <c r="P121" s="80">
        <v>8</v>
      </c>
      <c r="Q121" s="80">
        <v>8</v>
      </c>
      <c r="R121" s="80">
        <v>8</v>
      </c>
      <c r="S121" s="80"/>
      <c r="T121" s="80">
        <v>8</v>
      </c>
      <c r="U121" s="80">
        <v>8</v>
      </c>
      <c r="V121" s="80">
        <v>8</v>
      </c>
      <c r="W121" s="80">
        <v>8</v>
      </c>
      <c r="X121" s="80">
        <v>8</v>
      </c>
      <c r="Y121" s="80">
        <v>8</v>
      </c>
      <c r="Z121" s="80"/>
      <c r="AA121" s="80">
        <v>8</v>
      </c>
      <c r="AB121" s="80">
        <v>8</v>
      </c>
      <c r="AC121" s="80">
        <v>8</v>
      </c>
      <c r="AD121" s="80">
        <v>8</v>
      </c>
      <c r="AE121" s="80">
        <v>8</v>
      </c>
      <c r="AF121" s="80">
        <v>8</v>
      </c>
      <c r="AG121" s="80"/>
      <c r="AH121" s="80">
        <v>8</v>
      </c>
      <c r="AI121" s="80">
        <v>8</v>
      </c>
      <c r="AJ121" s="80">
        <v>8</v>
      </c>
      <c r="AK121" s="362">
        <f t="shared" ref="AK121" si="115">((SUM(F121:AJ121))/8)-(SUMIF($F$6:$AJ$6,"C.Nhật",F121:AJ121)/8)</f>
        <v>27</v>
      </c>
      <c r="AL121" s="362">
        <f t="shared" ref="AL121" si="116">SUM(F122:AJ122)/8*1.5</f>
        <v>0</v>
      </c>
      <c r="AM121" s="364">
        <f t="shared" ref="AM121" si="117">SUMIF($F$6:$AJ$6,"C.Nhật",$F121:$AJ122)/8*2</f>
        <v>0</v>
      </c>
      <c r="AN121" s="366">
        <f t="shared" ref="AN121" si="118">SUM(AK121:AM122)</f>
        <v>27</v>
      </c>
      <c r="AO121" s="368">
        <v>0</v>
      </c>
      <c r="AP121" s="366"/>
      <c r="AQ121" s="366"/>
      <c r="AR121" s="366"/>
      <c r="AS121" s="356"/>
      <c r="AT121" s="314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</row>
    <row r="122" spans="1:90" s="78" customFormat="1" ht="18" customHeight="1">
      <c r="A122" s="371"/>
      <c r="B122" s="371"/>
      <c r="C122" s="359"/>
      <c r="D122" s="361"/>
      <c r="E122" s="81" t="s">
        <v>32</v>
      </c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  <c r="AA122" s="82"/>
      <c r="AB122" s="82"/>
      <c r="AC122" s="82"/>
      <c r="AD122" s="82"/>
      <c r="AE122" s="82"/>
      <c r="AF122" s="82"/>
      <c r="AG122" s="82"/>
      <c r="AH122" s="82"/>
      <c r="AI122" s="82"/>
      <c r="AJ122" s="82"/>
      <c r="AK122" s="363"/>
      <c r="AL122" s="363"/>
      <c r="AM122" s="365"/>
      <c r="AN122" s="367"/>
      <c r="AO122" s="369"/>
      <c r="AP122" s="367"/>
      <c r="AQ122" s="367"/>
      <c r="AR122" s="367"/>
      <c r="AS122" s="357"/>
      <c r="AT122" s="314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</row>
    <row r="123" spans="1:90" s="78" customFormat="1" ht="18" customHeight="1">
      <c r="A123" s="370">
        <f t="shared" ref="A123" si="119">A121+1</f>
        <v>15</v>
      </c>
      <c r="B123" s="370" t="s">
        <v>111</v>
      </c>
      <c r="C123" s="358" t="str">
        <f>VLOOKUP(B123,DS,2,0)</f>
        <v>Thạch Thị Som Ươne</v>
      </c>
      <c r="D123" s="360" t="str">
        <f>VLOOKUP(B123,DS,3,0)</f>
        <v>Công nhân</v>
      </c>
      <c r="E123" s="79" t="s">
        <v>33</v>
      </c>
      <c r="F123" s="80">
        <v>8</v>
      </c>
      <c r="G123" s="80">
        <v>8</v>
      </c>
      <c r="H123" s="80">
        <v>8</v>
      </c>
      <c r="I123" s="80">
        <v>8</v>
      </c>
      <c r="J123" s="80">
        <v>8</v>
      </c>
      <c r="K123" s="80">
        <v>8</v>
      </c>
      <c r="L123" s="80"/>
      <c r="M123" s="80">
        <v>8</v>
      </c>
      <c r="N123" s="80">
        <v>8</v>
      </c>
      <c r="O123" s="80">
        <v>8</v>
      </c>
      <c r="P123" s="80">
        <v>8</v>
      </c>
      <c r="Q123" s="80">
        <v>8</v>
      </c>
      <c r="R123" s="80">
        <v>8</v>
      </c>
      <c r="S123" s="80"/>
      <c r="T123" s="80"/>
      <c r="U123" s="80">
        <v>8</v>
      </c>
      <c r="V123" s="80">
        <v>8</v>
      </c>
      <c r="W123" s="80">
        <v>8</v>
      </c>
      <c r="X123" s="80">
        <v>8</v>
      </c>
      <c r="Y123" s="80">
        <v>8</v>
      </c>
      <c r="Z123" s="80"/>
      <c r="AA123" s="80">
        <v>8</v>
      </c>
      <c r="AB123" s="80">
        <v>8</v>
      </c>
      <c r="AC123" s="80">
        <v>8</v>
      </c>
      <c r="AD123" s="80">
        <v>8</v>
      </c>
      <c r="AE123" s="80">
        <v>8</v>
      </c>
      <c r="AF123" s="80">
        <v>8</v>
      </c>
      <c r="AG123" s="80"/>
      <c r="AH123" s="80">
        <v>8</v>
      </c>
      <c r="AI123" s="80">
        <v>8</v>
      </c>
      <c r="AJ123" s="80">
        <v>8</v>
      </c>
      <c r="AK123" s="362">
        <f t="shared" ref="AK123" si="120">((SUM(F123:AJ123))/8)-(SUMIF($F$6:$AJ$6,"C.Nhật",F123:AJ123)/8)</f>
        <v>26</v>
      </c>
      <c r="AL123" s="362">
        <f t="shared" ref="AL123" si="121">SUM(F124:AJ124)/8*1.5</f>
        <v>0</v>
      </c>
      <c r="AM123" s="364">
        <f t="shared" ref="AM123" si="122">SUMIF($F$6:$AJ$6,"C.Nhật",$F123:$AJ124)/8*2</f>
        <v>0</v>
      </c>
      <c r="AN123" s="366">
        <f t="shared" ref="AN123" si="123">SUM(AK123:AM124)</f>
        <v>26</v>
      </c>
      <c r="AO123" s="368">
        <v>0</v>
      </c>
      <c r="AP123" s="366"/>
      <c r="AQ123" s="366"/>
      <c r="AR123" s="366"/>
      <c r="AS123" s="356"/>
      <c r="AT123" s="314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</row>
    <row r="124" spans="1:90" s="78" customFormat="1" ht="18" customHeight="1">
      <c r="A124" s="371"/>
      <c r="B124" s="371"/>
      <c r="C124" s="359"/>
      <c r="D124" s="361"/>
      <c r="E124" s="81" t="s">
        <v>32</v>
      </c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  <c r="AC124" s="82"/>
      <c r="AD124" s="82"/>
      <c r="AE124" s="82"/>
      <c r="AF124" s="82"/>
      <c r="AG124" s="82"/>
      <c r="AH124" s="82"/>
      <c r="AI124" s="82"/>
      <c r="AJ124" s="82"/>
      <c r="AK124" s="363"/>
      <c r="AL124" s="363"/>
      <c r="AM124" s="365"/>
      <c r="AN124" s="367"/>
      <c r="AO124" s="369"/>
      <c r="AP124" s="367"/>
      <c r="AQ124" s="367"/>
      <c r="AR124" s="367"/>
      <c r="AS124" s="357"/>
      <c r="AT124" s="314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</row>
    <row r="125" spans="1:90" s="78" customFormat="1" ht="18" customHeight="1">
      <c r="A125" s="370">
        <f t="shared" ref="A125" si="124">A123+1</f>
        <v>16</v>
      </c>
      <c r="B125" s="370" t="s">
        <v>112</v>
      </c>
      <c r="C125" s="358" t="str">
        <f>VLOOKUP(B125,DS,2,0)</f>
        <v>Huỳnh Thị Như</v>
      </c>
      <c r="D125" s="360" t="str">
        <f>VLOOKUP(B125,DS,3,0)</f>
        <v>Công nhân</v>
      </c>
      <c r="E125" s="79" t="s">
        <v>33</v>
      </c>
      <c r="F125" s="80"/>
      <c r="G125" s="80"/>
      <c r="H125" s="80"/>
      <c r="I125" s="80"/>
      <c r="J125" s="80">
        <v>8</v>
      </c>
      <c r="K125" s="80">
        <v>8</v>
      </c>
      <c r="L125" s="80"/>
      <c r="M125" s="80">
        <v>8</v>
      </c>
      <c r="N125" s="80">
        <v>8</v>
      </c>
      <c r="O125" s="80">
        <v>8</v>
      </c>
      <c r="P125" s="80">
        <v>8</v>
      </c>
      <c r="Q125" s="80">
        <v>8</v>
      </c>
      <c r="R125" s="80">
        <v>8</v>
      </c>
      <c r="S125" s="80"/>
      <c r="T125" s="80">
        <v>8</v>
      </c>
      <c r="U125" s="80">
        <v>8</v>
      </c>
      <c r="V125" s="80">
        <v>8</v>
      </c>
      <c r="W125" s="80">
        <v>8</v>
      </c>
      <c r="X125" s="80">
        <v>8</v>
      </c>
      <c r="Y125" s="80">
        <v>8</v>
      </c>
      <c r="Z125" s="80"/>
      <c r="AA125" s="80">
        <v>8</v>
      </c>
      <c r="AB125" s="80">
        <v>8</v>
      </c>
      <c r="AC125" s="80">
        <v>8</v>
      </c>
      <c r="AD125" s="80">
        <v>8</v>
      </c>
      <c r="AE125" s="80">
        <v>8</v>
      </c>
      <c r="AF125" s="80">
        <v>8</v>
      </c>
      <c r="AG125" s="80"/>
      <c r="AH125" s="80">
        <v>8</v>
      </c>
      <c r="AI125" s="80">
        <v>8</v>
      </c>
      <c r="AJ125" s="80">
        <v>8</v>
      </c>
      <c r="AK125" s="362">
        <f t="shared" ref="AK125" si="125">((SUM(F125:AJ125))/8)-(SUMIF($F$6:$AJ$6,"C.Nhật",F125:AJ125)/8)</f>
        <v>23</v>
      </c>
      <c r="AL125" s="362">
        <f t="shared" ref="AL125" si="126">SUM(F126:AJ126)/8*1.5</f>
        <v>0</v>
      </c>
      <c r="AM125" s="364">
        <f t="shared" ref="AM125" si="127">SUMIF($F$6:$AJ$6,"C.Nhật",$F125:$AJ126)/8*2</f>
        <v>0</v>
      </c>
      <c r="AN125" s="366">
        <f t="shared" ref="AN125" si="128">SUM(AK125:AM126)</f>
        <v>23</v>
      </c>
      <c r="AO125" s="368">
        <v>0</v>
      </c>
      <c r="AP125" s="366"/>
      <c r="AQ125" s="366"/>
      <c r="AR125" s="366"/>
      <c r="AS125" s="356"/>
      <c r="AT125" s="314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</row>
    <row r="126" spans="1:90" s="78" customFormat="1" ht="18" customHeight="1">
      <c r="A126" s="371"/>
      <c r="B126" s="371"/>
      <c r="C126" s="359"/>
      <c r="D126" s="361"/>
      <c r="E126" s="81" t="s">
        <v>32</v>
      </c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  <c r="AA126" s="82"/>
      <c r="AB126" s="82"/>
      <c r="AC126" s="82"/>
      <c r="AD126" s="82"/>
      <c r="AE126" s="82"/>
      <c r="AF126" s="82"/>
      <c r="AG126" s="82"/>
      <c r="AH126" s="82"/>
      <c r="AI126" s="82"/>
      <c r="AJ126" s="82"/>
      <c r="AK126" s="363"/>
      <c r="AL126" s="363"/>
      <c r="AM126" s="365"/>
      <c r="AN126" s="367"/>
      <c r="AO126" s="369"/>
      <c r="AP126" s="367"/>
      <c r="AQ126" s="367"/>
      <c r="AR126" s="367"/>
      <c r="AS126" s="357"/>
      <c r="AT126" s="314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</row>
    <row r="127" spans="1:90" s="78" customFormat="1" ht="18" customHeight="1">
      <c r="A127" s="370">
        <f t="shared" ref="A127" si="129">A125+1</f>
        <v>17</v>
      </c>
      <c r="B127" s="370" t="s">
        <v>113</v>
      </c>
      <c r="C127" s="358" t="str">
        <f>VLOOKUP(B127,DS,2,0)</f>
        <v>Sơn Thị Chành Ny</v>
      </c>
      <c r="D127" s="360" t="str">
        <f>VLOOKUP(B127,DS,3,0)</f>
        <v>Công nhân</v>
      </c>
      <c r="E127" s="79" t="s">
        <v>33</v>
      </c>
      <c r="F127" s="80">
        <v>8</v>
      </c>
      <c r="G127" s="80">
        <v>8</v>
      </c>
      <c r="H127" s="80">
        <v>8</v>
      </c>
      <c r="I127" s="80">
        <v>8</v>
      </c>
      <c r="J127" s="80">
        <v>8</v>
      </c>
      <c r="K127" s="80">
        <v>8</v>
      </c>
      <c r="L127" s="80"/>
      <c r="M127" s="80">
        <v>8</v>
      </c>
      <c r="N127" s="80">
        <v>8</v>
      </c>
      <c r="O127" s="80">
        <v>8</v>
      </c>
      <c r="P127" s="80">
        <v>8</v>
      </c>
      <c r="Q127" s="80">
        <v>8</v>
      </c>
      <c r="R127" s="80">
        <v>8</v>
      </c>
      <c r="S127" s="80"/>
      <c r="T127" s="80">
        <v>8</v>
      </c>
      <c r="U127" s="80">
        <v>8</v>
      </c>
      <c r="V127" s="80">
        <v>8</v>
      </c>
      <c r="W127" s="80">
        <v>8</v>
      </c>
      <c r="X127" s="80">
        <v>8</v>
      </c>
      <c r="Y127" s="80"/>
      <c r="Z127" s="80"/>
      <c r="AA127" s="80">
        <v>8</v>
      </c>
      <c r="AB127" s="80">
        <v>8</v>
      </c>
      <c r="AC127" s="80">
        <v>8</v>
      </c>
      <c r="AD127" s="80">
        <v>8</v>
      </c>
      <c r="AE127" s="80">
        <v>8</v>
      </c>
      <c r="AF127" s="80">
        <v>8</v>
      </c>
      <c r="AG127" s="80"/>
      <c r="AH127" s="80">
        <v>8</v>
      </c>
      <c r="AI127" s="80">
        <v>8</v>
      </c>
      <c r="AJ127" s="80">
        <v>8</v>
      </c>
      <c r="AK127" s="362">
        <f t="shared" ref="AK127" si="130">((SUM(F127:AJ127))/8)-(SUMIF($F$6:$AJ$6,"C.Nhật",F127:AJ127)/8)</f>
        <v>26</v>
      </c>
      <c r="AL127" s="362">
        <f t="shared" ref="AL127" si="131">SUM(F128:AJ128)/8*1.5</f>
        <v>0</v>
      </c>
      <c r="AM127" s="364">
        <f t="shared" ref="AM127" si="132">SUMIF($F$6:$AJ$6,"C.Nhật",$F127:$AJ128)/8*2</f>
        <v>0</v>
      </c>
      <c r="AN127" s="366">
        <f t="shared" ref="AN127" si="133">SUM(AK127:AM128)</f>
        <v>26</v>
      </c>
      <c r="AO127" s="368">
        <v>0</v>
      </c>
      <c r="AP127" s="366"/>
      <c r="AQ127" s="366"/>
      <c r="AR127" s="366"/>
      <c r="AS127" s="356"/>
      <c r="AT127" s="314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</row>
    <row r="128" spans="1:90" s="78" customFormat="1" ht="18" customHeight="1">
      <c r="A128" s="371"/>
      <c r="B128" s="371"/>
      <c r="C128" s="359"/>
      <c r="D128" s="361"/>
      <c r="E128" s="81" t="s">
        <v>32</v>
      </c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  <c r="AA128" s="82"/>
      <c r="AB128" s="82"/>
      <c r="AC128" s="82"/>
      <c r="AD128" s="82"/>
      <c r="AE128" s="82"/>
      <c r="AF128" s="82"/>
      <c r="AG128" s="82"/>
      <c r="AH128" s="82"/>
      <c r="AI128" s="82"/>
      <c r="AJ128" s="82"/>
      <c r="AK128" s="363"/>
      <c r="AL128" s="363"/>
      <c r="AM128" s="365"/>
      <c r="AN128" s="367"/>
      <c r="AO128" s="369"/>
      <c r="AP128" s="367"/>
      <c r="AQ128" s="367"/>
      <c r="AR128" s="367"/>
      <c r="AS128" s="357"/>
      <c r="AT128" s="314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</row>
    <row r="129" spans="1:90" s="78" customFormat="1" ht="18" customHeight="1">
      <c r="A129" s="370">
        <f t="shared" ref="A129" si="134">A127+1</f>
        <v>18</v>
      </c>
      <c r="B129" s="370" t="s">
        <v>114</v>
      </c>
      <c r="C129" s="358" t="str">
        <f>VLOOKUP(B129,DS,2,0)</f>
        <v>Sơn Thị Chành Đa</v>
      </c>
      <c r="D129" s="360" t="str">
        <f>VLOOKUP(B129,DS,3,0)</f>
        <v>Công nhân</v>
      </c>
      <c r="E129" s="79" t="s">
        <v>33</v>
      </c>
      <c r="F129" s="80">
        <v>8</v>
      </c>
      <c r="G129" s="80">
        <v>8</v>
      </c>
      <c r="H129" s="80">
        <v>8</v>
      </c>
      <c r="I129" s="80">
        <v>8</v>
      </c>
      <c r="J129" s="80">
        <v>8</v>
      </c>
      <c r="K129" s="80">
        <v>8</v>
      </c>
      <c r="L129" s="80"/>
      <c r="M129" s="80">
        <v>8</v>
      </c>
      <c r="N129" s="80">
        <v>8</v>
      </c>
      <c r="O129" s="80">
        <v>8</v>
      </c>
      <c r="P129" s="80">
        <v>8</v>
      </c>
      <c r="Q129" s="80">
        <v>8</v>
      </c>
      <c r="R129" s="80">
        <v>8</v>
      </c>
      <c r="S129" s="80"/>
      <c r="T129" s="80">
        <v>8</v>
      </c>
      <c r="U129" s="80">
        <v>8</v>
      </c>
      <c r="V129" s="80">
        <v>8</v>
      </c>
      <c r="W129" s="80">
        <v>8</v>
      </c>
      <c r="X129" s="80">
        <v>8</v>
      </c>
      <c r="Y129" s="80">
        <v>8</v>
      </c>
      <c r="Z129" s="80"/>
      <c r="AA129" s="80">
        <v>8</v>
      </c>
      <c r="AB129" s="80">
        <v>8</v>
      </c>
      <c r="AC129" s="80">
        <v>8</v>
      </c>
      <c r="AD129" s="80">
        <v>8</v>
      </c>
      <c r="AE129" s="80">
        <v>8</v>
      </c>
      <c r="AF129" s="80">
        <v>8</v>
      </c>
      <c r="AG129" s="80"/>
      <c r="AH129" s="80">
        <v>8</v>
      </c>
      <c r="AI129" s="80">
        <v>8</v>
      </c>
      <c r="AJ129" s="80">
        <v>8</v>
      </c>
      <c r="AK129" s="362">
        <f t="shared" ref="AK129" si="135">((SUM(F129:AJ129))/8)-(SUMIF($F$6:$AJ$6,"C.Nhật",F129:AJ129)/8)</f>
        <v>27</v>
      </c>
      <c r="AL129" s="362">
        <f t="shared" ref="AL129" si="136">SUM(F130:AJ130)/8*1.5</f>
        <v>0</v>
      </c>
      <c r="AM129" s="364">
        <f t="shared" ref="AM129" si="137">SUMIF($F$6:$AJ$6,"C.Nhật",$F129:$AJ130)/8*2</f>
        <v>0</v>
      </c>
      <c r="AN129" s="366">
        <f t="shared" ref="AN129" si="138">SUM(AK129:AM130)</f>
        <v>27</v>
      </c>
      <c r="AO129" s="368">
        <v>0</v>
      </c>
      <c r="AP129" s="366"/>
      <c r="AQ129" s="366"/>
      <c r="AR129" s="366"/>
      <c r="AS129" s="356"/>
      <c r="AT129" s="314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</row>
    <row r="130" spans="1:90" s="78" customFormat="1" ht="18" customHeight="1">
      <c r="A130" s="371"/>
      <c r="B130" s="371"/>
      <c r="C130" s="359"/>
      <c r="D130" s="361"/>
      <c r="E130" s="81" t="s">
        <v>32</v>
      </c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  <c r="AG130" s="82"/>
      <c r="AH130" s="82"/>
      <c r="AI130" s="82"/>
      <c r="AJ130" s="82"/>
      <c r="AK130" s="363"/>
      <c r="AL130" s="363"/>
      <c r="AM130" s="365"/>
      <c r="AN130" s="367"/>
      <c r="AO130" s="369"/>
      <c r="AP130" s="367"/>
      <c r="AQ130" s="367"/>
      <c r="AR130" s="367"/>
      <c r="AS130" s="357"/>
      <c r="AT130" s="314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</row>
    <row r="131" spans="1:90" s="78" customFormat="1" ht="18" customHeight="1">
      <c r="A131" s="370">
        <f t="shared" ref="A131" si="139">A129+1</f>
        <v>19</v>
      </c>
      <c r="B131" s="370" t="s">
        <v>115</v>
      </c>
      <c r="C131" s="358" t="str">
        <f>VLOOKUP(B131,DS,2,0)</f>
        <v>Trần Thị Bích Phượng</v>
      </c>
      <c r="D131" s="360" t="str">
        <f>VLOOKUP(B131,DS,3,0)</f>
        <v>Công nhân</v>
      </c>
      <c r="E131" s="79" t="s">
        <v>33</v>
      </c>
      <c r="F131" s="80">
        <v>8</v>
      </c>
      <c r="G131" s="80">
        <v>8</v>
      </c>
      <c r="H131" s="80">
        <v>8</v>
      </c>
      <c r="I131" s="80">
        <v>8</v>
      </c>
      <c r="J131" s="80">
        <v>8</v>
      </c>
      <c r="K131" s="80">
        <v>8</v>
      </c>
      <c r="L131" s="80"/>
      <c r="M131" s="80">
        <v>8</v>
      </c>
      <c r="N131" s="80">
        <v>8</v>
      </c>
      <c r="O131" s="80">
        <v>8</v>
      </c>
      <c r="P131" s="80">
        <v>8</v>
      </c>
      <c r="Q131" s="80">
        <v>8</v>
      </c>
      <c r="R131" s="80">
        <v>8</v>
      </c>
      <c r="S131" s="80"/>
      <c r="T131" s="80">
        <v>8</v>
      </c>
      <c r="U131" s="80">
        <v>8</v>
      </c>
      <c r="V131" s="80">
        <v>8</v>
      </c>
      <c r="W131" s="80">
        <v>8</v>
      </c>
      <c r="X131" s="80">
        <v>8</v>
      </c>
      <c r="Y131" s="80">
        <v>8</v>
      </c>
      <c r="Z131" s="80"/>
      <c r="AA131" s="80">
        <v>8</v>
      </c>
      <c r="AB131" s="80">
        <v>8</v>
      </c>
      <c r="AC131" s="80">
        <v>8</v>
      </c>
      <c r="AD131" s="80">
        <v>8</v>
      </c>
      <c r="AE131" s="80">
        <v>8</v>
      </c>
      <c r="AF131" s="80">
        <v>8</v>
      </c>
      <c r="AG131" s="80"/>
      <c r="AH131" s="80">
        <v>8</v>
      </c>
      <c r="AI131" s="80">
        <v>8</v>
      </c>
      <c r="AJ131" s="80">
        <v>8</v>
      </c>
      <c r="AK131" s="362">
        <f t="shared" ref="AK131" si="140">((SUM(F131:AJ131))/8)-(SUMIF($F$6:$AJ$6,"C.Nhật",F131:AJ131)/8)</f>
        <v>27</v>
      </c>
      <c r="AL131" s="362">
        <f t="shared" ref="AL131" si="141">SUM(F132:AJ132)/8*1.5</f>
        <v>0</v>
      </c>
      <c r="AM131" s="364">
        <f t="shared" ref="AM131" si="142">SUMIF($F$6:$AJ$6,"C.Nhật",$F131:$AJ132)/8*2</f>
        <v>0</v>
      </c>
      <c r="AN131" s="366">
        <f t="shared" ref="AN131" si="143">SUM(AK131:AM132)</f>
        <v>27</v>
      </c>
      <c r="AO131" s="368">
        <v>0</v>
      </c>
      <c r="AP131" s="366"/>
      <c r="AQ131" s="366"/>
      <c r="AR131" s="366"/>
      <c r="AS131" s="356"/>
      <c r="AT131" s="314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</row>
    <row r="132" spans="1:90" s="78" customFormat="1" ht="18" customHeight="1">
      <c r="A132" s="371"/>
      <c r="B132" s="371"/>
      <c r="C132" s="359"/>
      <c r="D132" s="361"/>
      <c r="E132" s="81" t="s">
        <v>32</v>
      </c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  <c r="AA132" s="82"/>
      <c r="AB132" s="82"/>
      <c r="AC132" s="82"/>
      <c r="AD132" s="82"/>
      <c r="AE132" s="82"/>
      <c r="AF132" s="82"/>
      <c r="AG132" s="82"/>
      <c r="AH132" s="82"/>
      <c r="AI132" s="82"/>
      <c r="AJ132" s="82"/>
      <c r="AK132" s="363"/>
      <c r="AL132" s="363"/>
      <c r="AM132" s="365"/>
      <c r="AN132" s="367"/>
      <c r="AO132" s="369"/>
      <c r="AP132" s="367"/>
      <c r="AQ132" s="367"/>
      <c r="AR132" s="367"/>
      <c r="AS132" s="357"/>
      <c r="AT132" s="314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</row>
    <row r="133" spans="1:90" s="78" customFormat="1" ht="18" customHeight="1">
      <c r="A133" s="370">
        <f t="shared" ref="A133:A143" si="144">A131+1</f>
        <v>20</v>
      </c>
      <c r="B133" s="370" t="s">
        <v>117</v>
      </c>
      <c r="C133" s="358" t="str">
        <f>VLOOKUP(B133,DS,2,0)</f>
        <v>Lâm Thị Sà Mít</v>
      </c>
      <c r="D133" s="360" t="str">
        <f>VLOOKUP(B133,DS,3,0)</f>
        <v>Công nhân</v>
      </c>
      <c r="E133" s="79" t="s">
        <v>33</v>
      </c>
      <c r="F133" s="80">
        <v>8</v>
      </c>
      <c r="G133" s="80">
        <v>8</v>
      </c>
      <c r="H133" s="80">
        <v>8</v>
      </c>
      <c r="I133" s="80">
        <v>8</v>
      </c>
      <c r="J133" s="80">
        <v>8</v>
      </c>
      <c r="K133" s="80">
        <v>8</v>
      </c>
      <c r="L133" s="80"/>
      <c r="M133" s="80">
        <v>8</v>
      </c>
      <c r="N133" s="80">
        <v>8</v>
      </c>
      <c r="O133" s="80">
        <v>8</v>
      </c>
      <c r="P133" s="80">
        <v>8</v>
      </c>
      <c r="Q133" s="80">
        <v>8</v>
      </c>
      <c r="R133" s="80"/>
      <c r="S133" s="80"/>
      <c r="T133" s="80">
        <v>8</v>
      </c>
      <c r="U133" s="80">
        <v>8</v>
      </c>
      <c r="V133" s="80">
        <v>8</v>
      </c>
      <c r="W133" s="80">
        <v>8</v>
      </c>
      <c r="X133" s="80">
        <v>8</v>
      </c>
      <c r="Y133" s="80">
        <v>8</v>
      </c>
      <c r="Z133" s="80"/>
      <c r="AA133" s="80">
        <v>8</v>
      </c>
      <c r="AB133" s="80">
        <v>8</v>
      </c>
      <c r="AC133" s="80">
        <v>8</v>
      </c>
      <c r="AD133" s="80">
        <v>8</v>
      </c>
      <c r="AE133" s="80">
        <v>8</v>
      </c>
      <c r="AF133" s="80">
        <v>8</v>
      </c>
      <c r="AG133" s="80"/>
      <c r="AH133" s="80">
        <v>8</v>
      </c>
      <c r="AI133" s="80">
        <v>8</v>
      </c>
      <c r="AJ133" s="80">
        <v>8</v>
      </c>
      <c r="AK133" s="362">
        <f t="shared" ref="AK133" si="145">((SUM(F133:AJ133))/8)-(SUMIF($F$6:$AJ$6,"C.Nhật",F133:AJ133)/8)</f>
        <v>26</v>
      </c>
      <c r="AL133" s="362">
        <f t="shared" ref="AL133" si="146">SUM(F134:AJ134)/8*1.5</f>
        <v>0</v>
      </c>
      <c r="AM133" s="364">
        <f t="shared" ref="AM133" si="147">SUMIF($F$6:$AJ$6,"C.Nhật",$F133:$AJ134)/8*2</f>
        <v>0</v>
      </c>
      <c r="AN133" s="366">
        <f t="shared" ref="AN133" si="148">SUM(AK133:AM134)</f>
        <v>26</v>
      </c>
      <c r="AO133" s="368">
        <v>0</v>
      </c>
      <c r="AP133" s="366"/>
      <c r="AQ133" s="366"/>
      <c r="AR133" s="366"/>
      <c r="AS133" s="356"/>
      <c r="AT133" s="314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</row>
    <row r="134" spans="1:90" s="78" customFormat="1" ht="18" customHeight="1">
      <c r="A134" s="371"/>
      <c r="B134" s="371"/>
      <c r="C134" s="359"/>
      <c r="D134" s="361"/>
      <c r="E134" s="81" t="s">
        <v>32</v>
      </c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  <c r="AA134" s="82"/>
      <c r="AB134" s="82"/>
      <c r="AC134" s="82"/>
      <c r="AD134" s="82"/>
      <c r="AE134" s="82"/>
      <c r="AF134" s="82"/>
      <c r="AG134" s="82"/>
      <c r="AH134" s="82"/>
      <c r="AI134" s="82"/>
      <c r="AJ134" s="82"/>
      <c r="AK134" s="363"/>
      <c r="AL134" s="363"/>
      <c r="AM134" s="365"/>
      <c r="AN134" s="367"/>
      <c r="AO134" s="369"/>
      <c r="AP134" s="367"/>
      <c r="AQ134" s="367"/>
      <c r="AR134" s="367"/>
      <c r="AS134" s="357"/>
      <c r="AT134" s="314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</row>
    <row r="135" spans="1:90" s="78" customFormat="1" ht="18" customHeight="1">
      <c r="A135" s="370">
        <f t="shared" si="144"/>
        <v>21</v>
      </c>
      <c r="B135" s="370" t="s">
        <v>118</v>
      </c>
      <c r="C135" s="358" t="str">
        <f>VLOOKUP(B135,DS,2,0)</f>
        <v>Nguyễn Văn Phi</v>
      </c>
      <c r="D135" s="360" t="str">
        <f>VLOOKUP(B135,DS,3,0)</f>
        <v>Công nhân</v>
      </c>
      <c r="E135" s="79" t="s">
        <v>33</v>
      </c>
      <c r="F135" s="80">
        <v>8</v>
      </c>
      <c r="G135" s="80">
        <v>8</v>
      </c>
      <c r="H135" s="80">
        <v>8</v>
      </c>
      <c r="I135" s="80">
        <v>8</v>
      </c>
      <c r="J135" s="80">
        <v>8</v>
      </c>
      <c r="K135" s="80">
        <v>8</v>
      </c>
      <c r="L135" s="80"/>
      <c r="M135" s="80">
        <v>8</v>
      </c>
      <c r="N135" s="80">
        <v>8</v>
      </c>
      <c r="O135" s="80">
        <v>8</v>
      </c>
      <c r="P135" s="80">
        <v>8</v>
      </c>
      <c r="Q135" s="80">
        <v>8</v>
      </c>
      <c r="R135" s="80">
        <v>8</v>
      </c>
      <c r="S135" s="80"/>
      <c r="T135" s="80">
        <v>8</v>
      </c>
      <c r="U135" s="80">
        <v>8</v>
      </c>
      <c r="V135" s="80">
        <v>8</v>
      </c>
      <c r="W135" s="80">
        <v>8</v>
      </c>
      <c r="X135" s="80">
        <v>8</v>
      </c>
      <c r="Y135" s="80">
        <v>8</v>
      </c>
      <c r="Z135" s="80"/>
      <c r="AA135" s="80">
        <v>8</v>
      </c>
      <c r="AB135" s="80">
        <v>8</v>
      </c>
      <c r="AC135" s="80">
        <v>8</v>
      </c>
      <c r="AD135" s="80">
        <v>8</v>
      </c>
      <c r="AE135" s="80">
        <v>8</v>
      </c>
      <c r="AF135" s="80"/>
      <c r="AG135" s="80"/>
      <c r="AH135" s="80">
        <v>8</v>
      </c>
      <c r="AI135" s="80">
        <v>8</v>
      </c>
      <c r="AJ135" s="80">
        <v>8</v>
      </c>
      <c r="AK135" s="362">
        <f t="shared" ref="AK135" si="149">((SUM(F135:AJ135))/8)-(SUMIF($F$6:$AJ$6,"C.Nhật",F135:AJ135)/8)</f>
        <v>26</v>
      </c>
      <c r="AL135" s="362">
        <f t="shared" ref="AL135" si="150">SUM(F136:AJ136)/8*1.5</f>
        <v>0</v>
      </c>
      <c r="AM135" s="364">
        <f t="shared" ref="AM135" si="151">SUMIF($F$6:$AJ$6,"C.Nhật",$F135:$AJ136)/8*2</f>
        <v>0</v>
      </c>
      <c r="AN135" s="366">
        <f t="shared" ref="AN135" si="152">SUM(AK135:AM136)</f>
        <v>26</v>
      </c>
      <c r="AO135" s="368">
        <v>0</v>
      </c>
      <c r="AP135" s="366"/>
      <c r="AQ135" s="366"/>
      <c r="AR135" s="366"/>
      <c r="AS135" s="356"/>
      <c r="AT135" s="314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</row>
    <row r="136" spans="1:90" s="78" customFormat="1" ht="18" customHeight="1">
      <c r="A136" s="371"/>
      <c r="B136" s="371"/>
      <c r="C136" s="359"/>
      <c r="D136" s="361"/>
      <c r="E136" s="81" t="s">
        <v>32</v>
      </c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  <c r="AA136" s="82"/>
      <c r="AB136" s="82"/>
      <c r="AC136" s="82"/>
      <c r="AD136" s="82"/>
      <c r="AE136" s="82"/>
      <c r="AF136" s="82"/>
      <c r="AG136" s="82"/>
      <c r="AH136" s="82"/>
      <c r="AI136" s="82"/>
      <c r="AJ136" s="82"/>
      <c r="AK136" s="363"/>
      <c r="AL136" s="363"/>
      <c r="AM136" s="365"/>
      <c r="AN136" s="367"/>
      <c r="AO136" s="369"/>
      <c r="AP136" s="367"/>
      <c r="AQ136" s="367"/>
      <c r="AR136" s="367"/>
      <c r="AS136" s="357"/>
      <c r="AT136" s="314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</row>
    <row r="137" spans="1:90" s="78" customFormat="1" ht="18" customHeight="1">
      <c r="A137" s="370">
        <f t="shared" si="144"/>
        <v>22</v>
      </c>
      <c r="B137" s="370" t="s">
        <v>119</v>
      </c>
      <c r="C137" s="358" t="str">
        <f>VLOOKUP(B137,DS,2,0)</f>
        <v>Trần Thị Toan</v>
      </c>
      <c r="D137" s="360" t="str">
        <f>VLOOKUP(B137,DS,3,0)</f>
        <v>Công nhân</v>
      </c>
      <c r="E137" s="79" t="s">
        <v>33</v>
      </c>
      <c r="F137" s="80">
        <v>8</v>
      </c>
      <c r="G137" s="80">
        <v>8</v>
      </c>
      <c r="H137" s="80">
        <v>8</v>
      </c>
      <c r="I137" s="80">
        <v>8</v>
      </c>
      <c r="J137" s="80">
        <v>8</v>
      </c>
      <c r="K137" s="80">
        <v>8</v>
      </c>
      <c r="L137" s="80"/>
      <c r="M137" s="80">
        <v>8</v>
      </c>
      <c r="N137" s="80">
        <v>8</v>
      </c>
      <c r="O137" s="80">
        <v>8</v>
      </c>
      <c r="P137" s="80">
        <v>8</v>
      </c>
      <c r="Q137" s="80">
        <v>8</v>
      </c>
      <c r="R137" s="80">
        <v>8</v>
      </c>
      <c r="S137" s="80"/>
      <c r="T137" s="80">
        <v>8</v>
      </c>
      <c r="U137" s="80">
        <v>8</v>
      </c>
      <c r="V137" s="80">
        <v>8</v>
      </c>
      <c r="W137" s="80">
        <v>8</v>
      </c>
      <c r="X137" s="80">
        <v>8</v>
      </c>
      <c r="Y137" s="80">
        <v>8</v>
      </c>
      <c r="Z137" s="80"/>
      <c r="AA137" s="80"/>
      <c r="AB137" s="80">
        <v>8</v>
      </c>
      <c r="AC137" s="80">
        <v>8</v>
      </c>
      <c r="AD137" s="80">
        <v>8</v>
      </c>
      <c r="AE137" s="80">
        <v>8</v>
      </c>
      <c r="AF137" s="80">
        <v>8</v>
      </c>
      <c r="AG137" s="80"/>
      <c r="AH137" s="80">
        <v>8</v>
      </c>
      <c r="AI137" s="80">
        <v>8</v>
      </c>
      <c r="AJ137" s="80">
        <v>8</v>
      </c>
      <c r="AK137" s="362">
        <f t="shared" ref="AK137" si="153">((SUM(F137:AJ137))/8)-(SUMIF($F$6:$AJ$6,"C.Nhật",F137:AJ137)/8)</f>
        <v>26</v>
      </c>
      <c r="AL137" s="362">
        <f t="shared" ref="AL137" si="154">SUM(F138:AJ138)/8*1.5</f>
        <v>0</v>
      </c>
      <c r="AM137" s="364">
        <f t="shared" ref="AM137" si="155">SUMIF($F$6:$AJ$6,"C.Nhật",$F137:$AJ138)/8*2</f>
        <v>0</v>
      </c>
      <c r="AN137" s="366">
        <f t="shared" ref="AN137" si="156">SUM(AK137:AM138)</f>
        <v>26</v>
      </c>
      <c r="AO137" s="368">
        <v>0</v>
      </c>
      <c r="AP137" s="366"/>
      <c r="AQ137" s="366"/>
      <c r="AR137" s="366"/>
      <c r="AS137" s="356"/>
      <c r="AT137" s="314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</row>
    <row r="138" spans="1:90" s="78" customFormat="1" ht="18" customHeight="1">
      <c r="A138" s="371"/>
      <c r="B138" s="371"/>
      <c r="C138" s="359"/>
      <c r="D138" s="361"/>
      <c r="E138" s="81" t="s">
        <v>32</v>
      </c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  <c r="AA138" s="82"/>
      <c r="AB138" s="82"/>
      <c r="AC138" s="82"/>
      <c r="AD138" s="82"/>
      <c r="AE138" s="82"/>
      <c r="AF138" s="82"/>
      <c r="AG138" s="82"/>
      <c r="AH138" s="82"/>
      <c r="AI138" s="82"/>
      <c r="AJ138" s="82"/>
      <c r="AK138" s="363"/>
      <c r="AL138" s="363"/>
      <c r="AM138" s="365"/>
      <c r="AN138" s="367"/>
      <c r="AO138" s="369"/>
      <c r="AP138" s="367"/>
      <c r="AQ138" s="367"/>
      <c r="AR138" s="367"/>
      <c r="AS138" s="357"/>
      <c r="AT138" s="314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</row>
    <row r="139" spans="1:90" s="78" customFormat="1" ht="18" customHeight="1">
      <c r="A139" s="370">
        <f t="shared" si="144"/>
        <v>23</v>
      </c>
      <c r="B139" s="370" t="s">
        <v>120</v>
      </c>
      <c r="C139" s="358" t="str">
        <f>VLOOKUP(B139,DS,2,0)</f>
        <v>Nguyễn Hữu Nhơn</v>
      </c>
      <c r="D139" s="360" t="str">
        <f>VLOOKUP(B139,DS,3,0)</f>
        <v>Công nhân</v>
      </c>
      <c r="E139" s="79" t="s">
        <v>33</v>
      </c>
      <c r="F139" s="80">
        <v>8</v>
      </c>
      <c r="G139" s="80">
        <v>8</v>
      </c>
      <c r="H139" s="80">
        <v>8</v>
      </c>
      <c r="I139" s="80">
        <v>8</v>
      </c>
      <c r="J139" s="80">
        <v>8</v>
      </c>
      <c r="K139" s="80">
        <v>8</v>
      </c>
      <c r="L139" s="80"/>
      <c r="M139" s="80">
        <v>8</v>
      </c>
      <c r="N139" s="80">
        <v>8</v>
      </c>
      <c r="O139" s="80">
        <v>8</v>
      </c>
      <c r="P139" s="80">
        <v>8</v>
      </c>
      <c r="Q139" s="80">
        <v>8</v>
      </c>
      <c r="R139" s="80">
        <v>8</v>
      </c>
      <c r="S139" s="80"/>
      <c r="T139" s="80">
        <v>8</v>
      </c>
      <c r="U139" s="80">
        <v>8</v>
      </c>
      <c r="V139" s="80">
        <v>8</v>
      </c>
      <c r="W139" s="80">
        <v>8</v>
      </c>
      <c r="X139" s="80">
        <v>8</v>
      </c>
      <c r="Y139" s="80">
        <v>8</v>
      </c>
      <c r="Z139" s="80"/>
      <c r="AA139" s="80">
        <v>8</v>
      </c>
      <c r="AB139" s="80">
        <v>8</v>
      </c>
      <c r="AC139" s="80">
        <v>8</v>
      </c>
      <c r="AD139" s="80">
        <v>8</v>
      </c>
      <c r="AE139" s="80">
        <v>8</v>
      </c>
      <c r="AF139" s="80">
        <v>8</v>
      </c>
      <c r="AG139" s="80"/>
      <c r="AH139" s="80">
        <v>8</v>
      </c>
      <c r="AI139" s="80">
        <v>8</v>
      </c>
      <c r="AJ139" s="80">
        <v>8</v>
      </c>
      <c r="AK139" s="362">
        <f t="shared" ref="AK139" si="157">((SUM(F139:AJ139))/8)-(SUMIF($F$6:$AJ$6,"C.Nhật",F139:AJ139)/8)</f>
        <v>27</v>
      </c>
      <c r="AL139" s="362">
        <f t="shared" ref="AL139" si="158">SUM(F140:AJ140)/8*1.5</f>
        <v>0</v>
      </c>
      <c r="AM139" s="364">
        <f t="shared" ref="AM139" si="159">SUMIF($F$6:$AJ$6,"C.Nhật",$F139:$AJ140)/8*2</f>
        <v>0</v>
      </c>
      <c r="AN139" s="366">
        <f t="shared" ref="AN139" si="160">SUM(AK139:AM140)</f>
        <v>27</v>
      </c>
      <c r="AO139" s="368">
        <v>0</v>
      </c>
      <c r="AP139" s="366"/>
      <c r="AQ139" s="366"/>
      <c r="AR139" s="366"/>
      <c r="AS139" s="356"/>
      <c r="AT139" s="314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</row>
    <row r="140" spans="1:90" s="78" customFormat="1" ht="18" customHeight="1">
      <c r="A140" s="371"/>
      <c r="B140" s="371"/>
      <c r="C140" s="359"/>
      <c r="D140" s="361"/>
      <c r="E140" s="81" t="s">
        <v>32</v>
      </c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  <c r="AA140" s="82"/>
      <c r="AB140" s="82"/>
      <c r="AC140" s="82"/>
      <c r="AD140" s="82"/>
      <c r="AE140" s="82"/>
      <c r="AF140" s="82"/>
      <c r="AG140" s="82"/>
      <c r="AH140" s="82"/>
      <c r="AI140" s="82"/>
      <c r="AJ140" s="82"/>
      <c r="AK140" s="363"/>
      <c r="AL140" s="363"/>
      <c r="AM140" s="365"/>
      <c r="AN140" s="367"/>
      <c r="AO140" s="369"/>
      <c r="AP140" s="367"/>
      <c r="AQ140" s="367"/>
      <c r="AR140" s="367"/>
      <c r="AS140" s="357"/>
      <c r="AT140" s="314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</row>
    <row r="141" spans="1:90" s="78" customFormat="1" ht="18" customHeight="1">
      <c r="A141" s="370">
        <f t="shared" si="144"/>
        <v>24</v>
      </c>
      <c r="B141" s="370" t="s">
        <v>121</v>
      </c>
      <c r="C141" s="358" t="str">
        <f>VLOOKUP(B141,DS,2,0)</f>
        <v>Huỳnh Minh Hiếu</v>
      </c>
      <c r="D141" s="360" t="str">
        <f>VLOOKUP(B141,DS,3,0)</f>
        <v>Công nhân</v>
      </c>
      <c r="E141" s="79" t="s">
        <v>33</v>
      </c>
      <c r="F141" s="80">
        <v>8</v>
      </c>
      <c r="G141" s="80">
        <v>8</v>
      </c>
      <c r="H141" s="80">
        <v>8</v>
      </c>
      <c r="I141" s="80">
        <v>8</v>
      </c>
      <c r="J141" s="80">
        <v>8</v>
      </c>
      <c r="K141" s="80"/>
      <c r="L141" s="80"/>
      <c r="M141" s="80">
        <v>8</v>
      </c>
      <c r="N141" s="80">
        <v>8</v>
      </c>
      <c r="O141" s="80">
        <v>8</v>
      </c>
      <c r="P141" s="80">
        <v>8</v>
      </c>
      <c r="Q141" s="80">
        <v>8</v>
      </c>
      <c r="R141" s="80">
        <v>8</v>
      </c>
      <c r="S141" s="80"/>
      <c r="T141" s="80">
        <v>8</v>
      </c>
      <c r="U141" s="80">
        <v>8</v>
      </c>
      <c r="V141" s="80">
        <v>8</v>
      </c>
      <c r="W141" s="80">
        <v>8</v>
      </c>
      <c r="X141" s="80">
        <v>8</v>
      </c>
      <c r="Y141" s="80">
        <v>8</v>
      </c>
      <c r="Z141" s="80"/>
      <c r="AA141" s="80">
        <v>8</v>
      </c>
      <c r="AB141" s="80">
        <v>8</v>
      </c>
      <c r="AC141" s="80">
        <v>8</v>
      </c>
      <c r="AD141" s="80">
        <v>8</v>
      </c>
      <c r="AE141" s="80">
        <v>8</v>
      </c>
      <c r="AF141" s="80">
        <v>8</v>
      </c>
      <c r="AG141" s="80"/>
      <c r="AH141" s="80">
        <v>8</v>
      </c>
      <c r="AI141" s="80">
        <v>8</v>
      </c>
      <c r="AJ141" s="80">
        <v>8</v>
      </c>
      <c r="AK141" s="362">
        <f t="shared" ref="AK141" si="161">((SUM(F141:AJ141))/8)-(SUMIF($F$6:$AJ$6,"C.Nhật",F141:AJ141)/8)</f>
        <v>26</v>
      </c>
      <c r="AL141" s="362">
        <f t="shared" ref="AL141" si="162">SUM(F142:AJ142)/8*1.5</f>
        <v>0</v>
      </c>
      <c r="AM141" s="364">
        <f t="shared" ref="AM141" si="163">SUMIF($F$6:$AJ$6,"C.Nhật",$F141:$AJ142)/8*2</f>
        <v>0</v>
      </c>
      <c r="AN141" s="366">
        <f t="shared" ref="AN141" si="164">SUM(AK141:AM142)</f>
        <v>26</v>
      </c>
      <c r="AO141" s="368">
        <v>0</v>
      </c>
      <c r="AP141" s="366"/>
      <c r="AQ141" s="366"/>
      <c r="AR141" s="366"/>
      <c r="AS141" s="356"/>
      <c r="AT141" s="314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</row>
    <row r="142" spans="1:90" s="78" customFormat="1" ht="18" customHeight="1">
      <c r="A142" s="371"/>
      <c r="B142" s="371"/>
      <c r="C142" s="359"/>
      <c r="D142" s="361"/>
      <c r="E142" s="81" t="s">
        <v>32</v>
      </c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  <c r="AE142" s="82"/>
      <c r="AF142" s="82"/>
      <c r="AG142" s="82"/>
      <c r="AH142" s="82"/>
      <c r="AI142" s="82"/>
      <c r="AJ142" s="82"/>
      <c r="AK142" s="363"/>
      <c r="AL142" s="363"/>
      <c r="AM142" s="365"/>
      <c r="AN142" s="367"/>
      <c r="AO142" s="369"/>
      <c r="AP142" s="367"/>
      <c r="AQ142" s="367"/>
      <c r="AR142" s="367"/>
      <c r="AS142" s="357"/>
      <c r="AT142" s="314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</row>
    <row r="143" spans="1:90" s="78" customFormat="1" ht="18" customHeight="1">
      <c r="A143" s="370">
        <f t="shared" si="144"/>
        <v>25</v>
      </c>
      <c r="B143" s="370" t="s">
        <v>122</v>
      </c>
      <c r="C143" s="358" t="str">
        <f>VLOOKUP(B143,DS,2,0)</f>
        <v>Lý Thị Sà Kha</v>
      </c>
      <c r="D143" s="360" t="str">
        <f>VLOOKUP(B143,DS,3,0)</f>
        <v>Công nhân</v>
      </c>
      <c r="E143" s="79" t="s">
        <v>33</v>
      </c>
      <c r="F143" s="80">
        <v>8</v>
      </c>
      <c r="G143" s="80">
        <v>8</v>
      </c>
      <c r="H143" s="80">
        <v>8</v>
      </c>
      <c r="I143" s="80">
        <v>8</v>
      </c>
      <c r="J143" s="80">
        <v>8</v>
      </c>
      <c r="K143" s="80">
        <v>8</v>
      </c>
      <c r="L143" s="80"/>
      <c r="M143" s="80">
        <v>8</v>
      </c>
      <c r="N143" s="80">
        <v>8</v>
      </c>
      <c r="O143" s="80">
        <v>8</v>
      </c>
      <c r="P143" s="80">
        <v>8</v>
      </c>
      <c r="Q143" s="80"/>
      <c r="R143" s="80">
        <v>8</v>
      </c>
      <c r="S143" s="80"/>
      <c r="T143" s="80">
        <v>8</v>
      </c>
      <c r="U143" s="80">
        <v>8</v>
      </c>
      <c r="V143" s="80">
        <v>8</v>
      </c>
      <c r="W143" s="80">
        <v>8</v>
      </c>
      <c r="X143" s="80">
        <v>8</v>
      </c>
      <c r="Y143" s="80">
        <v>8</v>
      </c>
      <c r="Z143" s="80"/>
      <c r="AA143" s="80">
        <v>8</v>
      </c>
      <c r="AB143" s="80">
        <v>8</v>
      </c>
      <c r="AC143" s="80">
        <v>8</v>
      </c>
      <c r="AD143" s="80">
        <v>8</v>
      </c>
      <c r="AE143" s="80">
        <v>8</v>
      </c>
      <c r="AF143" s="80">
        <v>8</v>
      </c>
      <c r="AG143" s="80"/>
      <c r="AH143" s="80">
        <v>8</v>
      </c>
      <c r="AI143" s="80">
        <v>8</v>
      </c>
      <c r="AJ143" s="80">
        <v>8</v>
      </c>
      <c r="AK143" s="362">
        <f t="shared" ref="AK143" si="165">((SUM(F143:AJ143))/8)-(SUMIF($F$6:$AJ$6,"C.Nhật",F143:AJ143)/8)</f>
        <v>26</v>
      </c>
      <c r="AL143" s="362">
        <f t="shared" ref="AL143" si="166">SUM(F144:AJ144)/8*1.5</f>
        <v>0</v>
      </c>
      <c r="AM143" s="364">
        <f t="shared" ref="AM143" si="167">SUMIF($F$6:$AJ$6,"C.Nhật",$F143:$AJ144)/8*2</f>
        <v>0</v>
      </c>
      <c r="AN143" s="366">
        <f t="shared" ref="AN143" si="168">SUM(AK143:AM144)</f>
        <v>26</v>
      </c>
      <c r="AO143" s="368">
        <v>0</v>
      </c>
      <c r="AP143" s="366"/>
      <c r="AQ143" s="366"/>
      <c r="AR143" s="366"/>
      <c r="AS143" s="356"/>
      <c r="AT143" s="314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</row>
    <row r="144" spans="1:90" s="78" customFormat="1" ht="18" customHeight="1">
      <c r="A144" s="371"/>
      <c r="B144" s="371"/>
      <c r="C144" s="359"/>
      <c r="D144" s="361"/>
      <c r="E144" s="81" t="s">
        <v>32</v>
      </c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  <c r="AB144" s="82"/>
      <c r="AC144" s="82"/>
      <c r="AD144" s="82"/>
      <c r="AE144" s="82"/>
      <c r="AF144" s="82"/>
      <c r="AG144" s="82"/>
      <c r="AH144" s="82"/>
      <c r="AI144" s="82"/>
      <c r="AJ144" s="82"/>
      <c r="AK144" s="363"/>
      <c r="AL144" s="363"/>
      <c r="AM144" s="365"/>
      <c r="AN144" s="367"/>
      <c r="AO144" s="369"/>
      <c r="AP144" s="367"/>
      <c r="AQ144" s="367"/>
      <c r="AR144" s="367"/>
      <c r="AS144" s="357"/>
      <c r="AT144" s="314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</row>
    <row r="145" spans="1:90" s="78" customFormat="1" ht="18" customHeight="1">
      <c r="A145" s="370">
        <f t="shared" ref="A145" si="169">A143+1</f>
        <v>26</v>
      </c>
      <c r="B145" s="370" t="s">
        <v>124</v>
      </c>
      <c r="C145" s="358" t="str">
        <f>VLOOKUP(B145,DS,2,0)</f>
        <v>Phạm Thành Đô</v>
      </c>
      <c r="D145" s="360" t="str">
        <f>VLOOKUP(B145,DS,3,0)</f>
        <v>Công nhân</v>
      </c>
      <c r="E145" s="79" t="s">
        <v>33</v>
      </c>
      <c r="F145" s="80">
        <v>8</v>
      </c>
      <c r="G145" s="80">
        <v>8</v>
      </c>
      <c r="H145" s="80">
        <v>8</v>
      </c>
      <c r="I145" s="80">
        <v>8</v>
      </c>
      <c r="J145" s="80">
        <v>8</v>
      </c>
      <c r="K145" s="80">
        <v>8</v>
      </c>
      <c r="L145" s="80"/>
      <c r="M145" s="80">
        <v>8</v>
      </c>
      <c r="N145" s="80">
        <v>8</v>
      </c>
      <c r="O145" s="80">
        <v>8</v>
      </c>
      <c r="P145" s="80">
        <v>8</v>
      </c>
      <c r="Q145" s="80">
        <v>8</v>
      </c>
      <c r="R145" s="80">
        <v>8</v>
      </c>
      <c r="S145" s="80"/>
      <c r="T145" s="80">
        <v>8</v>
      </c>
      <c r="U145" s="80">
        <v>8</v>
      </c>
      <c r="V145" s="80">
        <v>8</v>
      </c>
      <c r="W145" s="80">
        <v>8</v>
      </c>
      <c r="X145" s="80">
        <v>8</v>
      </c>
      <c r="Y145" s="80">
        <v>8</v>
      </c>
      <c r="Z145" s="80"/>
      <c r="AA145" s="80">
        <v>8</v>
      </c>
      <c r="AB145" s="80">
        <v>8</v>
      </c>
      <c r="AC145" s="80">
        <v>8</v>
      </c>
      <c r="AD145" s="80">
        <v>8</v>
      </c>
      <c r="AE145" s="80">
        <v>8</v>
      </c>
      <c r="AF145" s="80">
        <v>8</v>
      </c>
      <c r="AG145" s="80"/>
      <c r="AH145" s="80">
        <v>8</v>
      </c>
      <c r="AI145" s="80">
        <v>8</v>
      </c>
      <c r="AJ145" s="80">
        <v>8</v>
      </c>
      <c r="AK145" s="362">
        <f t="shared" ref="AK145" si="170">((SUM(F145:AJ145))/8)-(SUMIF($F$6:$AJ$6,"C.Nhật",F145:AJ145)/8)</f>
        <v>27</v>
      </c>
      <c r="AL145" s="362">
        <f t="shared" ref="AL145" si="171">SUM(F146:AJ146)/8*1.5</f>
        <v>0</v>
      </c>
      <c r="AM145" s="364">
        <f t="shared" ref="AM145" si="172">SUMIF($F$6:$AJ$6,"C.Nhật",$F145:$AJ146)/8*2</f>
        <v>0</v>
      </c>
      <c r="AN145" s="366">
        <f t="shared" ref="AN145" si="173">SUM(AK145:AM146)</f>
        <v>27</v>
      </c>
      <c r="AO145" s="368">
        <v>0</v>
      </c>
      <c r="AP145" s="366"/>
      <c r="AQ145" s="366"/>
      <c r="AR145" s="366"/>
      <c r="AS145" s="356"/>
      <c r="AT145" s="314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</row>
    <row r="146" spans="1:90" s="78" customFormat="1" ht="18" customHeight="1">
      <c r="A146" s="371"/>
      <c r="B146" s="371"/>
      <c r="C146" s="359"/>
      <c r="D146" s="361"/>
      <c r="E146" s="81" t="s">
        <v>32</v>
      </c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  <c r="AE146" s="82"/>
      <c r="AF146" s="82"/>
      <c r="AG146" s="82"/>
      <c r="AH146" s="82"/>
      <c r="AI146" s="82"/>
      <c r="AJ146" s="82"/>
      <c r="AK146" s="363"/>
      <c r="AL146" s="363"/>
      <c r="AM146" s="365"/>
      <c r="AN146" s="367"/>
      <c r="AO146" s="369"/>
      <c r="AP146" s="367"/>
      <c r="AQ146" s="367"/>
      <c r="AR146" s="367"/>
      <c r="AS146" s="357"/>
      <c r="AT146" s="314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</row>
    <row r="147" spans="1:90" s="78" customFormat="1" ht="18" customHeight="1">
      <c r="A147" s="370">
        <f t="shared" ref="A147" si="174">A145+1</f>
        <v>27</v>
      </c>
      <c r="B147" s="370" t="s">
        <v>127</v>
      </c>
      <c r="C147" s="358" t="str">
        <f>VLOOKUP(B147,DS,2,0)</f>
        <v>Nguyễn Văn Bé Hai</v>
      </c>
      <c r="D147" s="360" t="str">
        <f>VLOOKUP(B147,DS,3,0)</f>
        <v>Công nhân</v>
      </c>
      <c r="E147" s="79" t="s">
        <v>33</v>
      </c>
      <c r="F147" s="80">
        <v>8</v>
      </c>
      <c r="G147" s="80">
        <v>8</v>
      </c>
      <c r="H147" s="80">
        <v>8</v>
      </c>
      <c r="I147" s="80">
        <v>8</v>
      </c>
      <c r="J147" s="80">
        <v>8</v>
      </c>
      <c r="K147" s="80"/>
      <c r="L147" s="80"/>
      <c r="M147" s="80">
        <v>8</v>
      </c>
      <c r="N147" s="80">
        <v>8</v>
      </c>
      <c r="O147" s="80">
        <v>8</v>
      </c>
      <c r="P147" s="80">
        <v>8</v>
      </c>
      <c r="Q147" s="80">
        <v>8</v>
      </c>
      <c r="R147" s="80">
        <v>8</v>
      </c>
      <c r="S147" s="80"/>
      <c r="T147" s="80">
        <v>8</v>
      </c>
      <c r="U147" s="80">
        <v>8</v>
      </c>
      <c r="V147" s="80">
        <v>8</v>
      </c>
      <c r="W147" s="80">
        <v>8</v>
      </c>
      <c r="X147" s="80">
        <v>8</v>
      </c>
      <c r="Y147" s="80">
        <v>8</v>
      </c>
      <c r="Z147" s="80"/>
      <c r="AA147" s="80">
        <v>8</v>
      </c>
      <c r="AB147" s="80">
        <v>8</v>
      </c>
      <c r="AC147" s="80">
        <v>8</v>
      </c>
      <c r="AD147" s="80">
        <v>8</v>
      </c>
      <c r="AE147" s="80">
        <v>8</v>
      </c>
      <c r="AF147" s="80">
        <v>8</v>
      </c>
      <c r="AG147" s="80"/>
      <c r="AH147" s="80">
        <v>8</v>
      </c>
      <c r="AI147" s="80">
        <v>8</v>
      </c>
      <c r="AJ147" s="80">
        <v>8</v>
      </c>
      <c r="AK147" s="362">
        <f t="shared" ref="AK147" si="175">((SUM(F147:AJ147))/8)-(SUMIF($F$6:$AJ$6,"C.Nhật",F147:AJ147)/8)</f>
        <v>26</v>
      </c>
      <c r="AL147" s="362">
        <f t="shared" ref="AL147" si="176">SUM(F148:AJ148)/8*1.5</f>
        <v>0</v>
      </c>
      <c r="AM147" s="364">
        <f t="shared" ref="AM147" si="177">SUMIF($F$6:$AJ$6,"C.Nhật",$F147:$AJ148)/8*2</f>
        <v>0</v>
      </c>
      <c r="AN147" s="366">
        <f t="shared" ref="AN147" si="178">SUM(AK147:AM148)</f>
        <v>26</v>
      </c>
      <c r="AO147" s="368">
        <v>0</v>
      </c>
      <c r="AP147" s="366"/>
      <c r="AQ147" s="366"/>
      <c r="AR147" s="366"/>
      <c r="AS147" s="356"/>
      <c r="AT147" s="314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</row>
    <row r="148" spans="1:90" s="78" customFormat="1" ht="18" customHeight="1">
      <c r="A148" s="371"/>
      <c r="B148" s="371"/>
      <c r="C148" s="359"/>
      <c r="D148" s="361"/>
      <c r="E148" s="81" t="s">
        <v>32</v>
      </c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  <c r="AA148" s="82"/>
      <c r="AB148" s="82"/>
      <c r="AC148" s="82"/>
      <c r="AD148" s="82"/>
      <c r="AE148" s="82"/>
      <c r="AF148" s="82"/>
      <c r="AG148" s="82"/>
      <c r="AH148" s="82"/>
      <c r="AI148" s="82"/>
      <c r="AJ148" s="82"/>
      <c r="AK148" s="363"/>
      <c r="AL148" s="363"/>
      <c r="AM148" s="365"/>
      <c r="AN148" s="367"/>
      <c r="AO148" s="369"/>
      <c r="AP148" s="367"/>
      <c r="AQ148" s="367"/>
      <c r="AR148" s="367"/>
      <c r="AS148" s="357"/>
      <c r="AT148" s="314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</row>
    <row r="149" spans="1:90" s="78" customFormat="1" ht="18" customHeight="1">
      <c r="A149" s="370">
        <f t="shared" ref="A149" si="179">A147+1</f>
        <v>28</v>
      </c>
      <c r="B149" s="370" t="s">
        <v>128</v>
      </c>
      <c r="C149" s="358" t="str">
        <f>VLOOKUP(B149,DS,2,0)</f>
        <v>Thạch Tiền</v>
      </c>
      <c r="D149" s="360" t="str">
        <f>VLOOKUP(B149,DS,3,0)</f>
        <v>Công nhân</v>
      </c>
      <c r="E149" s="79" t="s">
        <v>33</v>
      </c>
      <c r="F149" s="80">
        <v>8</v>
      </c>
      <c r="G149" s="80">
        <v>8</v>
      </c>
      <c r="H149" s="80">
        <v>8</v>
      </c>
      <c r="I149" s="80">
        <v>8</v>
      </c>
      <c r="J149" s="80">
        <v>8</v>
      </c>
      <c r="K149" s="80">
        <v>8</v>
      </c>
      <c r="L149" s="80"/>
      <c r="M149" s="80">
        <v>8</v>
      </c>
      <c r="N149" s="80">
        <v>8</v>
      </c>
      <c r="O149" s="80">
        <v>8</v>
      </c>
      <c r="P149" s="80">
        <v>8</v>
      </c>
      <c r="Q149" s="80">
        <v>8</v>
      </c>
      <c r="R149" s="80">
        <v>8</v>
      </c>
      <c r="S149" s="80"/>
      <c r="T149" s="80">
        <v>8</v>
      </c>
      <c r="U149" s="80">
        <v>8</v>
      </c>
      <c r="V149" s="80">
        <v>8</v>
      </c>
      <c r="W149" s="80">
        <v>8</v>
      </c>
      <c r="X149" s="80">
        <v>8</v>
      </c>
      <c r="Y149" s="80">
        <v>8</v>
      </c>
      <c r="Z149" s="80"/>
      <c r="AA149" s="80">
        <v>8</v>
      </c>
      <c r="AB149" s="80">
        <v>8</v>
      </c>
      <c r="AC149" s="80">
        <v>8</v>
      </c>
      <c r="AD149" s="80">
        <v>8</v>
      </c>
      <c r="AE149" s="80">
        <v>8</v>
      </c>
      <c r="AF149" s="80">
        <v>8</v>
      </c>
      <c r="AG149" s="80"/>
      <c r="AH149" s="80">
        <v>8</v>
      </c>
      <c r="AI149" s="80">
        <v>8</v>
      </c>
      <c r="AJ149" s="80">
        <v>8</v>
      </c>
      <c r="AK149" s="362">
        <f t="shared" ref="AK149" si="180">((SUM(F149:AJ149))/8)-(SUMIF($F$6:$AJ$6,"C.Nhật",F149:AJ149)/8)</f>
        <v>27</v>
      </c>
      <c r="AL149" s="362">
        <f t="shared" ref="AL149" si="181">SUM(F150:AJ150)/8*1.5</f>
        <v>0</v>
      </c>
      <c r="AM149" s="364">
        <f t="shared" ref="AM149" si="182">SUMIF($F$6:$AJ$6,"C.Nhật",$F149:$AJ150)/8*2</f>
        <v>0</v>
      </c>
      <c r="AN149" s="366">
        <f t="shared" ref="AN149" si="183">SUM(AK149:AM150)</f>
        <v>27</v>
      </c>
      <c r="AO149" s="368">
        <v>0</v>
      </c>
      <c r="AP149" s="366"/>
      <c r="AQ149" s="366"/>
      <c r="AR149" s="366"/>
      <c r="AS149" s="356"/>
      <c r="AT149" s="314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</row>
    <row r="150" spans="1:90" s="78" customFormat="1" ht="18" customHeight="1">
      <c r="A150" s="371"/>
      <c r="B150" s="371"/>
      <c r="C150" s="359"/>
      <c r="D150" s="361"/>
      <c r="E150" s="81" t="s">
        <v>32</v>
      </c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  <c r="AA150" s="82"/>
      <c r="AB150" s="82"/>
      <c r="AC150" s="82"/>
      <c r="AD150" s="82"/>
      <c r="AE150" s="82"/>
      <c r="AF150" s="82"/>
      <c r="AG150" s="82"/>
      <c r="AH150" s="82"/>
      <c r="AI150" s="82"/>
      <c r="AJ150" s="82"/>
      <c r="AK150" s="363"/>
      <c r="AL150" s="363"/>
      <c r="AM150" s="365"/>
      <c r="AN150" s="367"/>
      <c r="AO150" s="369"/>
      <c r="AP150" s="367"/>
      <c r="AQ150" s="367"/>
      <c r="AR150" s="367"/>
      <c r="AS150" s="357"/>
      <c r="AT150" s="314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</row>
    <row r="151" spans="1:90" s="78" customFormat="1" ht="18" customHeight="1">
      <c r="A151" s="370">
        <f t="shared" ref="A151:A167" si="184">A149+1</f>
        <v>29</v>
      </c>
      <c r="B151" s="370" t="s">
        <v>129</v>
      </c>
      <c r="C151" s="358" t="str">
        <f>VLOOKUP(B151,DS,2,0)</f>
        <v>Hứa Hậu</v>
      </c>
      <c r="D151" s="360" t="str">
        <f>VLOOKUP(B151,DS,3,0)</f>
        <v>Công nhân</v>
      </c>
      <c r="E151" s="79" t="s">
        <v>33</v>
      </c>
      <c r="F151" s="80">
        <v>8</v>
      </c>
      <c r="G151" s="80">
        <v>8</v>
      </c>
      <c r="H151" s="80">
        <v>8</v>
      </c>
      <c r="I151" s="80">
        <v>8</v>
      </c>
      <c r="J151" s="80">
        <v>8</v>
      </c>
      <c r="K151" s="80">
        <v>8</v>
      </c>
      <c r="L151" s="80"/>
      <c r="M151" s="80">
        <v>8</v>
      </c>
      <c r="N151" s="80">
        <v>8</v>
      </c>
      <c r="O151" s="80">
        <v>8</v>
      </c>
      <c r="P151" s="80">
        <v>8</v>
      </c>
      <c r="Q151" s="80">
        <v>8</v>
      </c>
      <c r="R151" s="80">
        <v>8</v>
      </c>
      <c r="S151" s="80"/>
      <c r="T151" s="80">
        <v>8</v>
      </c>
      <c r="U151" s="80">
        <v>8</v>
      </c>
      <c r="V151" s="80">
        <v>8</v>
      </c>
      <c r="W151" s="80">
        <v>8</v>
      </c>
      <c r="X151" s="80">
        <v>8</v>
      </c>
      <c r="Y151" s="80">
        <v>8</v>
      </c>
      <c r="Z151" s="80"/>
      <c r="AA151" s="80">
        <v>8</v>
      </c>
      <c r="AB151" s="80">
        <v>8</v>
      </c>
      <c r="AC151" s="80">
        <v>8</v>
      </c>
      <c r="AD151" s="80">
        <v>8</v>
      </c>
      <c r="AE151" s="80">
        <v>8</v>
      </c>
      <c r="AF151" s="80">
        <v>8</v>
      </c>
      <c r="AG151" s="80"/>
      <c r="AH151" s="80">
        <v>8</v>
      </c>
      <c r="AI151" s="80">
        <v>8</v>
      </c>
      <c r="AJ151" s="80">
        <v>8</v>
      </c>
      <c r="AK151" s="362">
        <f t="shared" ref="AK151" si="185">((SUM(F151:AJ151))/8)-(SUMIF($F$6:$AJ$6,"C.Nhật",F151:AJ151)/8)</f>
        <v>27</v>
      </c>
      <c r="AL151" s="362">
        <f t="shared" ref="AL151" si="186">SUM(F152:AJ152)/8*1.5</f>
        <v>0</v>
      </c>
      <c r="AM151" s="364">
        <f t="shared" ref="AM151" si="187">SUMIF($F$6:$AJ$6,"C.Nhật",$F151:$AJ152)/8*2</f>
        <v>0</v>
      </c>
      <c r="AN151" s="366">
        <f t="shared" ref="AN151" si="188">SUM(AK151:AM152)</f>
        <v>27</v>
      </c>
      <c r="AO151" s="368">
        <v>0</v>
      </c>
      <c r="AP151" s="366"/>
      <c r="AQ151" s="366"/>
      <c r="AR151" s="366"/>
      <c r="AS151" s="356"/>
      <c r="AT151" s="314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</row>
    <row r="152" spans="1:90" s="78" customFormat="1" ht="18" customHeight="1">
      <c r="A152" s="371"/>
      <c r="B152" s="371"/>
      <c r="C152" s="359"/>
      <c r="D152" s="361"/>
      <c r="E152" s="81" t="s">
        <v>32</v>
      </c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2"/>
      <c r="AD152" s="82"/>
      <c r="AE152" s="82"/>
      <c r="AF152" s="82"/>
      <c r="AG152" s="82"/>
      <c r="AH152" s="82"/>
      <c r="AI152" s="82"/>
      <c r="AJ152" s="82"/>
      <c r="AK152" s="363"/>
      <c r="AL152" s="363"/>
      <c r="AM152" s="365"/>
      <c r="AN152" s="367"/>
      <c r="AO152" s="369"/>
      <c r="AP152" s="367"/>
      <c r="AQ152" s="367"/>
      <c r="AR152" s="367"/>
      <c r="AS152" s="357"/>
      <c r="AT152" s="314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</row>
    <row r="153" spans="1:90" s="78" customFormat="1" ht="18" customHeight="1">
      <c r="A153" s="370">
        <f t="shared" ref="A153:A165" si="189">A151+1</f>
        <v>30</v>
      </c>
      <c r="B153" s="370" t="s">
        <v>130</v>
      </c>
      <c r="C153" s="358" t="str">
        <f>VLOOKUP(B153,DS,2,0)</f>
        <v>Sơn Phép</v>
      </c>
      <c r="D153" s="360" t="str">
        <f>VLOOKUP(B153,DS,3,0)</f>
        <v>Công nhân</v>
      </c>
      <c r="E153" s="79" t="s">
        <v>33</v>
      </c>
      <c r="F153" s="80">
        <v>8</v>
      </c>
      <c r="G153" s="80">
        <v>8</v>
      </c>
      <c r="H153" s="80">
        <v>8</v>
      </c>
      <c r="I153" s="80">
        <v>8</v>
      </c>
      <c r="J153" s="80">
        <v>8</v>
      </c>
      <c r="K153" s="80">
        <v>8</v>
      </c>
      <c r="L153" s="80"/>
      <c r="M153" s="80">
        <v>8</v>
      </c>
      <c r="N153" s="80">
        <v>8</v>
      </c>
      <c r="O153" s="80">
        <v>8</v>
      </c>
      <c r="P153" s="80">
        <v>8</v>
      </c>
      <c r="Q153" s="80">
        <v>8</v>
      </c>
      <c r="R153" s="80">
        <v>8</v>
      </c>
      <c r="S153" s="80"/>
      <c r="T153" s="80">
        <v>8</v>
      </c>
      <c r="U153" s="80">
        <v>8</v>
      </c>
      <c r="V153" s="80">
        <v>8</v>
      </c>
      <c r="W153" s="80">
        <v>8</v>
      </c>
      <c r="X153" s="80">
        <v>8</v>
      </c>
      <c r="Y153" s="80">
        <v>8</v>
      </c>
      <c r="Z153" s="80"/>
      <c r="AA153" s="80">
        <v>8</v>
      </c>
      <c r="AB153" s="80">
        <v>8</v>
      </c>
      <c r="AC153" s="80">
        <v>8</v>
      </c>
      <c r="AD153" s="80">
        <v>8</v>
      </c>
      <c r="AE153" s="80">
        <v>8</v>
      </c>
      <c r="AF153" s="80">
        <v>8</v>
      </c>
      <c r="AG153" s="80"/>
      <c r="AH153" s="80"/>
      <c r="AI153" s="80">
        <v>8</v>
      </c>
      <c r="AJ153" s="80">
        <v>8</v>
      </c>
      <c r="AK153" s="362">
        <f t="shared" ref="AK153" si="190">((SUM(F153:AJ153))/8)-(SUMIF($F$6:$AJ$6,"C.Nhật",F153:AJ153)/8)</f>
        <v>26</v>
      </c>
      <c r="AL153" s="362">
        <f t="shared" ref="AL153" si="191">SUM(F154:AJ154)/8*1.5</f>
        <v>0</v>
      </c>
      <c r="AM153" s="364">
        <f t="shared" ref="AM153" si="192">SUMIF($F$6:$AJ$6,"C.Nhật",$F153:$AJ154)/8*2</f>
        <v>0</v>
      </c>
      <c r="AN153" s="366">
        <f t="shared" ref="AN153" si="193">SUM(AK153:AM154)</f>
        <v>26</v>
      </c>
      <c r="AO153" s="368">
        <v>0</v>
      </c>
      <c r="AP153" s="366"/>
      <c r="AQ153" s="366"/>
      <c r="AR153" s="366"/>
      <c r="AS153" s="356"/>
      <c r="AT153" s="354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</row>
    <row r="154" spans="1:90" s="78" customFormat="1" ht="18" customHeight="1">
      <c r="A154" s="371"/>
      <c r="B154" s="371"/>
      <c r="C154" s="359"/>
      <c r="D154" s="361"/>
      <c r="E154" s="81" t="s">
        <v>32</v>
      </c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363"/>
      <c r="AL154" s="363"/>
      <c r="AM154" s="365"/>
      <c r="AN154" s="367"/>
      <c r="AO154" s="369"/>
      <c r="AP154" s="367"/>
      <c r="AQ154" s="367"/>
      <c r="AR154" s="367"/>
      <c r="AS154" s="357"/>
      <c r="AT154" s="354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</row>
    <row r="155" spans="1:90" s="78" customFormat="1" ht="18" customHeight="1">
      <c r="A155" s="370">
        <f t="shared" si="184"/>
        <v>31</v>
      </c>
      <c r="B155" s="370" t="s">
        <v>132</v>
      </c>
      <c r="C155" s="358" t="str">
        <f>VLOOKUP(B155,DS,2,0)</f>
        <v>Nguyễn Văn Tâm</v>
      </c>
      <c r="D155" s="360" t="str">
        <f>VLOOKUP(B155,DS,3,0)</f>
        <v>Công nhân</v>
      </c>
      <c r="E155" s="79" t="s">
        <v>33</v>
      </c>
      <c r="F155" s="80">
        <v>8</v>
      </c>
      <c r="G155" s="80">
        <v>8</v>
      </c>
      <c r="H155" s="80">
        <v>8</v>
      </c>
      <c r="I155" s="80">
        <v>8</v>
      </c>
      <c r="J155" s="80">
        <v>8</v>
      </c>
      <c r="K155" s="80"/>
      <c r="L155" s="80"/>
      <c r="M155" s="80">
        <v>8</v>
      </c>
      <c r="N155" s="80">
        <v>8</v>
      </c>
      <c r="O155" s="80">
        <v>8</v>
      </c>
      <c r="P155" s="80">
        <v>8</v>
      </c>
      <c r="Q155" s="80">
        <v>8</v>
      </c>
      <c r="R155" s="80">
        <v>8</v>
      </c>
      <c r="S155" s="80"/>
      <c r="T155" s="80">
        <v>8</v>
      </c>
      <c r="U155" s="80">
        <v>8</v>
      </c>
      <c r="V155" s="80">
        <v>8</v>
      </c>
      <c r="W155" s="80">
        <v>8</v>
      </c>
      <c r="X155" s="80">
        <v>8</v>
      </c>
      <c r="Y155" s="80">
        <v>8</v>
      </c>
      <c r="Z155" s="80"/>
      <c r="AA155" s="80">
        <v>8</v>
      </c>
      <c r="AB155" s="80">
        <v>8</v>
      </c>
      <c r="AC155" s="80">
        <v>8</v>
      </c>
      <c r="AD155" s="80">
        <v>8</v>
      </c>
      <c r="AE155" s="80">
        <v>8</v>
      </c>
      <c r="AF155" s="80">
        <v>8</v>
      </c>
      <c r="AG155" s="80"/>
      <c r="AH155" s="80">
        <v>8</v>
      </c>
      <c r="AI155" s="80">
        <v>8</v>
      </c>
      <c r="AJ155" s="80">
        <v>8</v>
      </c>
      <c r="AK155" s="362">
        <f t="shared" ref="AK155" si="194">((SUM(F155:AJ155))/8)-(SUMIF($F$6:$AJ$6,"C.Nhật",F155:AJ155)/8)</f>
        <v>26</v>
      </c>
      <c r="AL155" s="362">
        <f t="shared" ref="AL155" si="195">SUM(F156:AJ156)/8*1.5</f>
        <v>0</v>
      </c>
      <c r="AM155" s="364">
        <f t="shared" ref="AM155" si="196">SUMIF($F$6:$AJ$6,"C.Nhật",$F155:$AJ156)/8*2</f>
        <v>0</v>
      </c>
      <c r="AN155" s="366">
        <f t="shared" ref="AN155" si="197">SUM(AK155:AM156)</f>
        <v>26</v>
      </c>
      <c r="AO155" s="368">
        <v>0</v>
      </c>
      <c r="AP155" s="366"/>
      <c r="AQ155" s="366"/>
      <c r="AR155" s="366"/>
      <c r="AS155" s="356"/>
      <c r="AT155" s="354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</row>
    <row r="156" spans="1:90" s="78" customFormat="1" ht="18" customHeight="1">
      <c r="A156" s="371"/>
      <c r="B156" s="371"/>
      <c r="C156" s="359"/>
      <c r="D156" s="361"/>
      <c r="E156" s="81" t="s">
        <v>32</v>
      </c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2"/>
      <c r="AD156" s="82"/>
      <c r="AE156" s="82"/>
      <c r="AF156" s="82"/>
      <c r="AG156" s="82"/>
      <c r="AH156" s="82"/>
      <c r="AI156" s="82"/>
      <c r="AJ156" s="82"/>
      <c r="AK156" s="363"/>
      <c r="AL156" s="363"/>
      <c r="AM156" s="365"/>
      <c r="AN156" s="367"/>
      <c r="AO156" s="369"/>
      <c r="AP156" s="367"/>
      <c r="AQ156" s="367"/>
      <c r="AR156" s="367"/>
      <c r="AS156" s="357"/>
      <c r="AT156" s="354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</row>
    <row r="157" spans="1:90" s="78" customFormat="1" ht="18" customHeight="1">
      <c r="A157" s="370">
        <f t="shared" si="189"/>
        <v>32</v>
      </c>
      <c r="B157" s="370" t="s">
        <v>133</v>
      </c>
      <c r="C157" s="358" t="str">
        <f>VLOOKUP(B157,DS,2,0)</f>
        <v>Sơn Lét</v>
      </c>
      <c r="D157" s="360" t="str">
        <f>VLOOKUP(B157,DS,3,0)</f>
        <v>Công nhân</v>
      </c>
      <c r="E157" s="79" t="s">
        <v>33</v>
      </c>
      <c r="F157" s="80">
        <v>8</v>
      </c>
      <c r="G157" s="80">
        <v>8</v>
      </c>
      <c r="H157" s="80">
        <v>8</v>
      </c>
      <c r="I157" s="80">
        <v>8</v>
      </c>
      <c r="J157" s="80">
        <v>8</v>
      </c>
      <c r="K157" s="80">
        <v>8</v>
      </c>
      <c r="L157" s="80"/>
      <c r="M157" s="80">
        <v>8</v>
      </c>
      <c r="N157" s="80">
        <v>8</v>
      </c>
      <c r="O157" s="80">
        <v>8</v>
      </c>
      <c r="P157" s="80">
        <v>8</v>
      </c>
      <c r="Q157" s="80">
        <v>8</v>
      </c>
      <c r="R157" s="80">
        <v>8</v>
      </c>
      <c r="S157" s="80"/>
      <c r="T157" s="80">
        <v>8</v>
      </c>
      <c r="U157" s="80">
        <v>8</v>
      </c>
      <c r="V157" s="80">
        <v>8</v>
      </c>
      <c r="W157" s="80">
        <v>8</v>
      </c>
      <c r="X157" s="80">
        <v>8</v>
      </c>
      <c r="Y157" s="80">
        <v>8</v>
      </c>
      <c r="Z157" s="80"/>
      <c r="AA157" s="80">
        <v>8</v>
      </c>
      <c r="AB157" s="80">
        <v>8</v>
      </c>
      <c r="AC157" s="80">
        <v>8</v>
      </c>
      <c r="AD157" s="80">
        <v>8</v>
      </c>
      <c r="AE157" s="80">
        <v>8</v>
      </c>
      <c r="AF157" s="80">
        <v>8</v>
      </c>
      <c r="AG157" s="80"/>
      <c r="AH157" s="80">
        <v>8</v>
      </c>
      <c r="AI157" s="80">
        <v>8</v>
      </c>
      <c r="AJ157" s="80">
        <v>8</v>
      </c>
      <c r="AK157" s="362">
        <f t="shared" ref="AK157" si="198">((SUM(F157:AJ157))/8)-(SUMIF($F$6:$AJ$6,"C.Nhật",F157:AJ157)/8)</f>
        <v>27</v>
      </c>
      <c r="AL157" s="362">
        <f t="shared" ref="AL157" si="199">SUM(F158:AJ158)/8*1.5</f>
        <v>0</v>
      </c>
      <c r="AM157" s="364">
        <f t="shared" ref="AM157" si="200">SUMIF($F$6:$AJ$6,"C.Nhật",$F157:$AJ158)/8*2</f>
        <v>0</v>
      </c>
      <c r="AN157" s="366">
        <f t="shared" ref="AN157" si="201">SUM(AK157:AM158)</f>
        <v>27</v>
      </c>
      <c r="AO157" s="368">
        <v>0</v>
      </c>
      <c r="AP157" s="366"/>
      <c r="AQ157" s="366"/>
      <c r="AR157" s="366"/>
      <c r="AS157" s="356"/>
      <c r="AT157" s="354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</row>
    <row r="158" spans="1:90" s="78" customFormat="1" ht="18" customHeight="1">
      <c r="A158" s="371"/>
      <c r="B158" s="371"/>
      <c r="C158" s="359"/>
      <c r="D158" s="361"/>
      <c r="E158" s="81" t="s">
        <v>32</v>
      </c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2"/>
      <c r="AD158" s="82"/>
      <c r="AE158" s="82"/>
      <c r="AF158" s="82"/>
      <c r="AG158" s="82"/>
      <c r="AH158" s="82"/>
      <c r="AI158" s="82"/>
      <c r="AJ158" s="82"/>
      <c r="AK158" s="363"/>
      <c r="AL158" s="363"/>
      <c r="AM158" s="365"/>
      <c r="AN158" s="367"/>
      <c r="AO158" s="369"/>
      <c r="AP158" s="367"/>
      <c r="AQ158" s="367"/>
      <c r="AR158" s="367"/>
      <c r="AS158" s="357"/>
      <c r="AT158" s="354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</row>
    <row r="159" spans="1:90" s="78" customFormat="1" ht="18" customHeight="1">
      <c r="A159" s="370">
        <f t="shared" si="184"/>
        <v>33</v>
      </c>
      <c r="B159" s="370" t="s">
        <v>134</v>
      </c>
      <c r="C159" s="358" t="str">
        <f>VLOOKUP(B159,DS,2,0)</f>
        <v>Trần Nhiên</v>
      </c>
      <c r="D159" s="360" t="str">
        <f>VLOOKUP(B159,DS,3,0)</f>
        <v>Công nhân</v>
      </c>
      <c r="E159" s="79" t="s">
        <v>33</v>
      </c>
      <c r="F159" s="80">
        <v>8</v>
      </c>
      <c r="G159" s="80">
        <v>8</v>
      </c>
      <c r="H159" s="80">
        <v>8</v>
      </c>
      <c r="I159" s="80">
        <v>8</v>
      </c>
      <c r="J159" s="80">
        <v>8</v>
      </c>
      <c r="K159" s="80">
        <v>8</v>
      </c>
      <c r="L159" s="80"/>
      <c r="M159" s="80">
        <v>8</v>
      </c>
      <c r="N159" s="80">
        <v>8</v>
      </c>
      <c r="O159" s="80">
        <v>8</v>
      </c>
      <c r="P159" s="80">
        <v>8</v>
      </c>
      <c r="Q159" s="80">
        <v>8</v>
      </c>
      <c r="R159" s="80">
        <v>8</v>
      </c>
      <c r="S159" s="80"/>
      <c r="T159" s="80">
        <v>8</v>
      </c>
      <c r="U159" s="80">
        <v>8</v>
      </c>
      <c r="V159" s="80">
        <v>8</v>
      </c>
      <c r="W159" s="80">
        <v>8</v>
      </c>
      <c r="X159" s="80">
        <v>8</v>
      </c>
      <c r="Y159" s="80">
        <v>8</v>
      </c>
      <c r="Z159" s="80"/>
      <c r="AA159" s="80">
        <v>8</v>
      </c>
      <c r="AB159" s="80">
        <v>8</v>
      </c>
      <c r="AC159" s="80">
        <v>8</v>
      </c>
      <c r="AD159" s="80">
        <v>8</v>
      </c>
      <c r="AE159" s="80">
        <v>8</v>
      </c>
      <c r="AF159" s="80">
        <v>8</v>
      </c>
      <c r="AG159" s="80"/>
      <c r="AH159" s="80">
        <v>8</v>
      </c>
      <c r="AI159" s="80">
        <v>8</v>
      </c>
      <c r="AJ159" s="80">
        <v>8</v>
      </c>
      <c r="AK159" s="362">
        <f t="shared" ref="AK159" si="202">((SUM(F159:AJ159))/8)-(SUMIF($F$6:$AJ$6,"C.Nhật",F159:AJ159)/8)</f>
        <v>27</v>
      </c>
      <c r="AL159" s="362">
        <f t="shared" ref="AL159" si="203">SUM(F160:AJ160)/8*1.5</f>
        <v>0</v>
      </c>
      <c r="AM159" s="364">
        <f t="shared" ref="AM159" si="204">SUMIF($F$6:$AJ$6,"C.Nhật",$F159:$AJ160)/8*2</f>
        <v>0</v>
      </c>
      <c r="AN159" s="366">
        <f t="shared" ref="AN159" si="205">SUM(AK159:AM160)</f>
        <v>27</v>
      </c>
      <c r="AO159" s="368">
        <v>0</v>
      </c>
      <c r="AP159" s="366"/>
      <c r="AQ159" s="366"/>
      <c r="AR159" s="366"/>
      <c r="AS159" s="356"/>
      <c r="AT159" s="354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</row>
    <row r="160" spans="1:90" s="78" customFormat="1" ht="18" customHeight="1">
      <c r="A160" s="371"/>
      <c r="B160" s="371"/>
      <c r="C160" s="359"/>
      <c r="D160" s="361"/>
      <c r="E160" s="81" t="s">
        <v>32</v>
      </c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2"/>
      <c r="AD160" s="82"/>
      <c r="AE160" s="82"/>
      <c r="AF160" s="82"/>
      <c r="AG160" s="82"/>
      <c r="AH160" s="82"/>
      <c r="AI160" s="82"/>
      <c r="AJ160" s="82"/>
      <c r="AK160" s="363"/>
      <c r="AL160" s="363"/>
      <c r="AM160" s="365"/>
      <c r="AN160" s="367"/>
      <c r="AO160" s="369"/>
      <c r="AP160" s="367"/>
      <c r="AQ160" s="367"/>
      <c r="AR160" s="367"/>
      <c r="AS160" s="357"/>
      <c r="AT160" s="354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</row>
    <row r="161" spans="1:90" s="78" customFormat="1" ht="18" customHeight="1">
      <c r="A161" s="370">
        <f t="shared" si="189"/>
        <v>34</v>
      </c>
      <c r="B161" s="370" t="s">
        <v>135</v>
      </c>
      <c r="C161" s="358" t="str">
        <f>VLOOKUP(B161,DS,2,0)</f>
        <v>Thạch Giang</v>
      </c>
      <c r="D161" s="360" t="str">
        <f>VLOOKUP(B161,DS,3,0)</f>
        <v>Công nhân</v>
      </c>
      <c r="E161" s="79" t="s">
        <v>33</v>
      </c>
      <c r="F161" s="80">
        <v>8</v>
      </c>
      <c r="G161" s="80">
        <v>8</v>
      </c>
      <c r="H161" s="80">
        <v>8</v>
      </c>
      <c r="I161" s="80">
        <v>8</v>
      </c>
      <c r="J161" s="80">
        <v>8</v>
      </c>
      <c r="K161" s="80">
        <v>8</v>
      </c>
      <c r="L161" s="80"/>
      <c r="M161" s="80">
        <v>8</v>
      </c>
      <c r="N161" s="80">
        <v>8</v>
      </c>
      <c r="O161" s="80">
        <v>8</v>
      </c>
      <c r="P161" s="80">
        <v>8</v>
      </c>
      <c r="Q161" s="80">
        <v>8</v>
      </c>
      <c r="R161" s="80">
        <v>8</v>
      </c>
      <c r="S161" s="80"/>
      <c r="T161" s="80">
        <v>8</v>
      </c>
      <c r="U161" s="80">
        <v>8</v>
      </c>
      <c r="V161" s="80">
        <v>8</v>
      </c>
      <c r="W161" s="80">
        <v>8</v>
      </c>
      <c r="X161" s="80">
        <v>8</v>
      </c>
      <c r="Y161" s="80">
        <v>8</v>
      </c>
      <c r="Z161" s="80"/>
      <c r="AA161" s="80">
        <v>8</v>
      </c>
      <c r="AB161" s="80">
        <v>8</v>
      </c>
      <c r="AC161" s="80">
        <v>8</v>
      </c>
      <c r="AD161" s="80">
        <v>8</v>
      </c>
      <c r="AE161" s="80">
        <v>8</v>
      </c>
      <c r="AF161" s="80">
        <v>8</v>
      </c>
      <c r="AG161" s="80"/>
      <c r="AH161" s="80">
        <v>8</v>
      </c>
      <c r="AI161" s="80">
        <v>8</v>
      </c>
      <c r="AJ161" s="80">
        <v>8</v>
      </c>
      <c r="AK161" s="362">
        <f t="shared" ref="AK161" si="206">((SUM(F161:AJ161))/8)-(SUMIF($F$6:$AJ$6,"C.Nhật",F161:AJ161)/8)</f>
        <v>27</v>
      </c>
      <c r="AL161" s="362">
        <f t="shared" ref="AL161" si="207">SUM(F162:AJ162)/8*1.5</f>
        <v>0</v>
      </c>
      <c r="AM161" s="364">
        <f t="shared" ref="AM161" si="208">SUMIF($F$6:$AJ$6,"C.Nhật",$F161:$AJ162)/8*2</f>
        <v>0</v>
      </c>
      <c r="AN161" s="366">
        <f t="shared" ref="AN161" si="209">SUM(AK161:AM162)</f>
        <v>27</v>
      </c>
      <c r="AO161" s="368">
        <v>0</v>
      </c>
      <c r="AP161" s="366"/>
      <c r="AQ161" s="366"/>
      <c r="AR161" s="366"/>
      <c r="AS161" s="356"/>
      <c r="AT161" s="314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</row>
    <row r="162" spans="1:90" s="78" customFormat="1" ht="18" customHeight="1">
      <c r="A162" s="371"/>
      <c r="B162" s="371"/>
      <c r="C162" s="359"/>
      <c r="D162" s="361"/>
      <c r="E162" s="81" t="s">
        <v>32</v>
      </c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  <c r="AC162" s="82"/>
      <c r="AD162" s="82"/>
      <c r="AE162" s="82"/>
      <c r="AF162" s="82"/>
      <c r="AG162" s="82"/>
      <c r="AH162" s="82"/>
      <c r="AI162" s="82"/>
      <c r="AJ162" s="82"/>
      <c r="AK162" s="363"/>
      <c r="AL162" s="363"/>
      <c r="AM162" s="365"/>
      <c r="AN162" s="367"/>
      <c r="AO162" s="369"/>
      <c r="AP162" s="367"/>
      <c r="AQ162" s="367"/>
      <c r="AR162" s="367"/>
      <c r="AS162" s="357"/>
      <c r="AT162" s="314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</row>
    <row r="163" spans="1:90" s="78" customFormat="1" ht="18" customHeight="1">
      <c r="A163" s="370">
        <f t="shared" si="184"/>
        <v>35</v>
      </c>
      <c r="B163" s="370" t="s">
        <v>136</v>
      </c>
      <c r="C163" s="358" t="str">
        <f>VLOOKUP(B163,DS,2,0)</f>
        <v>Thạch Quyền</v>
      </c>
      <c r="D163" s="360" t="str">
        <f>VLOOKUP(B163,DS,3,0)</f>
        <v>Công nhân</v>
      </c>
      <c r="E163" s="79" t="s">
        <v>33</v>
      </c>
      <c r="F163" s="80">
        <v>8</v>
      </c>
      <c r="G163" s="80">
        <v>8</v>
      </c>
      <c r="H163" s="80">
        <v>8</v>
      </c>
      <c r="I163" s="80">
        <v>8</v>
      </c>
      <c r="J163" s="80">
        <v>8</v>
      </c>
      <c r="K163" s="80">
        <v>8</v>
      </c>
      <c r="L163" s="80"/>
      <c r="M163" s="80">
        <v>8</v>
      </c>
      <c r="N163" s="80">
        <v>8</v>
      </c>
      <c r="O163" s="80">
        <v>8</v>
      </c>
      <c r="P163" s="80">
        <v>8</v>
      </c>
      <c r="Q163" s="80">
        <v>8</v>
      </c>
      <c r="R163" s="80"/>
      <c r="S163" s="80"/>
      <c r="T163" s="80">
        <v>8</v>
      </c>
      <c r="U163" s="80">
        <v>8</v>
      </c>
      <c r="V163" s="80">
        <v>8</v>
      </c>
      <c r="W163" s="80">
        <v>8</v>
      </c>
      <c r="X163" s="80">
        <v>8</v>
      </c>
      <c r="Y163" s="80">
        <v>8</v>
      </c>
      <c r="Z163" s="80"/>
      <c r="AA163" s="80">
        <v>8</v>
      </c>
      <c r="AB163" s="80">
        <v>8</v>
      </c>
      <c r="AC163" s="80">
        <v>8</v>
      </c>
      <c r="AD163" s="80">
        <v>8</v>
      </c>
      <c r="AE163" s="80">
        <v>8</v>
      </c>
      <c r="AF163" s="80">
        <v>8</v>
      </c>
      <c r="AG163" s="80"/>
      <c r="AH163" s="80">
        <v>8</v>
      </c>
      <c r="AI163" s="80">
        <v>8</v>
      </c>
      <c r="AJ163" s="80">
        <v>8</v>
      </c>
      <c r="AK163" s="362">
        <f t="shared" ref="AK163" si="210">((SUM(F163:AJ163))/8)-(SUMIF($F$6:$AJ$6,"C.Nhật",F163:AJ163)/8)</f>
        <v>26</v>
      </c>
      <c r="AL163" s="362">
        <f t="shared" ref="AL163" si="211">SUM(F164:AJ164)/8*1.5</f>
        <v>0</v>
      </c>
      <c r="AM163" s="364">
        <f t="shared" ref="AM163" si="212">SUMIF($F$6:$AJ$6,"C.Nhật",$F163:$AJ164)/8*2</f>
        <v>0</v>
      </c>
      <c r="AN163" s="366">
        <f t="shared" ref="AN163" si="213">SUM(AK163:AM164)</f>
        <v>26</v>
      </c>
      <c r="AO163" s="368">
        <v>0</v>
      </c>
      <c r="AP163" s="366"/>
      <c r="AQ163" s="366"/>
      <c r="AR163" s="366"/>
      <c r="AS163" s="356"/>
      <c r="AT163" s="314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</row>
    <row r="164" spans="1:90" s="78" customFormat="1" ht="18" customHeight="1">
      <c r="A164" s="371"/>
      <c r="B164" s="371"/>
      <c r="C164" s="359"/>
      <c r="D164" s="361"/>
      <c r="E164" s="81" t="s">
        <v>32</v>
      </c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  <c r="AA164" s="82"/>
      <c r="AB164" s="82"/>
      <c r="AC164" s="82"/>
      <c r="AD164" s="82"/>
      <c r="AE164" s="82"/>
      <c r="AF164" s="82"/>
      <c r="AG164" s="82"/>
      <c r="AH164" s="82"/>
      <c r="AI164" s="82"/>
      <c r="AJ164" s="82"/>
      <c r="AK164" s="363"/>
      <c r="AL164" s="363"/>
      <c r="AM164" s="365"/>
      <c r="AN164" s="367"/>
      <c r="AO164" s="369"/>
      <c r="AP164" s="367"/>
      <c r="AQ164" s="367"/>
      <c r="AR164" s="367"/>
      <c r="AS164" s="357"/>
      <c r="AT164" s="314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</row>
    <row r="165" spans="1:90" s="78" customFormat="1" ht="18" customHeight="1">
      <c r="A165" s="370">
        <f t="shared" si="189"/>
        <v>36</v>
      </c>
      <c r="B165" s="370" t="s">
        <v>137</v>
      </c>
      <c r="C165" s="358" t="str">
        <f>VLOOKUP(B165,DS,2,0)</f>
        <v>Lâm Lin</v>
      </c>
      <c r="D165" s="360" t="str">
        <f>VLOOKUP(B165,DS,3,0)</f>
        <v>Công nhân</v>
      </c>
      <c r="E165" s="79" t="s">
        <v>33</v>
      </c>
      <c r="F165" s="80">
        <v>8</v>
      </c>
      <c r="G165" s="80">
        <v>8</v>
      </c>
      <c r="H165" s="80">
        <v>8</v>
      </c>
      <c r="I165" s="80">
        <v>8</v>
      </c>
      <c r="J165" s="80">
        <v>8</v>
      </c>
      <c r="K165" s="80">
        <v>8</v>
      </c>
      <c r="L165" s="80"/>
      <c r="M165" s="80">
        <v>8</v>
      </c>
      <c r="N165" s="80">
        <v>8</v>
      </c>
      <c r="O165" s="80">
        <v>8</v>
      </c>
      <c r="P165" s="80">
        <v>8</v>
      </c>
      <c r="Q165" s="80">
        <v>8</v>
      </c>
      <c r="R165" s="80">
        <v>8</v>
      </c>
      <c r="S165" s="80"/>
      <c r="T165" s="80">
        <v>8</v>
      </c>
      <c r="U165" s="80">
        <v>8</v>
      </c>
      <c r="V165" s="80">
        <v>8</v>
      </c>
      <c r="W165" s="80">
        <v>8</v>
      </c>
      <c r="X165" s="80">
        <v>8</v>
      </c>
      <c r="Y165" s="80">
        <v>8</v>
      </c>
      <c r="Z165" s="80"/>
      <c r="AA165" s="80">
        <v>8</v>
      </c>
      <c r="AB165" s="80">
        <v>8</v>
      </c>
      <c r="AC165" s="80">
        <v>8</v>
      </c>
      <c r="AD165" s="80">
        <v>8</v>
      </c>
      <c r="AE165" s="80">
        <v>8</v>
      </c>
      <c r="AF165" s="80">
        <v>8</v>
      </c>
      <c r="AG165" s="80"/>
      <c r="AH165" s="80">
        <v>8</v>
      </c>
      <c r="AI165" s="80">
        <v>8</v>
      </c>
      <c r="AJ165" s="80">
        <v>8</v>
      </c>
      <c r="AK165" s="362">
        <f t="shared" ref="AK165" si="214">((SUM(F165:AJ165))/8)-(SUMIF($F$6:$AJ$6,"C.Nhật",F165:AJ165)/8)</f>
        <v>27</v>
      </c>
      <c r="AL165" s="362">
        <f t="shared" ref="AL165" si="215">SUM(F166:AJ166)/8*1.5</f>
        <v>0</v>
      </c>
      <c r="AM165" s="364">
        <f t="shared" ref="AM165" si="216">SUMIF($F$6:$AJ$6,"C.Nhật",$F165:$AJ166)/8*2</f>
        <v>0</v>
      </c>
      <c r="AN165" s="366">
        <f t="shared" ref="AN165" si="217">SUM(AK165:AM166)</f>
        <v>27</v>
      </c>
      <c r="AO165" s="368">
        <v>0</v>
      </c>
      <c r="AP165" s="366"/>
      <c r="AQ165" s="366"/>
      <c r="AR165" s="366"/>
      <c r="AS165" s="356"/>
      <c r="AT165" s="314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</row>
    <row r="166" spans="1:90" s="78" customFormat="1" ht="18" customHeight="1">
      <c r="A166" s="371"/>
      <c r="B166" s="371"/>
      <c r="C166" s="359"/>
      <c r="D166" s="361"/>
      <c r="E166" s="81" t="s">
        <v>32</v>
      </c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  <c r="AA166" s="82"/>
      <c r="AB166" s="82"/>
      <c r="AC166" s="82"/>
      <c r="AD166" s="82"/>
      <c r="AE166" s="82"/>
      <c r="AF166" s="82"/>
      <c r="AG166" s="82"/>
      <c r="AH166" s="82"/>
      <c r="AI166" s="82"/>
      <c r="AJ166" s="82"/>
      <c r="AK166" s="363"/>
      <c r="AL166" s="363"/>
      <c r="AM166" s="365"/>
      <c r="AN166" s="367"/>
      <c r="AO166" s="369"/>
      <c r="AP166" s="367"/>
      <c r="AQ166" s="367"/>
      <c r="AR166" s="367"/>
      <c r="AS166" s="357"/>
      <c r="AT166" s="314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</row>
    <row r="167" spans="1:90" s="78" customFormat="1" ht="18" customHeight="1">
      <c r="A167" s="370">
        <f t="shared" si="184"/>
        <v>37</v>
      </c>
      <c r="B167" s="370" t="s">
        <v>186</v>
      </c>
      <c r="C167" s="358" t="str">
        <f>VLOOKUP(B167,DS,2,0)</f>
        <v>Lâm Chanh Đa Ra</v>
      </c>
      <c r="D167" s="360" t="str">
        <f>VLOOKUP(B167,DS,3,0)</f>
        <v>Công nhân</v>
      </c>
      <c r="E167" s="79" t="s">
        <v>33</v>
      </c>
      <c r="F167" s="80">
        <v>8</v>
      </c>
      <c r="G167" s="80">
        <v>8</v>
      </c>
      <c r="H167" s="80">
        <v>8</v>
      </c>
      <c r="I167" s="80">
        <v>8</v>
      </c>
      <c r="J167" s="80">
        <v>8</v>
      </c>
      <c r="K167" s="80">
        <v>8</v>
      </c>
      <c r="L167" s="80"/>
      <c r="M167" s="80">
        <v>8</v>
      </c>
      <c r="N167" s="80">
        <v>8</v>
      </c>
      <c r="O167" s="80">
        <v>8</v>
      </c>
      <c r="P167" s="80">
        <v>8</v>
      </c>
      <c r="Q167" s="80">
        <v>8</v>
      </c>
      <c r="R167" s="80">
        <v>8</v>
      </c>
      <c r="S167" s="80"/>
      <c r="T167" s="80">
        <v>8</v>
      </c>
      <c r="U167" s="80">
        <v>8</v>
      </c>
      <c r="V167" s="80">
        <v>8</v>
      </c>
      <c r="W167" s="80">
        <v>8</v>
      </c>
      <c r="X167" s="80">
        <v>8</v>
      </c>
      <c r="Y167" s="80">
        <v>8</v>
      </c>
      <c r="Z167" s="80"/>
      <c r="AA167" s="80"/>
      <c r="AB167" s="80">
        <v>8</v>
      </c>
      <c r="AC167" s="80">
        <v>8</v>
      </c>
      <c r="AD167" s="80">
        <v>8</v>
      </c>
      <c r="AE167" s="80">
        <v>8</v>
      </c>
      <c r="AF167" s="80">
        <v>8</v>
      </c>
      <c r="AG167" s="80"/>
      <c r="AH167" s="80">
        <v>8</v>
      </c>
      <c r="AI167" s="80">
        <v>8</v>
      </c>
      <c r="AJ167" s="80">
        <v>8</v>
      </c>
      <c r="AK167" s="362">
        <f t="shared" ref="AK167" si="218">((SUM(F167:AJ167))/8)-(SUMIF($F$6:$AJ$6,"C.Nhật",F167:AJ167)/8)</f>
        <v>26</v>
      </c>
      <c r="AL167" s="362">
        <f t="shared" ref="AL167" si="219">SUM(F168:AJ168)/8*1.5</f>
        <v>0</v>
      </c>
      <c r="AM167" s="364">
        <f t="shared" ref="AM167" si="220">SUMIF($F$6:$AJ$6,"C.Nhật",$F167:$AJ168)/8*2</f>
        <v>0</v>
      </c>
      <c r="AN167" s="366">
        <f t="shared" ref="AN167" si="221">SUM(AK167:AM168)</f>
        <v>26</v>
      </c>
      <c r="AO167" s="368">
        <v>0</v>
      </c>
      <c r="AP167" s="366"/>
      <c r="AQ167" s="366"/>
      <c r="AR167" s="366"/>
      <c r="AS167" s="356"/>
      <c r="AT167" s="314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</row>
    <row r="168" spans="1:90" s="78" customFormat="1" ht="18" customHeight="1">
      <c r="A168" s="371"/>
      <c r="B168" s="371"/>
      <c r="C168" s="359"/>
      <c r="D168" s="361"/>
      <c r="E168" s="81" t="s">
        <v>32</v>
      </c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  <c r="AE168" s="82"/>
      <c r="AF168" s="82"/>
      <c r="AG168" s="82"/>
      <c r="AH168" s="82"/>
      <c r="AI168" s="82"/>
      <c r="AJ168" s="82"/>
      <c r="AK168" s="363"/>
      <c r="AL168" s="363"/>
      <c r="AM168" s="365"/>
      <c r="AN168" s="367"/>
      <c r="AO168" s="369"/>
      <c r="AP168" s="367"/>
      <c r="AQ168" s="367"/>
      <c r="AR168" s="367"/>
      <c r="AS168" s="357"/>
      <c r="AT168" s="314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</row>
    <row r="169" spans="1:90" s="83" customFormat="1" ht="12.75">
      <c r="A169" s="19"/>
      <c r="B169" s="84"/>
      <c r="C169" s="4"/>
      <c r="D169" s="132"/>
      <c r="E169" s="4"/>
      <c r="F169" s="88"/>
      <c r="G169" s="88"/>
      <c r="H169" s="85"/>
      <c r="I169" s="85"/>
      <c r="J169" s="140"/>
      <c r="K169" s="88"/>
      <c r="L169" s="85"/>
      <c r="M169" s="88"/>
      <c r="N169" s="88"/>
      <c r="O169" s="88"/>
      <c r="P169" s="88"/>
      <c r="Q169" s="85"/>
      <c r="R169" s="88"/>
      <c r="S169" s="88"/>
      <c r="T169" s="140"/>
      <c r="U169" s="88"/>
      <c r="V169" s="88"/>
      <c r="W169" s="88"/>
      <c r="X169" s="84"/>
      <c r="Y169" s="88"/>
      <c r="Z169" s="88"/>
      <c r="AA169" s="88"/>
      <c r="AB169" s="88"/>
      <c r="AC169" s="88"/>
      <c r="AD169" s="85"/>
      <c r="AE169" s="88"/>
      <c r="AF169" s="88"/>
      <c r="AG169" s="88"/>
      <c r="AH169" s="88"/>
      <c r="AI169" s="88"/>
      <c r="AJ169" s="88"/>
      <c r="AK169" s="4"/>
      <c r="AL169" s="4"/>
      <c r="AM169" s="117"/>
      <c r="AN169" s="87"/>
      <c r="AO169" s="87"/>
      <c r="AP169" s="87"/>
      <c r="AQ169" s="87"/>
      <c r="AR169" s="87"/>
      <c r="AS169" s="4"/>
      <c r="AT169" s="123"/>
    </row>
    <row r="170" spans="1:90" s="83" customFormat="1" ht="12.75">
      <c r="A170" s="19" t="s">
        <v>14</v>
      </c>
      <c r="B170" s="84"/>
      <c r="C170" s="4"/>
      <c r="D170" s="132"/>
      <c r="E170" s="4"/>
      <c r="F170" s="88"/>
      <c r="G170" s="88"/>
      <c r="H170" s="85"/>
      <c r="I170" s="85"/>
      <c r="J170" s="140"/>
      <c r="K170" s="88"/>
      <c r="L170" s="85"/>
      <c r="M170" s="88"/>
      <c r="N170" s="88"/>
      <c r="O170" s="88"/>
      <c r="P170" s="88"/>
      <c r="Q170" s="85"/>
      <c r="R170" s="88"/>
      <c r="S170" s="88"/>
      <c r="T170" s="140"/>
      <c r="U170" s="88"/>
      <c r="V170" s="88"/>
      <c r="W170" s="88"/>
      <c r="X170" s="84"/>
      <c r="Y170" s="88"/>
      <c r="Z170" s="88"/>
      <c r="AA170" s="88"/>
      <c r="AB170" s="88"/>
      <c r="AC170" s="88"/>
      <c r="AD170" s="85"/>
      <c r="AE170" s="88"/>
      <c r="AF170" s="88"/>
      <c r="AG170" s="88"/>
      <c r="AH170" s="88"/>
      <c r="AI170" s="88"/>
      <c r="AJ170" s="88"/>
      <c r="AK170" s="4"/>
      <c r="AL170" s="4"/>
      <c r="AM170" s="117"/>
      <c r="AN170" s="87"/>
      <c r="AO170" s="87"/>
      <c r="AP170" s="87"/>
      <c r="AQ170" s="87"/>
      <c r="AR170" s="87"/>
      <c r="AS170" s="4"/>
      <c r="AT170" s="123"/>
    </row>
    <row r="171" spans="1:90" s="83" customFormat="1" ht="12.75">
      <c r="A171" s="16"/>
      <c r="B171" s="16"/>
      <c r="C171" s="4"/>
      <c r="D171" s="132"/>
      <c r="E171" s="4"/>
      <c r="F171" s="88"/>
      <c r="G171" s="88"/>
      <c r="H171" s="141"/>
      <c r="I171" s="141"/>
      <c r="J171" s="141"/>
      <c r="K171" s="88"/>
      <c r="L171" s="141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141"/>
      <c r="AE171" s="88"/>
      <c r="AF171" s="88"/>
      <c r="AG171" s="88"/>
      <c r="AH171" s="88"/>
      <c r="AI171" s="88"/>
      <c r="AJ171" s="88"/>
      <c r="AK171" s="4"/>
      <c r="AL171" s="4"/>
      <c r="AM171" s="117"/>
      <c r="AN171" s="89"/>
      <c r="AO171" s="89"/>
      <c r="AP171" s="89"/>
      <c r="AQ171" s="89"/>
      <c r="AR171" s="89"/>
      <c r="AS171" s="4"/>
      <c r="AT171" s="123"/>
    </row>
    <row r="172" spans="1:90" s="86" customFormat="1" ht="15" customHeight="1">
      <c r="A172" s="16"/>
      <c r="B172" s="16"/>
      <c r="C172" s="4"/>
      <c r="D172" s="132"/>
      <c r="E172" s="4"/>
      <c r="F172" s="88"/>
      <c r="G172" s="88"/>
      <c r="H172" s="141"/>
      <c r="I172" s="141"/>
      <c r="J172" s="141"/>
      <c r="K172" s="88"/>
      <c r="L172" s="141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141"/>
      <c r="AE172" s="88"/>
      <c r="AF172" s="88"/>
      <c r="AG172" s="88"/>
      <c r="AH172" s="88"/>
      <c r="AI172" s="88"/>
      <c r="AJ172" s="88"/>
      <c r="AK172" s="4"/>
      <c r="AL172" s="4"/>
      <c r="AM172" s="117"/>
      <c r="AN172" s="89"/>
      <c r="AO172" s="89"/>
      <c r="AP172" s="89"/>
      <c r="AQ172" s="89"/>
      <c r="AR172" s="89"/>
      <c r="AS172" s="4"/>
      <c r="AT172" s="4"/>
    </row>
    <row r="173" spans="1:90" s="86" customFormat="1" ht="11.25">
      <c r="A173" s="16"/>
      <c r="B173" s="16"/>
      <c r="C173" s="4"/>
      <c r="D173" s="132"/>
      <c r="E173" s="4"/>
      <c r="F173" s="88"/>
      <c r="G173" s="88"/>
      <c r="H173" s="141"/>
      <c r="I173" s="141"/>
      <c r="J173" s="141"/>
      <c r="K173" s="88"/>
      <c r="L173" s="141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141"/>
      <c r="AE173" s="88"/>
      <c r="AF173" s="88"/>
      <c r="AG173" s="88"/>
      <c r="AH173" s="88"/>
      <c r="AI173" s="88"/>
      <c r="AJ173" s="88"/>
      <c r="AK173" s="4"/>
      <c r="AL173" s="4"/>
      <c r="AM173" s="117"/>
      <c r="AN173" s="89"/>
      <c r="AO173" s="89"/>
      <c r="AP173" s="89"/>
      <c r="AQ173" s="89"/>
      <c r="AR173" s="89"/>
      <c r="AS173" s="4"/>
      <c r="AT173" s="4"/>
    </row>
    <row r="174" spans="1:90" s="86" customFormat="1" ht="11.25">
      <c r="A174" s="16"/>
      <c r="B174" s="16"/>
      <c r="C174" s="4"/>
      <c r="D174" s="132"/>
      <c r="E174" s="4"/>
      <c r="F174" s="88"/>
      <c r="G174" s="88"/>
      <c r="H174" s="141"/>
      <c r="I174" s="141"/>
      <c r="J174" s="141"/>
      <c r="K174" s="88"/>
      <c r="L174" s="141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141"/>
      <c r="AE174" s="88"/>
      <c r="AF174" s="88"/>
      <c r="AG174" s="88"/>
      <c r="AH174" s="88"/>
      <c r="AI174" s="88"/>
      <c r="AJ174" s="88"/>
      <c r="AK174" s="4"/>
      <c r="AL174" s="4"/>
      <c r="AM174" s="117"/>
      <c r="AN174" s="89"/>
      <c r="AO174" s="89"/>
      <c r="AP174" s="89"/>
      <c r="AQ174" s="89"/>
      <c r="AR174" s="89"/>
      <c r="AS174" s="4"/>
      <c r="AT174" s="4"/>
    </row>
    <row r="175" spans="1:90" s="86" customFormat="1" ht="11.25">
      <c r="A175" s="13"/>
      <c r="B175" s="13"/>
      <c r="C175" s="19"/>
      <c r="D175" s="133"/>
      <c r="E175" s="90"/>
      <c r="F175" s="140"/>
      <c r="G175" s="142"/>
      <c r="H175" s="85"/>
      <c r="I175" s="85"/>
      <c r="J175" s="85"/>
      <c r="K175" s="142"/>
      <c r="L175" s="85"/>
      <c r="M175" s="142"/>
      <c r="N175" s="142"/>
      <c r="O175" s="142"/>
      <c r="P175" s="142"/>
      <c r="Q175" s="85"/>
      <c r="R175" s="140"/>
      <c r="S175" s="142"/>
      <c r="T175" s="142"/>
      <c r="U175" s="85"/>
      <c r="V175" s="142"/>
      <c r="W175" s="142"/>
      <c r="X175" s="85"/>
      <c r="Y175" s="142"/>
      <c r="Z175" s="142"/>
      <c r="AA175" s="142"/>
      <c r="AB175" s="142"/>
      <c r="AC175" s="142"/>
      <c r="AD175" s="85"/>
      <c r="AE175" s="142"/>
      <c r="AF175" s="142"/>
      <c r="AG175" s="142"/>
      <c r="AH175" s="142"/>
      <c r="AI175" s="142"/>
      <c r="AJ175" s="142"/>
      <c r="AK175" s="90"/>
      <c r="AM175" s="118"/>
      <c r="AN175" s="13"/>
      <c r="AO175" s="13"/>
      <c r="AP175" s="13"/>
      <c r="AQ175" s="13"/>
      <c r="AR175" s="13"/>
      <c r="AS175" s="19"/>
      <c r="AT175" s="4"/>
    </row>
    <row r="176" spans="1:90" s="86" customFormat="1" ht="12.75">
      <c r="A176" s="2"/>
      <c r="B176" s="2" t="s">
        <v>0</v>
      </c>
      <c r="C176" s="2"/>
      <c r="D176" s="311"/>
      <c r="E176" s="2"/>
      <c r="F176" s="143"/>
      <c r="G176" s="143"/>
      <c r="H176" s="143"/>
      <c r="I176" s="143"/>
      <c r="J176" s="143"/>
      <c r="K176" s="143"/>
      <c r="L176" s="143"/>
      <c r="M176" s="143"/>
      <c r="N176" s="143"/>
      <c r="O176" s="143"/>
      <c r="P176" s="143"/>
      <c r="Q176" s="143"/>
      <c r="R176" s="143"/>
      <c r="S176" s="143"/>
      <c r="T176" s="143"/>
      <c r="U176" s="143"/>
      <c r="V176" s="143"/>
      <c r="W176" s="143"/>
      <c r="X176" s="143"/>
      <c r="Y176" s="143"/>
      <c r="Z176" s="143"/>
      <c r="AA176" s="143"/>
      <c r="AB176" s="143"/>
      <c r="AC176" s="143"/>
      <c r="AD176" s="143"/>
      <c r="AE176" s="143"/>
      <c r="AF176" s="143"/>
      <c r="AG176" s="143"/>
      <c r="AH176" s="144"/>
      <c r="AI176" s="144"/>
      <c r="AJ176" s="144"/>
      <c r="AK176" s="2"/>
      <c r="AL176" s="2"/>
      <c r="AM176" s="119"/>
      <c r="AN176" s="2"/>
      <c r="AO176" s="2"/>
      <c r="AP176" s="2"/>
      <c r="AQ176" s="2"/>
      <c r="AR176" s="2"/>
      <c r="AS176" s="2"/>
      <c r="AT176" s="4"/>
    </row>
    <row r="177" spans="1:91" s="86" customFormat="1" ht="12.75">
      <c r="A177" s="2"/>
      <c r="B177" s="2"/>
      <c r="C177" s="2" t="s">
        <v>48</v>
      </c>
      <c r="D177" s="311"/>
      <c r="E177" s="2"/>
      <c r="F177" s="143"/>
      <c r="G177" s="143"/>
      <c r="H177" s="143"/>
      <c r="I177" s="143"/>
      <c r="J177" s="143"/>
      <c r="K177" s="143"/>
      <c r="L177" s="143"/>
      <c r="M177" s="143"/>
      <c r="N177" s="143"/>
      <c r="O177" s="143"/>
      <c r="P177" s="143"/>
      <c r="Q177" s="143"/>
      <c r="R177" s="143"/>
      <c r="S177" s="143"/>
      <c r="T177" s="143"/>
      <c r="U177" s="143"/>
      <c r="V177" s="143"/>
      <c r="W177" s="143"/>
      <c r="X177" s="143"/>
      <c r="Y177" s="143"/>
      <c r="Z177" s="143"/>
      <c r="AA177" s="143"/>
      <c r="AB177" s="143"/>
      <c r="AC177" s="143"/>
      <c r="AD177" s="143"/>
      <c r="AE177" s="143"/>
      <c r="AF177" s="143"/>
      <c r="AG177" s="143"/>
      <c r="AH177" s="144"/>
      <c r="AI177" s="144"/>
      <c r="AJ177" s="144"/>
      <c r="AK177" s="2"/>
      <c r="AL177" s="2"/>
      <c r="AM177" s="119"/>
      <c r="AN177" s="2"/>
      <c r="AO177" s="2"/>
      <c r="AP177" s="2"/>
      <c r="AQ177" s="2"/>
      <c r="AR177" s="2"/>
      <c r="AS177" s="2"/>
      <c r="AT177" s="19"/>
    </row>
    <row r="178" spans="1:91" ht="15" customHeight="1">
      <c r="C178" s="2" t="s">
        <v>49</v>
      </c>
    </row>
    <row r="179" spans="1:91" ht="15" customHeight="1">
      <c r="C179" s="2" t="s">
        <v>50</v>
      </c>
    </row>
    <row r="180" spans="1:91" ht="15" customHeight="1">
      <c r="C180" s="2" t="s">
        <v>51</v>
      </c>
    </row>
    <row r="181" spans="1:91" ht="15" customHeight="1">
      <c r="C181" s="2" t="s">
        <v>52</v>
      </c>
    </row>
    <row r="182" spans="1:91" ht="15" customHeight="1">
      <c r="C182" s="2" t="s">
        <v>53</v>
      </c>
    </row>
    <row r="183" spans="1:91" s="311" customFormat="1" ht="15" customHeight="1">
      <c r="A183" s="2"/>
      <c r="B183" s="2"/>
      <c r="C183" s="2" t="s">
        <v>54</v>
      </c>
      <c r="E183" s="2"/>
      <c r="F183" s="143"/>
      <c r="G183" s="143"/>
      <c r="H183" s="143"/>
      <c r="I183" s="143"/>
      <c r="J183" s="143"/>
      <c r="K183" s="143"/>
      <c r="L183" s="143"/>
      <c r="M183" s="143"/>
      <c r="N183" s="143"/>
      <c r="O183" s="143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43"/>
      <c r="AA183" s="143"/>
      <c r="AB183" s="143"/>
      <c r="AC183" s="143"/>
      <c r="AD183" s="143"/>
      <c r="AE183" s="143"/>
      <c r="AF183" s="143"/>
      <c r="AG183" s="143"/>
      <c r="AH183" s="144"/>
      <c r="AI183" s="144"/>
      <c r="AJ183" s="144"/>
      <c r="AK183" s="2"/>
      <c r="AL183" s="2"/>
      <c r="AM183" s="119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</row>
    <row r="184" spans="1:91" s="311" customFormat="1" ht="15" customHeight="1">
      <c r="A184" s="2"/>
      <c r="B184" s="2"/>
      <c r="C184" s="2" t="s">
        <v>55</v>
      </c>
      <c r="E184" s="2"/>
      <c r="F184" s="143"/>
      <c r="G184" s="143"/>
      <c r="H184" s="143"/>
      <c r="I184" s="143"/>
      <c r="J184" s="143"/>
      <c r="K184" s="143"/>
      <c r="L184" s="143"/>
      <c r="M184" s="143"/>
      <c r="N184" s="143"/>
      <c r="O184" s="143"/>
      <c r="P184" s="143"/>
      <c r="Q184" s="143"/>
      <c r="R184" s="143"/>
      <c r="S184" s="143"/>
      <c r="T184" s="143"/>
      <c r="U184" s="143"/>
      <c r="V184" s="143"/>
      <c r="W184" s="143"/>
      <c r="X184" s="143"/>
      <c r="Y184" s="143"/>
      <c r="Z184" s="143"/>
      <c r="AA184" s="143"/>
      <c r="AB184" s="143"/>
      <c r="AC184" s="143"/>
      <c r="AD184" s="143"/>
      <c r="AE184" s="143"/>
      <c r="AF184" s="143"/>
      <c r="AG184" s="143"/>
      <c r="AH184" s="144"/>
      <c r="AI184" s="144"/>
      <c r="AJ184" s="144"/>
      <c r="AK184" s="2"/>
      <c r="AL184" s="2"/>
      <c r="AM184" s="119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</row>
    <row r="185" spans="1:91" s="311" customFormat="1" ht="15" customHeight="1">
      <c r="A185" s="2"/>
      <c r="B185" s="2"/>
      <c r="C185" s="2" t="s">
        <v>56</v>
      </c>
      <c r="E185" s="2"/>
      <c r="F185" s="143"/>
      <c r="G185" s="143"/>
      <c r="H185" s="143"/>
      <c r="I185" s="143"/>
      <c r="J185" s="143"/>
      <c r="K185" s="143"/>
      <c r="L185" s="143"/>
      <c r="M185" s="143"/>
      <c r="N185" s="143"/>
      <c r="O185" s="143"/>
      <c r="P185" s="143"/>
      <c r="Q185" s="143"/>
      <c r="R185" s="143"/>
      <c r="S185" s="143"/>
      <c r="T185" s="143"/>
      <c r="U185" s="143"/>
      <c r="V185" s="143"/>
      <c r="W185" s="143"/>
      <c r="X185" s="143"/>
      <c r="Y185" s="143"/>
      <c r="Z185" s="143"/>
      <c r="AA185" s="143"/>
      <c r="AB185" s="143"/>
      <c r="AC185" s="143"/>
      <c r="AD185" s="143"/>
      <c r="AE185" s="143"/>
      <c r="AF185" s="143"/>
      <c r="AG185" s="143"/>
      <c r="AH185" s="144"/>
      <c r="AI185" s="144"/>
      <c r="AJ185" s="144"/>
      <c r="AK185" s="2"/>
      <c r="AL185" s="2"/>
      <c r="AM185" s="119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</row>
  </sheetData>
  <protectedRanges>
    <protectedRange password="CC78" sqref="A1:A3" name="Range1_2_1"/>
    <protectedRange password="CC78" sqref="A8:A17" name="Range1_1"/>
    <protectedRange password="CC78" sqref="C8:E17 A8:A17" name="Range1_6"/>
    <protectedRange password="CC78" sqref="B8:B17" name="Range1_4"/>
    <protectedRange password="CC78" sqref="J22:J23" name="Range1_1_1_1"/>
    <protectedRange password="CC78" sqref="J24" name="Range1_3_1_1"/>
    <protectedRange password="CC78" sqref="A45:A47 A88:A90" name="Range1_2_1_1"/>
    <protectedRange password="CC78" sqref="A52:A65" name="Range1_1_1"/>
    <protectedRange password="CC78" sqref="C52:E65 A52:A65" name="Range1_6_1"/>
    <protectedRange password="CC78" sqref="B52:B65" name="Range1_4_1"/>
    <protectedRange password="CC78" sqref="J70:J71" name="Range1_1_1_1_1"/>
    <protectedRange password="CC78" sqref="J72" name="Range1_3_1_1_1"/>
    <protectedRange password="CC78" sqref="A95:A168" name="Range1_1_2"/>
    <protectedRange password="CC78" sqref="C95:E168 A95:A168" name="Range1_6_2"/>
    <protectedRange password="CC78" sqref="B95:B104 B123:B140" name="Range1_4_2"/>
    <protectedRange password="CC78" sqref="J173:J174" name="Range1_1_1_1_2"/>
    <protectedRange password="CC78" sqref="J175" name="Range1_3_1_1_2"/>
    <protectedRange password="CC78" sqref="B141:B168" name="Range1_4_2_1_1"/>
  </protectedRanges>
  <autoFilter ref="A7:AS7"/>
  <mergeCells count="679">
    <mergeCell ref="AP157:AP158"/>
    <mergeCell ref="AQ157:AQ158"/>
    <mergeCell ref="AR157:AR158"/>
    <mergeCell ref="AS157:AS158"/>
    <mergeCell ref="A159:A160"/>
    <mergeCell ref="B159:B160"/>
    <mergeCell ref="C159:C160"/>
    <mergeCell ref="D159:D160"/>
    <mergeCell ref="AK159:AK160"/>
    <mergeCell ref="AL159:AL160"/>
    <mergeCell ref="AM159:AM160"/>
    <mergeCell ref="AN159:AN160"/>
    <mergeCell ref="AO159:AO160"/>
    <mergeCell ref="AP159:AP160"/>
    <mergeCell ref="AQ159:AQ160"/>
    <mergeCell ref="AR159:AR160"/>
    <mergeCell ref="AS159:AS160"/>
    <mergeCell ref="A157:A158"/>
    <mergeCell ref="B157:B158"/>
    <mergeCell ref="C157:C158"/>
    <mergeCell ref="D157:D158"/>
    <mergeCell ref="AK157:AK158"/>
    <mergeCell ref="AL157:AL158"/>
    <mergeCell ref="AM157:AM158"/>
    <mergeCell ref="AN157:AN158"/>
    <mergeCell ref="AO157:AO158"/>
    <mergeCell ref="AP153:AP154"/>
    <mergeCell ref="AQ153:AQ154"/>
    <mergeCell ref="AR153:AR154"/>
    <mergeCell ref="AS153:AS154"/>
    <mergeCell ref="A155:A156"/>
    <mergeCell ref="B155:B156"/>
    <mergeCell ref="C155:C156"/>
    <mergeCell ref="D155:D156"/>
    <mergeCell ref="AK155:AK156"/>
    <mergeCell ref="AL155:AL156"/>
    <mergeCell ref="AM155:AM156"/>
    <mergeCell ref="AN155:AN156"/>
    <mergeCell ref="AO155:AO156"/>
    <mergeCell ref="AP155:AP156"/>
    <mergeCell ref="AQ155:AQ156"/>
    <mergeCell ref="AR155:AR156"/>
    <mergeCell ref="AS155:AS156"/>
    <mergeCell ref="A153:A154"/>
    <mergeCell ref="B153:B154"/>
    <mergeCell ref="C153:C154"/>
    <mergeCell ref="D153:D154"/>
    <mergeCell ref="AK153:AK154"/>
    <mergeCell ref="AL153:AL154"/>
    <mergeCell ref="AM153:AM154"/>
    <mergeCell ref="AN153:AN154"/>
    <mergeCell ref="AO153:AO154"/>
    <mergeCell ref="AR8:AR9"/>
    <mergeCell ref="AP10:AP11"/>
    <mergeCell ref="AM1:AS1"/>
    <mergeCell ref="A5:A6"/>
    <mergeCell ref="B5:B6"/>
    <mergeCell ref="C5:C6"/>
    <mergeCell ref="D5:D6"/>
    <mergeCell ref="E5:E6"/>
    <mergeCell ref="AK5:AM5"/>
    <mergeCell ref="AN5:AN6"/>
    <mergeCell ref="AO5:AO6"/>
    <mergeCell ref="AP5:AP6"/>
    <mergeCell ref="AQ5:AQ6"/>
    <mergeCell ref="AR5:AR6"/>
    <mergeCell ref="AS5:AS6"/>
    <mergeCell ref="A14:A15"/>
    <mergeCell ref="B14:B15"/>
    <mergeCell ref="AT5:AT6"/>
    <mergeCell ref="A8:A9"/>
    <mergeCell ref="B8:B9"/>
    <mergeCell ref="C8:C9"/>
    <mergeCell ref="D8:D9"/>
    <mergeCell ref="AK8:AK9"/>
    <mergeCell ref="AL8:AL9"/>
    <mergeCell ref="AS8:AS9"/>
    <mergeCell ref="A10:A11"/>
    <mergeCell ref="B10:B11"/>
    <mergeCell ref="C10:C11"/>
    <mergeCell ref="D10:D11"/>
    <mergeCell ref="AK10:AK11"/>
    <mergeCell ref="AL10:AL11"/>
    <mergeCell ref="AM10:AM11"/>
    <mergeCell ref="AN10:AN11"/>
    <mergeCell ref="AO10:AO11"/>
    <mergeCell ref="AM8:AM9"/>
    <mergeCell ref="AN8:AN9"/>
    <mergeCell ref="AO8:AO9"/>
    <mergeCell ref="AP8:AP9"/>
    <mergeCell ref="AQ8:AQ9"/>
    <mergeCell ref="AQ10:AQ11"/>
    <mergeCell ref="AR10:AR11"/>
    <mergeCell ref="AS10:AS11"/>
    <mergeCell ref="A12:A13"/>
    <mergeCell ref="B12:B13"/>
    <mergeCell ref="C12:C13"/>
    <mergeCell ref="D12:D13"/>
    <mergeCell ref="AK12:AK13"/>
    <mergeCell ref="AL12:AL13"/>
    <mergeCell ref="AS12:AS13"/>
    <mergeCell ref="AM12:AM13"/>
    <mergeCell ref="AN12:AN13"/>
    <mergeCell ref="AO12:AO13"/>
    <mergeCell ref="AP12:AP13"/>
    <mergeCell ref="AQ12:AQ13"/>
    <mergeCell ref="AR12:AR13"/>
    <mergeCell ref="AS16:AS17"/>
    <mergeCell ref="AM16:AM17"/>
    <mergeCell ref="AN16:AN17"/>
    <mergeCell ref="AO16:AO17"/>
    <mergeCell ref="AP16:AP17"/>
    <mergeCell ref="AQ16:AQ17"/>
    <mergeCell ref="AR16:AR17"/>
    <mergeCell ref="AN14:AN15"/>
    <mergeCell ref="AO14:AO15"/>
    <mergeCell ref="AP14:AP15"/>
    <mergeCell ref="AQ14:AQ15"/>
    <mergeCell ref="AR14:AR15"/>
    <mergeCell ref="AS14:AS15"/>
    <mergeCell ref="C14:C15"/>
    <mergeCell ref="D14:D15"/>
    <mergeCell ref="AK14:AK15"/>
    <mergeCell ref="AL14:AL15"/>
    <mergeCell ref="AM14:AM15"/>
    <mergeCell ref="AM45:AS45"/>
    <mergeCell ref="A49:A50"/>
    <mergeCell ref="B49:B50"/>
    <mergeCell ref="C49:C50"/>
    <mergeCell ref="D49:D50"/>
    <mergeCell ref="E49:E50"/>
    <mergeCell ref="AK49:AM49"/>
    <mergeCell ref="AN49:AN50"/>
    <mergeCell ref="AO49:AO50"/>
    <mergeCell ref="AP49:AP50"/>
    <mergeCell ref="AQ49:AQ50"/>
    <mergeCell ref="AR49:AR50"/>
    <mergeCell ref="AS49:AS50"/>
    <mergeCell ref="A16:A17"/>
    <mergeCell ref="B16:B17"/>
    <mergeCell ref="C16:C17"/>
    <mergeCell ref="D16:D17"/>
    <mergeCell ref="AK16:AK17"/>
    <mergeCell ref="AL16:AL17"/>
    <mergeCell ref="AT49:AT50"/>
    <mergeCell ref="A52:A53"/>
    <mergeCell ref="B52:B53"/>
    <mergeCell ref="C52:C53"/>
    <mergeCell ref="D52:D53"/>
    <mergeCell ref="AK52:AK53"/>
    <mergeCell ref="AR52:AR53"/>
    <mergeCell ref="AS52:AS53"/>
    <mergeCell ref="A54:A55"/>
    <mergeCell ref="B54:B55"/>
    <mergeCell ref="C54:C55"/>
    <mergeCell ref="D54:D55"/>
    <mergeCell ref="AK54:AK55"/>
    <mergeCell ref="AL54:AL55"/>
    <mergeCell ref="AM54:AM55"/>
    <mergeCell ref="AN54:AN55"/>
    <mergeCell ref="AL52:AL53"/>
    <mergeCell ref="AM52:AM53"/>
    <mergeCell ref="AN52:AN53"/>
    <mergeCell ref="AO52:AO53"/>
    <mergeCell ref="AP52:AP53"/>
    <mergeCell ref="AQ52:AQ53"/>
    <mergeCell ref="AO54:AO55"/>
    <mergeCell ref="AP54:AP55"/>
    <mergeCell ref="AM58:AM59"/>
    <mergeCell ref="AN58:AN59"/>
    <mergeCell ref="AL56:AL57"/>
    <mergeCell ref="AM56:AM57"/>
    <mergeCell ref="AN56:AN57"/>
    <mergeCell ref="AQ54:AQ55"/>
    <mergeCell ref="AR54:AR55"/>
    <mergeCell ref="AS54:AS55"/>
    <mergeCell ref="A56:A57"/>
    <mergeCell ref="B56:B57"/>
    <mergeCell ref="C56:C57"/>
    <mergeCell ref="D56:D57"/>
    <mergeCell ref="AK56:AK57"/>
    <mergeCell ref="AR56:AR57"/>
    <mergeCell ref="AS56:AS57"/>
    <mergeCell ref="AO56:AO57"/>
    <mergeCell ref="AP56:AP57"/>
    <mergeCell ref="AQ56:AQ57"/>
    <mergeCell ref="AL60:AL61"/>
    <mergeCell ref="AM60:AM61"/>
    <mergeCell ref="AN60:AN61"/>
    <mergeCell ref="AO58:AO59"/>
    <mergeCell ref="AP58:AP59"/>
    <mergeCell ref="AQ58:AQ59"/>
    <mergeCell ref="AR58:AR59"/>
    <mergeCell ref="AS58:AS59"/>
    <mergeCell ref="A60:A61"/>
    <mergeCell ref="B60:B61"/>
    <mergeCell ref="C60:C61"/>
    <mergeCell ref="D60:D61"/>
    <mergeCell ref="AK60:AK61"/>
    <mergeCell ref="AR60:AR61"/>
    <mergeCell ref="AS60:AS61"/>
    <mergeCell ref="AO60:AO61"/>
    <mergeCell ref="AP60:AP61"/>
    <mergeCell ref="AQ60:AQ61"/>
    <mergeCell ref="A58:A59"/>
    <mergeCell ref="B58:B59"/>
    <mergeCell ref="C58:C59"/>
    <mergeCell ref="D58:D59"/>
    <mergeCell ref="AK58:AK59"/>
    <mergeCell ref="AL58:AL59"/>
    <mergeCell ref="AO62:AO63"/>
    <mergeCell ref="AP62:AP63"/>
    <mergeCell ref="AQ62:AQ63"/>
    <mergeCell ref="AR62:AR63"/>
    <mergeCell ref="AS62:AS63"/>
    <mergeCell ref="A64:A65"/>
    <mergeCell ref="B64:B65"/>
    <mergeCell ref="C64:C65"/>
    <mergeCell ref="D64:D65"/>
    <mergeCell ref="AK64:AK65"/>
    <mergeCell ref="A62:A63"/>
    <mergeCell ref="B62:B63"/>
    <mergeCell ref="C62:C63"/>
    <mergeCell ref="D62:D63"/>
    <mergeCell ref="AK62:AK63"/>
    <mergeCell ref="AL62:AL63"/>
    <mergeCell ref="AM62:AM63"/>
    <mergeCell ref="AN62:AN63"/>
    <mergeCell ref="A92:A93"/>
    <mergeCell ref="B92:B93"/>
    <mergeCell ref="C92:C93"/>
    <mergeCell ref="D92:D93"/>
    <mergeCell ref="E92:E93"/>
    <mergeCell ref="AK92:AM92"/>
    <mergeCell ref="AN92:AN93"/>
    <mergeCell ref="AL64:AL65"/>
    <mergeCell ref="AM64:AM65"/>
    <mergeCell ref="AN64:AN65"/>
    <mergeCell ref="AO92:AO93"/>
    <mergeCell ref="AP92:AP93"/>
    <mergeCell ref="AQ92:AQ93"/>
    <mergeCell ref="AR92:AR93"/>
    <mergeCell ref="AS92:AS93"/>
    <mergeCell ref="AT92:AT93"/>
    <mergeCell ref="AR64:AR65"/>
    <mergeCell ref="AS64:AS65"/>
    <mergeCell ref="AM88:AS88"/>
    <mergeCell ref="AO64:AO65"/>
    <mergeCell ref="AP64:AP65"/>
    <mergeCell ref="AQ64:AQ65"/>
    <mergeCell ref="AS95:AS96"/>
    <mergeCell ref="A97:A98"/>
    <mergeCell ref="B97:B98"/>
    <mergeCell ref="C97:C98"/>
    <mergeCell ref="D97:D98"/>
    <mergeCell ref="AK97:AK98"/>
    <mergeCell ref="AL97:AL98"/>
    <mergeCell ref="AM97:AM98"/>
    <mergeCell ref="AN97:AN98"/>
    <mergeCell ref="AO97:AO98"/>
    <mergeCell ref="AM95:AM96"/>
    <mergeCell ref="AN95:AN96"/>
    <mergeCell ref="AO95:AO96"/>
    <mergeCell ref="AP95:AP96"/>
    <mergeCell ref="AQ95:AQ96"/>
    <mergeCell ref="AR95:AR96"/>
    <mergeCell ref="A95:A96"/>
    <mergeCell ref="B95:B96"/>
    <mergeCell ref="C95:C96"/>
    <mergeCell ref="D95:D96"/>
    <mergeCell ref="AK95:AK96"/>
    <mergeCell ref="AL95:AL96"/>
    <mergeCell ref="AP97:AP98"/>
    <mergeCell ref="AQ97:AQ98"/>
    <mergeCell ref="AR97:AR98"/>
    <mergeCell ref="AS97:AS98"/>
    <mergeCell ref="A99:A100"/>
    <mergeCell ref="B99:B100"/>
    <mergeCell ref="C99:C100"/>
    <mergeCell ref="D99:D100"/>
    <mergeCell ref="AK99:AK100"/>
    <mergeCell ref="AL99:AL100"/>
    <mergeCell ref="AS99:AS100"/>
    <mergeCell ref="AM99:AM100"/>
    <mergeCell ref="AN99:AN100"/>
    <mergeCell ref="AO99:AO100"/>
    <mergeCell ref="AP99:AP100"/>
    <mergeCell ref="AQ99:AQ100"/>
    <mergeCell ref="AR99:AR100"/>
    <mergeCell ref="AS101:AS102"/>
    <mergeCell ref="A103:A104"/>
    <mergeCell ref="B103:B104"/>
    <mergeCell ref="C103:C104"/>
    <mergeCell ref="D103:D104"/>
    <mergeCell ref="AK103:AK104"/>
    <mergeCell ref="AL103:AL104"/>
    <mergeCell ref="AS103:AS104"/>
    <mergeCell ref="AM103:AM104"/>
    <mergeCell ref="AN103:AN104"/>
    <mergeCell ref="AO103:AO104"/>
    <mergeCell ref="AP103:AP104"/>
    <mergeCell ref="AQ103:AQ104"/>
    <mergeCell ref="AR103:AR104"/>
    <mergeCell ref="A101:A102"/>
    <mergeCell ref="B101:B102"/>
    <mergeCell ref="C101:C102"/>
    <mergeCell ref="D101:D102"/>
    <mergeCell ref="AK101:AK102"/>
    <mergeCell ref="AL101:AL102"/>
    <mergeCell ref="AM101:AM102"/>
    <mergeCell ref="AN101:AN102"/>
    <mergeCell ref="AO101:AO102"/>
    <mergeCell ref="D105:D106"/>
    <mergeCell ref="AK105:AK106"/>
    <mergeCell ref="AL105:AL106"/>
    <mergeCell ref="AM105:AM106"/>
    <mergeCell ref="AN105:AN106"/>
    <mergeCell ref="AO105:AO106"/>
    <mergeCell ref="AP101:AP102"/>
    <mergeCell ref="AQ101:AQ102"/>
    <mergeCell ref="AR101:AR102"/>
    <mergeCell ref="AL109:AL110"/>
    <mergeCell ref="AM109:AM110"/>
    <mergeCell ref="AN109:AN110"/>
    <mergeCell ref="AO109:AO110"/>
    <mergeCell ref="AP105:AP106"/>
    <mergeCell ref="AQ105:AQ106"/>
    <mergeCell ref="AR105:AR106"/>
    <mergeCell ref="AS105:AS106"/>
    <mergeCell ref="A107:A108"/>
    <mergeCell ref="B107:B108"/>
    <mergeCell ref="C107:C108"/>
    <mergeCell ref="D107:D108"/>
    <mergeCell ref="AK107:AK108"/>
    <mergeCell ref="AL107:AL108"/>
    <mergeCell ref="AS107:AS108"/>
    <mergeCell ref="AM107:AM108"/>
    <mergeCell ref="AN107:AN108"/>
    <mergeCell ref="AO107:AO108"/>
    <mergeCell ref="AP107:AP108"/>
    <mergeCell ref="AQ107:AQ108"/>
    <mergeCell ref="AR107:AR108"/>
    <mergeCell ref="A105:A106"/>
    <mergeCell ref="B105:B106"/>
    <mergeCell ref="C105:C106"/>
    <mergeCell ref="AN113:AN114"/>
    <mergeCell ref="AO113:AO114"/>
    <mergeCell ref="AP109:AP110"/>
    <mergeCell ref="AQ109:AQ110"/>
    <mergeCell ref="AR109:AR110"/>
    <mergeCell ref="AS109:AS110"/>
    <mergeCell ref="A111:A112"/>
    <mergeCell ref="B111:B112"/>
    <mergeCell ref="C111:C112"/>
    <mergeCell ref="D111:D112"/>
    <mergeCell ref="AK111:AK112"/>
    <mergeCell ref="AL111:AL112"/>
    <mergeCell ref="AS111:AS112"/>
    <mergeCell ref="AM111:AM112"/>
    <mergeCell ref="AN111:AN112"/>
    <mergeCell ref="AO111:AO112"/>
    <mergeCell ref="AP111:AP112"/>
    <mergeCell ref="AQ111:AQ112"/>
    <mergeCell ref="AR111:AR112"/>
    <mergeCell ref="A109:A110"/>
    <mergeCell ref="B109:B110"/>
    <mergeCell ref="C109:C110"/>
    <mergeCell ref="D109:D110"/>
    <mergeCell ref="AK109:AK110"/>
    <mergeCell ref="AP113:AP114"/>
    <mergeCell ref="AQ113:AQ114"/>
    <mergeCell ref="AR113:AR114"/>
    <mergeCell ref="AS113:AS114"/>
    <mergeCell ref="A115:A116"/>
    <mergeCell ref="B115:B116"/>
    <mergeCell ref="C115:C116"/>
    <mergeCell ref="D115:D116"/>
    <mergeCell ref="AK115:AK116"/>
    <mergeCell ref="AL115:AL116"/>
    <mergeCell ref="AS115:AS116"/>
    <mergeCell ref="AM115:AM116"/>
    <mergeCell ref="AN115:AN116"/>
    <mergeCell ref="AO115:AO116"/>
    <mergeCell ref="AP115:AP116"/>
    <mergeCell ref="AQ115:AQ116"/>
    <mergeCell ref="AR115:AR116"/>
    <mergeCell ref="A113:A114"/>
    <mergeCell ref="B113:B114"/>
    <mergeCell ref="C113:C114"/>
    <mergeCell ref="D113:D114"/>
    <mergeCell ref="AK113:AK114"/>
    <mergeCell ref="AL113:AL114"/>
    <mergeCell ref="AM113:AM114"/>
    <mergeCell ref="AS117:AS118"/>
    <mergeCell ref="A119:A120"/>
    <mergeCell ref="B119:B120"/>
    <mergeCell ref="C119:C120"/>
    <mergeCell ref="D119:D120"/>
    <mergeCell ref="AK119:AK120"/>
    <mergeCell ref="AL119:AL120"/>
    <mergeCell ref="AS119:AS120"/>
    <mergeCell ref="AM119:AM120"/>
    <mergeCell ref="AN119:AN120"/>
    <mergeCell ref="AO119:AO120"/>
    <mergeCell ref="AP119:AP120"/>
    <mergeCell ref="AQ119:AQ120"/>
    <mergeCell ref="AR119:AR120"/>
    <mergeCell ref="A117:A118"/>
    <mergeCell ref="B117:B118"/>
    <mergeCell ref="C117:C118"/>
    <mergeCell ref="D117:D118"/>
    <mergeCell ref="AK117:AK118"/>
    <mergeCell ref="AL117:AL118"/>
    <mergeCell ref="AM117:AM118"/>
    <mergeCell ref="AN117:AN118"/>
    <mergeCell ref="AO117:AO118"/>
    <mergeCell ref="D121:D122"/>
    <mergeCell ref="AK121:AK122"/>
    <mergeCell ref="AL121:AL122"/>
    <mergeCell ref="AM121:AM122"/>
    <mergeCell ref="AN121:AN122"/>
    <mergeCell ref="AO121:AO122"/>
    <mergeCell ref="AP117:AP118"/>
    <mergeCell ref="AQ117:AQ118"/>
    <mergeCell ref="AR117:AR118"/>
    <mergeCell ref="AL125:AL126"/>
    <mergeCell ref="AM125:AM126"/>
    <mergeCell ref="AN125:AN126"/>
    <mergeCell ref="AO125:AO126"/>
    <mergeCell ref="AP121:AP122"/>
    <mergeCell ref="AQ121:AQ122"/>
    <mergeCell ref="AR121:AR122"/>
    <mergeCell ref="AS121:AS122"/>
    <mergeCell ref="A123:A124"/>
    <mergeCell ref="B123:B124"/>
    <mergeCell ref="C123:C124"/>
    <mergeCell ref="D123:D124"/>
    <mergeCell ref="AK123:AK124"/>
    <mergeCell ref="AL123:AL124"/>
    <mergeCell ref="AS123:AS124"/>
    <mergeCell ref="AM123:AM124"/>
    <mergeCell ref="AN123:AN124"/>
    <mergeCell ref="AO123:AO124"/>
    <mergeCell ref="AP123:AP124"/>
    <mergeCell ref="AQ123:AQ124"/>
    <mergeCell ref="AR123:AR124"/>
    <mergeCell ref="A121:A122"/>
    <mergeCell ref="B121:B122"/>
    <mergeCell ref="C121:C122"/>
    <mergeCell ref="AN129:AN130"/>
    <mergeCell ref="AO129:AO130"/>
    <mergeCell ref="AP125:AP126"/>
    <mergeCell ref="AQ125:AQ126"/>
    <mergeCell ref="AR125:AR126"/>
    <mergeCell ref="AS125:AS126"/>
    <mergeCell ref="A127:A128"/>
    <mergeCell ref="B127:B128"/>
    <mergeCell ref="C127:C128"/>
    <mergeCell ref="D127:D128"/>
    <mergeCell ref="AK127:AK128"/>
    <mergeCell ref="AL127:AL128"/>
    <mergeCell ref="AS127:AS128"/>
    <mergeCell ref="AM127:AM128"/>
    <mergeCell ref="AN127:AN128"/>
    <mergeCell ref="AO127:AO128"/>
    <mergeCell ref="AP127:AP128"/>
    <mergeCell ref="AQ127:AQ128"/>
    <mergeCell ref="AR127:AR128"/>
    <mergeCell ref="A125:A126"/>
    <mergeCell ref="B125:B126"/>
    <mergeCell ref="C125:C126"/>
    <mergeCell ref="D125:D126"/>
    <mergeCell ref="AK125:AK126"/>
    <mergeCell ref="AP129:AP130"/>
    <mergeCell ref="AQ129:AQ130"/>
    <mergeCell ref="AR129:AR130"/>
    <mergeCell ref="AS129:AS130"/>
    <mergeCell ref="A131:A132"/>
    <mergeCell ref="B131:B132"/>
    <mergeCell ref="C131:C132"/>
    <mergeCell ref="D131:D132"/>
    <mergeCell ref="AK131:AK132"/>
    <mergeCell ref="AL131:AL132"/>
    <mergeCell ref="AS131:AS132"/>
    <mergeCell ref="AM131:AM132"/>
    <mergeCell ref="AN131:AN132"/>
    <mergeCell ref="AO131:AO132"/>
    <mergeCell ref="AP131:AP132"/>
    <mergeCell ref="AQ131:AQ132"/>
    <mergeCell ref="AR131:AR132"/>
    <mergeCell ref="A129:A130"/>
    <mergeCell ref="B129:B130"/>
    <mergeCell ref="C129:C130"/>
    <mergeCell ref="D129:D130"/>
    <mergeCell ref="AK129:AK130"/>
    <mergeCell ref="AL129:AL130"/>
    <mergeCell ref="AM129:AM130"/>
    <mergeCell ref="AS133:AS134"/>
    <mergeCell ref="A141:A142"/>
    <mergeCell ref="B141:B142"/>
    <mergeCell ref="C141:C142"/>
    <mergeCell ref="D141:D142"/>
    <mergeCell ref="AK141:AK142"/>
    <mergeCell ref="AL141:AL142"/>
    <mergeCell ref="AS141:AS142"/>
    <mergeCell ref="AM141:AM142"/>
    <mergeCell ref="AN141:AN142"/>
    <mergeCell ref="AO141:AO142"/>
    <mergeCell ref="AP141:AP142"/>
    <mergeCell ref="AQ141:AQ142"/>
    <mergeCell ref="AR141:AR142"/>
    <mergeCell ref="A139:A140"/>
    <mergeCell ref="B139:B140"/>
    <mergeCell ref="C139:C140"/>
    <mergeCell ref="D139:D140"/>
    <mergeCell ref="AK139:AK140"/>
    <mergeCell ref="AL139:AL140"/>
    <mergeCell ref="AS135:AS136"/>
    <mergeCell ref="A133:A134"/>
    <mergeCell ref="B133:B134"/>
    <mergeCell ref="C133:C134"/>
    <mergeCell ref="D143:D144"/>
    <mergeCell ref="AK143:AK144"/>
    <mergeCell ref="AL143:AL144"/>
    <mergeCell ref="AM143:AM144"/>
    <mergeCell ref="AN143:AN144"/>
    <mergeCell ref="AO143:AO144"/>
    <mergeCell ref="AP133:AP134"/>
    <mergeCell ref="AQ133:AQ134"/>
    <mergeCell ref="AR133:AR134"/>
    <mergeCell ref="D133:D134"/>
    <mergeCell ref="AK133:AK134"/>
    <mergeCell ref="AL133:AL134"/>
    <mergeCell ref="AM133:AM134"/>
    <mergeCell ref="AN133:AN134"/>
    <mergeCell ref="AO133:AO134"/>
    <mergeCell ref="AM135:AM136"/>
    <mergeCell ref="AN135:AN136"/>
    <mergeCell ref="AO135:AO136"/>
    <mergeCell ref="AP135:AP136"/>
    <mergeCell ref="AQ135:AQ136"/>
    <mergeCell ref="AR135:AR136"/>
    <mergeCell ref="AL147:AL148"/>
    <mergeCell ref="AM147:AM148"/>
    <mergeCell ref="AN147:AN148"/>
    <mergeCell ref="AO147:AO148"/>
    <mergeCell ref="AP143:AP144"/>
    <mergeCell ref="AQ143:AQ144"/>
    <mergeCell ref="AR143:AR144"/>
    <mergeCell ref="AS143:AS144"/>
    <mergeCell ref="A145:A146"/>
    <mergeCell ref="B145:B146"/>
    <mergeCell ref="C145:C146"/>
    <mergeCell ref="D145:D146"/>
    <mergeCell ref="AK145:AK146"/>
    <mergeCell ref="AL145:AL146"/>
    <mergeCell ref="AS145:AS146"/>
    <mergeCell ref="AM145:AM146"/>
    <mergeCell ref="AN145:AN146"/>
    <mergeCell ref="AO145:AO146"/>
    <mergeCell ref="AP145:AP146"/>
    <mergeCell ref="AQ145:AQ146"/>
    <mergeCell ref="AR145:AR146"/>
    <mergeCell ref="A143:A144"/>
    <mergeCell ref="B143:B144"/>
    <mergeCell ref="C143:C144"/>
    <mergeCell ref="AN151:AN152"/>
    <mergeCell ref="AO151:AO152"/>
    <mergeCell ref="AP147:AP148"/>
    <mergeCell ref="AQ147:AQ148"/>
    <mergeCell ref="AR147:AR148"/>
    <mergeCell ref="AS147:AS148"/>
    <mergeCell ref="A149:A150"/>
    <mergeCell ref="B149:B150"/>
    <mergeCell ref="C149:C150"/>
    <mergeCell ref="D149:D150"/>
    <mergeCell ref="AK149:AK150"/>
    <mergeCell ref="AL149:AL150"/>
    <mergeCell ref="AS149:AS150"/>
    <mergeCell ref="AM149:AM150"/>
    <mergeCell ref="AN149:AN150"/>
    <mergeCell ref="AO149:AO150"/>
    <mergeCell ref="AP149:AP150"/>
    <mergeCell ref="AQ149:AQ150"/>
    <mergeCell ref="AR149:AR150"/>
    <mergeCell ref="A147:A148"/>
    <mergeCell ref="B147:B148"/>
    <mergeCell ref="C147:C148"/>
    <mergeCell ref="D147:D148"/>
    <mergeCell ref="AK147:AK148"/>
    <mergeCell ref="AP151:AP152"/>
    <mergeCell ref="AQ151:AQ152"/>
    <mergeCell ref="AR151:AR152"/>
    <mergeCell ref="AS151:AS152"/>
    <mergeCell ref="A161:A162"/>
    <mergeCell ref="B161:B162"/>
    <mergeCell ref="C161:C162"/>
    <mergeCell ref="D161:D162"/>
    <mergeCell ref="AK161:AK162"/>
    <mergeCell ref="AL161:AL162"/>
    <mergeCell ref="AS161:AS162"/>
    <mergeCell ref="AM161:AM162"/>
    <mergeCell ref="AN161:AN162"/>
    <mergeCell ref="AO161:AO162"/>
    <mergeCell ref="AP161:AP162"/>
    <mergeCell ref="AQ161:AQ162"/>
    <mergeCell ref="AR161:AR162"/>
    <mergeCell ref="A151:A152"/>
    <mergeCell ref="B151:B152"/>
    <mergeCell ref="C151:C152"/>
    <mergeCell ref="D151:D152"/>
    <mergeCell ref="AK151:AK152"/>
    <mergeCell ref="AL151:AL152"/>
    <mergeCell ref="AM151:AM152"/>
    <mergeCell ref="AQ165:AQ166"/>
    <mergeCell ref="AR165:AR166"/>
    <mergeCell ref="AP163:AP164"/>
    <mergeCell ref="AQ163:AQ164"/>
    <mergeCell ref="AR163:AR164"/>
    <mergeCell ref="AS163:AS164"/>
    <mergeCell ref="A165:A166"/>
    <mergeCell ref="B165:B166"/>
    <mergeCell ref="C165:C166"/>
    <mergeCell ref="D165:D166"/>
    <mergeCell ref="AK165:AK166"/>
    <mergeCell ref="AL165:AL166"/>
    <mergeCell ref="A163:A164"/>
    <mergeCell ref="B163:B164"/>
    <mergeCell ref="C163:C164"/>
    <mergeCell ref="D163:D164"/>
    <mergeCell ref="AK163:AK164"/>
    <mergeCell ref="AL163:AL164"/>
    <mergeCell ref="AM163:AM164"/>
    <mergeCell ref="AN163:AN164"/>
    <mergeCell ref="AO163:AO164"/>
    <mergeCell ref="AP167:AP168"/>
    <mergeCell ref="AQ167:AQ168"/>
    <mergeCell ref="AR167:AR168"/>
    <mergeCell ref="AS167:AS168"/>
    <mergeCell ref="A135:A136"/>
    <mergeCell ref="B135:B136"/>
    <mergeCell ref="C135:C136"/>
    <mergeCell ref="D135:D136"/>
    <mergeCell ref="AK135:AK136"/>
    <mergeCell ref="AL135:AL136"/>
    <mergeCell ref="AS165:AS166"/>
    <mergeCell ref="A167:A168"/>
    <mergeCell ref="B167:B168"/>
    <mergeCell ref="C167:C168"/>
    <mergeCell ref="D167:D168"/>
    <mergeCell ref="AK167:AK168"/>
    <mergeCell ref="AL167:AL168"/>
    <mergeCell ref="AM167:AM168"/>
    <mergeCell ref="AN167:AN168"/>
    <mergeCell ref="AO167:AO168"/>
    <mergeCell ref="AM165:AM166"/>
    <mergeCell ref="AN165:AN166"/>
    <mergeCell ref="AO165:AO166"/>
    <mergeCell ref="AP165:AP166"/>
    <mergeCell ref="A137:A138"/>
    <mergeCell ref="B137:B138"/>
    <mergeCell ref="C137:C138"/>
    <mergeCell ref="D137:D138"/>
    <mergeCell ref="AK137:AK138"/>
    <mergeCell ref="AL137:AL138"/>
    <mergeCell ref="AM137:AM138"/>
    <mergeCell ref="AN137:AN138"/>
    <mergeCell ref="AO137:AO138"/>
    <mergeCell ref="AS139:AS140"/>
    <mergeCell ref="AM139:AM140"/>
    <mergeCell ref="AN139:AN140"/>
    <mergeCell ref="AO139:AO140"/>
    <mergeCell ref="AP139:AP140"/>
    <mergeCell ref="AQ139:AQ140"/>
    <mergeCell ref="AR139:AR140"/>
    <mergeCell ref="AP137:AP138"/>
    <mergeCell ref="AQ137:AQ138"/>
    <mergeCell ref="AR137:AR138"/>
    <mergeCell ref="AS137:AS138"/>
  </mergeCells>
  <conditionalFormatting sqref="F5:AJ6 F8:AJ17 F95:AJ168">
    <cfRule type="expression" dxfId="51" priority="51" stopIfTrue="1">
      <formula>IF(WEEKDAY(F$5)=1,TRUE,FALSE)</formula>
    </cfRule>
  </conditionalFormatting>
  <conditionalFormatting sqref="F49:AJ50 F52:AJ65">
    <cfRule type="expression" dxfId="50" priority="50" stopIfTrue="1">
      <formula>IF(WEEKDAY(F$5)=1,TRUE,FALSE)</formula>
    </cfRule>
  </conditionalFormatting>
  <conditionalFormatting sqref="F92:AJ93">
    <cfRule type="expression" dxfId="49" priority="49" stopIfTrue="1">
      <formula>IF(WEEKDAY(F$5)=1,TRUE,FALSE)</formula>
    </cfRule>
  </conditionalFormatting>
  <conditionalFormatting sqref="F8:AJ17 F95:AJ168">
    <cfRule type="expression" dxfId="48" priority="48" stopIfTrue="1">
      <formula>IF(WEEKDAY(F$5)=1,TRUE,FALSE)</formula>
    </cfRule>
  </conditionalFormatting>
  <conditionalFormatting sqref="F52:AJ65">
    <cfRule type="expression" dxfId="47" priority="47" stopIfTrue="1">
      <formula>IF(WEEKDAY(F$5)=1,TRUE,FALSE)</formula>
    </cfRule>
  </conditionalFormatting>
  <conditionalFormatting sqref="F141:AJ168">
    <cfRule type="expression" dxfId="46" priority="46" stopIfTrue="1">
      <formula>IF(WEEKDAY(F$5)=1,TRUE,FALSE)</formula>
    </cfRule>
  </conditionalFormatting>
  <conditionalFormatting sqref="F52:AJ65">
    <cfRule type="expression" dxfId="45" priority="45" stopIfTrue="1">
      <formula>IF(WEEKDAY(F$5)=1,TRUE,FALSE)</formula>
    </cfRule>
  </conditionalFormatting>
  <conditionalFormatting sqref="F52:AJ65">
    <cfRule type="expression" dxfId="44" priority="44" stopIfTrue="1">
      <formula>IF(WEEKDAY(F$5)=1,TRUE,FALSE)</formula>
    </cfRule>
  </conditionalFormatting>
  <conditionalFormatting sqref="F52:AI65">
    <cfRule type="expression" dxfId="43" priority="43" stopIfTrue="1">
      <formula>IF(WEEKDAY(F$5)=1,TRUE,FALSE)</formula>
    </cfRule>
  </conditionalFormatting>
  <conditionalFormatting sqref="F141:AI168">
    <cfRule type="expression" dxfId="42" priority="42" stopIfTrue="1">
      <formula>IF(WEEKDAY(F$5)=1,TRUE,FALSE)</formula>
    </cfRule>
  </conditionalFormatting>
  <conditionalFormatting sqref="F52:AJ65">
    <cfRule type="expression" dxfId="41" priority="41" stopIfTrue="1">
      <formula>IF(WEEKDAY(F$5)=1,TRUE,FALSE)</formula>
    </cfRule>
  </conditionalFormatting>
  <conditionalFormatting sqref="F141:AJ168">
    <cfRule type="expression" dxfId="40" priority="40" stopIfTrue="1">
      <formula>IF(WEEKDAY(F$5)=1,TRUE,FALSE)</formula>
    </cfRule>
  </conditionalFormatting>
  <conditionalFormatting sqref="F8:AJ17">
    <cfRule type="expression" dxfId="39" priority="39" stopIfTrue="1">
      <formula>IF(WEEKDAY(F$5)=1,TRUE,FALSE)</formula>
    </cfRule>
  </conditionalFormatting>
  <conditionalFormatting sqref="F52:AI65">
    <cfRule type="expression" dxfId="38" priority="38" stopIfTrue="1">
      <formula>IF(WEEKDAY(F$5)=1,TRUE,FALSE)</formula>
    </cfRule>
  </conditionalFormatting>
  <conditionalFormatting sqref="F8:AJ17">
    <cfRule type="expression" dxfId="37" priority="37" stopIfTrue="1">
      <formula>IF(WEEKDAY(F$5)=1,TRUE,FALSE)</formula>
    </cfRule>
  </conditionalFormatting>
  <conditionalFormatting sqref="F52:AJ65">
    <cfRule type="expression" dxfId="36" priority="36" stopIfTrue="1">
      <formula>IF(WEEKDAY(F$5)=1,TRUE,FALSE)</formula>
    </cfRule>
  </conditionalFormatting>
  <conditionalFormatting sqref="F52:AJ65">
    <cfRule type="expression" dxfId="35" priority="35" stopIfTrue="1">
      <formula>IF(WEEKDAY(F$5)=1,TRUE,FALSE)</formula>
    </cfRule>
  </conditionalFormatting>
  <conditionalFormatting sqref="F52:AJ65">
    <cfRule type="expression" dxfId="34" priority="34" stopIfTrue="1">
      <formula>IF(WEEKDAY(F$5)=1,TRUE,FALSE)</formula>
    </cfRule>
  </conditionalFormatting>
  <conditionalFormatting sqref="F52:AJ65">
    <cfRule type="expression" dxfId="33" priority="33" stopIfTrue="1">
      <formula>IF(WEEKDAY(F$5)=1,TRUE,FALSE)</formula>
    </cfRule>
  </conditionalFormatting>
  <conditionalFormatting sqref="F52:AJ65">
    <cfRule type="expression" dxfId="32" priority="32" stopIfTrue="1">
      <formula>IF(WEEKDAY(F$5)=1,TRUE,FALSE)</formula>
    </cfRule>
  </conditionalFormatting>
  <conditionalFormatting sqref="F95:AJ168">
    <cfRule type="expression" dxfId="31" priority="31" stopIfTrue="1">
      <formula>IF(WEEKDAY(F$5)=1,TRUE,FALSE)</formula>
    </cfRule>
  </conditionalFormatting>
  <conditionalFormatting sqref="F95:AJ168">
    <cfRule type="expression" dxfId="30" priority="30" stopIfTrue="1">
      <formula>IF(WEEKDAY(F$5)=1,TRUE,FALSE)</formula>
    </cfRule>
  </conditionalFormatting>
  <conditionalFormatting sqref="F95:AJ168">
    <cfRule type="expression" dxfId="29" priority="29" stopIfTrue="1">
      <formula>IF(WEEKDAY(F$5)=1,TRUE,FALSE)</formula>
    </cfRule>
  </conditionalFormatting>
  <conditionalFormatting sqref="F95:AJ168">
    <cfRule type="expression" dxfId="28" priority="28" stopIfTrue="1">
      <formula>IF(WEEKDAY(F$5)=1,TRUE,FALSE)</formula>
    </cfRule>
  </conditionalFormatting>
  <conditionalFormatting sqref="F95:AI168">
    <cfRule type="expression" dxfId="27" priority="27" stopIfTrue="1">
      <formula>IF(WEEKDAY(F$5)=1,TRUE,FALSE)</formula>
    </cfRule>
  </conditionalFormatting>
  <conditionalFormatting sqref="F95:AJ168">
    <cfRule type="expression" dxfId="26" priority="26" stopIfTrue="1">
      <formula>IF(WEEKDAY(F$5)=1,TRUE,FALSE)</formula>
    </cfRule>
  </conditionalFormatting>
  <conditionalFormatting sqref="F95:AI168">
    <cfRule type="expression" dxfId="25" priority="25" stopIfTrue="1">
      <formula>IF(WEEKDAY(F$5)=1,TRUE,FALSE)</formula>
    </cfRule>
  </conditionalFormatting>
  <conditionalFormatting sqref="F95:AJ168">
    <cfRule type="expression" dxfId="24" priority="24" stopIfTrue="1">
      <formula>IF(WEEKDAY(F$5)=1,TRUE,FALSE)</formula>
    </cfRule>
  </conditionalFormatting>
  <conditionalFormatting sqref="F95:AJ168">
    <cfRule type="expression" dxfId="23" priority="23" stopIfTrue="1">
      <formula>IF(WEEKDAY(F$5)=1,TRUE,FALSE)</formula>
    </cfRule>
  </conditionalFormatting>
  <conditionalFormatting sqref="F95:AJ168">
    <cfRule type="expression" dxfId="22" priority="22" stopIfTrue="1">
      <formula>IF(WEEKDAY(F$5)=1,TRUE,FALSE)</formula>
    </cfRule>
  </conditionalFormatting>
  <conditionalFormatting sqref="F95:AJ168">
    <cfRule type="expression" dxfId="21" priority="21" stopIfTrue="1">
      <formula>IF(WEEKDAY(F$5)=1,TRUE,FALSE)</formula>
    </cfRule>
  </conditionalFormatting>
  <conditionalFormatting sqref="F52:AJ65">
    <cfRule type="expression" dxfId="20" priority="20" stopIfTrue="1">
      <formula>IF(WEEKDAY(F$5)=1,TRUE,FALSE)</formula>
    </cfRule>
  </conditionalFormatting>
  <conditionalFormatting sqref="F52:AJ65">
    <cfRule type="expression" dxfId="19" priority="19" stopIfTrue="1">
      <formula>IF(WEEKDAY(F$5)=1,TRUE,FALSE)</formula>
    </cfRule>
  </conditionalFormatting>
  <conditionalFormatting sqref="F52:AJ65">
    <cfRule type="expression" dxfId="18" priority="18" stopIfTrue="1">
      <formula>IF(WEEKDAY(F$5)=1,TRUE,FALSE)</formula>
    </cfRule>
  </conditionalFormatting>
  <conditionalFormatting sqref="F52:AJ65">
    <cfRule type="expression" dxfId="17" priority="17" stopIfTrue="1">
      <formula>IF(WEEKDAY(F$5)=1,TRUE,FALSE)</formula>
    </cfRule>
  </conditionalFormatting>
  <conditionalFormatting sqref="F95:AJ168">
    <cfRule type="expression" dxfId="16" priority="16" stopIfTrue="1">
      <formula>IF(WEEKDAY(F$5)=1,TRUE,FALSE)</formula>
    </cfRule>
  </conditionalFormatting>
  <conditionalFormatting sqref="F95:AJ168">
    <cfRule type="expression" dxfId="15" priority="15" stopIfTrue="1">
      <formula>IF(WEEKDAY(F$5)=1,TRUE,FALSE)</formula>
    </cfRule>
  </conditionalFormatting>
  <conditionalFormatting sqref="F95:AJ168">
    <cfRule type="expression" dxfId="14" priority="14" stopIfTrue="1">
      <formula>IF(WEEKDAY(F$5)=1,TRUE,FALSE)</formula>
    </cfRule>
  </conditionalFormatting>
  <conditionalFormatting sqref="F95:AJ168">
    <cfRule type="expression" dxfId="13" priority="13" stopIfTrue="1">
      <formula>IF(WEEKDAY(F$5)=1,TRUE,FALSE)</formula>
    </cfRule>
  </conditionalFormatting>
  <conditionalFormatting sqref="F95:AI168">
    <cfRule type="expression" dxfId="12" priority="12" stopIfTrue="1">
      <formula>IF(WEEKDAY(F$5)=1,TRUE,FALSE)</formula>
    </cfRule>
  </conditionalFormatting>
  <conditionalFormatting sqref="F95:AJ168">
    <cfRule type="expression" dxfId="11" priority="11" stopIfTrue="1">
      <formula>IF(WEEKDAY(F$5)=1,TRUE,FALSE)</formula>
    </cfRule>
  </conditionalFormatting>
  <conditionalFormatting sqref="F95:AI168">
    <cfRule type="expression" dxfId="10" priority="10" stopIfTrue="1">
      <formula>IF(WEEKDAY(F$5)=1,TRUE,FALSE)</formula>
    </cfRule>
  </conditionalFormatting>
  <conditionalFormatting sqref="F95:AJ168">
    <cfRule type="expression" dxfId="9" priority="9" stopIfTrue="1">
      <formula>IF(WEEKDAY(F$5)=1,TRUE,FALSE)</formula>
    </cfRule>
  </conditionalFormatting>
  <conditionalFormatting sqref="F95:AJ168">
    <cfRule type="expression" dxfId="8" priority="8" stopIfTrue="1">
      <formula>IF(WEEKDAY(F$5)=1,TRUE,FALSE)</formula>
    </cfRule>
  </conditionalFormatting>
  <conditionalFormatting sqref="F95:AJ168">
    <cfRule type="expression" dxfId="7" priority="7" stopIfTrue="1">
      <formula>IF(WEEKDAY(F$5)=1,TRUE,FALSE)</formula>
    </cfRule>
  </conditionalFormatting>
  <conditionalFormatting sqref="F95:AJ168">
    <cfRule type="expression" dxfId="6" priority="6" stopIfTrue="1">
      <formula>IF(WEEKDAY(F$5)=1,TRUE,FALSE)</formula>
    </cfRule>
  </conditionalFormatting>
  <conditionalFormatting sqref="F95:AJ168">
    <cfRule type="expression" dxfId="5" priority="5" stopIfTrue="1">
      <formula>IF(WEEKDAY(F$5)=1,TRUE,FALSE)</formula>
    </cfRule>
  </conditionalFormatting>
  <conditionalFormatting sqref="F95:AJ168">
    <cfRule type="expression" dxfId="4" priority="4" stopIfTrue="1">
      <formula>IF(WEEKDAY(F$5)=1,TRUE,FALSE)</formula>
    </cfRule>
  </conditionalFormatting>
  <conditionalFormatting sqref="F95:AJ168">
    <cfRule type="expression" dxfId="3" priority="3" stopIfTrue="1">
      <formula>IF(WEEKDAY(F$5)=1,TRUE,FALSE)</formula>
    </cfRule>
  </conditionalFormatting>
  <conditionalFormatting sqref="F95:AJ168">
    <cfRule type="expression" dxfId="2" priority="2" stopIfTrue="1">
      <formula>IF(WEEKDAY(F$5)=1,TRUE,FALSE)</formula>
    </cfRule>
  </conditionalFormatting>
  <conditionalFormatting sqref="F95:AJ168">
    <cfRule type="expression" dxfId="1" priority="1" stopIfTrue="1">
      <formula>IF(WEEKDAY(F$5)=1,TRUE,FALSE)</formula>
    </cfRule>
  </conditionalFormatting>
  <printOptions horizontalCentered="1"/>
  <pageMargins left="0.24" right="0.24" top="0.32" bottom="0.18" header="0.25" footer="0"/>
  <pageSetup paperSize="9" scale="75" fitToHeight="0" orientation="landscape" r:id="rId1"/>
  <headerFooter alignWithMargins="0">
    <oddHeader xml:space="preserve">&amp;R&amp;Y
</oddHeader>
    <oddFooter>&amp;C&amp;P/&amp;N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E291"/>
  <sheetViews>
    <sheetView tabSelected="1" zoomScaleNormal="70" workbookViewId="0">
      <pane xSplit="3" ySplit="9" topLeftCell="J151" activePane="bottomRight" state="frozen"/>
      <selection activeCell="AI100" sqref="AI100"/>
      <selection pane="topRight" activeCell="AI100" sqref="AI100"/>
      <selection pane="bottomLeft" activeCell="AI100" sqref="AI100"/>
      <selection pane="bottomRight" activeCell="K161" sqref="K161"/>
    </sheetView>
  </sheetViews>
  <sheetFormatPr defaultRowHeight="11.25"/>
  <cols>
    <col min="1" max="1" width="4.28515625" style="6" customWidth="1"/>
    <col min="2" max="2" width="8.42578125" style="6" customWidth="1"/>
    <col min="3" max="3" width="21.140625" style="6" customWidth="1"/>
    <col min="4" max="4" width="13.5703125" style="20" customWidth="1"/>
    <col min="5" max="5" width="10.28515625" style="21" customWidth="1"/>
    <col min="6" max="6" width="7.140625" style="20" customWidth="1"/>
    <col min="7" max="7" width="10.5703125" style="21" customWidth="1"/>
    <col min="8" max="8" width="7.140625" style="21" customWidth="1"/>
    <col min="9" max="9" width="9.5703125" style="21" customWidth="1"/>
    <col min="10" max="10" width="8.5703125" style="105" customWidth="1"/>
    <col min="11" max="12" width="12" style="6" customWidth="1"/>
    <col min="13" max="13" width="11.85546875" style="22" customWidth="1"/>
    <col min="14" max="14" width="8.5703125" style="6" customWidth="1"/>
    <col min="15" max="16" width="8.7109375" style="6" customWidth="1"/>
    <col min="17" max="17" width="11" style="6" customWidth="1"/>
    <col min="18" max="18" width="10.7109375" style="6" customWidth="1"/>
    <col min="19" max="19" width="10.85546875" style="6" customWidth="1"/>
    <col min="20" max="20" width="12.28515625" style="8" customWidth="1"/>
    <col min="21" max="21" width="9.5703125" style="6" customWidth="1"/>
    <col min="22" max="22" width="15.42578125" style="8" customWidth="1"/>
    <col min="23" max="23" width="7.42578125" style="8" customWidth="1"/>
    <col min="24" max="24" width="7" style="8" customWidth="1"/>
    <col min="25" max="25" width="9.140625" style="8"/>
    <col min="26" max="26" width="11.140625" style="8" bestFit="1" customWidth="1"/>
    <col min="27" max="28" width="10.85546875" style="6" bestFit="1" customWidth="1"/>
    <col min="29" max="16384" width="9.140625" style="6"/>
  </cols>
  <sheetData>
    <row r="1" spans="1:31" s="4" customFormat="1" ht="29.25" customHeight="1">
      <c r="A1" s="161" t="str">
        <f>TH!A1</f>
        <v>Công ty TNHH Hải sản An Lạc</v>
      </c>
      <c r="B1" s="316"/>
      <c r="C1" s="316"/>
      <c r="D1" s="424" t="str">
        <f>"BẢNG THANH TOÁN LƯƠNG THÁNG"&amp;" "&amp;TEXT($E$4,"mm")&amp;" / "&amp;TEXT($E$4,"yyyy")</f>
        <v>BẢNG THANH TOÁN LƯƠNG THÁNG 12 / 2014</v>
      </c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5"/>
      <c r="R1" s="426" t="s">
        <v>64</v>
      </c>
      <c r="S1" s="427"/>
      <c r="T1" s="428"/>
      <c r="U1" s="152" t="s">
        <v>61</v>
      </c>
      <c r="V1" s="129" t="s">
        <v>38</v>
      </c>
      <c r="W1" s="96"/>
      <c r="X1" s="96"/>
      <c r="Y1" s="5"/>
      <c r="Z1" s="5"/>
    </row>
    <row r="2" spans="1:31" s="4" customFormat="1" ht="15" customHeight="1">
      <c r="A2" s="161" t="str">
        <f>TH!A2</f>
        <v>Địa chỉ: Lô A14, đường 4A, KCN Hải Sơn, Đức Hòa, Long An</v>
      </c>
      <c r="B2" s="316"/>
      <c r="C2" s="316"/>
      <c r="D2" s="316"/>
      <c r="E2" s="94"/>
      <c r="F2" s="316"/>
      <c r="G2" s="316"/>
      <c r="H2" s="316"/>
      <c r="I2" s="316"/>
      <c r="J2" s="95"/>
      <c r="K2" s="316"/>
      <c r="L2" s="316"/>
      <c r="M2" s="316"/>
      <c r="N2" s="316"/>
      <c r="O2" s="316"/>
      <c r="P2" s="316"/>
      <c r="Q2" s="316"/>
      <c r="R2" s="316"/>
      <c r="S2" s="316"/>
      <c r="T2" s="69"/>
      <c r="U2" s="93">
        <v>27</v>
      </c>
      <c r="V2" s="130">
        <v>31</v>
      </c>
      <c r="W2" s="96"/>
      <c r="X2" s="96"/>
      <c r="Y2" s="5"/>
      <c r="Z2" s="5"/>
    </row>
    <row r="3" spans="1:31" s="4" customFormat="1" ht="15" customHeight="1">
      <c r="A3" s="161" t="s">
        <v>65</v>
      </c>
      <c r="B3" s="316"/>
      <c r="C3" s="316"/>
      <c r="D3" s="316"/>
      <c r="E3" s="94"/>
      <c r="F3" s="316"/>
      <c r="G3" s="316"/>
      <c r="H3" s="316"/>
      <c r="I3" s="316"/>
      <c r="J3" s="95"/>
      <c r="K3" s="316"/>
      <c r="L3" s="316"/>
      <c r="M3" s="316"/>
      <c r="N3" s="316"/>
      <c r="O3" s="316"/>
      <c r="P3" s="316"/>
      <c r="Q3" s="316"/>
      <c r="R3" s="316"/>
      <c r="S3" s="316"/>
      <c r="T3" s="69"/>
      <c r="U3" s="153"/>
      <c r="V3" s="154"/>
      <c r="W3" s="96"/>
      <c r="X3" s="96"/>
      <c r="Y3" s="5"/>
      <c r="Z3" s="5"/>
    </row>
    <row r="4" spans="1:31" s="4" customFormat="1" ht="15" customHeight="1">
      <c r="A4" s="161" t="str">
        <f>TH!A3</f>
        <v>MST: 1100878093</v>
      </c>
      <c r="B4" s="316"/>
      <c r="C4" s="316"/>
      <c r="D4" s="316"/>
      <c r="E4" s="328">
        <f>'CC - 12'!$E$4</f>
        <v>41974</v>
      </c>
      <c r="F4" s="316"/>
      <c r="G4" s="316"/>
      <c r="H4" s="316"/>
      <c r="I4" s="316"/>
      <c r="J4" s="95"/>
      <c r="K4" s="316"/>
      <c r="L4" s="92"/>
      <c r="M4" s="316"/>
      <c r="N4" s="316"/>
      <c r="O4" s="316"/>
      <c r="P4" s="316"/>
      <c r="Q4" s="14"/>
      <c r="R4" s="316"/>
      <c r="S4" s="316"/>
      <c r="T4" s="316"/>
      <c r="V4" s="96"/>
      <c r="W4" s="96"/>
      <c r="X4" s="96"/>
      <c r="Y4" s="5"/>
      <c r="Z4" s="5"/>
    </row>
    <row r="5" spans="1:31" s="124" customFormat="1" ht="14.25" customHeight="1">
      <c r="A5" s="122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342">
        <v>0.08</v>
      </c>
      <c r="O5" s="342">
        <v>1.4999999999999999E-2</v>
      </c>
      <c r="P5" s="342">
        <v>0.01</v>
      </c>
      <c r="Q5" s="123"/>
      <c r="R5" s="123"/>
      <c r="S5" s="123"/>
      <c r="T5" s="123"/>
      <c r="U5" s="123"/>
      <c r="V5" s="125"/>
      <c r="W5" s="125"/>
      <c r="X5" s="125"/>
      <c r="Y5" s="125"/>
      <c r="Z5" s="125"/>
    </row>
    <row r="6" spans="1:31" s="33" customFormat="1" ht="24" customHeight="1">
      <c r="A6" s="421" t="s">
        <v>20</v>
      </c>
      <c r="B6" s="421" t="s">
        <v>21</v>
      </c>
      <c r="C6" s="420" t="s">
        <v>1</v>
      </c>
      <c r="D6" s="420" t="s">
        <v>2</v>
      </c>
      <c r="E6" s="423" t="s">
        <v>58</v>
      </c>
      <c r="F6" s="412" t="s">
        <v>27</v>
      </c>
      <c r="G6" s="414"/>
      <c r="H6" s="414"/>
      <c r="I6" s="414"/>
      <c r="J6" s="414"/>
      <c r="K6" s="413"/>
      <c r="L6" s="408" t="s">
        <v>60</v>
      </c>
      <c r="M6" s="408" t="s">
        <v>5</v>
      </c>
      <c r="N6" s="420" t="s">
        <v>6</v>
      </c>
      <c r="O6" s="420"/>
      <c r="P6" s="420"/>
      <c r="Q6" s="408" t="s">
        <v>7</v>
      </c>
      <c r="R6" s="408" t="s">
        <v>8</v>
      </c>
      <c r="S6" s="408" t="s">
        <v>9</v>
      </c>
      <c r="T6" s="410" t="s">
        <v>10</v>
      </c>
      <c r="U6" s="123"/>
      <c r="V6" s="34"/>
      <c r="W6" s="34"/>
      <c r="X6" s="5"/>
      <c r="Y6" s="5"/>
      <c r="Z6" s="5"/>
      <c r="AA6" s="4"/>
      <c r="AB6" s="4"/>
      <c r="AC6" s="4"/>
      <c r="AD6" s="4"/>
      <c r="AE6" s="4"/>
    </row>
    <row r="7" spans="1:31" s="33" customFormat="1" ht="33.75" customHeight="1">
      <c r="A7" s="422"/>
      <c r="B7" s="422"/>
      <c r="C7" s="420"/>
      <c r="D7" s="420"/>
      <c r="E7" s="423"/>
      <c r="F7" s="412" t="s">
        <v>62</v>
      </c>
      <c r="G7" s="413"/>
      <c r="H7" s="412" t="s">
        <v>42</v>
      </c>
      <c r="I7" s="414"/>
      <c r="J7" s="415" t="s">
        <v>28</v>
      </c>
      <c r="K7" s="408" t="s">
        <v>4</v>
      </c>
      <c r="L7" s="409"/>
      <c r="M7" s="409"/>
      <c r="N7" s="417" t="s">
        <v>12</v>
      </c>
      <c r="O7" s="408" t="s">
        <v>13</v>
      </c>
      <c r="P7" s="408" t="s">
        <v>35</v>
      </c>
      <c r="Q7" s="409"/>
      <c r="R7" s="409"/>
      <c r="S7" s="409"/>
      <c r="T7" s="411"/>
      <c r="U7" s="123"/>
      <c r="V7" s="34"/>
      <c r="W7" s="34"/>
      <c r="X7" s="5"/>
      <c r="Y7" s="5"/>
      <c r="Z7" s="5"/>
      <c r="AA7" s="4"/>
      <c r="AB7" s="4"/>
      <c r="AC7" s="4"/>
      <c r="AD7" s="4"/>
      <c r="AE7" s="4"/>
    </row>
    <row r="8" spans="1:31" s="33" customFormat="1" ht="35.25" customHeight="1">
      <c r="A8" s="422"/>
      <c r="B8" s="422"/>
      <c r="C8" s="408"/>
      <c r="D8" s="408"/>
      <c r="E8" s="423"/>
      <c r="F8" s="313" t="s">
        <v>41</v>
      </c>
      <c r="G8" s="312" t="s">
        <v>19</v>
      </c>
      <c r="H8" s="313" t="s">
        <v>18</v>
      </c>
      <c r="I8" s="319" t="s">
        <v>19</v>
      </c>
      <c r="J8" s="416"/>
      <c r="K8" s="409"/>
      <c r="L8" s="419"/>
      <c r="M8" s="409"/>
      <c r="N8" s="418"/>
      <c r="O8" s="409"/>
      <c r="P8" s="409"/>
      <c r="Q8" s="409"/>
      <c r="R8" s="409"/>
      <c r="S8" s="409"/>
      <c r="T8" s="411"/>
      <c r="U8" s="123"/>
      <c r="V8" s="34"/>
      <c r="W8" s="34"/>
      <c r="X8" s="5"/>
      <c r="Y8" s="5"/>
      <c r="Z8" s="5"/>
      <c r="AA8" s="4"/>
      <c r="AB8" s="4"/>
      <c r="AC8" s="4"/>
      <c r="AD8" s="4"/>
      <c r="AE8" s="4"/>
    </row>
    <row r="9" spans="1:31" s="98" customFormat="1" ht="12.75" customHeight="1">
      <c r="A9" s="97">
        <v>1</v>
      </c>
      <c r="B9" s="97">
        <v>2</v>
      </c>
      <c r="C9" s="97">
        <v>3</v>
      </c>
      <c r="D9" s="97">
        <v>4</v>
      </c>
      <c r="E9" s="97">
        <v>5</v>
      </c>
      <c r="F9" s="97">
        <v>7</v>
      </c>
      <c r="G9" s="97">
        <v>8</v>
      </c>
      <c r="H9" s="97">
        <v>9</v>
      </c>
      <c r="I9" s="97">
        <v>10</v>
      </c>
      <c r="J9" s="97">
        <v>13</v>
      </c>
      <c r="K9" s="97">
        <v>14</v>
      </c>
      <c r="L9" s="97">
        <v>16</v>
      </c>
      <c r="M9" s="97">
        <v>20</v>
      </c>
      <c r="N9" s="97">
        <v>24</v>
      </c>
      <c r="O9" s="97">
        <v>25</v>
      </c>
      <c r="P9" s="97">
        <v>26</v>
      </c>
      <c r="Q9" s="97">
        <v>29</v>
      </c>
      <c r="R9" s="97">
        <v>30</v>
      </c>
      <c r="S9" s="97">
        <v>31</v>
      </c>
      <c r="T9" s="97">
        <v>32</v>
      </c>
      <c r="U9" s="123"/>
      <c r="V9" s="99"/>
      <c r="W9" s="99"/>
      <c r="X9" s="100"/>
      <c r="Y9" s="100"/>
      <c r="Z9" s="100"/>
      <c r="AA9" s="101"/>
      <c r="AB9" s="101"/>
      <c r="AC9" s="101"/>
      <c r="AD9" s="101"/>
      <c r="AE9" s="101"/>
    </row>
    <row r="10" spans="1:31" s="44" customFormat="1" ht="23.25" customHeight="1">
      <c r="A10" s="46">
        <f>ROW()-9</f>
        <v>1</v>
      </c>
      <c r="B10" s="46" t="s">
        <v>67</v>
      </c>
      <c r="C10" s="102" t="str">
        <f t="shared" ref="C10:C14" si="0">VLOOKUP(B10,DS,2,0)</f>
        <v>Mai Út Hiền</v>
      </c>
      <c r="D10" s="135" t="str">
        <f t="shared" ref="D10:D14" si="1">VLOOKUP(B10,DS,3,0)</f>
        <v>Cơ Điện</v>
      </c>
      <c r="E10" s="103">
        <f t="shared" ref="E10:E14" si="2">VLOOKUP(B10,DS,4,0)</f>
        <v>3784000</v>
      </c>
      <c r="F10" s="108">
        <f>VLOOKUP(B10,'CC - 12'!$B$8:$AS$17,36,0)</f>
        <v>26</v>
      </c>
      <c r="G10" s="243">
        <f t="shared" ref="G10:G14" si="3">ROUND(E10/$U$2*F10,0)</f>
        <v>3643852</v>
      </c>
      <c r="H10" s="108">
        <f>(VLOOKUP(B10,'CC - 12'!$B$8:$AS$17,37,0)+VLOOKUP(B10,'CC - 12'!$B$8:$AS$17,38,0))</f>
        <v>0</v>
      </c>
      <c r="I10" s="243">
        <f t="shared" ref="I10:I14" si="4">ROUND(E10/$U$2*H10,0)</f>
        <v>0</v>
      </c>
      <c r="J10" s="109">
        <f t="shared" ref="J10:K14" si="5">F10+H10</f>
        <v>26</v>
      </c>
      <c r="K10" s="47">
        <f>G10+I10</f>
        <v>3643852</v>
      </c>
      <c r="L10" s="103">
        <f>+F10*15000</f>
        <v>390000</v>
      </c>
      <c r="M10" s="49">
        <f t="shared" ref="M10:M14" si="6">K10+L10</f>
        <v>4033852</v>
      </c>
      <c r="N10" s="48">
        <f>IF(VLOOKUP(B10,DS,20,0)="x",E10*$N$5,0)</f>
        <v>302720</v>
      </c>
      <c r="O10" s="48">
        <f>IF(VLOOKUP(B10,DS,20,0)="x",E10*$O$5,0)</f>
        <v>56760</v>
      </c>
      <c r="P10" s="48">
        <f>IF(VLOOKUP(B10,DS,20,0)="x",E10*$P$5,0)</f>
        <v>37840</v>
      </c>
      <c r="Q10" s="47">
        <f t="shared" ref="Q10:Q14" si="7">M10-SUM(N10:P10)</f>
        <v>3636532</v>
      </c>
      <c r="R10" s="47">
        <f t="shared" ref="R10:R14" si="8">VLOOKUP(B10,DS,23,0)</f>
        <v>0</v>
      </c>
      <c r="S10" s="55">
        <f t="shared" ref="S10:S14" si="9">Q10-R10</f>
        <v>3636532</v>
      </c>
      <c r="T10" s="47"/>
      <c r="U10" s="123"/>
      <c r="V10" s="45"/>
      <c r="W10" s="34"/>
      <c r="X10" s="5"/>
      <c r="Y10" s="5"/>
      <c r="Z10" s="5"/>
      <c r="AA10" s="4"/>
      <c r="AB10" s="4"/>
      <c r="AC10" s="4"/>
      <c r="AD10" s="4"/>
      <c r="AE10" s="4"/>
    </row>
    <row r="11" spans="1:31" s="44" customFormat="1" ht="23.25" customHeight="1">
      <c r="A11" s="46">
        <f t="shared" ref="A11:A14" si="10">ROW()-9</f>
        <v>2</v>
      </c>
      <c r="B11" s="46" t="s">
        <v>68</v>
      </c>
      <c r="C11" s="102" t="str">
        <f t="shared" si="0"/>
        <v>Nguyễn Thị Xuân Thảo</v>
      </c>
      <c r="D11" s="135" t="str">
        <f t="shared" si="1"/>
        <v>KCS</v>
      </c>
      <c r="E11" s="103">
        <f t="shared" si="2"/>
        <v>3539000</v>
      </c>
      <c r="F11" s="108">
        <f>VLOOKUP(B11,'CC - 12'!$B$8:$AS$17,36,0)</f>
        <v>27</v>
      </c>
      <c r="G11" s="243">
        <f t="shared" si="3"/>
        <v>3539000</v>
      </c>
      <c r="H11" s="108">
        <f>(VLOOKUP(B11,'CC - 12'!$B$8:$AS$17,37,0)+VLOOKUP(B11,'CC - 12'!$B$8:$AS$17,38,0))</f>
        <v>0</v>
      </c>
      <c r="I11" s="243">
        <f t="shared" si="4"/>
        <v>0</v>
      </c>
      <c r="J11" s="109">
        <f t="shared" si="5"/>
        <v>27</v>
      </c>
      <c r="K11" s="47">
        <f t="shared" si="5"/>
        <v>3539000</v>
      </c>
      <c r="L11" s="103">
        <f t="shared" ref="L11:L14" si="11">+F11*15000</f>
        <v>405000</v>
      </c>
      <c r="M11" s="49">
        <f t="shared" si="6"/>
        <v>3944000</v>
      </c>
      <c r="N11" s="48">
        <f>IF(VLOOKUP(B11,DS,20,0)="x",E11*$N$5,0)</f>
        <v>283120</v>
      </c>
      <c r="O11" s="48">
        <f>IF(VLOOKUP(B11,DS,20,0)="x",E11*$O$5,0)</f>
        <v>53085</v>
      </c>
      <c r="P11" s="48">
        <f>IF(VLOOKUP(B11,DS,20,0)="x",E11*$P$5,0)</f>
        <v>35390</v>
      </c>
      <c r="Q11" s="47">
        <f t="shared" si="7"/>
        <v>3572405</v>
      </c>
      <c r="R11" s="47">
        <f t="shared" si="8"/>
        <v>0</v>
      </c>
      <c r="S11" s="55">
        <f t="shared" si="9"/>
        <v>3572405</v>
      </c>
      <c r="T11" s="47"/>
      <c r="U11" s="123"/>
      <c r="V11" s="45"/>
      <c r="W11" s="34"/>
      <c r="X11" s="5"/>
      <c r="Y11" s="5"/>
      <c r="Z11" s="5"/>
      <c r="AA11" s="4"/>
      <c r="AB11" s="4"/>
      <c r="AC11" s="4"/>
      <c r="AD11" s="4"/>
      <c r="AE11" s="4"/>
    </row>
    <row r="12" spans="1:31" s="44" customFormat="1" ht="23.25" customHeight="1">
      <c r="A12" s="46">
        <f t="shared" si="10"/>
        <v>3</v>
      </c>
      <c r="B12" s="46" t="s">
        <v>69</v>
      </c>
      <c r="C12" s="102" t="str">
        <f t="shared" si="0"/>
        <v>Võ Thị Út</v>
      </c>
      <c r="D12" s="135" t="str">
        <f t="shared" si="1"/>
        <v>KCS</v>
      </c>
      <c r="E12" s="103">
        <f t="shared" si="2"/>
        <v>3840000</v>
      </c>
      <c r="F12" s="108">
        <f>VLOOKUP(B12,'CC - 12'!$B$8:$AS$17,36,0)</f>
        <v>25</v>
      </c>
      <c r="G12" s="243">
        <f t="shared" si="3"/>
        <v>3555556</v>
      </c>
      <c r="H12" s="108">
        <f>(VLOOKUP(B12,'CC - 12'!$B$8:$AS$17,37,0)+VLOOKUP(B12,'CC - 12'!$B$8:$AS$17,38,0))</f>
        <v>0</v>
      </c>
      <c r="I12" s="243">
        <f t="shared" si="4"/>
        <v>0</v>
      </c>
      <c r="J12" s="109">
        <f t="shared" si="5"/>
        <v>25</v>
      </c>
      <c r="K12" s="47">
        <f t="shared" si="5"/>
        <v>3555556</v>
      </c>
      <c r="L12" s="103">
        <f t="shared" si="11"/>
        <v>375000</v>
      </c>
      <c r="M12" s="49">
        <f t="shared" si="6"/>
        <v>3930556</v>
      </c>
      <c r="N12" s="48">
        <f>IF(VLOOKUP(B12,DS,20,0)="x",E12*$N$5,0)</f>
        <v>307200</v>
      </c>
      <c r="O12" s="48">
        <f>IF(VLOOKUP(B12,DS,20,0)="x",E12*$O$5,0)</f>
        <v>57600</v>
      </c>
      <c r="P12" s="48">
        <f>IF(VLOOKUP(B12,DS,20,0)="x",E12*$P$5,0)</f>
        <v>38400</v>
      </c>
      <c r="Q12" s="47">
        <f t="shared" si="7"/>
        <v>3527356</v>
      </c>
      <c r="R12" s="47">
        <f t="shared" si="8"/>
        <v>0</v>
      </c>
      <c r="S12" s="55">
        <f t="shared" si="9"/>
        <v>3527356</v>
      </c>
      <c r="T12" s="47"/>
      <c r="U12" s="123"/>
      <c r="V12" s="45"/>
      <c r="W12" s="34"/>
      <c r="X12" s="5"/>
      <c r="Y12" s="5"/>
      <c r="Z12" s="5"/>
      <c r="AA12" s="4"/>
      <c r="AB12" s="4"/>
      <c r="AC12" s="4"/>
      <c r="AD12" s="4"/>
      <c r="AE12" s="4"/>
    </row>
    <row r="13" spans="1:31" s="44" customFormat="1" ht="23.25" customHeight="1">
      <c r="A13" s="46">
        <f t="shared" si="10"/>
        <v>4</v>
      </c>
      <c r="B13" s="46" t="s">
        <v>70</v>
      </c>
      <c r="C13" s="102" t="str">
        <f t="shared" si="0"/>
        <v>Nguyễn Thị Thiết</v>
      </c>
      <c r="D13" s="135" t="str">
        <f t="shared" si="1"/>
        <v>KCS</v>
      </c>
      <c r="E13" s="103">
        <f t="shared" si="2"/>
        <v>3840000</v>
      </c>
      <c r="F13" s="108">
        <f>VLOOKUP(B13,'CC - 12'!$B$8:$AS$17,36,0)</f>
        <v>26</v>
      </c>
      <c r="G13" s="243">
        <f t="shared" si="3"/>
        <v>3697778</v>
      </c>
      <c r="H13" s="108">
        <f>(VLOOKUP(B13,'CC - 12'!$B$8:$AS$17,37,0)+VLOOKUP(B13,'CC - 12'!$B$8:$AS$17,38,0))</f>
        <v>0</v>
      </c>
      <c r="I13" s="243">
        <f t="shared" si="4"/>
        <v>0</v>
      </c>
      <c r="J13" s="109">
        <f t="shared" si="5"/>
        <v>26</v>
      </c>
      <c r="K13" s="47">
        <f t="shared" si="5"/>
        <v>3697778</v>
      </c>
      <c r="L13" s="103">
        <f t="shared" si="11"/>
        <v>390000</v>
      </c>
      <c r="M13" s="49">
        <f t="shared" si="6"/>
        <v>4087778</v>
      </c>
      <c r="N13" s="48">
        <f>IF(VLOOKUP(B13,DS,20,0)="x",E13*$N$5,0)</f>
        <v>307200</v>
      </c>
      <c r="O13" s="48">
        <f>IF(VLOOKUP(B13,DS,20,0)="x",E13*$O$5,0)</f>
        <v>57600</v>
      </c>
      <c r="P13" s="48">
        <f>IF(VLOOKUP(B13,DS,20,0)="x",E13*$P$5,0)</f>
        <v>38400</v>
      </c>
      <c r="Q13" s="47">
        <f t="shared" si="7"/>
        <v>3684578</v>
      </c>
      <c r="R13" s="47">
        <f t="shared" si="8"/>
        <v>0</v>
      </c>
      <c r="S13" s="55">
        <f t="shared" si="9"/>
        <v>3684578</v>
      </c>
      <c r="T13" s="47"/>
      <c r="U13" s="123"/>
      <c r="V13" s="45"/>
      <c r="W13" s="34"/>
      <c r="X13" s="5"/>
      <c r="Y13" s="5"/>
      <c r="Z13" s="5"/>
      <c r="AA13" s="4"/>
      <c r="AB13" s="4"/>
      <c r="AC13" s="4"/>
      <c r="AD13" s="4"/>
      <c r="AE13" s="4"/>
    </row>
    <row r="14" spans="1:31" s="44" customFormat="1" ht="23.25" customHeight="1">
      <c r="A14" s="46">
        <f t="shared" si="10"/>
        <v>5</v>
      </c>
      <c r="B14" s="46" t="s">
        <v>71</v>
      </c>
      <c r="C14" s="102" t="str">
        <f t="shared" si="0"/>
        <v>Nguyễn Trường Giang</v>
      </c>
      <c r="D14" s="135" t="str">
        <f t="shared" si="1"/>
        <v>Cơ Điện</v>
      </c>
      <c r="E14" s="103">
        <f t="shared" si="2"/>
        <v>3153000</v>
      </c>
      <c r="F14" s="108">
        <f>VLOOKUP(B14,'CC - 12'!$B$8:$AS$17,36,0)</f>
        <v>27</v>
      </c>
      <c r="G14" s="243">
        <f t="shared" si="3"/>
        <v>3153000</v>
      </c>
      <c r="H14" s="108">
        <f>(VLOOKUP(B14,'CC - 12'!$B$8:$AS$17,37,0)+VLOOKUP(B14,'CC - 12'!$B$8:$AS$17,38,0))</f>
        <v>0</v>
      </c>
      <c r="I14" s="243">
        <f t="shared" si="4"/>
        <v>0</v>
      </c>
      <c r="J14" s="109">
        <f t="shared" si="5"/>
        <v>27</v>
      </c>
      <c r="K14" s="47">
        <f t="shared" si="5"/>
        <v>3153000</v>
      </c>
      <c r="L14" s="103">
        <f t="shared" si="11"/>
        <v>405000</v>
      </c>
      <c r="M14" s="49">
        <f t="shared" si="6"/>
        <v>3558000</v>
      </c>
      <c r="N14" s="48">
        <f>IF(VLOOKUP(B14,DS,20,0)="x",E14*$N$5,0)</f>
        <v>252240</v>
      </c>
      <c r="O14" s="48">
        <f>IF(VLOOKUP(B14,DS,20,0)="x",E14*$O$5,0)</f>
        <v>47295</v>
      </c>
      <c r="P14" s="48">
        <f>IF(VLOOKUP(B14,DS,20,0)="x",E14*$P$5,0)</f>
        <v>31530</v>
      </c>
      <c r="Q14" s="47">
        <f t="shared" si="7"/>
        <v>3226935</v>
      </c>
      <c r="R14" s="47">
        <f t="shared" si="8"/>
        <v>0</v>
      </c>
      <c r="S14" s="55">
        <f t="shared" si="9"/>
        <v>3226935</v>
      </c>
      <c r="T14" s="47"/>
      <c r="U14" s="123"/>
      <c r="V14" s="45"/>
      <c r="W14" s="34"/>
      <c r="X14" s="5"/>
      <c r="Y14" s="5"/>
      <c r="Z14" s="5"/>
      <c r="AA14" s="4"/>
      <c r="AB14" s="4"/>
      <c r="AC14" s="4"/>
      <c r="AD14" s="4"/>
      <c r="AE14" s="4"/>
    </row>
    <row r="15" spans="1:31" s="44" customFormat="1" ht="22.5" customHeight="1">
      <c r="A15" s="50"/>
      <c r="B15" s="50"/>
      <c r="C15" s="51"/>
      <c r="D15" s="3"/>
      <c r="E15" s="52"/>
      <c r="F15" s="52"/>
      <c r="G15" s="52"/>
      <c r="H15" s="52"/>
      <c r="I15" s="52"/>
      <c r="J15" s="53"/>
      <c r="K15" s="52"/>
      <c r="L15" s="52"/>
      <c r="M15" s="54"/>
      <c r="N15" s="48"/>
      <c r="O15" s="48"/>
      <c r="P15" s="48"/>
      <c r="Q15" s="52"/>
      <c r="R15" s="52"/>
      <c r="S15" s="52"/>
      <c r="T15" s="47"/>
      <c r="U15" s="123"/>
      <c r="V15" s="45"/>
      <c r="W15" s="45"/>
      <c r="X15" s="45"/>
      <c r="Y15" s="45"/>
      <c r="Z15" s="45"/>
    </row>
    <row r="16" spans="1:31" s="40" customFormat="1" ht="21" customHeight="1">
      <c r="A16" s="429" t="s">
        <v>26</v>
      </c>
      <c r="B16" s="429"/>
      <c r="C16" s="429"/>
      <c r="D16" s="429"/>
      <c r="E16" s="162">
        <f>SUM(E10:E15)</f>
        <v>18156000</v>
      </c>
      <c r="F16" s="162"/>
      <c r="G16" s="162">
        <f>SUM(G10:G15)</f>
        <v>17589186</v>
      </c>
      <c r="H16" s="162"/>
      <c r="I16" s="162">
        <f>SUM(I10:I15)</f>
        <v>0</v>
      </c>
      <c r="J16" s="32"/>
      <c r="K16" s="32">
        <f t="shared" ref="K16:S16" si="12">SUM(K10:K15)</f>
        <v>17589186</v>
      </c>
      <c r="L16" s="32">
        <f t="shared" si="12"/>
        <v>1965000</v>
      </c>
      <c r="M16" s="32">
        <f t="shared" si="12"/>
        <v>19554186</v>
      </c>
      <c r="N16" s="32">
        <f t="shared" si="12"/>
        <v>1452480</v>
      </c>
      <c r="O16" s="32">
        <f t="shared" si="12"/>
        <v>272340</v>
      </c>
      <c r="P16" s="32">
        <f t="shared" si="12"/>
        <v>181560</v>
      </c>
      <c r="Q16" s="32">
        <f t="shared" si="12"/>
        <v>17647806</v>
      </c>
      <c r="R16" s="32">
        <f t="shared" si="12"/>
        <v>0</v>
      </c>
      <c r="S16" s="32">
        <f t="shared" si="12"/>
        <v>17647806</v>
      </c>
      <c r="T16" s="32"/>
      <c r="U16" s="123"/>
      <c r="V16" s="41"/>
      <c r="W16" s="41"/>
      <c r="X16" s="41"/>
      <c r="Y16" s="41"/>
      <c r="Z16" s="41"/>
    </row>
    <row r="17" spans="1:26" ht="11.25" customHeight="1">
      <c r="A17" s="10"/>
      <c r="B17" s="10"/>
      <c r="C17" s="11"/>
      <c r="D17" s="136"/>
      <c r="E17" s="110"/>
      <c r="F17" s="11"/>
      <c r="G17" s="11"/>
      <c r="H17" s="11"/>
      <c r="I17" s="11"/>
      <c r="K17" s="11"/>
      <c r="L17" s="11"/>
      <c r="M17" s="121"/>
      <c r="N17" s="11"/>
      <c r="O17" s="11"/>
      <c r="P17" s="11"/>
      <c r="Q17" s="11"/>
      <c r="R17" s="11"/>
      <c r="S17" s="11"/>
      <c r="T17" s="11"/>
      <c r="U17" s="123"/>
    </row>
    <row r="18" spans="1:26" s="44" customFormat="1" ht="11.25" customHeight="1">
      <c r="A18" s="91"/>
      <c r="B18" s="91"/>
      <c r="C18" s="91"/>
      <c r="D18" s="155"/>
      <c r="E18" s="156"/>
      <c r="F18" s="91"/>
      <c r="G18" s="91"/>
      <c r="H18" s="91"/>
      <c r="I18" s="91"/>
      <c r="J18" s="157"/>
      <c r="K18" s="156"/>
      <c r="L18" s="91"/>
      <c r="M18" s="91"/>
      <c r="N18" s="91"/>
      <c r="O18" s="91"/>
      <c r="P18" s="91"/>
      <c r="Q18" s="91"/>
      <c r="R18" s="91"/>
      <c r="S18" s="127" t="str">
        <f>"Long An, ngày  "&amp;$V$2&amp;"   tháng   "&amp;TEXT($E$4,"mm")&amp;"   năm "&amp;TEXT($E$4,"yyyy")</f>
        <v>Long An, ngày  31   tháng   12   năm 2014</v>
      </c>
      <c r="T18" s="91"/>
      <c r="U18" s="158"/>
      <c r="V18" s="45"/>
      <c r="W18" s="45"/>
      <c r="X18" s="45"/>
      <c r="Y18" s="45"/>
      <c r="Z18" s="45"/>
    </row>
    <row r="19" spans="1:26" s="44" customFormat="1" ht="12.75">
      <c r="A19" s="35"/>
      <c r="B19" s="35"/>
      <c r="C19" s="35" t="s">
        <v>63</v>
      </c>
      <c r="D19" s="159"/>
      <c r="E19" s="92"/>
      <c r="F19" s="158"/>
      <c r="G19" s="92"/>
      <c r="H19" s="92"/>
      <c r="I19" s="92"/>
      <c r="J19" s="160"/>
      <c r="K19" s="45"/>
      <c r="L19" s="35"/>
      <c r="M19" s="288"/>
      <c r="N19" s="26"/>
      <c r="O19" s="26"/>
      <c r="P19" s="26"/>
      <c r="Q19" s="26"/>
      <c r="S19" s="26" t="s">
        <v>23</v>
      </c>
      <c r="T19" s="158"/>
      <c r="U19" s="158"/>
      <c r="V19" s="45"/>
      <c r="W19" s="45"/>
      <c r="X19" s="45"/>
      <c r="Y19" s="45"/>
      <c r="Z19" s="45"/>
    </row>
    <row r="20" spans="1:26" ht="12">
      <c r="A20" s="10"/>
      <c r="B20" s="10"/>
      <c r="C20" s="20"/>
      <c r="E20" s="17"/>
      <c r="F20" s="16"/>
      <c r="G20" s="17"/>
      <c r="H20" s="17"/>
      <c r="I20" s="17"/>
      <c r="K20" s="8"/>
      <c r="L20" s="20"/>
      <c r="M20" s="6"/>
      <c r="N20" s="15"/>
      <c r="O20" s="15"/>
      <c r="P20" s="15"/>
      <c r="Q20" s="15"/>
      <c r="S20" s="15"/>
      <c r="T20" s="16"/>
      <c r="U20" s="123"/>
    </row>
    <row r="21" spans="1:26" ht="12">
      <c r="C21" s="20"/>
      <c r="L21" s="20"/>
      <c r="M21" s="6"/>
      <c r="T21" s="20"/>
      <c r="U21" s="123"/>
    </row>
    <row r="22" spans="1:26" ht="12">
      <c r="A22" s="10"/>
      <c r="B22" s="10"/>
      <c r="C22" s="20"/>
      <c r="E22" s="39"/>
      <c r="F22" s="38"/>
      <c r="G22" s="39"/>
      <c r="H22" s="39"/>
      <c r="I22" s="39"/>
      <c r="J22" s="104"/>
      <c r="K22" s="10"/>
      <c r="L22" s="20"/>
      <c r="M22" s="10"/>
      <c r="N22" s="111"/>
      <c r="O22" s="10"/>
      <c r="P22" s="10"/>
      <c r="Q22" s="10"/>
      <c r="R22" s="10"/>
      <c r="S22" s="10"/>
      <c r="T22" s="38"/>
      <c r="U22" s="123"/>
    </row>
    <row r="23" spans="1:26" ht="12">
      <c r="A23" s="10"/>
      <c r="B23" s="10"/>
      <c r="C23" s="20"/>
      <c r="K23" s="8"/>
      <c r="L23" s="20"/>
      <c r="M23" s="6"/>
      <c r="T23" s="20"/>
      <c r="U23" s="123"/>
    </row>
    <row r="24" spans="1:26" ht="12">
      <c r="A24" s="106"/>
      <c r="B24" s="18"/>
      <c r="C24" s="12"/>
      <c r="E24" s="14"/>
      <c r="F24" s="13"/>
      <c r="G24" s="14"/>
      <c r="H24" s="14"/>
      <c r="I24" s="14"/>
      <c r="J24" s="107"/>
      <c r="K24" s="9"/>
      <c r="L24" s="12"/>
      <c r="M24" s="9"/>
      <c r="N24" s="13"/>
      <c r="O24" s="9"/>
      <c r="P24" s="9"/>
      <c r="Q24" s="12"/>
      <c r="R24" s="9"/>
      <c r="S24" s="13"/>
      <c r="T24" s="13"/>
      <c r="U24" s="123"/>
    </row>
    <row r="25" spans="1:26" ht="12">
      <c r="A25" s="10"/>
      <c r="B25" s="10"/>
      <c r="K25" s="8"/>
      <c r="L25" s="8"/>
      <c r="M25" s="6"/>
      <c r="U25" s="123"/>
    </row>
    <row r="26" spans="1:26" ht="12">
      <c r="A26" s="10"/>
      <c r="B26" s="10"/>
      <c r="K26" s="8"/>
      <c r="L26" s="8"/>
      <c r="M26" s="6"/>
      <c r="U26" s="123"/>
    </row>
    <row r="27" spans="1:26" ht="12">
      <c r="A27" s="10"/>
      <c r="B27" s="10"/>
      <c r="K27" s="7"/>
      <c r="L27" s="7"/>
      <c r="M27" s="6"/>
      <c r="U27" s="123"/>
    </row>
    <row r="28" spans="1:26" ht="12">
      <c r="M28" s="6"/>
      <c r="U28" s="123"/>
    </row>
    <row r="29" spans="1:26" ht="12">
      <c r="M29" s="6"/>
      <c r="U29" s="123"/>
    </row>
    <row r="30" spans="1:26" ht="12">
      <c r="M30" s="6"/>
      <c r="U30" s="123"/>
    </row>
    <row r="31" spans="1:26" ht="12">
      <c r="M31" s="6"/>
      <c r="U31" s="123"/>
    </row>
    <row r="32" spans="1:26" ht="12">
      <c r="M32" s="6"/>
      <c r="U32" s="123"/>
    </row>
    <row r="33" spans="1:31" ht="12">
      <c r="M33" s="6"/>
      <c r="U33" s="123"/>
    </row>
    <row r="34" spans="1:31" s="8" customFormat="1" ht="12">
      <c r="A34" s="6"/>
      <c r="B34" s="6"/>
      <c r="C34" s="6"/>
      <c r="D34" s="20"/>
      <c r="E34" s="21"/>
      <c r="F34" s="20"/>
      <c r="G34" s="21"/>
      <c r="H34" s="21"/>
      <c r="I34" s="21"/>
      <c r="J34" s="105"/>
      <c r="K34" s="6"/>
      <c r="L34" s="6"/>
      <c r="M34" s="6"/>
      <c r="N34" s="6"/>
      <c r="O34" s="6"/>
      <c r="P34" s="6"/>
      <c r="Q34" s="6"/>
      <c r="R34" s="6"/>
      <c r="S34" s="6"/>
      <c r="U34" s="123"/>
      <c r="AA34" s="6"/>
      <c r="AB34" s="6"/>
      <c r="AC34" s="6"/>
      <c r="AD34" s="6"/>
      <c r="AE34" s="6"/>
    </row>
    <row r="35" spans="1:31" s="8" customFormat="1" ht="12">
      <c r="A35" s="6"/>
      <c r="B35" s="6"/>
      <c r="C35" s="6"/>
      <c r="D35" s="20"/>
      <c r="E35" s="21"/>
      <c r="F35" s="20"/>
      <c r="G35" s="21"/>
      <c r="H35" s="21"/>
      <c r="I35" s="21"/>
      <c r="J35" s="105"/>
      <c r="K35" s="6"/>
      <c r="L35" s="6"/>
      <c r="M35" s="6"/>
      <c r="N35" s="6"/>
      <c r="O35" s="6"/>
      <c r="P35" s="6"/>
      <c r="Q35" s="6"/>
      <c r="R35" s="6"/>
      <c r="S35" s="6"/>
      <c r="U35" s="123"/>
      <c r="AA35" s="6"/>
      <c r="AB35" s="6"/>
      <c r="AC35" s="6"/>
      <c r="AD35" s="6"/>
      <c r="AE35" s="6"/>
    </row>
    <row r="36" spans="1:31" s="8" customFormat="1" ht="12">
      <c r="A36" s="6"/>
      <c r="B36" s="6"/>
      <c r="C36" s="6"/>
      <c r="D36" s="20"/>
      <c r="E36" s="21"/>
      <c r="F36" s="20"/>
      <c r="G36" s="21"/>
      <c r="H36" s="21"/>
      <c r="I36" s="21"/>
      <c r="J36" s="105"/>
      <c r="K36" s="6"/>
      <c r="L36" s="6"/>
      <c r="M36" s="6"/>
      <c r="N36" s="6"/>
      <c r="O36" s="6"/>
      <c r="P36" s="6"/>
      <c r="Q36" s="6"/>
      <c r="R36" s="6"/>
      <c r="S36" s="6"/>
      <c r="U36" s="123"/>
      <c r="AA36" s="6"/>
      <c r="AB36" s="6"/>
      <c r="AC36" s="6"/>
      <c r="AD36" s="6"/>
      <c r="AE36" s="6"/>
    </row>
    <row r="37" spans="1:31" s="8" customFormat="1" ht="12">
      <c r="A37" s="6"/>
      <c r="B37" s="6"/>
      <c r="C37" s="6"/>
      <c r="D37" s="20"/>
      <c r="E37" s="21"/>
      <c r="F37" s="20"/>
      <c r="G37" s="21"/>
      <c r="H37" s="21"/>
      <c r="I37" s="21"/>
      <c r="J37" s="105"/>
      <c r="K37" s="6"/>
      <c r="L37" s="6"/>
      <c r="M37" s="6"/>
      <c r="N37" s="6"/>
      <c r="O37" s="6"/>
      <c r="P37" s="6"/>
      <c r="Q37" s="6"/>
      <c r="R37" s="6"/>
      <c r="S37" s="6"/>
      <c r="U37" s="123"/>
      <c r="AA37" s="6"/>
      <c r="AB37" s="6"/>
      <c r="AC37" s="6"/>
      <c r="AD37" s="6"/>
      <c r="AE37" s="6"/>
    </row>
    <row r="38" spans="1:31" s="8" customFormat="1" ht="12">
      <c r="A38" s="6"/>
      <c r="B38" s="6"/>
      <c r="C38" s="6"/>
      <c r="D38" s="20"/>
      <c r="E38" s="21"/>
      <c r="F38" s="20"/>
      <c r="G38" s="21"/>
      <c r="H38" s="21"/>
      <c r="I38" s="21"/>
      <c r="J38" s="105"/>
      <c r="K38" s="6"/>
      <c r="L38" s="6"/>
      <c r="M38" s="6"/>
      <c r="N38" s="6"/>
      <c r="O38" s="6"/>
      <c r="P38" s="6"/>
      <c r="Q38" s="6"/>
      <c r="R38" s="6"/>
      <c r="S38" s="6"/>
      <c r="U38" s="123"/>
      <c r="AA38" s="6"/>
      <c r="AB38" s="6"/>
      <c r="AC38" s="6"/>
      <c r="AD38" s="6"/>
      <c r="AE38" s="6"/>
    </row>
    <row r="39" spans="1:31" s="8" customFormat="1" ht="12">
      <c r="A39" s="6"/>
      <c r="B39" s="6"/>
      <c r="C39" s="6"/>
      <c r="D39" s="20"/>
      <c r="E39" s="21"/>
      <c r="F39" s="20"/>
      <c r="G39" s="21"/>
      <c r="H39" s="21"/>
      <c r="I39" s="21"/>
      <c r="J39" s="105"/>
      <c r="K39" s="6"/>
      <c r="L39" s="6"/>
      <c r="M39" s="6"/>
      <c r="N39" s="6"/>
      <c r="O39" s="6"/>
      <c r="P39" s="6"/>
      <c r="Q39" s="6"/>
      <c r="R39" s="6"/>
      <c r="S39" s="6"/>
      <c r="U39" s="123"/>
      <c r="AA39" s="6"/>
      <c r="AB39" s="6"/>
      <c r="AC39" s="6"/>
      <c r="AD39" s="6"/>
      <c r="AE39" s="6"/>
    </row>
    <row r="40" spans="1:31" s="8" customFormat="1" ht="12">
      <c r="A40" s="6"/>
      <c r="B40" s="6"/>
      <c r="C40" s="6"/>
      <c r="D40" s="20"/>
      <c r="E40" s="21"/>
      <c r="F40" s="20"/>
      <c r="G40" s="21"/>
      <c r="H40" s="21"/>
      <c r="I40" s="21"/>
      <c r="J40" s="105"/>
      <c r="K40" s="6"/>
      <c r="L40" s="6"/>
      <c r="M40" s="6"/>
      <c r="N40" s="6"/>
      <c r="O40" s="6"/>
      <c r="P40" s="6"/>
      <c r="Q40" s="6"/>
      <c r="R40" s="6"/>
      <c r="S40" s="6"/>
      <c r="U40" s="123"/>
      <c r="AA40" s="6"/>
      <c r="AB40" s="6"/>
      <c r="AC40" s="6"/>
      <c r="AD40" s="6"/>
      <c r="AE40" s="6"/>
    </row>
    <row r="41" spans="1:31" s="8" customFormat="1" ht="12">
      <c r="A41" s="6"/>
      <c r="B41" s="6"/>
      <c r="C41" s="6"/>
      <c r="D41" s="20"/>
      <c r="E41" s="21"/>
      <c r="F41" s="20"/>
      <c r="G41" s="21"/>
      <c r="H41" s="21"/>
      <c r="I41" s="21"/>
      <c r="J41" s="105"/>
      <c r="K41" s="6"/>
      <c r="L41" s="6"/>
      <c r="M41" s="6"/>
      <c r="N41" s="6"/>
      <c r="O41" s="6"/>
      <c r="P41" s="6"/>
      <c r="Q41" s="6"/>
      <c r="R41" s="6"/>
      <c r="S41" s="6"/>
      <c r="U41" s="123"/>
      <c r="AA41" s="6"/>
      <c r="AB41" s="6"/>
      <c r="AC41" s="6"/>
      <c r="AD41" s="6"/>
      <c r="AE41" s="6"/>
    </row>
    <row r="42" spans="1:31" s="8" customFormat="1" ht="12">
      <c r="A42" s="6"/>
      <c r="B42" s="6"/>
      <c r="C42" s="6"/>
      <c r="D42" s="20"/>
      <c r="E42" s="21"/>
      <c r="F42" s="20"/>
      <c r="G42" s="21"/>
      <c r="H42" s="21"/>
      <c r="I42" s="21"/>
      <c r="J42" s="105"/>
      <c r="K42" s="6"/>
      <c r="L42" s="6"/>
      <c r="M42" s="6"/>
      <c r="N42" s="6"/>
      <c r="O42" s="6"/>
      <c r="P42" s="6"/>
      <c r="Q42" s="6"/>
      <c r="R42" s="6"/>
      <c r="S42" s="6"/>
      <c r="U42" s="123"/>
      <c r="AA42" s="6"/>
      <c r="AB42" s="6"/>
      <c r="AC42" s="6"/>
      <c r="AD42" s="6"/>
      <c r="AE42" s="6"/>
    </row>
    <row r="43" spans="1:31" s="8" customFormat="1" ht="12">
      <c r="A43" s="6"/>
      <c r="B43" s="6"/>
      <c r="C43" s="6"/>
      <c r="D43" s="20"/>
      <c r="E43" s="21"/>
      <c r="F43" s="20"/>
      <c r="G43" s="21"/>
      <c r="H43" s="21"/>
      <c r="I43" s="21"/>
      <c r="J43" s="105"/>
      <c r="K43" s="6"/>
      <c r="L43" s="6"/>
      <c r="M43" s="6"/>
      <c r="N43" s="6"/>
      <c r="O43" s="6"/>
      <c r="P43" s="6"/>
      <c r="Q43" s="6"/>
      <c r="R43" s="6"/>
      <c r="S43" s="6"/>
      <c r="U43" s="123"/>
      <c r="AA43" s="6"/>
      <c r="AB43" s="6"/>
      <c r="AC43" s="6"/>
      <c r="AD43" s="6"/>
      <c r="AE43" s="6"/>
    </row>
    <row r="44" spans="1:31" s="8" customFormat="1" ht="12">
      <c r="A44" s="6"/>
      <c r="B44" s="6"/>
      <c r="C44" s="6"/>
      <c r="D44" s="20"/>
      <c r="E44" s="21"/>
      <c r="F44" s="20"/>
      <c r="G44" s="21"/>
      <c r="H44" s="21"/>
      <c r="I44" s="21"/>
      <c r="J44" s="105"/>
      <c r="K44" s="6"/>
      <c r="L44" s="6"/>
      <c r="M44" s="6"/>
      <c r="N44" s="6"/>
      <c r="O44" s="6"/>
      <c r="P44" s="6"/>
      <c r="Q44" s="6"/>
      <c r="R44" s="6"/>
      <c r="S44" s="6"/>
      <c r="U44" s="123"/>
      <c r="AA44" s="6"/>
      <c r="AB44" s="6"/>
      <c r="AC44" s="6"/>
      <c r="AD44" s="6"/>
      <c r="AE44" s="6"/>
    </row>
    <row r="45" spans="1:31" s="8" customFormat="1" ht="12">
      <c r="A45" s="6"/>
      <c r="B45" s="6"/>
      <c r="C45" s="6"/>
      <c r="D45" s="20"/>
      <c r="E45" s="21"/>
      <c r="F45" s="20"/>
      <c r="G45" s="21"/>
      <c r="H45" s="21"/>
      <c r="I45" s="21"/>
      <c r="J45" s="105"/>
      <c r="K45" s="6"/>
      <c r="L45" s="6"/>
      <c r="M45" s="6"/>
      <c r="N45" s="6"/>
      <c r="O45" s="6"/>
      <c r="P45" s="6"/>
      <c r="Q45" s="6"/>
      <c r="R45" s="6"/>
      <c r="S45" s="6"/>
      <c r="U45" s="123"/>
      <c r="AA45" s="6"/>
      <c r="AB45" s="6"/>
      <c r="AC45" s="6"/>
      <c r="AD45" s="6"/>
      <c r="AE45" s="6"/>
    </row>
    <row r="46" spans="1:31" s="8" customFormat="1" ht="12">
      <c r="A46" s="6"/>
      <c r="B46" s="6"/>
      <c r="C46" s="6"/>
      <c r="D46" s="20"/>
      <c r="E46" s="21"/>
      <c r="F46" s="20"/>
      <c r="G46" s="21"/>
      <c r="H46" s="21"/>
      <c r="I46" s="21"/>
      <c r="J46" s="105"/>
      <c r="K46" s="6"/>
      <c r="L46" s="6"/>
      <c r="M46" s="6"/>
      <c r="N46" s="6"/>
      <c r="O46" s="6"/>
      <c r="P46" s="6"/>
      <c r="Q46" s="6"/>
      <c r="R46" s="6"/>
      <c r="S46" s="6"/>
      <c r="U46" s="123"/>
      <c r="AA46" s="6"/>
      <c r="AB46" s="6"/>
      <c r="AC46" s="6"/>
      <c r="AD46" s="6"/>
      <c r="AE46" s="6"/>
    </row>
    <row r="47" spans="1:31" s="8" customFormat="1" ht="12">
      <c r="A47" s="6"/>
      <c r="B47" s="6"/>
      <c r="C47" s="6"/>
      <c r="D47" s="20"/>
      <c r="E47" s="21"/>
      <c r="F47" s="20"/>
      <c r="G47" s="21"/>
      <c r="H47" s="21"/>
      <c r="I47" s="21"/>
      <c r="J47" s="105"/>
      <c r="K47" s="6"/>
      <c r="L47" s="6"/>
      <c r="M47" s="6"/>
      <c r="N47" s="6"/>
      <c r="O47" s="6"/>
      <c r="P47" s="6"/>
      <c r="Q47" s="6"/>
      <c r="R47" s="6"/>
      <c r="S47" s="6"/>
      <c r="U47" s="123"/>
      <c r="AA47" s="6"/>
      <c r="AB47" s="6"/>
      <c r="AC47" s="6"/>
      <c r="AD47" s="6"/>
      <c r="AE47" s="6"/>
    </row>
    <row r="48" spans="1:31" s="8" customFormat="1" ht="12">
      <c r="A48" s="6"/>
      <c r="B48" s="6"/>
      <c r="C48" s="6"/>
      <c r="D48" s="20"/>
      <c r="E48" s="21"/>
      <c r="F48" s="20"/>
      <c r="G48" s="21"/>
      <c r="H48" s="21"/>
      <c r="I48" s="21"/>
      <c r="J48" s="105"/>
      <c r="K48" s="6"/>
      <c r="L48" s="6"/>
      <c r="M48" s="6"/>
      <c r="N48" s="6"/>
      <c r="O48" s="6"/>
      <c r="P48" s="6"/>
      <c r="Q48" s="6"/>
      <c r="R48" s="6"/>
      <c r="S48" s="6"/>
      <c r="U48" s="123"/>
      <c r="AA48" s="6"/>
      <c r="AB48" s="6"/>
      <c r="AC48" s="6"/>
      <c r="AD48" s="6"/>
      <c r="AE48" s="6"/>
    </row>
    <row r="49" spans="1:31" s="8" customFormat="1" ht="12">
      <c r="A49" s="6"/>
      <c r="B49" s="6"/>
      <c r="C49" s="6"/>
      <c r="D49" s="20"/>
      <c r="E49" s="21"/>
      <c r="F49" s="20"/>
      <c r="G49" s="21"/>
      <c r="H49" s="21"/>
      <c r="I49" s="21"/>
      <c r="J49" s="105"/>
      <c r="K49" s="6"/>
      <c r="L49" s="6"/>
      <c r="M49" s="6"/>
      <c r="N49" s="6"/>
      <c r="O49" s="6"/>
      <c r="P49" s="6"/>
      <c r="Q49" s="6"/>
      <c r="R49" s="6"/>
      <c r="S49" s="6"/>
      <c r="U49" s="123"/>
      <c r="AA49" s="6"/>
      <c r="AB49" s="6"/>
      <c r="AC49" s="6"/>
      <c r="AD49" s="6"/>
      <c r="AE49" s="6"/>
    </row>
    <row r="50" spans="1:31" ht="12">
      <c r="M50" s="6"/>
      <c r="U50" s="123"/>
    </row>
    <row r="51" spans="1:31" ht="12">
      <c r="M51" s="6"/>
      <c r="U51" s="123"/>
    </row>
    <row r="52" spans="1:31" ht="12">
      <c r="M52" s="6"/>
      <c r="U52" s="123"/>
    </row>
    <row r="53" spans="1:31" ht="12">
      <c r="M53" s="6"/>
      <c r="U53" s="123"/>
    </row>
    <row r="54" spans="1:31" ht="12">
      <c r="M54" s="6"/>
      <c r="U54" s="123"/>
    </row>
    <row r="55" spans="1:31" ht="12">
      <c r="M55" s="6"/>
      <c r="U55" s="123"/>
    </row>
    <row r="56" spans="1:31" ht="12">
      <c r="M56" s="6"/>
      <c r="U56" s="123"/>
    </row>
    <row r="57" spans="1:31" ht="12">
      <c r="M57" s="6"/>
      <c r="U57" s="123"/>
    </row>
    <row r="58" spans="1:31" ht="12">
      <c r="M58" s="6"/>
      <c r="U58" s="123"/>
    </row>
    <row r="59" spans="1:31" s="197" customFormat="1" ht="29.25" customHeight="1">
      <c r="A59" s="161" t="str">
        <f>$A$1</f>
        <v>Công ty TNHH Hải sản An Lạc</v>
      </c>
      <c r="B59" s="317"/>
      <c r="C59" s="317"/>
      <c r="D59" s="430" t="str">
        <f>D1</f>
        <v>BẢNG THANH TOÁN LƯƠNG THÁNG 12 / 2014</v>
      </c>
      <c r="E59" s="430"/>
      <c r="F59" s="430"/>
      <c r="G59" s="430"/>
      <c r="H59" s="430"/>
      <c r="I59" s="430"/>
      <c r="J59" s="430"/>
      <c r="K59" s="430"/>
      <c r="L59" s="430"/>
      <c r="M59" s="430"/>
      <c r="N59" s="430"/>
      <c r="O59" s="430"/>
      <c r="P59" s="430"/>
      <c r="Q59" s="431"/>
      <c r="R59" s="432" t="s">
        <v>126</v>
      </c>
      <c r="S59" s="433"/>
      <c r="T59" s="434"/>
      <c r="U59" s="123"/>
      <c r="V59" s="8"/>
      <c r="W59" s="220"/>
      <c r="X59" s="220"/>
      <c r="Y59" s="221"/>
      <c r="Z59" s="221"/>
    </row>
    <row r="60" spans="1:31" s="197" customFormat="1" ht="15" customHeight="1">
      <c r="A60" s="161" t="str">
        <f>$A$2</f>
        <v>Địa chỉ: Lô A14, đường 4A, KCN Hải Sơn, Đức Hòa, Long An</v>
      </c>
      <c r="B60" s="317"/>
      <c r="C60" s="317"/>
      <c r="D60" s="317"/>
      <c r="E60" s="222"/>
      <c r="F60" s="317"/>
      <c r="G60" s="317"/>
      <c r="H60" s="317"/>
      <c r="I60" s="317"/>
      <c r="J60" s="223"/>
      <c r="K60" s="317"/>
      <c r="L60" s="317"/>
      <c r="M60" s="317"/>
      <c r="N60" s="317"/>
      <c r="O60" s="317"/>
      <c r="P60" s="317"/>
      <c r="Q60" s="317"/>
      <c r="R60" s="317"/>
      <c r="S60" s="317"/>
      <c r="T60" s="173"/>
      <c r="U60" s="123"/>
      <c r="V60" s="8"/>
      <c r="W60" s="220"/>
      <c r="X60" s="220"/>
      <c r="Y60" s="221"/>
      <c r="Z60" s="221"/>
    </row>
    <row r="61" spans="1:31" s="197" customFormat="1" ht="15" customHeight="1">
      <c r="A61" s="161" t="str">
        <f>$A$3</f>
        <v>Số điện thoại: 072.3850606 - Fax: 072.3850608</v>
      </c>
      <c r="B61" s="317"/>
      <c r="C61" s="317"/>
      <c r="D61" s="317"/>
      <c r="E61" s="222"/>
      <c r="F61" s="317"/>
      <c r="G61" s="317"/>
      <c r="H61" s="317"/>
      <c r="I61" s="317"/>
      <c r="J61" s="223"/>
      <c r="K61" s="317"/>
      <c r="L61" s="317"/>
      <c r="M61" s="317"/>
      <c r="N61" s="317"/>
      <c r="O61" s="317"/>
      <c r="P61" s="317"/>
      <c r="Q61" s="317"/>
      <c r="R61" s="317"/>
      <c r="S61" s="317"/>
      <c r="T61" s="173"/>
      <c r="U61" s="123"/>
      <c r="V61" s="8"/>
      <c r="W61" s="220"/>
      <c r="X61" s="220"/>
      <c r="Y61" s="221"/>
      <c r="Z61" s="221"/>
    </row>
    <row r="62" spans="1:31" s="197" customFormat="1" ht="15" customHeight="1">
      <c r="A62" s="161" t="str">
        <f>$A$4</f>
        <v>MST: 1100878093</v>
      </c>
      <c r="B62" s="317"/>
      <c r="C62" s="317"/>
      <c r="D62" s="317"/>
      <c r="E62" s="222"/>
      <c r="F62" s="317"/>
      <c r="G62" s="317"/>
      <c r="H62" s="317"/>
      <c r="I62" s="317"/>
      <c r="J62" s="223"/>
      <c r="K62" s="317"/>
      <c r="L62" s="224"/>
      <c r="M62" s="317"/>
      <c r="N62" s="317"/>
      <c r="O62" s="317"/>
      <c r="P62" s="317"/>
      <c r="Q62" s="225"/>
      <c r="R62" s="317"/>
      <c r="S62" s="317"/>
      <c r="T62" s="317"/>
      <c r="U62" s="123"/>
      <c r="V62" s="8"/>
      <c r="W62" s="220"/>
      <c r="X62" s="220"/>
      <c r="Y62" s="221"/>
      <c r="Z62" s="221"/>
    </row>
    <row r="63" spans="1:31" s="228" customFormat="1" ht="14.25" customHeight="1">
      <c r="A63" s="226"/>
      <c r="B63" s="20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123"/>
      <c r="V63" s="8"/>
      <c r="W63" s="227"/>
      <c r="X63" s="227"/>
      <c r="Y63" s="227"/>
      <c r="Z63" s="227"/>
    </row>
    <row r="64" spans="1:31" s="231" customFormat="1" ht="24" customHeight="1">
      <c r="A64" s="435" t="s">
        <v>20</v>
      </c>
      <c r="B64" s="435" t="s">
        <v>21</v>
      </c>
      <c r="C64" s="437" t="s">
        <v>1</v>
      </c>
      <c r="D64" s="437" t="s">
        <v>2</v>
      </c>
      <c r="E64" s="439" t="s">
        <v>58</v>
      </c>
      <c r="F64" s="440" t="s">
        <v>27</v>
      </c>
      <c r="G64" s="441"/>
      <c r="H64" s="441"/>
      <c r="I64" s="441"/>
      <c r="J64" s="441"/>
      <c r="K64" s="442"/>
      <c r="L64" s="408" t="s">
        <v>60</v>
      </c>
      <c r="M64" s="438" t="s">
        <v>5</v>
      </c>
      <c r="N64" s="437" t="s">
        <v>6</v>
      </c>
      <c r="O64" s="437"/>
      <c r="P64" s="437"/>
      <c r="Q64" s="438" t="s">
        <v>7</v>
      </c>
      <c r="R64" s="438" t="s">
        <v>8</v>
      </c>
      <c r="S64" s="438" t="s">
        <v>9</v>
      </c>
      <c r="T64" s="444" t="s">
        <v>10</v>
      </c>
      <c r="U64" s="123"/>
      <c r="V64" s="8"/>
      <c r="W64" s="230"/>
      <c r="X64" s="221"/>
      <c r="Y64" s="221"/>
      <c r="Z64" s="221"/>
      <c r="AA64" s="197"/>
      <c r="AB64" s="197"/>
      <c r="AC64" s="197"/>
      <c r="AD64" s="197"/>
      <c r="AE64" s="197"/>
    </row>
    <row r="65" spans="1:31" s="231" customFormat="1" ht="33.75" customHeight="1">
      <c r="A65" s="436"/>
      <c r="B65" s="436"/>
      <c r="C65" s="437"/>
      <c r="D65" s="437"/>
      <c r="E65" s="439"/>
      <c r="F65" s="440" t="s">
        <v>62</v>
      </c>
      <c r="G65" s="442"/>
      <c r="H65" s="440" t="s">
        <v>42</v>
      </c>
      <c r="I65" s="441"/>
      <c r="J65" s="448" t="s">
        <v>28</v>
      </c>
      <c r="K65" s="438" t="s">
        <v>4</v>
      </c>
      <c r="L65" s="409"/>
      <c r="M65" s="443"/>
      <c r="N65" s="450" t="s">
        <v>12</v>
      </c>
      <c r="O65" s="438" t="s">
        <v>13</v>
      </c>
      <c r="P65" s="438" t="s">
        <v>35</v>
      </c>
      <c r="Q65" s="443"/>
      <c r="R65" s="443"/>
      <c r="S65" s="443"/>
      <c r="T65" s="445"/>
      <c r="U65" s="204"/>
      <c r="V65" s="230"/>
      <c r="W65" s="230"/>
      <c r="X65" s="221"/>
      <c r="Y65" s="221"/>
      <c r="Z65" s="221"/>
      <c r="AA65" s="197"/>
      <c r="AB65" s="197"/>
      <c r="AC65" s="197"/>
      <c r="AD65" s="197"/>
      <c r="AE65" s="197"/>
    </row>
    <row r="66" spans="1:31" s="231" customFormat="1" ht="35.25" customHeight="1">
      <c r="A66" s="436"/>
      <c r="B66" s="436"/>
      <c r="C66" s="438"/>
      <c r="D66" s="438"/>
      <c r="E66" s="439"/>
      <c r="F66" s="318" t="s">
        <v>41</v>
      </c>
      <c r="G66" s="319" t="s">
        <v>19</v>
      </c>
      <c r="H66" s="318" t="s">
        <v>18</v>
      </c>
      <c r="I66" s="319" t="s">
        <v>19</v>
      </c>
      <c r="J66" s="449"/>
      <c r="K66" s="443"/>
      <c r="L66" s="419"/>
      <c r="M66" s="443"/>
      <c r="N66" s="451"/>
      <c r="O66" s="443"/>
      <c r="P66" s="443"/>
      <c r="Q66" s="443"/>
      <c r="R66" s="443"/>
      <c r="S66" s="443"/>
      <c r="T66" s="445"/>
      <c r="U66" s="204"/>
      <c r="V66" s="230"/>
      <c r="W66" s="230"/>
      <c r="X66" s="221"/>
      <c r="Y66" s="221"/>
      <c r="Z66" s="221"/>
      <c r="AA66" s="197"/>
      <c r="AB66" s="197"/>
      <c r="AC66" s="197"/>
      <c r="AD66" s="197"/>
      <c r="AE66" s="197"/>
    </row>
    <row r="67" spans="1:31" s="237" customFormat="1" ht="12.75" customHeight="1">
      <c r="A67" s="233">
        <v>1</v>
      </c>
      <c r="B67" s="233">
        <v>2</v>
      </c>
      <c r="C67" s="233">
        <v>3</v>
      </c>
      <c r="D67" s="233">
        <v>4</v>
      </c>
      <c r="E67" s="233">
        <v>5</v>
      </c>
      <c r="F67" s="233">
        <v>7</v>
      </c>
      <c r="G67" s="233">
        <v>8</v>
      </c>
      <c r="H67" s="233">
        <v>9</v>
      </c>
      <c r="I67" s="233">
        <v>10</v>
      </c>
      <c r="J67" s="233">
        <v>13</v>
      </c>
      <c r="K67" s="233">
        <v>14</v>
      </c>
      <c r="L67" s="233">
        <v>16</v>
      </c>
      <c r="M67" s="233">
        <v>20</v>
      </c>
      <c r="N67" s="233">
        <v>24</v>
      </c>
      <c r="O67" s="233">
        <v>25</v>
      </c>
      <c r="P67" s="233">
        <v>26</v>
      </c>
      <c r="Q67" s="233">
        <v>29</v>
      </c>
      <c r="R67" s="233">
        <v>30</v>
      </c>
      <c r="S67" s="233">
        <v>31</v>
      </c>
      <c r="T67" s="233">
        <v>32</v>
      </c>
      <c r="U67" s="204"/>
      <c r="V67" s="234"/>
      <c r="W67" s="234"/>
      <c r="X67" s="235"/>
      <c r="Y67" s="235"/>
      <c r="Z67" s="235"/>
      <c r="AA67" s="236"/>
      <c r="AB67" s="236"/>
      <c r="AC67" s="236"/>
      <c r="AD67" s="236"/>
      <c r="AE67" s="236"/>
    </row>
    <row r="68" spans="1:31" s="249" customFormat="1" ht="23.25" customHeight="1">
      <c r="A68" s="238">
        <f>ROW()-67</f>
        <v>1</v>
      </c>
      <c r="B68" s="238" t="s">
        <v>78</v>
      </c>
      <c r="C68" s="239" t="str">
        <f t="shared" ref="C68:C74" si="13">VLOOKUP(B68,DS,2,0)</f>
        <v>Nguyễn Thiện Duy</v>
      </c>
      <c r="D68" s="240" t="str">
        <f t="shared" ref="D68:D74" si="14">VLOOKUP(B68,DS,3,0)</f>
        <v>Giám đốc</v>
      </c>
      <c r="E68" s="241">
        <f t="shared" ref="E68:E74" si="15">VLOOKUP(B68,DS,4,0)</f>
        <v>9470000</v>
      </c>
      <c r="F68" s="242">
        <f>VLOOKUP(B68,'CC - 12'!B52:AS65,36,0)</f>
        <v>25</v>
      </c>
      <c r="G68" s="243">
        <f t="shared" ref="G68:G74" si="16">ROUND(E68/$U$2*F68,0)</f>
        <v>8768519</v>
      </c>
      <c r="H68" s="242">
        <f>(VLOOKUP(B68,'CC - 12'!B52:AS65,37,0)+VLOOKUP(B68,'CC - 12'!B52:AS65,38,0))</f>
        <v>0</v>
      </c>
      <c r="I68" s="243">
        <f t="shared" ref="I68:I74" si="17">ROUND(E68/$U$2*H68,0)</f>
        <v>0</v>
      </c>
      <c r="J68" s="244">
        <f t="shared" ref="J68:K74" si="18">F68+H68</f>
        <v>25</v>
      </c>
      <c r="K68" s="243">
        <f>G68+I68</f>
        <v>8768519</v>
      </c>
      <c r="L68" s="103">
        <f t="shared" ref="L68:L74" si="19">+F68*15000</f>
        <v>375000</v>
      </c>
      <c r="M68" s="246">
        <f t="shared" ref="M68:M74" si="20">K68+SUM(L68:L68)</f>
        <v>9143519</v>
      </c>
      <c r="N68" s="48">
        <f>IF(VLOOKUP(B68,DS,20,0)="x",E68*$N$5,0)</f>
        <v>757600</v>
      </c>
      <c r="O68" s="48">
        <f>IF(VLOOKUP(B68,DS,20,0)="x",E68*$O$5,0)</f>
        <v>142050</v>
      </c>
      <c r="P68" s="48">
        <f>IF(VLOOKUP(B68,DS,20,0)="x",E68*$P$5,0)</f>
        <v>94700</v>
      </c>
      <c r="Q68" s="243">
        <f t="shared" ref="Q68:Q74" si="21">M68-SUM(N68:P68)</f>
        <v>8149169</v>
      </c>
      <c r="R68" s="243">
        <f t="shared" ref="R68:R74" si="22">VLOOKUP(B68,DS,23,0)</f>
        <v>0</v>
      </c>
      <c r="S68" s="247">
        <f>Q68-R68</f>
        <v>8149169</v>
      </c>
      <c r="T68" s="243"/>
      <c r="U68" s="204"/>
      <c r="V68" s="248"/>
      <c r="W68" s="230"/>
      <c r="X68" s="221"/>
      <c r="Y68" s="221"/>
      <c r="Z68" s="221"/>
      <c r="AA68" s="197"/>
      <c r="AB68" s="197"/>
      <c r="AC68" s="197"/>
      <c r="AD68" s="197"/>
      <c r="AE68" s="197"/>
    </row>
    <row r="69" spans="1:31" s="249" customFormat="1" ht="23.25" customHeight="1">
      <c r="A69" s="238">
        <f t="shared" ref="A69:A73" si="23">ROW()-67</f>
        <v>2</v>
      </c>
      <c r="B69" s="238" t="s">
        <v>80</v>
      </c>
      <c r="C69" s="239" t="str">
        <f t="shared" si="13"/>
        <v>Nguyễn Văn Sẽ</v>
      </c>
      <c r="D69" s="240" t="str">
        <f t="shared" si="14"/>
        <v>Kỹ Thuật</v>
      </c>
      <c r="E69" s="241">
        <f t="shared" si="15"/>
        <v>4760000</v>
      </c>
      <c r="F69" s="242">
        <f>VLOOKUP(B69,'CC - 12'!B53:AS66,36,0)</f>
        <v>27</v>
      </c>
      <c r="G69" s="243">
        <f t="shared" si="16"/>
        <v>4760000</v>
      </c>
      <c r="H69" s="242">
        <f>(VLOOKUP(B69,'CC - 12'!B53:AS66,37,0)+VLOOKUP(B69,'CC - 12'!B53:AS66,38,0))</f>
        <v>0</v>
      </c>
      <c r="I69" s="243">
        <f t="shared" si="17"/>
        <v>0</v>
      </c>
      <c r="J69" s="244">
        <f t="shared" si="18"/>
        <v>27</v>
      </c>
      <c r="K69" s="243">
        <f t="shared" si="18"/>
        <v>4760000</v>
      </c>
      <c r="L69" s="103">
        <f t="shared" si="19"/>
        <v>405000</v>
      </c>
      <c r="M69" s="246">
        <f t="shared" si="20"/>
        <v>5165000</v>
      </c>
      <c r="N69" s="48">
        <f>IF(VLOOKUP(B69,DS,20,0)="x",E69*$N$5,0)</f>
        <v>380800</v>
      </c>
      <c r="O69" s="48">
        <f>IF(VLOOKUP(B69,DS,20,0)="x",E69*$O$5,0)</f>
        <v>71400</v>
      </c>
      <c r="P69" s="48">
        <f>IF(VLOOKUP(B69,DS,20,0)="x",E69*$P$5,0)</f>
        <v>47600</v>
      </c>
      <c r="Q69" s="243">
        <f t="shared" si="21"/>
        <v>4665200</v>
      </c>
      <c r="R69" s="243">
        <f t="shared" si="22"/>
        <v>0</v>
      </c>
      <c r="S69" s="247">
        <f t="shared" ref="S69:S74" si="24">Q69-R69</f>
        <v>4665200</v>
      </c>
      <c r="T69" s="243"/>
      <c r="U69" s="204"/>
      <c r="V69" s="248"/>
      <c r="W69" s="230"/>
      <c r="X69" s="221"/>
      <c r="Y69" s="221"/>
      <c r="Z69" s="221"/>
      <c r="AA69" s="197"/>
      <c r="AB69" s="197"/>
      <c r="AC69" s="197"/>
      <c r="AD69" s="197"/>
      <c r="AE69" s="197"/>
    </row>
    <row r="70" spans="1:31" s="249" customFormat="1" ht="23.25" customHeight="1">
      <c r="A70" s="238">
        <f t="shared" si="23"/>
        <v>3</v>
      </c>
      <c r="B70" s="238" t="s">
        <v>82</v>
      </c>
      <c r="C70" s="239" t="str">
        <f t="shared" si="13"/>
        <v>Võ Uyên Phương</v>
      </c>
      <c r="D70" s="240" t="str">
        <f t="shared" si="14"/>
        <v>LĐ- TL</v>
      </c>
      <c r="E70" s="241">
        <f t="shared" si="15"/>
        <v>4272000</v>
      </c>
      <c r="F70" s="242">
        <f>VLOOKUP(B70,'CC - 12'!B54:AS67,36,0)</f>
        <v>25</v>
      </c>
      <c r="G70" s="243">
        <f t="shared" si="16"/>
        <v>3955556</v>
      </c>
      <c r="H70" s="242">
        <f>(VLOOKUP(B70,'CC - 12'!B54:AS67,37,0)+VLOOKUP(B70,'CC - 12'!B54:AS67,38,0))</f>
        <v>0</v>
      </c>
      <c r="I70" s="243">
        <f t="shared" si="17"/>
        <v>0</v>
      </c>
      <c r="J70" s="244">
        <f t="shared" si="18"/>
        <v>25</v>
      </c>
      <c r="K70" s="243">
        <f t="shared" si="18"/>
        <v>3955556</v>
      </c>
      <c r="L70" s="103">
        <f t="shared" si="19"/>
        <v>375000</v>
      </c>
      <c r="M70" s="246">
        <f t="shared" si="20"/>
        <v>4330556</v>
      </c>
      <c r="N70" s="48">
        <f>IF(VLOOKUP(B70,DS,20,0)="x",E70*$N$5,0)</f>
        <v>341760</v>
      </c>
      <c r="O70" s="48">
        <f>IF(VLOOKUP(B70,DS,20,0)="x",E70*$O$5,0)</f>
        <v>64080</v>
      </c>
      <c r="P70" s="48">
        <f>IF(VLOOKUP(B70,DS,20,0)="x",E70*$P$5,0)</f>
        <v>42720</v>
      </c>
      <c r="Q70" s="243">
        <f t="shared" si="21"/>
        <v>3881996</v>
      </c>
      <c r="R70" s="243">
        <f t="shared" si="22"/>
        <v>0</v>
      </c>
      <c r="S70" s="247">
        <f t="shared" si="24"/>
        <v>3881996</v>
      </c>
      <c r="T70" s="243"/>
      <c r="U70" s="204"/>
      <c r="V70" s="248"/>
      <c r="W70" s="230"/>
      <c r="X70" s="221"/>
      <c r="Y70" s="221"/>
      <c r="Z70" s="221"/>
      <c r="AA70" s="197"/>
      <c r="AB70" s="197"/>
      <c r="AC70" s="197"/>
      <c r="AD70" s="197"/>
      <c r="AE70" s="197"/>
    </row>
    <row r="71" spans="1:31" s="249" customFormat="1" ht="23.25" customHeight="1">
      <c r="A71" s="238">
        <f t="shared" si="23"/>
        <v>4</v>
      </c>
      <c r="B71" s="238" t="s">
        <v>85</v>
      </c>
      <c r="C71" s="239" t="str">
        <f t="shared" si="13"/>
        <v>Lê Nguyễn Huy Cường</v>
      </c>
      <c r="D71" s="240" t="str">
        <f t="shared" si="14"/>
        <v>XNK</v>
      </c>
      <c r="E71" s="241">
        <f t="shared" si="15"/>
        <v>3784000</v>
      </c>
      <c r="F71" s="242">
        <f>VLOOKUP(B71,'CC - 12'!B55:AS68,36,0)</f>
        <v>27</v>
      </c>
      <c r="G71" s="243">
        <f t="shared" si="16"/>
        <v>3784000</v>
      </c>
      <c r="H71" s="242">
        <f>(VLOOKUP(B71,'CC - 12'!B55:AS68,37,0)+VLOOKUP(B71,'CC - 12'!B55:AS68,38,0))</f>
        <v>0</v>
      </c>
      <c r="I71" s="243">
        <f t="shared" si="17"/>
        <v>0</v>
      </c>
      <c r="J71" s="244">
        <f t="shared" si="18"/>
        <v>27</v>
      </c>
      <c r="K71" s="243">
        <f t="shared" si="18"/>
        <v>3784000</v>
      </c>
      <c r="L71" s="103">
        <f t="shared" si="19"/>
        <v>405000</v>
      </c>
      <c r="M71" s="246">
        <f t="shared" si="20"/>
        <v>4189000</v>
      </c>
      <c r="N71" s="48">
        <f>IF(VLOOKUP(B71,DS,20,0)="x",E71*$N$5,0)</f>
        <v>302720</v>
      </c>
      <c r="O71" s="48">
        <f>IF(VLOOKUP(B71,DS,20,0)="x",E71*$O$5,0)</f>
        <v>56760</v>
      </c>
      <c r="P71" s="48">
        <f>IF(VLOOKUP(B71,DS,20,0)="x",E71*$P$5,0)</f>
        <v>37840</v>
      </c>
      <c r="Q71" s="243">
        <f t="shared" si="21"/>
        <v>3791680</v>
      </c>
      <c r="R71" s="243">
        <f t="shared" si="22"/>
        <v>0</v>
      </c>
      <c r="S71" s="247">
        <f t="shared" si="24"/>
        <v>3791680</v>
      </c>
      <c r="T71" s="243"/>
      <c r="U71" s="204"/>
      <c r="V71" s="248"/>
      <c r="W71" s="230"/>
      <c r="X71" s="221"/>
      <c r="Y71" s="221"/>
      <c r="Z71" s="221"/>
      <c r="AA71" s="197"/>
      <c r="AB71" s="197"/>
      <c r="AC71" s="197"/>
      <c r="AD71" s="197"/>
      <c r="AE71" s="197"/>
    </row>
    <row r="72" spans="1:31" s="249" customFormat="1" ht="23.25" customHeight="1">
      <c r="A72" s="238">
        <f t="shared" si="23"/>
        <v>5</v>
      </c>
      <c r="B72" s="238" t="s">
        <v>88</v>
      </c>
      <c r="C72" s="239" t="str">
        <f t="shared" si="13"/>
        <v>Nguyễn Văn Bé Tư</v>
      </c>
      <c r="D72" s="240" t="str">
        <f t="shared" si="14"/>
        <v>Tài xế</v>
      </c>
      <c r="E72" s="241">
        <f t="shared" si="15"/>
        <v>3051000</v>
      </c>
      <c r="F72" s="242">
        <f>VLOOKUP(B72,'CC - 12'!B56:AS69,36,0)</f>
        <v>26</v>
      </c>
      <c r="G72" s="243">
        <f t="shared" si="16"/>
        <v>2938000</v>
      </c>
      <c r="H72" s="242">
        <f>(VLOOKUP(B72,'CC - 12'!B56:AS69,37,0)+VLOOKUP(B72,'CC - 12'!B56:AS69,38,0))</f>
        <v>0</v>
      </c>
      <c r="I72" s="243">
        <f t="shared" si="17"/>
        <v>0</v>
      </c>
      <c r="J72" s="244">
        <f t="shared" si="18"/>
        <v>26</v>
      </c>
      <c r="K72" s="243">
        <f t="shared" si="18"/>
        <v>2938000</v>
      </c>
      <c r="L72" s="103">
        <f t="shared" si="19"/>
        <v>390000</v>
      </c>
      <c r="M72" s="246">
        <f t="shared" si="20"/>
        <v>3328000</v>
      </c>
      <c r="N72" s="48">
        <f>IF(VLOOKUP(B72,DS,20,0)="x",E72*$N$5,0)</f>
        <v>244080</v>
      </c>
      <c r="O72" s="48">
        <f>IF(VLOOKUP(B72,DS,20,0)="x",E72*$O$5,0)</f>
        <v>45765</v>
      </c>
      <c r="P72" s="48">
        <f>IF(VLOOKUP(B72,DS,20,0)="x",E72*$P$5,0)</f>
        <v>30510</v>
      </c>
      <c r="Q72" s="243">
        <f t="shared" si="21"/>
        <v>3007645</v>
      </c>
      <c r="R72" s="243">
        <f t="shared" si="22"/>
        <v>0</v>
      </c>
      <c r="S72" s="247">
        <f t="shared" si="24"/>
        <v>3007645</v>
      </c>
      <c r="T72" s="243"/>
      <c r="U72" s="204"/>
      <c r="V72" s="248"/>
      <c r="W72" s="230"/>
      <c r="X72" s="221"/>
      <c r="Y72" s="221"/>
      <c r="Z72" s="221"/>
      <c r="AA72" s="197"/>
      <c r="AB72" s="197"/>
      <c r="AC72" s="197"/>
      <c r="AD72" s="197"/>
      <c r="AE72" s="197"/>
    </row>
    <row r="73" spans="1:31" s="249" customFormat="1" ht="23.25" customHeight="1">
      <c r="A73" s="238">
        <f t="shared" si="23"/>
        <v>6</v>
      </c>
      <c r="B73" s="238" t="s">
        <v>206</v>
      </c>
      <c r="C73" s="239" t="str">
        <f t="shared" si="13"/>
        <v>Dương Thanh Tuấn</v>
      </c>
      <c r="D73" s="240" t="str">
        <f t="shared" si="14"/>
        <v>Nhân sự</v>
      </c>
      <c r="E73" s="241">
        <f t="shared" si="15"/>
        <v>3539000</v>
      </c>
      <c r="F73" s="242">
        <f>VLOOKUP(B73,'CC - 12'!B57:AS70,36,0)</f>
        <v>25</v>
      </c>
      <c r="G73" s="243">
        <f t="shared" si="16"/>
        <v>3276852</v>
      </c>
      <c r="H73" s="242">
        <f>(VLOOKUP(B73,'CC - 12'!B57:AS70,37,0)+VLOOKUP(B73,'CC - 12'!B57:AS70,38,0))</f>
        <v>0</v>
      </c>
      <c r="I73" s="243">
        <f t="shared" si="17"/>
        <v>0</v>
      </c>
      <c r="J73" s="244">
        <f t="shared" si="18"/>
        <v>25</v>
      </c>
      <c r="K73" s="243">
        <f t="shared" si="18"/>
        <v>3276852</v>
      </c>
      <c r="L73" s="103">
        <f t="shared" si="19"/>
        <v>375000</v>
      </c>
      <c r="M73" s="246">
        <f t="shared" si="20"/>
        <v>3651852</v>
      </c>
      <c r="N73" s="48">
        <f>IF(VLOOKUP(B73,DS,20,0)="x",E73*$N$5,0)</f>
        <v>283120</v>
      </c>
      <c r="O73" s="48">
        <f>IF(VLOOKUP(B73,DS,20,0)="x",E73*$O$5,0)</f>
        <v>53085</v>
      </c>
      <c r="P73" s="48">
        <f>IF(VLOOKUP(B73,DS,20,0)="x",E73*$P$5,0)</f>
        <v>35390</v>
      </c>
      <c r="Q73" s="243">
        <f t="shared" si="21"/>
        <v>3280257</v>
      </c>
      <c r="R73" s="243">
        <f t="shared" si="22"/>
        <v>0</v>
      </c>
      <c r="S73" s="247">
        <f t="shared" si="24"/>
        <v>3280257</v>
      </c>
      <c r="T73" s="243"/>
      <c r="U73" s="204"/>
      <c r="V73" s="248"/>
      <c r="W73" s="230"/>
      <c r="X73" s="221"/>
      <c r="Y73" s="221"/>
      <c r="Z73" s="221"/>
      <c r="AA73" s="197"/>
      <c r="AB73" s="197"/>
      <c r="AC73" s="197"/>
      <c r="AD73" s="197"/>
      <c r="AE73" s="197"/>
    </row>
    <row r="74" spans="1:31" s="249" customFormat="1" ht="23.25" customHeight="1">
      <c r="A74" s="238">
        <f>ROW()-67</f>
        <v>7</v>
      </c>
      <c r="B74" s="238" t="s">
        <v>204</v>
      </c>
      <c r="C74" s="239" t="str">
        <f t="shared" si="13"/>
        <v>Trần Văn Đoạn</v>
      </c>
      <c r="D74" s="240" t="str">
        <f t="shared" si="14"/>
        <v>Tài xế</v>
      </c>
      <c r="E74" s="241">
        <f t="shared" si="15"/>
        <v>2760000</v>
      </c>
      <c r="F74" s="242">
        <f>VLOOKUP(B74,'CC - 12'!B58:AS71,36,0)</f>
        <v>25</v>
      </c>
      <c r="G74" s="243">
        <f t="shared" si="16"/>
        <v>2555556</v>
      </c>
      <c r="H74" s="242">
        <f>(VLOOKUP(B74,'CC - 12'!B58:AS71,37,0)+VLOOKUP(B74,'CC - 12'!B58:AS71,38,0))</f>
        <v>0</v>
      </c>
      <c r="I74" s="243">
        <f t="shared" si="17"/>
        <v>0</v>
      </c>
      <c r="J74" s="244">
        <f t="shared" si="18"/>
        <v>25</v>
      </c>
      <c r="K74" s="243">
        <f t="shared" si="18"/>
        <v>2555556</v>
      </c>
      <c r="L74" s="103">
        <f t="shared" si="19"/>
        <v>375000</v>
      </c>
      <c r="M74" s="246">
        <f t="shared" si="20"/>
        <v>2930556</v>
      </c>
      <c r="N74" s="48">
        <f>IF(VLOOKUP(B74,DS,20,0)="x",E74*$N$5,0)</f>
        <v>220800</v>
      </c>
      <c r="O74" s="48">
        <f>IF(VLOOKUP(B74,DS,20,0)="x",E74*$O$5,0)</f>
        <v>41400</v>
      </c>
      <c r="P74" s="48">
        <f>IF(VLOOKUP(B74,DS,20,0)="x",E74*$P$5,0)</f>
        <v>27600</v>
      </c>
      <c r="Q74" s="243">
        <f t="shared" si="21"/>
        <v>2640756</v>
      </c>
      <c r="R74" s="243">
        <f t="shared" si="22"/>
        <v>0</v>
      </c>
      <c r="S74" s="247">
        <f t="shared" si="24"/>
        <v>2640756</v>
      </c>
      <c r="T74" s="243"/>
      <c r="U74" s="204"/>
      <c r="V74" s="248"/>
      <c r="W74" s="230"/>
      <c r="X74" s="221"/>
      <c r="Y74" s="221"/>
      <c r="Z74" s="221"/>
      <c r="AA74" s="197"/>
      <c r="AB74" s="197"/>
      <c r="AC74" s="197"/>
      <c r="AD74" s="197"/>
      <c r="AE74" s="197"/>
    </row>
    <row r="75" spans="1:31" s="249" customFormat="1" ht="22.5" customHeight="1">
      <c r="A75" s="250"/>
      <c r="B75" s="250"/>
      <c r="C75" s="251"/>
      <c r="D75" s="252"/>
      <c r="E75" s="253"/>
      <c r="F75" s="253"/>
      <c r="G75" s="253"/>
      <c r="H75" s="253"/>
      <c r="I75" s="253"/>
      <c r="J75" s="254"/>
      <c r="K75" s="253"/>
      <c r="L75" s="253"/>
      <c r="M75" s="255"/>
      <c r="N75" s="253"/>
      <c r="O75" s="253"/>
      <c r="P75" s="253"/>
      <c r="Q75" s="253"/>
      <c r="R75" s="253"/>
      <c r="S75" s="253"/>
      <c r="T75" s="243"/>
      <c r="U75" s="204"/>
      <c r="V75" s="248"/>
      <c r="W75" s="248"/>
      <c r="X75" s="248"/>
      <c r="Y75" s="248"/>
      <c r="Z75" s="248"/>
    </row>
    <row r="76" spans="1:31" s="259" customFormat="1" ht="21" customHeight="1">
      <c r="A76" s="446" t="s">
        <v>26</v>
      </c>
      <c r="B76" s="447"/>
      <c r="C76" s="447"/>
      <c r="D76" s="447"/>
      <c r="E76" s="256">
        <f>SUM(E68:E75)</f>
        <v>31636000</v>
      </c>
      <c r="F76" s="256"/>
      <c r="G76" s="256">
        <f>SUM(G68:G75)</f>
        <v>30038483</v>
      </c>
      <c r="H76" s="256"/>
      <c r="I76" s="256">
        <f>SUM(I68:I75)</f>
        <v>0</v>
      </c>
      <c r="J76" s="256"/>
      <c r="K76" s="257">
        <f t="shared" ref="K76:S76" si="25">SUM(K68:K75)</f>
        <v>30038483</v>
      </c>
      <c r="L76" s="257">
        <f t="shared" si="25"/>
        <v>2700000</v>
      </c>
      <c r="M76" s="257">
        <f t="shared" si="25"/>
        <v>32738483</v>
      </c>
      <c r="N76" s="257">
        <f t="shared" si="25"/>
        <v>2530880</v>
      </c>
      <c r="O76" s="257">
        <f t="shared" si="25"/>
        <v>474540</v>
      </c>
      <c r="P76" s="257">
        <f t="shared" si="25"/>
        <v>316360</v>
      </c>
      <c r="Q76" s="257">
        <f t="shared" si="25"/>
        <v>29416703</v>
      </c>
      <c r="R76" s="257">
        <f t="shared" si="25"/>
        <v>0</v>
      </c>
      <c r="S76" s="257">
        <f t="shared" si="25"/>
        <v>29416703</v>
      </c>
      <c r="T76" s="257"/>
      <c r="U76" s="204"/>
      <c r="V76" s="258"/>
      <c r="W76" s="258"/>
      <c r="X76" s="258"/>
      <c r="Y76" s="258"/>
      <c r="Z76" s="258"/>
    </row>
    <row r="77" spans="1:31" s="267" customFormat="1" ht="13.5" customHeight="1">
      <c r="A77" s="260"/>
      <c r="B77" s="260"/>
      <c r="C77" s="261"/>
      <c r="D77" s="262"/>
      <c r="E77" s="263"/>
      <c r="F77" s="261"/>
      <c r="G77" s="261"/>
      <c r="H77" s="261"/>
      <c r="I77" s="261"/>
      <c r="J77" s="264"/>
      <c r="K77" s="261"/>
      <c r="L77" s="261"/>
      <c r="M77" s="265"/>
      <c r="N77" s="261"/>
      <c r="O77" s="261"/>
      <c r="P77" s="261"/>
      <c r="Q77" s="261"/>
      <c r="R77" s="261"/>
      <c r="S77" s="261"/>
      <c r="T77" s="261"/>
      <c r="U77" s="204"/>
      <c r="V77" s="266"/>
      <c r="W77" s="266"/>
      <c r="X77" s="266"/>
      <c r="Y77" s="266"/>
      <c r="Z77" s="266"/>
    </row>
    <row r="78" spans="1:31" s="249" customFormat="1" ht="17.25" customHeight="1">
      <c r="A78" s="268"/>
      <c r="B78" s="268"/>
      <c r="C78" s="268"/>
      <c r="D78" s="269"/>
      <c r="E78" s="270"/>
      <c r="F78" s="268"/>
      <c r="G78" s="268"/>
      <c r="H78" s="268"/>
      <c r="I78" s="268"/>
      <c r="J78" s="271"/>
      <c r="K78" s="270"/>
      <c r="L78" s="268"/>
      <c r="M78" s="268"/>
      <c r="N78" s="268"/>
      <c r="O78" s="268"/>
      <c r="P78" s="268"/>
      <c r="Q78" s="268"/>
      <c r="R78" s="268"/>
      <c r="S78" s="272" t="str">
        <f>$S$18</f>
        <v>Long An, ngày  31   tháng   12   năm 2014</v>
      </c>
      <c r="T78" s="268"/>
      <c r="U78" s="273"/>
      <c r="V78" s="248"/>
      <c r="W78" s="248"/>
      <c r="X78" s="248"/>
      <c r="Y78" s="248"/>
      <c r="Z78" s="248"/>
    </row>
    <row r="79" spans="1:31" s="249" customFormat="1" ht="12.75">
      <c r="A79" s="274"/>
      <c r="B79" s="274"/>
      <c r="C79" s="273" t="s">
        <v>63</v>
      </c>
      <c r="D79" s="275"/>
      <c r="E79" s="224"/>
      <c r="F79" s="273"/>
      <c r="G79" s="224"/>
      <c r="H79" s="224"/>
      <c r="I79" s="224"/>
      <c r="J79" s="276"/>
      <c r="K79" s="248"/>
      <c r="L79" s="277"/>
      <c r="M79" s="290"/>
      <c r="N79" s="278"/>
      <c r="O79" s="278"/>
      <c r="P79" s="278"/>
      <c r="Q79" s="278"/>
      <c r="S79" s="278" t="s">
        <v>23</v>
      </c>
      <c r="T79" s="273"/>
      <c r="U79" s="273"/>
      <c r="V79" s="248"/>
      <c r="W79" s="248"/>
      <c r="X79" s="248"/>
      <c r="Y79" s="248"/>
      <c r="Z79" s="248"/>
    </row>
    <row r="80" spans="1:31" s="267" customFormat="1" ht="12">
      <c r="A80" s="260"/>
      <c r="B80" s="260"/>
      <c r="C80" s="279"/>
      <c r="D80" s="279"/>
      <c r="E80" s="280"/>
      <c r="F80" s="207"/>
      <c r="G80" s="280"/>
      <c r="H80" s="280"/>
      <c r="I80" s="280"/>
      <c r="J80" s="264"/>
      <c r="K80" s="266"/>
      <c r="L80" s="281"/>
      <c r="N80" s="282"/>
      <c r="O80" s="282"/>
      <c r="P80" s="282"/>
      <c r="Q80" s="282"/>
      <c r="S80" s="282"/>
      <c r="T80" s="207"/>
      <c r="U80" s="204"/>
      <c r="V80" s="266"/>
      <c r="W80" s="266"/>
      <c r="X80" s="266"/>
      <c r="Y80" s="266"/>
      <c r="Z80" s="266"/>
    </row>
    <row r="81" spans="13:13">
      <c r="M81" s="6"/>
    </row>
    <row r="82" spans="13:13">
      <c r="M82" s="6"/>
    </row>
    <row r="83" spans="13:13">
      <c r="M83" s="6"/>
    </row>
    <row r="84" spans="13:13">
      <c r="M84" s="6"/>
    </row>
    <row r="85" spans="13:13">
      <c r="M85" s="6"/>
    </row>
    <row r="86" spans="13:13">
      <c r="M86" s="6"/>
    </row>
    <row r="87" spans="13:13">
      <c r="M87" s="6"/>
    </row>
    <row r="88" spans="13:13">
      <c r="M88" s="6"/>
    </row>
    <row r="89" spans="13:13">
      <c r="M89" s="6"/>
    </row>
    <row r="90" spans="13:13">
      <c r="M90" s="6"/>
    </row>
    <row r="91" spans="13:13">
      <c r="M91" s="6"/>
    </row>
    <row r="92" spans="13:13">
      <c r="M92" s="6"/>
    </row>
    <row r="93" spans="13:13">
      <c r="M93" s="6"/>
    </row>
    <row r="94" spans="13:13">
      <c r="M94" s="6"/>
    </row>
    <row r="95" spans="13:13">
      <c r="M95" s="6"/>
    </row>
    <row r="96" spans="13:13">
      <c r="M96" s="6"/>
    </row>
    <row r="97" spans="13:13">
      <c r="M97" s="6"/>
    </row>
    <row r="98" spans="13:13">
      <c r="M98" s="6"/>
    </row>
    <row r="99" spans="13:13">
      <c r="M99" s="6"/>
    </row>
    <row r="100" spans="13:13">
      <c r="M100" s="6"/>
    </row>
    <row r="101" spans="13:13">
      <c r="M101" s="6"/>
    </row>
    <row r="102" spans="13:13">
      <c r="M102" s="6"/>
    </row>
    <row r="103" spans="13:13">
      <c r="M103" s="6"/>
    </row>
    <row r="104" spans="13:13">
      <c r="M104" s="6"/>
    </row>
    <row r="105" spans="13:13">
      <c r="M105" s="6"/>
    </row>
    <row r="106" spans="13:13">
      <c r="M106" s="6"/>
    </row>
    <row r="107" spans="13:13">
      <c r="M107" s="6"/>
    </row>
    <row r="108" spans="13:13">
      <c r="M108" s="6"/>
    </row>
    <row r="109" spans="13:13">
      <c r="M109" s="6"/>
    </row>
    <row r="110" spans="13:13">
      <c r="M110" s="6"/>
    </row>
    <row r="111" spans="13:13">
      <c r="M111" s="6"/>
    </row>
    <row r="112" spans="13:13">
      <c r="M112" s="6"/>
    </row>
    <row r="113" spans="1:31">
      <c r="M113" s="6"/>
    </row>
    <row r="114" spans="1:31">
      <c r="M114" s="6"/>
    </row>
    <row r="115" spans="1:31">
      <c r="M115" s="6"/>
    </row>
    <row r="116" spans="1:31">
      <c r="M116" s="6"/>
    </row>
    <row r="117" spans="1:31" s="4" customFormat="1" ht="41.25" customHeight="1">
      <c r="A117" s="161" t="str">
        <f>$A$1</f>
        <v>Công ty TNHH Hải sản An Lạc</v>
      </c>
      <c r="B117" s="316"/>
      <c r="C117" s="316"/>
      <c r="D117" s="424" t="str">
        <f>D1</f>
        <v>BẢNG THANH TOÁN LƯƠNG THÁNG 12 / 2014</v>
      </c>
      <c r="E117" s="424"/>
      <c r="F117" s="424"/>
      <c r="G117" s="424"/>
      <c r="H117" s="424"/>
      <c r="I117" s="424"/>
      <c r="J117" s="424"/>
      <c r="K117" s="424"/>
      <c r="L117" s="424"/>
      <c r="M117" s="424"/>
      <c r="N117" s="424"/>
      <c r="O117" s="424"/>
      <c r="P117" s="424"/>
      <c r="Q117" s="425"/>
      <c r="R117" s="426" t="s">
        <v>158</v>
      </c>
      <c r="S117" s="427"/>
      <c r="T117" s="428"/>
      <c r="U117" s="6"/>
      <c r="V117" s="8"/>
      <c r="W117" s="96"/>
      <c r="X117" s="96"/>
      <c r="Y117" s="5"/>
      <c r="Z117" s="5"/>
    </row>
    <row r="118" spans="1:31" s="4" customFormat="1" ht="15" customHeight="1">
      <c r="A118" s="161" t="str">
        <f>$A$2</f>
        <v>Địa chỉ: Lô A14, đường 4A, KCN Hải Sơn, Đức Hòa, Long An</v>
      </c>
      <c r="B118" s="316"/>
      <c r="C118" s="316"/>
      <c r="D118" s="316"/>
      <c r="E118" s="94"/>
      <c r="F118" s="316"/>
      <c r="G118" s="316"/>
      <c r="H118" s="316"/>
      <c r="I118" s="316"/>
      <c r="J118" s="95"/>
      <c r="K118" s="316"/>
      <c r="L118" s="316"/>
      <c r="M118" s="316"/>
      <c r="N118" s="316"/>
      <c r="O118" s="316"/>
      <c r="P118" s="316"/>
      <c r="Q118" s="316"/>
      <c r="R118" s="316"/>
      <c r="S118" s="316"/>
      <c r="T118" s="69"/>
      <c r="U118" s="6"/>
      <c r="V118" s="8"/>
      <c r="W118" s="96"/>
      <c r="X118" s="96"/>
      <c r="Y118" s="5"/>
      <c r="Z118" s="5"/>
    </row>
    <row r="119" spans="1:31" s="4" customFormat="1" ht="15" customHeight="1">
      <c r="A119" s="161" t="str">
        <f>$A$3</f>
        <v>Số điện thoại: 072.3850606 - Fax: 072.3850608</v>
      </c>
      <c r="B119" s="316"/>
      <c r="C119" s="316"/>
      <c r="D119" s="316"/>
      <c r="E119" s="94"/>
      <c r="F119" s="316"/>
      <c r="G119" s="316"/>
      <c r="H119" s="316"/>
      <c r="I119" s="316"/>
      <c r="J119" s="95"/>
      <c r="K119" s="316"/>
      <c r="L119" s="316"/>
      <c r="M119" s="316"/>
      <c r="N119" s="316"/>
      <c r="O119" s="316"/>
      <c r="P119" s="316"/>
      <c r="Q119" s="316"/>
      <c r="R119" s="316"/>
      <c r="S119" s="316"/>
      <c r="T119" s="69"/>
      <c r="U119" s="6"/>
      <c r="V119" s="8"/>
      <c r="W119" s="96"/>
      <c r="X119" s="96"/>
      <c r="Y119" s="5"/>
      <c r="Z119" s="5"/>
    </row>
    <row r="120" spans="1:31" s="4" customFormat="1" ht="15" customHeight="1">
      <c r="A120" s="161" t="str">
        <f>$A$4</f>
        <v>MST: 1100878093</v>
      </c>
      <c r="B120" s="316"/>
      <c r="C120" s="316"/>
      <c r="D120" s="316"/>
      <c r="E120" s="94"/>
      <c r="F120" s="316"/>
      <c r="G120" s="316"/>
      <c r="H120" s="316"/>
      <c r="I120" s="316"/>
      <c r="J120" s="95"/>
      <c r="K120" s="316"/>
      <c r="L120" s="92"/>
      <c r="M120" s="316"/>
      <c r="N120" s="316"/>
      <c r="O120" s="316"/>
      <c r="P120" s="316"/>
      <c r="Q120" s="14"/>
      <c r="R120" s="316"/>
      <c r="S120" s="316"/>
      <c r="T120" s="316"/>
      <c r="U120" s="6"/>
      <c r="V120" s="8"/>
      <c r="W120" s="96"/>
      <c r="X120" s="96"/>
      <c r="Y120" s="5"/>
      <c r="Z120" s="5"/>
    </row>
    <row r="121" spans="1:31" s="124" customFormat="1" ht="14.25" customHeight="1">
      <c r="A121" s="122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6"/>
      <c r="V121" s="8"/>
      <c r="W121" s="125"/>
      <c r="X121" s="125"/>
      <c r="Y121" s="125"/>
      <c r="Z121" s="125"/>
    </row>
    <row r="122" spans="1:31" s="33" customFormat="1" ht="24" customHeight="1">
      <c r="A122" s="421" t="s">
        <v>20</v>
      </c>
      <c r="B122" s="421" t="s">
        <v>21</v>
      </c>
      <c r="C122" s="420" t="s">
        <v>1</v>
      </c>
      <c r="D122" s="420" t="s">
        <v>2</v>
      </c>
      <c r="E122" s="423" t="s">
        <v>58</v>
      </c>
      <c r="F122" s="412" t="s">
        <v>27</v>
      </c>
      <c r="G122" s="414"/>
      <c r="H122" s="414"/>
      <c r="I122" s="414"/>
      <c r="J122" s="414"/>
      <c r="K122" s="413"/>
      <c r="L122" s="408" t="s">
        <v>60</v>
      </c>
      <c r="M122" s="408" t="s">
        <v>5</v>
      </c>
      <c r="N122" s="420" t="s">
        <v>6</v>
      </c>
      <c r="O122" s="420"/>
      <c r="P122" s="420"/>
      <c r="Q122" s="408" t="s">
        <v>7</v>
      </c>
      <c r="R122" s="408" t="s">
        <v>8</v>
      </c>
      <c r="S122" s="408" t="s">
        <v>9</v>
      </c>
      <c r="T122" s="410" t="s">
        <v>10</v>
      </c>
      <c r="U122" s="6"/>
      <c r="V122" s="8"/>
      <c r="W122" s="34"/>
      <c r="X122" s="5"/>
      <c r="Y122" s="5"/>
      <c r="Z122" s="5"/>
      <c r="AA122" s="4"/>
      <c r="AB122" s="4"/>
      <c r="AC122" s="4"/>
      <c r="AD122" s="4"/>
      <c r="AE122" s="4"/>
    </row>
    <row r="123" spans="1:31" s="33" customFormat="1" ht="33.75" customHeight="1">
      <c r="A123" s="422"/>
      <c r="B123" s="422"/>
      <c r="C123" s="420"/>
      <c r="D123" s="420"/>
      <c r="E123" s="423"/>
      <c r="F123" s="412" t="s">
        <v>62</v>
      </c>
      <c r="G123" s="413"/>
      <c r="H123" s="412" t="s">
        <v>42</v>
      </c>
      <c r="I123" s="414"/>
      <c r="J123" s="415" t="s">
        <v>28</v>
      </c>
      <c r="K123" s="408" t="s">
        <v>4</v>
      </c>
      <c r="L123" s="409"/>
      <c r="M123" s="409"/>
      <c r="N123" s="417" t="s">
        <v>12</v>
      </c>
      <c r="O123" s="408" t="s">
        <v>13</v>
      </c>
      <c r="P123" s="408" t="s">
        <v>35</v>
      </c>
      <c r="Q123" s="409"/>
      <c r="R123" s="409"/>
      <c r="S123" s="409"/>
      <c r="T123" s="411"/>
      <c r="U123" s="123"/>
      <c r="V123" s="34"/>
      <c r="W123" s="34"/>
      <c r="X123" s="5"/>
      <c r="Y123" s="5"/>
      <c r="Z123" s="5"/>
      <c r="AA123" s="4"/>
      <c r="AB123" s="4"/>
      <c r="AC123" s="4"/>
      <c r="AD123" s="4"/>
      <c r="AE123" s="4"/>
    </row>
    <row r="124" spans="1:31" s="33" customFormat="1" ht="35.25" customHeight="1">
      <c r="A124" s="422"/>
      <c r="B124" s="422"/>
      <c r="C124" s="408"/>
      <c r="D124" s="408"/>
      <c r="E124" s="423"/>
      <c r="F124" s="313" t="s">
        <v>41</v>
      </c>
      <c r="G124" s="312" t="s">
        <v>19</v>
      </c>
      <c r="H124" s="313" t="s">
        <v>18</v>
      </c>
      <c r="I124" s="319" t="s">
        <v>19</v>
      </c>
      <c r="J124" s="416"/>
      <c r="K124" s="409"/>
      <c r="L124" s="419"/>
      <c r="M124" s="409"/>
      <c r="N124" s="418"/>
      <c r="O124" s="409"/>
      <c r="P124" s="409"/>
      <c r="Q124" s="409"/>
      <c r="R124" s="409"/>
      <c r="S124" s="409"/>
      <c r="T124" s="411"/>
      <c r="U124" s="123"/>
      <c r="V124" s="34"/>
      <c r="W124" s="34"/>
      <c r="X124" s="5"/>
      <c r="Y124" s="5"/>
      <c r="Z124" s="5"/>
      <c r="AA124" s="4"/>
      <c r="AB124" s="4"/>
      <c r="AC124" s="4"/>
      <c r="AD124" s="4"/>
      <c r="AE124" s="4"/>
    </row>
    <row r="125" spans="1:31" s="98" customFormat="1" ht="12.75" customHeight="1">
      <c r="A125" s="97">
        <v>1</v>
      </c>
      <c r="B125" s="97">
        <v>2</v>
      </c>
      <c r="C125" s="97">
        <v>3</v>
      </c>
      <c r="D125" s="97">
        <v>4</v>
      </c>
      <c r="E125" s="97">
        <v>5</v>
      </c>
      <c r="F125" s="97">
        <v>7</v>
      </c>
      <c r="G125" s="97">
        <v>8</v>
      </c>
      <c r="H125" s="97">
        <v>9</v>
      </c>
      <c r="I125" s="97">
        <v>10</v>
      </c>
      <c r="J125" s="97">
        <v>13</v>
      </c>
      <c r="K125" s="97">
        <v>14</v>
      </c>
      <c r="L125" s="97">
        <v>16</v>
      </c>
      <c r="M125" s="97">
        <v>20</v>
      </c>
      <c r="N125" s="97">
        <v>24</v>
      </c>
      <c r="O125" s="97">
        <v>25</v>
      </c>
      <c r="P125" s="97">
        <v>26</v>
      </c>
      <c r="Q125" s="97">
        <v>29</v>
      </c>
      <c r="R125" s="97">
        <v>30</v>
      </c>
      <c r="S125" s="97">
        <v>31</v>
      </c>
      <c r="T125" s="97">
        <v>32</v>
      </c>
      <c r="U125" s="123"/>
      <c r="V125" s="99"/>
      <c r="W125" s="99"/>
      <c r="X125" s="100"/>
      <c r="Y125" s="100"/>
      <c r="Z125" s="100"/>
      <c r="AA125" s="101"/>
      <c r="AB125" s="101"/>
      <c r="AC125" s="101"/>
      <c r="AD125" s="101"/>
      <c r="AE125" s="101"/>
    </row>
    <row r="126" spans="1:31" s="44" customFormat="1" ht="23.25" customHeight="1">
      <c r="A126" s="46">
        <f>ROW()-125</f>
        <v>1</v>
      </c>
      <c r="B126" s="163" t="s">
        <v>97</v>
      </c>
      <c r="C126" s="102" t="str">
        <f t="shared" ref="C126:C162" si="26">VLOOKUP(B126,DS,2,0)</f>
        <v xml:space="preserve"> Lâm Thị Mộng Kiều </v>
      </c>
      <c r="D126" s="135" t="str">
        <f t="shared" ref="D126:D162" si="27">VLOOKUP(B126,DS,3,0)</f>
        <v>Công nhân</v>
      </c>
      <c r="E126" s="103">
        <f t="shared" ref="E126:E162" si="28">VLOOKUP(B126,DS,4,0)</f>
        <v>2568000</v>
      </c>
      <c r="F126" s="108">
        <f>VLOOKUP(B126,'CC - 12'!$B$95:$AS$168,36,0)</f>
        <v>26</v>
      </c>
      <c r="G126" s="243">
        <f t="shared" ref="G126:G162" si="29">ROUND(E126/$U$2*F126,0)</f>
        <v>2472889</v>
      </c>
      <c r="H126" s="108">
        <f>(VLOOKUP(B126,'CC - 12'!$B$95:$AS$168,37,0)+VLOOKUP(B126,'CC - 12'!$B$95:$AS$168,38,0))</f>
        <v>0</v>
      </c>
      <c r="I126" s="243">
        <f t="shared" ref="I126:I162" si="30">ROUND(E126/$U$2*H126,0)</f>
        <v>0</v>
      </c>
      <c r="J126" s="109">
        <f>F126+H126</f>
        <v>26</v>
      </c>
      <c r="K126" s="47">
        <f>G126+I126</f>
        <v>2472889</v>
      </c>
      <c r="L126" s="103">
        <f t="shared" ref="L126:L162" si="31">+F126*15000</f>
        <v>390000</v>
      </c>
      <c r="M126" s="49">
        <f t="shared" ref="M126:M162" si="32">K126+L126</f>
        <v>2862889</v>
      </c>
      <c r="N126" s="48">
        <f>IF(VLOOKUP(B126,DS,20,0)="x",E126*$N$5,0)</f>
        <v>205440</v>
      </c>
      <c r="O126" s="48">
        <f>IF(VLOOKUP(B126,DS,20,0)="x",E126*$O$5,0)</f>
        <v>38520</v>
      </c>
      <c r="P126" s="48">
        <f>IF(VLOOKUP(B126,DS,20,0)="x",E126*$P$5,0)</f>
        <v>25680</v>
      </c>
      <c r="Q126" s="47">
        <f t="shared" ref="Q126:Q163" si="33">M126-SUM(N126:P126)</f>
        <v>2593249</v>
      </c>
      <c r="R126" s="47">
        <f t="shared" ref="R126:R162" si="34">VLOOKUP(B126,DS,23,0)</f>
        <v>0</v>
      </c>
      <c r="S126" s="55">
        <f>Q126-R126</f>
        <v>2593249</v>
      </c>
      <c r="T126" s="47"/>
      <c r="U126" s="123"/>
      <c r="V126" s="45"/>
      <c r="W126" s="34"/>
      <c r="X126" s="5"/>
      <c r="Y126" s="5"/>
      <c r="Z126" s="5"/>
      <c r="AA126" s="4"/>
      <c r="AB126" s="4"/>
      <c r="AC126" s="4"/>
      <c r="AD126" s="4"/>
      <c r="AE126" s="4"/>
    </row>
    <row r="127" spans="1:31" s="44" customFormat="1" ht="23.25" customHeight="1">
      <c r="A127" s="46">
        <f t="shared" ref="A127:A162" si="35">ROW()-125</f>
        <v>2</v>
      </c>
      <c r="B127" s="163" t="s">
        <v>98</v>
      </c>
      <c r="C127" s="102" t="str">
        <f t="shared" si="26"/>
        <v>Huỳnh Thị Hường</v>
      </c>
      <c r="D127" s="135" t="str">
        <f t="shared" si="27"/>
        <v>Công nhân</v>
      </c>
      <c r="E127" s="103">
        <f t="shared" si="28"/>
        <v>2568000</v>
      </c>
      <c r="F127" s="108">
        <f>VLOOKUP(B127,'CC - 12'!$B$95:$AS$168,36,0)</f>
        <v>27</v>
      </c>
      <c r="G127" s="243">
        <f t="shared" si="29"/>
        <v>2568000</v>
      </c>
      <c r="H127" s="108">
        <f>(VLOOKUP(B127,'CC - 12'!$B$95:$AS$168,37,0)+VLOOKUP(B127,'CC - 12'!$B$95:$AS$168,38,0))</f>
        <v>0</v>
      </c>
      <c r="I127" s="243">
        <f t="shared" si="30"/>
        <v>0</v>
      </c>
      <c r="J127" s="109">
        <f t="shared" ref="J127:K160" si="36">F127+H127</f>
        <v>27</v>
      </c>
      <c r="K127" s="47">
        <f t="shared" si="36"/>
        <v>2568000</v>
      </c>
      <c r="L127" s="103">
        <f t="shared" si="31"/>
        <v>405000</v>
      </c>
      <c r="M127" s="49">
        <f t="shared" si="32"/>
        <v>2973000</v>
      </c>
      <c r="N127" s="48">
        <f>IF(VLOOKUP(B127,DS,20,0)="x",E127*$N$5,0)</f>
        <v>205440</v>
      </c>
      <c r="O127" s="48">
        <f>IF(VLOOKUP(B127,DS,20,0)="x",E127*$O$5,0)</f>
        <v>38520</v>
      </c>
      <c r="P127" s="48">
        <f>IF(VLOOKUP(B127,DS,20,0)="x",E127*$P$5,0)</f>
        <v>25680</v>
      </c>
      <c r="Q127" s="47">
        <f t="shared" si="33"/>
        <v>2703360</v>
      </c>
      <c r="R127" s="47">
        <f t="shared" si="34"/>
        <v>0</v>
      </c>
      <c r="S127" s="55">
        <f t="shared" ref="S127:S162" si="37">Q127-R127</f>
        <v>2703360</v>
      </c>
      <c r="T127" s="47"/>
      <c r="U127" s="123"/>
      <c r="V127" s="45"/>
      <c r="W127" s="34"/>
      <c r="X127" s="5"/>
      <c r="Y127" s="5"/>
      <c r="Z127" s="5"/>
      <c r="AA127" s="4"/>
      <c r="AB127" s="4"/>
      <c r="AC127" s="4"/>
      <c r="AD127" s="4"/>
      <c r="AE127" s="4"/>
    </row>
    <row r="128" spans="1:31" s="44" customFormat="1" ht="23.25" customHeight="1">
      <c r="A128" s="46">
        <f t="shared" si="35"/>
        <v>3</v>
      </c>
      <c r="B128" s="163" t="s">
        <v>99</v>
      </c>
      <c r="C128" s="102" t="str">
        <f t="shared" si="26"/>
        <v>Nguyễn Thị Rong</v>
      </c>
      <c r="D128" s="135" t="str">
        <f t="shared" si="27"/>
        <v>Công nhân</v>
      </c>
      <c r="E128" s="103">
        <f t="shared" si="28"/>
        <v>2568000</v>
      </c>
      <c r="F128" s="108">
        <f>VLOOKUP(B128,'CC - 12'!$B$95:$AS$168,36,0)</f>
        <v>27</v>
      </c>
      <c r="G128" s="243">
        <f t="shared" si="29"/>
        <v>2568000</v>
      </c>
      <c r="H128" s="108">
        <f>(VLOOKUP(B128,'CC - 12'!$B$95:$AS$168,37,0)+VLOOKUP(B128,'CC - 12'!$B$95:$AS$168,38,0))</f>
        <v>0</v>
      </c>
      <c r="I128" s="243">
        <f t="shared" si="30"/>
        <v>0</v>
      </c>
      <c r="J128" s="109">
        <f t="shared" si="36"/>
        <v>27</v>
      </c>
      <c r="K128" s="47">
        <f t="shared" si="36"/>
        <v>2568000</v>
      </c>
      <c r="L128" s="103">
        <f t="shared" si="31"/>
        <v>405000</v>
      </c>
      <c r="M128" s="49">
        <f t="shared" si="32"/>
        <v>2973000</v>
      </c>
      <c r="N128" s="48">
        <f>IF(VLOOKUP(B128,DS,20,0)="x",E128*$N$5,0)</f>
        <v>205440</v>
      </c>
      <c r="O128" s="48">
        <f>IF(VLOOKUP(B128,DS,20,0)="x",E128*$O$5,0)</f>
        <v>38520</v>
      </c>
      <c r="P128" s="48">
        <f>IF(VLOOKUP(B128,DS,20,0)="x",E128*$P$5,0)</f>
        <v>25680</v>
      </c>
      <c r="Q128" s="47">
        <f t="shared" si="33"/>
        <v>2703360</v>
      </c>
      <c r="R128" s="47">
        <f t="shared" si="34"/>
        <v>0</v>
      </c>
      <c r="S128" s="55">
        <f t="shared" si="37"/>
        <v>2703360</v>
      </c>
      <c r="T128" s="47"/>
      <c r="U128" s="123"/>
      <c r="V128" s="45"/>
      <c r="W128" s="34"/>
      <c r="X128" s="5"/>
      <c r="Y128" s="5"/>
      <c r="Z128" s="5"/>
      <c r="AA128" s="4"/>
      <c r="AB128" s="4"/>
      <c r="AC128" s="4"/>
      <c r="AD128" s="4"/>
      <c r="AE128" s="4"/>
    </row>
    <row r="129" spans="1:31" s="44" customFormat="1" ht="23.25" customHeight="1">
      <c r="A129" s="46">
        <f t="shared" si="35"/>
        <v>4</v>
      </c>
      <c r="B129" s="163" t="s">
        <v>100</v>
      </c>
      <c r="C129" s="102" t="str">
        <f t="shared" si="26"/>
        <v>Sơn Thị Nil</v>
      </c>
      <c r="D129" s="135" t="str">
        <f t="shared" si="27"/>
        <v>Công nhân</v>
      </c>
      <c r="E129" s="103">
        <f t="shared" si="28"/>
        <v>2568000</v>
      </c>
      <c r="F129" s="108">
        <f>VLOOKUP(B129,'CC - 12'!$B$95:$AS$168,36,0)</f>
        <v>26</v>
      </c>
      <c r="G129" s="243">
        <f t="shared" si="29"/>
        <v>2472889</v>
      </c>
      <c r="H129" s="108">
        <f>(VLOOKUP(B129,'CC - 12'!$B$95:$AS$168,37,0)+VLOOKUP(B129,'CC - 12'!$B$95:$AS$168,38,0))</f>
        <v>0</v>
      </c>
      <c r="I129" s="243">
        <f t="shared" si="30"/>
        <v>0</v>
      </c>
      <c r="J129" s="109">
        <f t="shared" si="36"/>
        <v>26</v>
      </c>
      <c r="K129" s="47">
        <f t="shared" si="36"/>
        <v>2472889</v>
      </c>
      <c r="L129" s="103">
        <f t="shared" si="31"/>
        <v>390000</v>
      </c>
      <c r="M129" s="49">
        <f t="shared" si="32"/>
        <v>2862889</v>
      </c>
      <c r="N129" s="48">
        <f>IF(VLOOKUP(B129,DS,20,0)="x",E129*$N$5,0)</f>
        <v>205440</v>
      </c>
      <c r="O129" s="48">
        <f>IF(VLOOKUP(B129,DS,20,0)="x",E129*$O$5,0)</f>
        <v>38520</v>
      </c>
      <c r="P129" s="48">
        <f>IF(VLOOKUP(B129,DS,20,0)="x",E129*$P$5,0)</f>
        <v>25680</v>
      </c>
      <c r="Q129" s="47">
        <f t="shared" si="33"/>
        <v>2593249</v>
      </c>
      <c r="R129" s="47">
        <f t="shared" si="34"/>
        <v>0</v>
      </c>
      <c r="S129" s="55">
        <f t="shared" si="37"/>
        <v>2593249</v>
      </c>
      <c r="T129" s="47"/>
      <c r="U129" s="123"/>
      <c r="V129" s="45"/>
      <c r="W129" s="34"/>
      <c r="X129" s="5"/>
      <c r="Y129" s="5"/>
      <c r="Z129" s="5"/>
      <c r="AA129" s="4"/>
      <c r="AB129" s="4"/>
      <c r="AC129" s="4"/>
      <c r="AD129" s="4"/>
      <c r="AE129" s="4"/>
    </row>
    <row r="130" spans="1:31" s="44" customFormat="1" ht="23.25" customHeight="1">
      <c r="A130" s="46">
        <f t="shared" si="35"/>
        <v>5</v>
      </c>
      <c r="B130" s="163" t="s">
        <v>101</v>
      </c>
      <c r="C130" s="102" t="str">
        <f t="shared" si="26"/>
        <v>Huỳnh Thị Bé Tha</v>
      </c>
      <c r="D130" s="135" t="str">
        <f t="shared" si="27"/>
        <v>Công nhân</v>
      </c>
      <c r="E130" s="103">
        <f t="shared" si="28"/>
        <v>2568000</v>
      </c>
      <c r="F130" s="108">
        <f>VLOOKUP(B130,'CC - 12'!$B$95:$AS$168,36,0)</f>
        <v>27</v>
      </c>
      <c r="G130" s="243">
        <f t="shared" si="29"/>
        <v>2568000</v>
      </c>
      <c r="H130" s="108">
        <f>(VLOOKUP(B130,'CC - 12'!$B$95:$AS$168,37,0)+VLOOKUP(B130,'CC - 12'!$B$95:$AS$168,38,0))</f>
        <v>0</v>
      </c>
      <c r="I130" s="243">
        <f t="shared" si="30"/>
        <v>0</v>
      </c>
      <c r="J130" s="109">
        <f t="shared" si="36"/>
        <v>27</v>
      </c>
      <c r="K130" s="47">
        <f t="shared" si="36"/>
        <v>2568000</v>
      </c>
      <c r="L130" s="103">
        <f t="shared" si="31"/>
        <v>405000</v>
      </c>
      <c r="M130" s="49">
        <f t="shared" si="32"/>
        <v>2973000</v>
      </c>
      <c r="N130" s="48">
        <f>IF(VLOOKUP(B130,DS,20,0)="x",E130*$N$5,0)</f>
        <v>205440</v>
      </c>
      <c r="O130" s="48">
        <f>IF(VLOOKUP(B130,DS,20,0)="x",E130*$O$5,0)</f>
        <v>38520</v>
      </c>
      <c r="P130" s="48">
        <f>IF(VLOOKUP(B130,DS,20,0)="x",E130*$P$5,0)</f>
        <v>25680</v>
      </c>
      <c r="Q130" s="47">
        <f t="shared" si="33"/>
        <v>2703360</v>
      </c>
      <c r="R130" s="47">
        <f t="shared" si="34"/>
        <v>0</v>
      </c>
      <c r="S130" s="55">
        <f t="shared" si="37"/>
        <v>2703360</v>
      </c>
      <c r="T130" s="47"/>
      <c r="U130" s="123"/>
      <c r="V130" s="45"/>
      <c r="W130" s="34"/>
      <c r="X130" s="5"/>
      <c r="Y130" s="5"/>
      <c r="Z130" s="5"/>
      <c r="AA130" s="4"/>
      <c r="AB130" s="4"/>
      <c r="AC130" s="4"/>
      <c r="AD130" s="4"/>
      <c r="AE130" s="4"/>
    </row>
    <row r="131" spans="1:31" s="44" customFormat="1" ht="23.25" customHeight="1">
      <c r="A131" s="46">
        <f t="shared" si="35"/>
        <v>6</v>
      </c>
      <c r="B131" s="163" t="s">
        <v>102</v>
      </c>
      <c r="C131" s="102" t="str">
        <f t="shared" si="26"/>
        <v>Huỳnh Thị Bé Thi</v>
      </c>
      <c r="D131" s="135" t="str">
        <f t="shared" si="27"/>
        <v>Công nhân</v>
      </c>
      <c r="E131" s="103">
        <f t="shared" si="28"/>
        <v>2568000</v>
      </c>
      <c r="F131" s="108">
        <f>VLOOKUP(B131,'CC - 12'!$B$95:$AS$168,36,0)</f>
        <v>26</v>
      </c>
      <c r="G131" s="243">
        <f t="shared" si="29"/>
        <v>2472889</v>
      </c>
      <c r="H131" s="108">
        <f>(VLOOKUP(B131,'CC - 12'!$B$95:$AS$168,37,0)+VLOOKUP(B131,'CC - 12'!$B$95:$AS$168,38,0))</f>
        <v>0</v>
      </c>
      <c r="I131" s="243">
        <f t="shared" si="30"/>
        <v>0</v>
      </c>
      <c r="J131" s="109">
        <f t="shared" si="36"/>
        <v>26</v>
      </c>
      <c r="K131" s="47">
        <f t="shared" si="36"/>
        <v>2472889</v>
      </c>
      <c r="L131" s="103">
        <f t="shared" si="31"/>
        <v>390000</v>
      </c>
      <c r="M131" s="49">
        <f t="shared" si="32"/>
        <v>2862889</v>
      </c>
      <c r="N131" s="48">
        <f>IF(VLOOKUP(B131,DS,20,0)="x",E131*$N$5,0)</f>
        <v>205440</v>
      </c>
      <c r="O131" s="48">
        <f>IF(VLOOKUP(B131,DS,20,0)="x",E131*$O$5,0)</f>
        <v>38520</v>
      </c>
      <c r="P131" s="48">
        <f>IF(VLOOKUP(B131,DS,20,0)="x",E131*$P$5,0)</f>
        <v>25680</v>
      </c>
      <c r="Q131" s="47">
        <f t="shared" si="33"/>
        <v>2593249</v>
      </c>
      <c r="R131" s="47">
        <f t="shared" si="34"/>
        <v>0</v>
      </c>
      <c r="S131" s="55">
        <f t="shared" si="37"/>
        <v>2593249</v>
      </c>
      <c r="T131" s="47"/>
      <c r="U131" s="123"/>
      <c r="V131" s="45"/>
      <c r="W131" s="34"/>
      <c r="X131" s="5"/>
      <c r="Y131" s="5"/>
      <c r="Z131" s="5"/>
      <c r="AA131" s="4"/>
      <c r="AB131" s="4"/>
      <c r="AC131" s="4"/>
      <c r="AD131" s="4"/>
      <c r="AE131" s="4"/>
    </row>
    <row r="132" spans="1:31" s="44" customFormat="1" ht="23.25" customHeight="1">
      <c r="A132" s="46">
        <f t="shared" si="35"/>
        <v>7</v>
      </c>
      <c r="B132" s="163" t="s">
        <v>103</v>
      </c>
      <c r="C132" s="102" t="str">
        <f t="shared" si="26"/>
        <v>Nguyễn Thị Kim Hồng</v>
      </c>
      <c r="D132" s="135" t="str">
        <f t="shared" si="27"/>
        <v>Công nhân</v>
      </c>
      <c r="E132" s="103">
        <f t="shared" si="28"/>
        <v>2568000</v>
      </c>
      <c r="F132" s="108">
        <f>VLOOKUP(B132,'CC - 12'!$B$95:$AS$168,36,0)</f>
        <v>27</v>
      </c>
      <c r="G132" s="243">
        <f t="shared" si="29"/>
        <v>2568000</v>
      </c>
      <c r="H132" s="108">
        <f>(VLOOKUP(B132,'CC - 12'!$B$95:$AS$168,37,0)+VLOOKUP(B132,'CC - 12'!$B$95:$AS$168,38,0))</f>
        <v>0</v>
      </c>
      <c r="I132" s="243">
        <f t="shared" si="30"/>
        <v>0</v>
      </c>
      <c r="J132" s="109">
        <f t="shared" si="36"/>
        <v>27</v>
      </c>
      <c r="K132" s="47">
        <f t="shared" si="36"/>
        <v>2568000</v>
      </c>
      <c r="L132" s="103">
        <f t="shared" si="31"/>
        <v>405000</v>
      </c>
      <c r="M132" s="49">
        <f t="shared" si="32"/>
        <v>2973000</v>
      </c>
      <c r="N132" s="48">
        <f>IF(VLOOKUP(B132,DS,20,0)="x",E132*$N$5,0)</f>
        <v>205440</v>
      </c>
      <c r="O132" s="48">
        <f>IF(VLOOKUP(B132,DS,20,0)="x",E132*$O$5,0)</f>
        <v>38520</v>
      </c>
      <c r="P132" s="48">
        <f>IF(VLOOKUP(B132,DS,20,0)="x",E132*$P$5,0)</f>
        <v>25680</v>
      </c>
      <c r="Q132" s="47">
        <f t="shared" si="33"/>
        <v>2703360</v>
      </c>
      <c r="R132" s="47">
        <f t="shared" si="34"/>
        <v>0</v>
      </c>
      <c r="S132" s="55">
        <f t="shared" si="37"/>
        <v>2703360</v>
      </c>
      <c r="T132" s="47"/>
      <c r="U132" s="123"/>
      <c r="V132" s="45"/>
      <c r="W132" s="34"/>
      <c r="X132" s="5"/>
      <c r="Y132" s="5"/>
      <c r="Z132" s="5"/>
      <c r="AA132" s="4"/>
      <c r="AB132" s="4"/>
      <c r="AC132" s="4"/>
      <c r="AD132" s="4"/>
      <c r="AE132" s="4"/>
    </row>
    <row r="133" spans="1:31" s="44" customFormat="1" ht="23.25" customHeight="1">
      <c r="A133" s="46">
        <f t="shared" si="35"/>
        <v>8</v>
      </c>
      <c r="B133" s="163" t="s">
        <v>104</v>
      </c>
      <c r="C133" s="102" t="str">
        <f t="shared" si="26"/>
        <v>Nguyễn Thị Lựu</v>
      </c>
      <c r="D133" s="135" t="str">
        <f t="shared" si="27"/>
        <v>Công nhân</v>
      </c>
      <c r="E133" s="103">
        <f t="shared" si="28"/>
        <v>2568000</v>
      </c>
      <c r="F133" s="108">
        <f>VLOOKUP(B133,'CC - 12'!$B$95:$AS$168,36,0)</f>
        <v>27</v>
      </c>
      <c r="G133" s="243">
        <f t="shared" si="29"/>
        <v>2568000</v>
      </c>
      <c r="H133" s="108">
        <f>(VLOOKUP(B133,'CC - 12'!$B$95:$AS$168,37,0)+VLOOKUP(B133,'CC - 12'!$B$95:$AS$168,38,0))</f>
        <v>0</v>
      </c>
      <c r="I133" s="243">
        <f t="shared" si="30"/>
        <v>0</v>
      </c>
      <c r="J133" s="109">
        <f t="shared" si="36"/>
        <v>27</v>
      </c>
      <c r="K133" s="47">
        <f t="shared" si="36"/>
        <v>2568000</v>
      </c>
      <c r="L133" s="103">
        <f t="shared" si="31"/>
        <v>405000</v>
      </c>
      <c r="M133" s="49">
        <f t="shared" si="32"/>
        <v>2973000</v>
      </c>
      <c r="N133" s="48">
        <f>IF(VLOOKUP(B133,DS,20,0)="x",E133*$N$5,0)</f>
        <v>205440</v>
      </c>
      <c r="O133" s="48">
        <f>IF(VLOOKUP(B133,DS,20,0)="x",E133*$O$5,0)</f>
        <v>38520</v>
      </c>
      <c r="P133" s="48">
        <f>IF(VLOOKUP(B133,DS,20,0)="x",E133*$P$5,0)</f>
        <v>25680</v>
      </c>
      <c r="Q133" s="47">
        <f t="shared" si="33"/>
        <v>2703360</v>
      </c>
      <c r="R133" s="47">
        <f t="shared" si="34"/>
        <v>0</v>
      </c>
      <c r="S133" s="55">
        <f t="shared" si="37"/>
        <v>2703360</v>
      </c>
      <c r="T133" s="47"/>
      <c r="U133" s="123"/>
      <c r="V133" s="45"/>
      <c r="W133" s="34"/>
      <c r="X133" s="5"/>
      <c r="Y133" s="5"/>
      <c r="Z133" s="5"/>
      <c r="AA133" s="4"/>
      <c r="AB133" s="4"/>
      <c r="AC133" s="4"/>
      <c r="AD133" s="4"/>
      <c r="AE133" s="4"/>
    </row>
    <row r="134" spans="1:31" s="44" customFormat="1" ht="23.25" customHeight="1">
      <c r="A134" s="46">
        <f t="shared" si="35"/>
        <v>9</v>
      </c>
      <c r="B134" s="163" t="s">
        <v>105</v>
      </c>
      <c r="C134" s="102" t="str">
        <f t="shared" si="26"/>
        <v>Lý Thị Được</v>
      </c>
      <c r="D134" s="135" t="str">
        <f t="shared" si="27"/>
        <v>Công nhân</v>
      </c>
      <c r="E134" s="103">
        <f t="shared" si="28"/>
        <v>2568000</v>
      </c>
      <c r="F134" s="108">
        <f>VLOOKUP(B134,'CC - 12'!$B$95:$AS$168,36,0)</f>
        <v>26</v>
      </c>
      <c r="G134" s="243">
        <f t="shared" si="29"/>
        <v>2472889</v>
      </c>
      <c r="H134" s="108">
        <f>(VLOOKUP(B134,'CC - 12'!$B$95:$AS$168,37,0)+VLOOKUP(B134,'CC - 12'!$B$95:$AS$168,38,0))</f>
        <v>0</v>
      </c>
      <c r="I134" s="243">
        <f t="shared" si="30"/>
        <v>0</v>
      </c>
      <c r="J134" s="109">
        <f t="shared" si="36"/>
        <v>26</v>
      </c>
      <c r="K134" s="47">
        <f t="shared" si="36"/>
        <v>2472889</v>
      </c>
      <c r="L134" s="103">
        <f t="shared" si="31"/>
        <v>390000</v>
      </c>
      <c r="M134" s="49">
        <f t="shared" si="32"/>
        <v>2862889</v>
      </c>
      <c r="N134" s="48">
        <f>IF(VLOOKUP(B134,DS,20,0)="x",E134*$N$5,0)</f>
        <v>205440</v>
      </c>
      <c r="O134" s="48">
        <f>IF(VLOOKUP(B134,DS,20,0)="x",E134*$O$5,0)</f>
        <v>38520</v>
      </c>
      <c r="P134" s="48">
        <f>IF(VLOOKUP(B134,DS,20,0)="x",E134*$P$5,0)</f>
        <v>25680</v>
      </c>
      <c r="Q134" s="47">
        <f t="shared" si="33"/>
        <v>2593249</v>
      </c>
      <c r="R134" s="47">
        <f t="shared" si="34"/>
        <v>0</v>
      </c>
      <c r="S134" s="55">
        <f t="shared" si="37"/>
        <v>2593249</v>
      </c>
      <c r="T134" s="47"/>
      <c r="U134" s="123"/>
      <c r="V134" s="45"/>
      <c r="W134" s="34"/>
      <c r="X134" s="5"/>
      <c r="Y134" s="5"/>
      <c r="Z134" s="5"/>
      <c r="AA134" s="4"/>
      <c r="AB134" s="4"/>
      <c r="AC134" s="4"/>
      <c r="AD134" s="4"/>
      <c r="AE134" s="4"/>
    </row>
    <row r="135" spans="1:31" s="44" customFormat="1" ht="23.25" customHeight="1">
      <c r="A135" s="46">
        <f t="shared" si="35"/>
        <v>10</v>
      </c>
      <c r="B135" s="163" t="s">
        <v>106</v>
      </c>
      <c r="C135" s="102" t="str">
        <f t="shared" si="26"/>
        <v>Lý La Quan</v>
      </c>
      <c r="D135" s="135" t="str">
        <f t="shared" si="27"/>
        <v>Công nhân</v>
      </c>
      <c r="E135" s="103">
        <f t="shared" si="28"/>
        <v>2568000</v>
      </c>
      <c r="F135" s="108">
        <f>VLOOKUP(B135,'CC - 12'!$B$95:$AS$168,36,0)</f>
        <v>27</v>
      </c>
      <c r="G135" s="243">
        <f t="shared" si="29"/>
        <v>2568000</v>
      </c>
      <c r="H135" s="108">
        <f>(VLOOKUP(B135,'CC - 12'!$B$95:$AS$168,37,0)+VLOOKUP(B135,'CC - 12'!$B$95:$AS$168,38,0))</f>
        <v>0</v>
      </c>
      <c r="I135" s="243">
        <f t="shared" si="30"/>
        <v>0</v>
      </c>
      <c r="J135" s="109">
        <f t="shared" si="36"/>
        <v>27</v>
      </c>
      <c r="K135" s="47">
        <f t="shared" si="36"/>
        <v>2568000</v>
      </c>
      <c r="L135" s="103">
        <f t="shared" si="31"/>
        <v>405000</v>
      </c>
      <c r="M135" s="49">
        <f t="shared" si="32"/>
        <v>2973000</v>
      </c>
      <c r="N135" s="48">
        <f>IF(VLOOKUP(B135,DS,20,0)="x",E135*$N$5,0)</f>
        <v>205440</v>
      </c>
      <c r="O135" s="48">
        <f>IF(VLOOKUP(B135,DS,20,0)="x",E135*$O$5,0)</f>
        <v>38520</v>
      </c>
      <c r="P135" s="48">
        <f>IF(VLOOKUP(B135,DS,20,0)="x",E135*$P$5,0)</f>
        <v>25680</v>
      </c>
      <c r="Q135" s="47">
        <f t="shared" si="33"/>
        <v>2703360</v>
      </c>
      <c r="R135" s="47">
        <f t="shared" si="34"/>
        <v>0</v>
      </c>
      <c r="S135" s="55">
        <f t="shared" si="37"/>
        <v>2703360</v>
      </c>
      <c r="T135" s="47"/>
      <c r="U135" s="123"/>
      <c r="V135" s="45"/>
      <c r="W135" s="34"/>
      <c r="X135" s="5"/>
      <c r="Y135" s="5"/>
      <c r="Z135" s="5"/>
      <c r="AA135" s="4"/>
      <c r="AB135" s="4"/>
      <c r="AC135" s="4"/>
      <c r="AD135" s="4"/>
      <c r="AE135" s="4"/>
    </row>
    <row r="136" spans="1:31" s="44" customFormat="1" ht="23.25" customHeight="1">
      <c r="A136" s="46">
        <f t="shared" si="35"/>
        <v>11</v>
      </c>
      <c r="B136" s="163" t="s">
        <v>107</v>
      </c>
      <c r="C136" s="102" t="str">
        <f t="shared" si="26"/>
        <v>Trà Thị Soi</v>
      </c>
      <c r="D136" s="135" t="str">
        <f t="shared" si="27"/>
        <v>Công nhân</v>
      </c>
      <c r="E136" s="103">
        <f t="shared" si="28"/>
        <v>2568000</v>
      </c>
      <c r="F136" s="108">
        <f>VLOOKUP(B136,'CC - 12'!$B$95:$AS$168,36,0)</f>
        <v>27</v>
      </c>
      <c r="G136" s="243">
        <f t="shared" si="29"/>
        <v>2568000</v>
      </c>
      <c r="H136" s="108">
        <f>(VLOOKUP(B136,'CC - 12'!$B$95:$AS$168,37,0)+VLOOKUP(B136,'CC - 12'!$B$95:$AS$168,38,0))</f>
        <v>0</v>
      </c>
      <c r="I136" s="243">
        <f t="shared" si="30"/>
        <v>0</v>
      </c>
      <c r="J136" s="109">
        <f t="shared" si="36"/>
        <v>27</v>
      </c>
      <c r="K136" s="47">
        <f t="shared" si="36"/>
        <v>2568000</v>
      </c>
      <c r="L136" s="103">
        <f t="shared" si="31"/>
        <v>405000</v>
      </c>
      <c r="M136" s="49">
        <f t="shared" si="32"/>
        <v>2973000</v>
      </c>
      <c r="N136" s="48">
        <f>IF(VLOOKUP(B136,DS,20,0)="x",E136*$N$5,0)</f>
        <v>205440</v>
      </c>
      <c r="O136" s="48">
        <f>IF(VLOOKUP(B136,DS,20,0)="x",E136*$O$5,0)</f>
        <v>38520</v>
      </c>
      <c r="P136" s="48">
        <f>IF(VLOOKUP(B136,DS,20,0)="x",E136*$P$5,0)</f>
        <v>25680</v>
      </c>
      <c r="Q136" s="47">
        <f t="shared" si="33"/>
        <v>2703360</v>
      </c>
      <c r="R136" s="47">
        <f t="shared" si="34"/>
        <v>0</v>
      </c>
      <c r="S136" s="55">
        <f t="shared" si="37"/>
        <v>2703360</v>
      </c>
      <c r="T136" s="47"/>
      <c r="U136" s="123"/>
      <c r="V136" s="45"/>
      <c r="W136" s="34"/>
      <c r="X136" s="5"/>
      <c r="Y136" s="5"/>
      <c r="Z136" s="5"/>
      <c r="AA136" s="4"/>
      <c r="AB136" s="4"/>
      <c r="AC136" s="4"/>
      <c r="AD136" s="4"/>
      <c r="AE136" s="4"/>
    </row>
    <row r="137" spans="1:31" s="44" customFormat="1" ht="23.25" customHeight="1">
      <c r="A137" s="46">
        <f t="shared" si="35"/>
        <v>12</v>
      </c>
      <c r="B137" s="163" t="s">
        <v>108</v>
      </c>
      <c r="C137" s="102" t="str">
        <f t="shared" si="26"/>
        <v>Nguyễn Thị Diễm Hương</v>
      </c>
      <c r="D137" s="135" t="str">
        <f t="shared" si="27"/>
        <v>Công nhân</v>
      </c>
      <c r="E137" s="103">
        <f t="shared" si="28"/>
        <v>2568000</v>
      </c>
      <c r="F137" s="108">
        <f>VLOOKUP(B137,'CC - 12'!$B$95:$AS$168,36,0)</f>
        <v>27</v>
      </c>
      <c r="G137" s="243">
        <f t="shared" si="29"/>
        <v>2568000</v>
      </c>
      <c r="H137" s="108">
        <f>(VLOOKUP(B137,'CC - 12'!$B$95:$AS$168,37,0)+VLOOKUP(B137,'CC - 12'!$B$95:$AS$168,38,0))</f>
        <v>0</v>
      </c>
      <c r="I137" s="243">
        <f t="shared" si="30"/>
        <v>0</v>
      </c>
      <c r="J137" s="109">
        <f t="shared" si="36"/>
        <v>27</v>
      </c>
      <c r="K137" s="47">
        <f t="shared" si="36"/>
        <v>2568000</v>
      </c>
      <c r="L137" s="103">
        <f t="shared" si="31"/>
        <v>405000</v>
      </c>
      <c r="M137" s="49">
        <f t="shared" si="32"/>
        <v>2973000</v>
      </c>
      <c r="N137" s="48">
        <f>IF(VLOOKUP(B137,DS,20,0)="x",E137*$N$5,0)</f>
        <v>205440</v>
      </c>
      <c r="O137" s="48">
        <f>IF(VLOOKUP(B137,DS,20,0)="x",E137*$O$5,0)</f>
        <v>38520</v>
      </c>
      <c r="P137" s="48">
        <f>IF(VLOOKUP(B137,DS,20,0)="x",E137*$P$5,0)</f>
        <v>25680</v>
      </c>
      <c r="Q137" s="47">
        <f t="shared" si="33"/>
        <v>2703360</v>
      </c>
      <c r="R137" s="47">
        <f t="shared" si="34"/>
        <v>0</v>
      </c>
      <c r="S137" s="55">
        <f t="shared" si="37"/>
        <v>2703360</v>
      </c>
      <c r="T137" s="47"/>
      <c r="U137" s="123"/>
      <c r="V137" s="45"/>
      <c r="W137" s="34"/>
      <c r="X137" s="5"/>
      <c r="Y137" s="5"/>
      <c r="Z137" s="5"/>
      <c r="AA137" s="4"/>
      <c r="AB137" s="4"/>
      <c r="AC137" s="4"/>
      <c r="AD137" s="4"/>
      <c r="AE137" s="4"/>
    </row>
    <row r="138" spans="1:31" s="44" customFormat="1" ht="23.25" customHeight="1">
      <c r="A138" s="46">
        <f t="shared" si="35"/>
        <v>13</v>
      </c>
      <c r="B138" s="163" t="s">
        <v>109</v>
      </c>
      <c r="C138" s="102" t="str">
        <f t="shared" si="26"/>
        <v>Sơn Thị Muỗi Tron</v>
      </c>
      <c r="D138" s="135" t="str">
        <f t="shared" si="27"/>
        <v>Công nhân</v>
      </c>
      <c r="E138" s="103">
        <f t="shared" si="28"/>
        <v>2568000</v>
      </c>
      <c r="F138" s="108">
        <f>VLOOKUP(B138,'CC - 12'!$B$95:$AS$168,36,0)</f>
        <v>26</v>
      </c>
      <c r="G138" s="243">
        <f t="shared" si="29"/>
        <v>2472889</v>
      </c>
      <c r="H138" s="108">
        <f>(VLOOKUP(B138,'CC - 12'!$B$95:$AS$168,37,0)+VLOOKUP(B138,'CC - 12'!$B$95:$AS$168,38,0))</f>
        <v>0</v>
      </c>
      <c r="I138" s="243">
        <f t="shared" si="30"/>
        <v>0</v>
      </c>
      <c r="J138" s="109">
        <f t="shared" si="36"/>
        <v>26</v>
      </c>
      <c r="K138" s="47">
        <f t="shared" si="36"/>
        <v>2472889</v>
      </c>
      <c r="L138" s="103">
        <f t="shared" si="31"/>
        <v>390000</v>
      </c>
      <c r="M138" s="49">
        <f t="shared" si="32"/>
        <v>2862889</v>
      </c>
      <c r="N138" s="48">
        <f>IF(VLOOKUP(B138,DS,20,0)="x",E138*$N$5,0)</f>
        <v>205440</v>
      </c>
      <c r="O138" s="48">
        <f>IF(VLOOKUP(B138,DS,20,0)="x",E138*$O$5,0)</f>
        <v>38520</v>
      </c>
      <c r="P138" s="48">
        <f>IF(VLOOKUP(B138,DS,20,0)="x",E138*$P$5,0)</f>
        <v>25680</v>
      </c>
      <c r="Q138" s="47">
        <f t="shared" si="33"/>
        <v>2593249</v>
      </c>
      <c r="R138" s="47">
        <f t="shared" si="34"/>
        <v>0</v>
      </c>
      <c r="S138" s="55">
        <f t="shared" si="37"/>
        <v>2593249</v>
      </c>
      <c r="T138" s="47"/>
      <c r="U138" s="123"/>
      <c r="V138" s="45"/>
      <c r="W138" s="34"/>
      <c r="X138" s="5"/>
      <c r="Y138" s="5"/>
      <c r="Z138" s="5"/>
      <c r="AA138" s="4"/>
      <c r="AB138" s="4"/>
      <c r="AC138" s="4"/>
      <c r="AD138" s="4"/>
      <c r="AE138" s="4"/>
    </row>
    <row r="139" spans="1:31" s="44" customFormat="1" ht="23.25" customHeight="1">
      <c r="A139" s="46">
        <f t="shared" si="35"/>
        <v>14</v>
      </c>
      <c r="B139" s="163" t="s">
        <v>110</v>
      </c>
      <c r="C139" s="102" t="str">
        <f t="shared" si="26"/>
        <v>Sơn Thị Thương</v>
      </c>
      <c r="D139" s="135" t="str">
        <f t="shared" si="27"/>
        <v>Công nhân</v>
      </c>
      <c r="E139" s="103">
        <f t="shared" si="28"/>
        <v>2568000</v>
      </c>
      <c r="F139" s="108">
        <f>VLOOKUP(B139,'CC - 12'!$B$95:$AS$168,36,0)</f>
        <v>27</v>
      </c>
      <c r="G139" s="243">
        <f t="shared" si="29"/>
        <v>2568000</v>
      </c>
      <c r="H139" s="108">
        <f>(VLOOKUP(B139,'CC - 12'!$B$95:$AS$168,37,0)+VLOOKUP(B139,'CC - 12'!$B$95:$AS$168,38,0))</f>
        <v>0</v>
      </c>
      <c r="I139" s="243">
        <f t="shared" si="30"/>
        <v>0</v>
      </c>
      <c r="J139" s="109">
        <f t="shared" si="36"/>
        <v>27</v>
      </c>
      <c r="K139" s="47">
        <f t="shared" si="36"/>
        <v>2568000</v>
      </c>
      <c r="L139" s="103">
        <f t="shared" si="31"/>
        <v>405000</v>
      </c>
      <c r="M139" s="49">
        <f t="shared" si="32"/>
        <v>2973000</v>
      </c>
      <c r="N139" s="48">
        <f>IF(VLOOKUP(B139,DS,20,0)="x",E139*$N$5,0)</f>
        <v>205440</v>
      </c>
      <c r="O139" s="48">
        <f>IF(VLOOKUP(B139,DS,20,0)="x",E139*$O$5,0)</f>
        <v>38520</v>
      </c>
      <c r="P139" s="48">
        <f>IF(VLOOKUP(B139,DS,20,0)="x",E139*$P$5,0)</f>
        <v>25680</v>
      </c>
      <c r="Q139" s="47">
        <f t="shared" si="33"/>
        <v>2703360</v>
      </c>
      <c r="R139" s="47">
        <f t="shared" si="34"/>
        <v>0</v>
      </c>
      <c r="S139" s="55">
        <f t="shared" si="37"/>
        <v>2703360</v>
      </c>
      <c r="T139" s="47"/>
      <c r="U139" s="123"/>
      <c r="V139" s="45"/>
      <c r="W139" s="34"/>
      <c r="X139" s="5"/>
      <c r="Y139" s="5"/>
      <c r="Z139" s="5"/>
      <c r="AA139" s="4"/>
      <c r="AB139" s="4"/>
      <c r="AC139" s="4"/>
      <c r="AD139" s="4"/>
      <c r="AE139" s="4"/>
    </row>
    <row r="140" spans="1:31" s="44" customFormat="1" ht="23.25" customHeight="1">
      <c r="A140" s="46">
        <f t="shared" si="35"/>
        <v>15</v>
      </c>
      <c r="B140" s="163" t="s">
        <v>111</v>
      </c>
      <c r="C140" s="102" t="str">
        <f t="shared" si="26"/>
        <v>Thạch Thị Som Ươne</v>
      </c>
      <c r="D140" s="135" t="str">
        <f t="shared" si="27"/>
        <v>Công nhân</v>
      </c>
      <c r="E140" s="103">
        <f t="shared" si="28"/>
        <v>2568000</v>
      </c>
      <c r="F140" s="108">
        <f>VLOOKUP(B140,'CC - 12'!$B$95:$AS$168,36,0)</f>
        <v>26</v>
      </c>
      <c r="G140" s="243">
        <f t="shared" si="29"/>
        <v>2472889</v>
      </c>
      <c r="H140" s="108">
        <f>(VLOOKUP(B140,'CC - 12'!$B$95:$AS$168,37,0)+VLOOKUP(B140,'CC - 12'!$B$95:$AS$168,38,0))</f>
        <v>0</v>
      </c>
      <c r="I140" s="243">
        <f t="shared" si="30"/>
        <v>0</v>
      </c>
      <c r="J140" s="109">
        <f t="shared" si="36"/>
        <v>26</v>
      </c>
      <c r="K140" s="47">
        <f t="shared" si="36"/>
        <v>2472889</v>
      </c>
      <c r="L140" s="103">
        <f t="shared" si="31"/>
        <v>390000</v>
      </c>
      <c r="M140" s="49">
        <f t="shared" si="32"/>
        <v>2862889</v>
      </c>
      <c r="N140" s="48">
        <f>IF(VLOOKUP(B140,DS,20,0)="x",E140*$N$5,0)</f>
        <v>205440</v>
      </c>
      <c r="O140" s="48">
        <f>IF(VLOOKUP(B140,DS,20,0)="x",E140*$O$5,0)</f>
        <v>38520</v>
      </c>
      <c r="P140" s="48">
        <f>IF(VLOOKUP(B140,DS,20,0)="x",E140*$P$5,0)</f>
        <v>25680</v>
      </c>
      <c r="Q140" s="47">
        <f t="shared" si="33"/>
        <v>2593249</v>
      </c>
      <c r="R140" s="47">
        <f t="shared" si="34"/>
        <v>0</v>
      </c>
      <c r="S140" s="55">
        <f t="shared" si="37"/>
        <v>2593249</v>
      </c>
      <c r="T140" s="47"/>
      <c r="U140" s="123"/>
      <c r="V140" s="45"/>
      <c r="W140" s="34"/>
      <c r="X140" s="5"/>
      <c r="Y140" s="5"/>
      <c r="Z140" s="5"/>
      <c r="AA140" s="4"/>
      <c r="AB140" s="4"/>
      <c r="AC140" s="4"/>
      <c r="AD140" s="4"/>
      <c r="AE140" s="4"/>
    </row>
    <row r="141" spans="1:31" s="44" customFormat="1" ht="23.25" customHeight="1">
      <c r="A141" s="46">
        <f t="shared" si="35"/>
        <v>16</v>
      </c>
      <c r="B141" s="163" t="s">
        <v>112</v>
      </c>
      <c r="C141" s="102" t="str">
        <f t="shared" si="26"/>
        <v>Huỳnh Thị Như</v>
      </c>
      <c r="D141" s="135" t="str">
        <f t="shared" si="27"/>
        <v>Công nhân</v>
      </c>
      <c r="E141" s="103">
        <f t="shared" si="28"/>
        <v>2568000</v>
      </c>
      <c r="F141" s="108">
        <f>VLOOKUP(B141,'CC - 12'!$B$95:$AS$168,36,0)</f>
        <v>23</v>
      </c>
      <c r="G141" s="243">
        <f t="shared" si="29"/>
        <v>2187556</v>
      </c>
      <c r="H141" s="108">
        <f>(VLOOKUP(B141,'CC - 12'!$B$95:$AS$168,37,0)+VLOOKUP(B141,'CC - 12'!$B$95:$AS$168,38,0))</f>
        <v>0</v>
      </c>
      <c r="I141" s="243">
        <f t="shared" si="30"/>
        <v>0</v>
      </c>
      <c r="J141" s="109">
        <f t="shared" si="36"/>
        <v>23</v>
      </c>
      <c r="K141" s="47">
        <f t="shared" si="36"/>
        <v>2187556</v>
      </c>
      <c r="L141" s="103">
        <f t="shared" si="31"/>
        <v>345000</v>
      </c>
      <c r="M141" s="49">
        <f t="shared" si="32"/>
        <v>2532556</v>
      </c>
      <c r="N141" s="48">
        <f>IF(VLOOKUP(B141,DS,20,0)="x",E141*$N$5,0)</f>
        <v>205440</v>
      </c>
      <c r="O141" s="48">
        <f>IF(VLOOKUP(B141,DS,20,0)="x",E141*$O$5,0)</f>
        <v>38520</v>
      </c>
      <c r="P141" s="48">
        <f>IF(VLOOKUP(B141,DS,20,0)="x",E141*$P$5,0)</f>
        <v>25680</v>
      </c>
      <c r="Q141" s="47">
        <f t="shared" si="33"/>
        <v>2262916</v>
      </c>
      <c r="R141" s="47">
        <f t="shared" si="34"/>
        <v>0</v>
      </c>
      <c r="S141" s="55">
        <f t="shared" si="37"/>
        <v>2262916</v>
      </c>
      <c r="T141" s="47"/>
      <c r="U141" s="123"/>
      <c r="V141" s="45"/>
      <c r="W141" s="34"/>
      <c r="X141" s="5"/>
      <c r="Y141" s="5"/>
      <c r="Z141" s="5"/>
      <c r="AA141" s="4"/>
      <c r="AB141" s="4"/>
      <c r="AC141" s="4"/>
      <c r="AD141" s="4"/>
      <c r="AE141" s="4"/>
    </row>
    <row r="142" spans="1:31" s="44" customFormat="1" ht="23.25" customHeight="1">
      <c r="A142" s="46">
        <f t="shared" si="35"/>
        <v>17</v>
      </c>
      <c r="B142" s="163" t="s">
        <v>113</v>
      </c>
      <c r="C142" s="102" t="str">
        <f t="shared" si="26"/>
        <v>Sơn Thị Chành Ny</v>
      </c>
      <c r="D142" s="135" t="str">
        <f t="shared" si="27"/>
        <v>Công nhân</v>
      </c>
      <c r="E142" s="103">
        <f t="shared" si="28"/>
        <v>2568000</v>
      </c>
      <c r="F142" s="108">
        <f>VLOOKUP(B142,'CC - 12'!$B$95:$AS$168,36,0)</f>
        <v>26</v>
      </c>
      <c r="G142" s="243">
        <f t="shared" si="29"/>
        <v>2472889</v>
      </c>
      <c r="H142" s="108">
        <f>(VLOOKUP(B142,'CC - 12'!$B$95:$AS$168,37,0)+VLOOKUP(B142,'CC - 12'!$B$95:$AS$168,38,0))</f>
        <v>0</v>
      </c>
      <c r="I142" s="243">
        <f t="shared" si="30"/>
        <v>0</v>
      </c>
      <c r="J142" s="109">
        <f t="shared" si="36"/>
        <v>26</v>
      </c>
      <c r="K142" s="47">
        <f t="shared" si="36"/>
        <v>2472889</v>
      </c>
      <c r="L142" s="103">
        <f t="shared" si="31"/>
        <v>390000</v>
      </c>
      <c r="M142" s="49">
        <f t="shared" si="32"/>
        <v>2862889</v>
      </c>
      <c r="N142" s="48">
        <f>IF(VLOOKUP(B142,DS,20,0)="x",E142*$N$5,0)</f>
        <v>205440</v>
      </c>
      <c r="O142" s="48">
        <f>IF(VLOOKUP(B142,DS,20,0)="x",E142*$O$5,0)</f>
        <v>38520</v>
      </c>
      <c r="P142" s="48">
        <f>IF(VLOOKUP(B142,DS,20,0)="x",E142*$P$5,0)</f>
        <v>25680</v>
      </c>
      <c r="Q142" s="47">
        <f t="shared" si="33"/>
        <v>2593249</v>
      </c>
      <c r="R142" s="47">
        <f t="shared" si="34"/>
        <v>0</v>
      </c>
      <c r="S142" s="55">
        <f t="shared" si="37"/>
        <v>2593249</v>
      </c>
      <c r="T142" s="47"/>
      <c r="U142" s="123"/>
      <c r="V142" s="45"/>
      <c r="W142" s="34"/>
      <c r="X142" s="5"/>
      <c r="Y142" s="5"/>
      <c r="Z142" s="5"/>
      <c r="AA142" s="4"/>
      <c r="AB142" s="4"/>
      <c r="AC142" s="4"/>
      <c r="AD142" s="4"/>
      <c r="AE142" s="4"/>
    </row>
    <row r="143" spans="1:31" s="44" customFormat="1" ht="23.25" customHeight="1">
      <c r="A143" s="46">
        <f t="shared" si="35"/>
        <v>18</v>
      </c>
      <c r="B143" s="163" t="s">
        <v>114</v>
      </c>
      <c r="C143" s="102" t="str">
        <f t="shared" si="26"/>
        <v>Sơn Thị Chành Đa</v>
      </c>
      <c r="D143" s="135" t="str">
        <f t="shared" si="27"/>
        <v>Công nhân</v>
      </c>
      <c r="E143" s="103">
        <f t="shared" si="28"/>
        <v>2568000</v>
      </c>
      <c r="F143" s="108">
        <f>VLOOKUP(B143,'CC - 12'!$B$95:$AS$168,36,0)</f>
        <v>27</v>
      </c>
      <c r="G143" s="243">
        <f t="shared" si="29"/>
        <v>2568000</v>
      </c>
      <c r="H143" s="108">
        <f>(VLOOKUP(B143,'CC - 12'!$B$95:$AS$168,37,0)+VLOOKUP(B143,'CC - 12'!$B$95:$AS$168,38,0))</f>
        <v>0</v>
      </c>
      <c r="I143" s="243">
        <f t="shared" si="30"/>
        <v>0</v>
      </c>
      <c r="J143" s="109">
        <f t="shared" si="36"/>
        <v>27</v>
      </c>
      <c r="K143" s="47">
        <f t="shared" si="36"/>
        <v>2568000</v>
      </c>
      <c r="L143" s="103">
        <f t="shared" si="31"/>
        <v>405000</v>
      </c>
      <c r="M143" s="49">
        <f t="shared" si="32"/>
        <v>2973000</v>
      </c>
      <c r="N143" s="48">
        <f>IF(VLOOKUP(B143,DS,20,0)="x",E143*$N$5,0)</f>
        <v>205440</v>
      </c>
      <c r="O143" s="48">
        <f>IF(VLOOKUP(B143,DS,20,0)="x",E143*$O$5,0)</f>
        <v>38520</v>
      </c>
      <c r="P143" s="48">
        <f>IF(VLOOKUP(B143,DS,20,0)="x",E143*$P$5,0)</f>
        <v>25680</v>
      </c>
      <c r="Q143" s="47">
        <f t="shared" si="33"/>
        <v>2703360</v>
      </c>
      <c r="R143" s="47">
        <f t="shared" si="34"/>
        <v>0</v>
      </c>
      <c r="S143" s="55">
        <f t="shared" si="37"/>
        <v>2703360</v>
      </c>
      <c r="T143" s="47"/>
      <c r="U143" s="123"/>
      <c r="V143" s="45"/>
      <c r="W143" s="34"/>
      <c r="X143" s="5"/>
      <c r="Y143" s="5"/>
      <c r="Z143" s="5"/>
      <c r="AA143" s="4"/>
      <c r="AB143" s="4"/>
      <c r="AC143" s="4"/>
      <c r="AD143" s="4"/>
      <c r="AE143" s="4"/>
    </row>
    <row r="144" spans="1:31" s="44" customFormat="1" ht="23.25" customHeight="1">
      <c r="A144" s="46">
        <f t="shared" si="35"/>
        <v>19</v>
      </c>
      <c r="B144" s="163" t="s">
        <v>115</v>
      </c>
      <c r="C144" s="102" t="str">
        <f t="shared" si="26"/>
        <v>Trần Thị Bích Phượng</v>
      </c>
      <c r="D144" s="135" t="str">
        <f t="shared" si="27"/>
        <v>Công nhân</v>
      </c>
      <c r="E144" s="103">
        <f t="shared" si="28"/>
        <v>2568000</v>
      </c>
      <c r="F144" s="108">
        <f>VLOOKUP(B144,'CC - 12'!$B$95:$AS$168,36,0)</f>
        <v>27</v>
      </c>
      <c r="G144" s="243">
        <f t="shared" si="29"/>
        <v>2568000</v>
      </c>
      <c r="H144" s="108">
        <f>(VLOOKUP(B144,'CC - 12'!$B$95:$AS$168,37,0)+VLOOKUP(B144,'CC - 12'!$B$95:$AS$168,38,0))</f>
        <v>0</v>
      </c>
      <c r="I144" s="243">
        <f t="shared" si="30"/>
        <v>0</v>
      </c>
      <c r="J144" s="109">
        <f t="shared" si="36"/>
        <v>27</v>
      </c>
      <c r="K144" s="47">
        <f t="shared" si="36"/>
        <v>2568000</v>
      </c>
      <c r="L144" s="103">
        <f t="shared" si="31"/>
        <v>405000</v>
      </c>
      <c r="M144" s="49">
        <f t="shared" si="32"/>
        <v>2973000</v>
      </c>
      <c r="N144" s="48">
        <f>IF(VLOOKUP(B144,DS,20,0)="x",E144*$N$5,0)</f>
        <v>205440</v>
      </c>
      <c r="O144" s="48">
        <f>IF(VLOOKUP(B144,DS,20,0)="x",E144*$O$5,0)</f>
        <v>38520</v>
      </c>
      <c r="P144" s="48">
        <f>IF(VLOOKUP(B144,DS,20,0)="x",E144*$P$5,0)</f>
        <v>25680</v>
      </c>
      <c r="Q144" s="47">
        <f t="shared" si="33"/>
        <v>2703360</v>
      </c>
      <c r="R144" s="47">
        <f t="shared" si="34"/>
        <v>0</v>
      </c>
      <c r="S144" s="55">
        <f t="shared" si="37"/>
        <v>2703360</v>
      </c>
      <c r="T144" s="47"/>
      <c r="U144" s="123"/>
      <c r="V144" s="45"/>
      <c r="W144" s="34"/>
      <c r="X144" s="5"/>
      <c r="Y144" s="5"/>
      <c r="Z144" s="5"/>
      <c r="AA144" s="4"/>
      <c r="AB144" s="4"/>
      <c r="AC144" s="4"/>
      <c r="AD144" s="4"/>
      <c r="AE144" s="4"/>
    </row>
    <row r="145" spans="1:31" s="44" customFormat="1" ht="23.25" customHeight="1">
      <c r="A145" s="46">
        <f t="shared" si="35"/>
        <v>20</v>
      </c>
      <c r="B145" s="163" t="s">
        <v>117</v>
      </c>
      <c r="C145" s="102" t="str">
        <f t="shared" si="26"/>
        <v>Lâm Thị Sà Mít</v>
      </c>
      <c r="D145" s="135" t="str">
        <f t="shared" si="27"/>
        <v>Công nhân</v>
      </c>
      <c r="E145" s="103">
        <f t="shared" si="28"/>
        <v>2568000</v>
      </c>
      <c r="F145" s="108">
        <f>VLOOKUP(B145,'CC - 12'!$B$95:$AS$168,36,0)</f>
        <v>26</v>
      </c>
      <c r="G145" s="243">
        <f t="shared" si="29"/>
        <v>2472889</v>
      </c>
      <c r="H145" s="108">
        <f>(VLOOKUP(B145,'CC - 12'!$B$95:$AS$168,37,0)+VLOOKUP(B145,'CC - 12'!$B$95:$AS$168,38,0))</f>
        <v>0</v>
      </c>
      <c r="I145" s="243">
        <f t="shared" si="30"/>
        <v>0</v>
      </c>
      <c r="J145" s="109">
        <f t="shared" si="36"/>
        <v>26</v>
      </c>
      <c r="K145" s="47">
        <f t="shared" si="36"/>
        <v>2472889</v>
      </c>
      <c r="L145" s="103">
        <f t="shared" si="31"/>
        <v>390000</v>
      </c>
      <c r="M145" s="49">
        <f t="shared" si="32"/>
        <v>2862889</v>
      </c>
      <c r="N145" s="48">
        <f>IF(VLOOKUP(B145,DS,20,0)="x",E145*$N$5,0)</f>
        <v>205440</v>
      </c>
      <c r="O145" s="48">
        <f>IF(VLOOKUP(B145,DS,20,0)="x",E145*$O$5,0)</f>
        <v>38520</v>
      </c>
      <c r="P145" s="48">
        <f>IF(VLOOKUP(B145,DS,20,0)="x",E145*$P$5,0)</f>
        <v>25680</v>
      </c>
      <c r="Q145" s="47">
        <f t="shared" si="33"/>
        <v>2593249</v>
      </c>
      <c r="R145" s="47">
        <f t="shared" si="34"/>
        <v>0</v>
      </c>
      <c r="S145" s="55">
        <f t="shared" si="37"/>
        <v>2593249</v>
      </c>
      <c r="T145" s="47"/>
      <c r="U145" s="123"/>
      <c r="V145" s="45"/>
      <c r="W145" s="34"/>
      <c r="X145" s="5"/>
      <c r="Y145" s="5"/>
      <c r="Z145" s="5"/>
      <c r="AA145" s="4"/>
      <c r="AB145" s="4"/>
      <c r="AC145" s="4"/>
      <c r="AD145" s="4"/>
      <c r="AE145" s="4"/>
    </row>
    <row r="146" spans="1:31" s="44" customFormat="1" ht="23.25" customHeight="1">
      <c r="A146" s="46">
        <f t="shared" si="35"/>
        <v>21</v>
      </c>
      <c r="B146" s="163" t="s">
        <v>118</v>
      </c>
      <c r="C146" s="102" t="str">
        <f t="shared" ref="C146:C148" si="38">VLOOKUP(B146,DS,2,0)</f>
        <v>Nguyễn Văn Phi</v>
      </c>
      <c r="D146" s="135" t="str">
        <f t="shared" ref="D146:D148" si="39">VLOOKUP(B146,DS,3,0)</f>
        <v>Công nhân</v>
      </c>
      <c r="E146" s="103">
        <f t="shared" ref="E146:E148" si="40">VLOOKUP(B146,DS,4,0)</f>
        <v>2568000</v>
      </c>
      <c r="F146" s="108">
        <f>VLOOKUP(B146,'CC - 12'!$B$95:$AS$168,36,0)</f>
        <v>26</v>
      </c>
      <c r="G146" s="243">
        <f t="shared" ref="G146:G148" si="41">ROUND(E146/$U$2*F146,0)</f>
        <v>2472889</v>
      </c>
      <c r="H146" s="108">
        <f>(VLOOKUP(B146,'CC - 12'!$B$95:$AS$168,37,0)+VLOOKUP(B146,'CC - 12'!$B$95:$AS$168,38,0))</f>
        <v>0</v>
      </c>
      <c r="I146" s="243">
        <f t="shared" ref="I146:I148" si="42">ROUND(E146/$U$2*H146,0)</f>
        <v>0</v>
      </c>
      <c r="J146" s="109">
        <f t="shared" ref="J146:J148" si="43">F146+H146</f>
        <v>26</v>
      </c>
      <c r="K146" s="47">
        <f t="shared" ref="K146:K148" si="44">G146+I146</f>
        <v>2472889</v>
      </c>
      <c r="L146" s="103">
        <f t="shared" ref="L146:L148" si="45">+F146*15000</f>
        <v>390000</v>
      </c>
      <c r="M146" s="49">
        <f t="shared" ref="M146:M148" si="46">K146+L146</f>
        <v>2862889</v>
      </c>
      <c r="N146" s="48">
        <f>IF(VLOOKUP(B146,DS,20,0)="x",E146*$N$5,0)</f>
        <v>205440</v>
      </c>
      <c r="O146" s="48">
        <f>IF(VLOOKUP(B146,DS,20,0)="x",E146*$O$5,0)</f>
        <v>38520</v>
      </c>
      <c r="P146" s="48">
        <f>IF(VLOOKUP(B146,DS,20,0)="x",E146*$P$5,0)</f>
        <v>25680</v>
      </c>
      <c r="Q146" s="47">
        <f t="shared" ref="Q146:Q148" si="47">M146-SUM(N146:P146)</f>
        <v>2593249</v>
      </c>
      <c r="R146" s="47">
        <f t="shared" ref="R146:R148" si="48">VLOOKUP(B146,DS,23,0)</f>
        <v>0</v>
      </c>
      <c r="S146" s="55">
        <f t="shared" ref="S146:S148" si="49">Q146-R146</f>
        <v>2593249</v>
      </c>
      <c r="T146" s="47"/>
      <c r="U146" s="123"/>
      <c r="V146" s="45"/>
      <c r="W146" s="34"/>
      <c r="X146" s="5"/>
      <c r="Y146" s="5"/>
      <c r="Z146" s="5"/>
      <c r="AA146" s="4"/>
      <c r="AB146" s="4"/>
      <c r="AC146" s="4"/>
      <c r="AD146" s="4"/>
      <c r="AE146" s="4"/>
    </row>
    <row r="147" spans="1:31" s="44" customFormat="1" ht="23.25" customHeight="1">
      <c r="A147" s="46">
        <f t="shared" si="35"/>
        <v>22</v>
      </c>
      <c r="B147" s="163" t="s">
        <v>119</v>
      </c>
      <c r="C147" s="102" t="str">
        <f t="shared" si="38"/>
        <v>Trần Thị Toan</v>
      </c>
      <c r="D147" s="135" t="str">
        <f t="shared" si="39"/>
        <v>Công nhân</v>
      </c>
      <c r="E147" s="103">
        <f t="shared" si="40"/>
        <v>2568000</v>
      </c>
      <c r="F147" s="108">
        <f>VLOOKUP(B147,'CC - 12'!$B$95:$AS$168,36,0)</f>
        <v>26</v>
      </c>
      <c r="G147" s="243">
        <f t="shared" si="41"/>
        <v>2472889</v>
      </c>
      <c r="H147" s="108">
        <f>(VLOOKUP(B147,'CC - 12'!$B$95:$AS$168,37,0)+VLOOKUP(B147,'CC - 12'!$B$95:$AS$168,38,0))</f>
        <v>0</v>
      </c>
      <c r="I147" s="243">
        <f t="shared" si="42"/>
        <v>0</v>
      </c>
      <c r="J147" s="109">
        <f t="shared" si="43"/>
        <v>26</v>
      </c>
      <c r="K147" s="47">
        <f t="shared" si="44"/>
        <v>2472889</v>
      </c>
      <c r="L147" s="103">
        <f t="shared" si="45"/>
        <v>390000</v>
      </c>
      <c r="M147" s="49">
        <f t="shared" si="46"/>
        <v>2862889</v>
      </c>
      <c r="N147" s="48">
        <f>IF(VLOOKUP(B147,DS,20,0)="x",E147*$N$5,0)</f>
        <v>205440</v>
      </c>
      <c r="O147" s="48">
        <f>IF(VLOOKUP(B147,DS,20,0)="x",E147*$O$5,0)</f>
        <v>38520</v>
      </c>
      <c r="P147" s="48">
        <f>IF(VLOOKUP(B147,DS,20,0)="x",E147*$P$5,0)</f>
        <v>25680</v>
      </c>
      <c r="Q147" s="47">
        <f t="shared" si="47"/>
        <v>2593249</v>
      </c>
      <c r="R147" s="47">
        <f t="shared" si="48"/>
        <v>0</v>
      </c>
      <c r="S147" s="55">
        <f t="shared" si="49"/>
        <v>2593249</v>
      </c>
      <c r="T147" s="47"/>
      <c r="U147" s="123"/>
      <c r="V147" s="45"/>
      <c r="W147" s="34"/>
      <c r="X147" s="5"/>
      <c r="Y147" s="5"/>
      <c r="Z147" s="5"/>
      <c r="AA147" s="4"/>
      <c r="AB147" s="4"/>
      <c r="AC147" s="4"/>
      <c r="AD147" s="4"/>
      <c r="AE147" s="4"/>
    </row>
    <row r="148" spans="1:31" s="44" customFormat="1" ht="23.25" customHeight="1">
      <c r="A148" s="46">
        <f t="shared" si="35"/>
        <v>23</v>
      </c>
      <c r="B148" s="163" t="s">
        <v>120</v>
      </c>
      <c r="C148" s="102" t="str">
        <f t="shared" si="38"/>
        <v>Nguyễn Hữu Nhơn</v>
      </c>
      <c r="D148" s="135" t="str">
        <f t="shared" si="39"/>
        <v>Công nhân</v>
      </c>
      <c r="E148" s="103">
        <f t="shared" si="40"/>
        <v>2568000</v>
      </c>
      <c r="F148" s="108">
        <f>VLOOKUP(B148,'CC - 12'!$B$95:$AS$168,36,0)</f>
        <v>27</v>
      </c>
      <c r="G148" s="243">
        <f t="shared" si="41"/>
        <v>2568000</v>
      </c>
      <c r="H148" s="108">
        <f>(VLOOKUP(B148,'CC - 12'!$B$95:$AS$168,37,0)+VLOOKUP(B148,'CC - 12'!$B$95:$AS$168,38,0))</f>
        <v>0</v>
      </c>
      <c r="I148" s="243">
        <f t="shared" si="42"/>
        <v>0</v>
      </c>
      <c r="J148" s="109">
        <f t="shared" si="43"/>
        <v>27</v>
      </c>
      <c r="K148" s="47">
        <f t="shared" si="44"/>
        <v>2568000</v>
      </c>
      <c r="L148" s="103">
        <f t="shared" si="45"/>
        <v>405000</v>
      </c>
      <c r="M148" s="49">
        <f t="shared" si="46"/>
        <v>2973000</v>
      </c>
      <c r="N148" s="48">
        <f>IF(VLOOKUP(B148,DS,20,0)="x",E148*$N$5,0)</f>
        <v>205440</v>
      </c>
      <c r="O148" s="48">
        <f>IF(VLOOKUP(B148,DS,20,0)="x",E148*$O$5,0)</f>
        <v>38520</v>
      </c>
      <c r="P148" s="48">
        <f>IF(VLOOKUP(B148,DS,20,0)="x",E148*$P$5,0)</f>
        <v>25680</v>
      </c>
      <c r="Q148" s="47">
        <f t="shared" si="47"/>
        <v>2703360</v>
      </c>
      <c r="R148" s="47">
        <f t="shared" si="48"/>
        <v>0</v>
      </c>
      <c r="S148" s="55">
        <f t="shared" si="49"/>
        <v>2703360</v>
      </c>
      <c r="T148" s="47"/>
      <c r="U148" s="123"/>
      <c r="V148" s="45"/>
      <c r="W148" s="34"/>
      <c r="X148" s="5"/>
      <c r="Y148" s="5"/>
      <c r="Z148" s="5"/>
      <c r="AA148" s="4"/>
      <c r="AB148" s="4"/>
      <c r="AC148" s="4"/>
      <c r="AD148" s="4"/>
      <c r="AE148" s="4"/>
    </row>
    <row r="149" spans="1:31" s="44" customFormat="1" ht="23.25" customHeight="1">
      <c r="A149" s="46">
        <f t="shared" si="35"/>
        <v>24</v>
      </c>
      <c r="B149" s="163" t="s">
        <v>121</v>
      </c>
      <c r="C149" s="102" t="str">
        <f t="shared" si="26"/>
        <v>Huỳnh Minh Hiếu</v>
      </c>
      <c r="D149" s="135" t="str">
        <f t="shared" si="27"/>
        <v>Công nhân</v>
      </c>
      <c r="E149" s="103">
        <f t="shared" si="28"/>
        <v>2568000</v>
      </c>
      <c r="F149" s="108">
        <f>VLOOKUP(B149,'CC - 12'!$B$95:$AS$168,36,0)</f>
        <v>26</v>
      </c>
      <c r="G149" s="243">
        <f t="shared" si="29"/>
        <v>2472889</v>
      </c>
      <c r="H149" s="108">
        <f>(VLOOKUP(B149,'CC - 12'!$B$95:$AS$168,37,0)+VLOOKUP(B149,'CC - 12'!$B$95:$AS$168,38,0))</f>
        <v>0</v>
      </c>
      <c r="I149" s="243">
        <f t="shared" si="30"/>
        <v>0</v>
      </c>
      <c r="J149" s="109">
        <f t="shared" si="36"/>
        <v>26</v>
      </c>
      <c r="K149" s="47">
        <f t="shared" si="36"/>
        <v>2472889</v>
      </c>
      <c r="L149" s="103">
        <f t="shared" si="31"/>
        <v>390000</v>
      </c>
      <c r="M149" s="49">
        <f t="shared" si="32"/>
        <v>2862889</v>
      </c>
      <c r="N149" s="48">
        <f>IF(VLOOKUP(B149,DS,20,0)="x",E149*$N$5,0)</f>
        <v>205440</v>
      </c>
      <c r="O149" s="48">
        <f>IF(VLOOKUP(B149,DS,20,0)="x",E149*$O$5,0)</f>
        <v>38520</v>
      </c>
      <c r="P149" s="48">
        <f>IF(VLOOKUP(B149,DS,20,0)="x",E149*$P$5,0)</f>
        <v>25680</v>
      </c>
      <c r="Q149" s="47">
        <f t="shared" si="33"/>
        <v>2593249</v>
      </c>
      <c r="R149" s="47">
        <f t="shared" si="34"/>
        <v>0</v>
      </c>
      <c r="S149" s="55">
        <f t="shared" si="37"/>
        <v>2593249</v>
      </c>
      <c r="T149" s="47"/>
      <c r="U149" s="123"/>
      <c r="V149" s="45"/>
      <c r="W149" s="34"/>
      <c r="X149" s="5"/>
      <c r="Y149" s="5"/>
      <c r="Z149" s="5"/>
      <c r="AA149" s="4"/>
      <c r="AB149" s="4"/>
      <c r="AC149" s="4"/>
      <c r="AD149" s="4"/>
      <c r="AE149" s="4"/>
    </row>
    <row r="150" spans="1:31" s="44" customFormat="1" ht="23.25" customHeight="1">
      <c r="A150" s="46">
        <f t="shared" si="35"/>
        <v>25</v>
      </c>
      <c r="B150" s="163" t="s">
        <v>122</v>
      </c>
      <c r="C150" s="102" t="str">
        <f t="shared" si="26"/>
        <v>Lý Thị Sà Kha</v>
      </c>
      <c r="D150" s="135" t="str">
        <f t="shared" si="27"/>
        <v>Công nhân</v>
      </c>
      <c r="E150" s="103">
        <f t="shared" si="28"/>
        <v>2568000</v>
      </c>
      <c r="F150" s="108">
        <f>VLOOKUP(B150,'CC - 12'!$B$95:$AS$168,36,0)</f>
        <v>26</v>
      </c>
      <c r="G150" s="243">
        <f t="shared" si="29"/>
        <v>2472889</v>
      </c>
      <c r="H150" s="108">
        <f>(VLOOKUP(B150,'CC - 12'!$B$95:$AS$168,37,0)+VLOOKUP(B150,'CC - 12'!$B$95:$AS$168,38,0))</f>
        <v>0</v>
      </c>
      <c r="I150" s="243">
        <f t="shared" si="30"/>
        <v>0</v>
      </c>
      <c r="J150" s="109">
        <f t="shared" si="36"/>
        <v>26</v>
      </c>
      <c r="K150" s="47">
        <f t="shared" si="36"/>
        <v>2472889</v>
      </c>
      <c r="L150" s="103">
        <f t="shared" si="31"/>
        <v>390000</v>
      </c>
      <c r="M150" s="49">
        <f t="shared" si="32"/>
        <v>2862889</v>
      </c>
      <c r="N150" s="48">
        <f>IF(VLOOKUP(B150,DS,20,0)="x",E150*$N$5,0)</f>
        <v>205440</v>
      </c>
      <c r="O150" s="48">
        <f>IF(VLOOKUP(B150,DS,20,0)="x",E150*$O$5,0)</f>
        <v>38520</v>
      </c>
      <c r="P150" s="48">
        <f>IF(VLOOKUP(B150,DS,20,0)="x",E150*$P$5,0)</f>
        <v>25680</v>
      </c>
      <c r="Q150" s="47">
        <f t="shared" si="33"/>
        <v>2593249</v>
      </c>
      <c r="R150" s="47">
        <f t="shared" si="34"/>
        <v>0</v>
      </c>
      <c r="S150" s="55">
        <f t="shared" si="37"/>
        <v>2593249</v>
      </c>
      <c r="T150" s="47"/>
      <c r="U150" s="123"/>
      <c r="V150" s="45"/>
      <c r="W150" s="34"/>
      <c r="X150" s="5"/>
      <c r="Y150" s="5"/>
      <c r="Z150" s="5"/>
      <c r="AA150" s="4"/>
      <c r="AB150" s="4"/>
      <c r="AC150" s="4"/>
      <c r="AD150" s="4"/>
      <c r="AE150" s="4"/>
    </row>
    <row r="151" spans="1:31" s="44" customFormat="1" ht="23.25" customHeight="1">
      <c r="A151" s="46">
        <f t="shared" si="35"/>
        <v>26</v>
      </c>
      <c r="B151" s="163" t="s">
        <v>124</v>
      </c>
      <c r="C151" s="102" t="str">
        <f t="shared" si="26"/>
        <v>Phạm Thành Đô</v>
      </c>
      <c r="D151" s="135" t="str">
        <f t="shared" si="27"/>
        <v>Công nhân</v>
      </c>
      <c r="E151" s="103">
        <f t="shared" si="28"/>
        <v>2568000</v>
      </c>
      <c r="F151" s="108">
        <f>VLOOKUP(B151,'CC - 12'!$B$95:$AS$168,36,0)</f>
        <v>27</v>
      </c>
      <c r="G151" s="243">
        <f t="shared" si="29"/>
        <v>2568000</v>
      </c>
      <c r="H151" s="108">
        <f>(VLOOKUP(B151,'CC - 12'!$B$95:$AS$168,37,0)+VLOOKUP(B151,'CC - 12'!$B$95:$AS$168,38,0))</f>
        <v>0</v>
      </c>
      <c r="I151" s="243">
        <f t="shared" si="30"/>
        <v>0</v>
      </c>
      <c r="J151" s="109">
        <f t="shared" si="36"/>
        <v>27</v>
      </c>
      <c r="K151" s="47">
        <f t="shared" si="36"/>
        <v>2568000</v>
      </c>
      <c r="L151" s="103">
        <f t="shared" si="31"/>
        <v>405000</v>
      </c>
      <c r="M151" s="49">
        <f t="shared" si="32"/>
        <v>2973000</v>
      </c>
      <c r="N151" s="48">
        <f>IF(VLOOKUP(B151,DS,20,0)="x",E151*$N$5,0)</f>
        <v>205440</v>
      </c>
      <c r="O151" s="48">
        <f>IF(VLOOKUP(B151,DS,20,0)="x",E151*$O$5,0)</f>
        <v>38520</v>
      </c>
      <c r="P151" s="48">
        <f>IF(VLOOKUP(B151,DS,20,0)="x",E151*$P$5,0)</f>
        <v>25680</v>
      </c>
      <c r="Q151" s="47">
        <f t="shared" si="33"/>
        <v>2703360</v>
      </c>
      <c r="R151" s="47">
        <f t="shared" si="34"/>
        <v>0</v>
      </c>
      <c r="S151" s="55">
        <f t="shared" si="37"/>
        <v>2703360</v>
      </c>
      <c r="T151" s="47"/>
      <c r="U151" s="123"/>
      <c r="V151" s="45"/>
      <c r="W151" s="34"/>
      <c r="X151" s="5"/>
      <c r="Y151" s="5"/>
      <c r="Z151" s="5"/>
      <c r="AA151" s="4"/>
      <c r="AB151" s="4"/>
      <c r="AC151" s="4"/>
      <c r="AD151" s="4"/>
      <c r="AE151" s="4"/>
    </row>
    <row r="152" spans="1:31" s="44" customFormat="1" ht="23.25" customHeight="1">
      <c r="A152" s="46">
        <f t="shared" si="35"/>
        <v>27</v>
      </c>
      <c r="B152" s="163" t="s">
        <v>127</v>
      </c>
      <c r="C152" s="102" t="str">
        <f t="shared" si="26"/>
        <v>Nguyễn Văn Bé Hai</v>
      </c>
      <c r="D152" s="135" t="str">
        <f t="shared" si="27"/>
        <v>Công nhân</v>
      </c>
      <c r="E152" s="103">
        <f t="shared" si="28"/>
        <v>2825000</v>
      </c>
      <c r="F152" s="108">
        <f>VLOOKUP(B152,'CC - 12'!$B$95:$AS$168,36,0)</f>
        <v>26</v>
      </c>
      <c r="G152" s="243">
        <f t="shared" si="29"/>
        <v>2720370</v>
      </c>
      <c r="H152" s="108">
        <f>(VLOOKUP(B152,'CC - 12'!$B$95:$AS$168,37,0)+VLOOKUP(B152,'CC - 12'!$B$95:$AS$168,38,0))</f>
        <v>0</v>
      </c>
      <c r="I152" s="243">
        <f t="shared" si="30"/>
        <v>0</v>
      </c>
      <c r="J152" s="109">
        <f t="shared" si="36"/>
        <v>26</v>
      </c>
      <c r="K152" s="47">
        <f t="shared" si="36"/>
        <v>2720370</v>
      </c>
      <c r="L152" s="103">
        <f t="shared" si="31"/>
        <v>390000</v>
      </c>
      <c r="M152" s="49">
        <f t="shared" si="32"/>
        <v>3110370</v>
      </c>
      <c r="N152" s="48">
        <f>IF(VLOOKUP(B152,DS,20,0)="x",E152*$N$5,0)</f>
        <v>226000</v>
      </c>
      <c r="O152" s="48">
        <f>IF(VLOOKUP(B152,DS,20,0)="x",E152*$O$5,0)</f>
        <v>42375</v>
      </c>
      <c r="P152" s="48">
        <f>IF(VLOOKUP(B152,DS,20,0)="x",E152*$P$5,0)</f>
        <v>28250</v>
      </c>
      <c r="Q152" s="47">
        <f t="shared" si="33"/>
        <v>2813745</v>
      </c>
      <c r="R152" s="47">
        <f t="shared" si="34"/>
        <v>0</v>
      </c>
      <c r="S152" s="55">
        <f t="shared" si="37"/>
        <v>2813745</v>
      </c>
      <c r="T152" s="47"/>
      <c r="U152" s="123"/>
      <c r="V152" s="45"/>
      <c r="W152" s="34"/>
      <c r="X152" s="5"/>
      <c r="Y152" s="5"/>
      <c r="Z152" s="5"/>
      <c r="AA152" s="4"/>
      <c r="AB152" s="4"/>
      <c r="AC152" s="4"/>
      <c r="AD152" s="4"/>
      <c r="AE152" s="4"/>
    </row>
    <row r="153" spans="1:31" s="44" customFormat="1" ht="23.25" customHeight="1">
      <c r="A153" s="46">
        <f t="shared" si="35"/>
        <v>28</v>
      </c>
      <c r="B153" s="163" t="s">
        <v>128</v>
      </c>
      <c r="C153" s="102" t="str">
        <f t="shared" si="26"/>
        <v>Thạch Tiền</v>
      </c>
      <c r="D153" s="135" t="str">
        <f t="shared" si="27"/>
        <v>Công nhân</v>
      </c>
      <c r="E153" s="103">
        <f t="shared" si="28"/>
        <v>2568000</v>
      </c>
      <c r="F153" s="108">
        <f>VLOOKUP(B153,'CC - 12'!$B$95:$AS$168,36,0)</f>
        <v>27</v>
      </c>
      <c r="G153" s="243">
        <f t="shared" si="29"/>
        <v>2568000</v>
      </c>
      <c r="H153" s="108">
        <f>(VLOOKUP(B153,'CC - 12'!$B$95:$AS$168,37,0)+VLOOKUP(B153,'CC - 12'!$B$95:$AS$168,38,0))</f>
        <v>0</v>
      </c>
      <c r="I153" s="243">
        <f t="shared" si="30"/>
        <v>0</v>
      </c>
      <c r="J153" s="109">
        <f t="shared" si="36"/>
        <v>27</v>
      </c>
      <c r="K153" s="47">
        <f t="shared" si="36"/>
        <v>2568000</v>
      </c>
      <c r="L153" s="103">
        <f t="shared" si="31"/>
        <v>405000</v>
      </c>
      <c r="M153" s="49">
        <f t="shared" si="32"/>
        <v>2973000</v>
      </c>
      <c r="N153" s="48">
        <f>IF(VLOOKUP(B153,DS,20,0)="x",E153*$N$5,0)</f>
        <v>205440</v>
      </c>
      <c r="O153" s="48">
        <f>IF(VLOOKUP(B153,DS,20,0)="x",E153*$O$5,0)</f>
        <v>38520</v>
      </c>
      <c r="P153" s="48">
        <f>IF(VLOOKUP(B153,DS,20,0)="x",E153*$P$5,0)</f>
        <v>25680</v>
      </c>
      <c r="Q153" s="47">
        <f t="shared" si="33"/>
        <v>2703360</v>
      </c>
      <c r="R153" s="47">
        <f t="shared" si="34"/>
        <v>0</v>
      </c>
      <c r="S153" s="55">
        <f t="shared" si="37"/>
        <v>2703360</v>
      </c>
      <c r="T153" s="47"/>
      <c r="U153" s="123"/>
      <c r="V153" s="45"/>
      <c r="W153" s="34"/>
      <c r="X153" s="5"/>
      <c r="Y153" s="5"/>
      <c r="Z153" s="5"/>
      <c r="AA153" s="4"/>
      <c r="AB153" s="4"/>
      <c r="AC153" s="4"/>
      <c r="AD153" s="4"/>
      <c r="AE153" s="4"/>
    </row>
    <row r="154" spans="1:31" s="44" customFormat="1" ht="23.25" customHeight="1">
      <c r="A154" s="46">
        <f t="shared" si="35"/>
        <v>29</v>
      </c>
      <c r="B154" s="163" t="s">
        <v>129</v>
      </c>
      <c r="C154" s="102" t="str">
        <f t="shared" si="26"/>
        <v>Hứa Hậu</v>
      </c>
      <c r="D154" s="135" t="str">
        <f t="shared" si="27"/>
        <v>Công nhân</v>
      </c>
      <c r="E154" s="103">
        <f t="shared" si="28"/>
        <v>2568000</v>
      </c>
      <c r="F154" s="108">
        <f>VLOOKUP(B154,'CC - 12'!$B$95:$AS$168,36,0)</f>
        <v>27</v>
      </c>
      <c r="G154" s="243">
        <f t="shared" si="29"/>
        <v>2568000</v>
      </c>
      <c r="H154" s="108">
        <f>(VLOOKUP(B154,'CC - 12'!$B$95:$AS$168,37,0)+VLOOKUP(B154,'CC - 12'!$B$95:$AS$168,38,0))</f>
        <v>0</v>
      </c>
      <c r="I154" s="243">
        <f t="shared" si="30"/>
        <v>0</v>
      </c>
      <c r="J154" s="109">
        <f t="shared" si="36"/>
        <v>27</v>
      </c>
      <c r="K154" s="47">
        <f t="shared" si="36"/>
        <v>2568000</v>
      </c>
      <c r="L154" s="103">
        <f t="shared" si="31"/>
        <v>405000</v>
      </c>
      <c r="M154" s="49">
        <f t="shared" si="32"/>
        <v>2973000</v>
      </c>
      <c r="N154" s="48">
        <f>IF(VLOOKUP(B154,DS,20,0)="x",E154*$N$5,0)</f>
        <v>205440</v>
      </c>
      <c r="O154" s="48">
        <f>IF(VLOOKUP(B154,DS,20,0)="x",E154*$O$5,0)</f>
        <v>38520</v>
      </c>
      <c r="P154" s="48">
        <f>IF(VLOOKUP(B154,DS,20,0)="x",E154*$P$5,0)</f>
        <v>25680</v>
      </c>
      <c r="Q154" s="47">
        <f t="shared" si="33"/>
        <v>2703360</v>
      </c>
      <c r="R154" s="47">
        <f t="shared" si="34"/>
        <v>0</v>
      </c>
      <c r="S154" s="55">
        <f t="shared" si="37"/>
        <v>2703360</v>
      </c>
      <c r="T154" s="47"/>
      <c r="U154" s="123"/>
      <c r="V154" s="45"/>
      <c r="W154" s="34"/>
      <c r="X154" s="5"/>
      <c r="Y154" s="5"/>
      <c r="Z154" s="5"/>
      <c r="AA154" s="4"/>
      <c r="AB154" s="4"/>
      <c r="AC154" s="4"/>
      <c r="AD154" s="4"/>
      <c r="AE154" s="4"/>
    </row>
    <row r="155" spans="1:31" s="44" customFormat="1" ht="23.25" customHeight="1">
      <c r="A155" s="46">
        <f t="shared" si="35"/>
        <v>30</v>
      </c>
      <c r="B155" s="163" t="s">
        <v>130</v>
      </c>
      <c r="C155" s="102" t="str">
        <f t="shared" ref="C155:C158" si="50">VLOOKUP(B155,DS,2,0)</f>
        <v>Sơn Phép</v>
      </c>
      <c r="D155" s="135" t="str">
        <f t="shared" ref="D155:D158" si="51">VLOOKUP(B155,DS,3,0)</f>
        <v>Công nhân</v>
      </c>
      <c r="E155" s="103">
        <f t="shared" ref="E155:E158" si="52">VLOOKUP(B155,DS,4,0)</f>
        <v>2568000</v>
      </c>
      <c r="F155" s="108">
        <f>VLOOKUP(B155,'CC - 12'!$B$95:$AS$168,36,0)</f>
        <v>26</v>
      </c>
      <c r="G155" s="243">
        <f t="shared" ref="G155:G158" si="53">ROUND(E155/$U$2*F155,0)</f>
        <v>2472889</v>
      </c>
      <c r="H155" s="108">
        <f>(VLOOKUP(B155,'CC - 12'!$B$95:$AS$168,37,0)+VLOOKUP(B155,'CC - 12'!$B$95:$AS$168,38,0))</f>
        <v>0</v>
      </c>
      <c r="I155" s="243">
        <f t="shared" ref="I155:I158" si="54">ROUND(E155/$U$2*H155,0)</f>
        <v>0</v>
      </c>
      <c r="J155" s="109">
        <f t="shared" ref="J155:J158" si="55">F155+H155</f>
        <v>26</v>
      </c>
      <c r="K155" s="47">
        <f t="shared" ref="K155:K158" si="56">G155+I155</f>
        <v>2472889</v>
      </c>
      <c r="L155" s="103">
        <f t="shared" ref="L155:L158" si="57">+F155*15000</f>
        <v>390000</v>
      </c>
      <c r="M155" s="49">
        <f t="shared" ref="M155:M158" si="58">K155+L155</f>
        <v>2862889</v>
      </c>
      <c r="N155" s="48">
        <f>IF(VLOOKUP(B155,DS,20,0)="x",E155*$N$5,0)</f>
        <v>205440</v>
      </c>
      <c r="O155" s="48">
        <f>IF(VLOOKUP(B155,DS,20,0)="x",E155*$O$5,0)</f>
        <v>38520</v>
      </c>
      <c r="P155" s="48">
        <f>IF(VLOOKUP(B155,DS,20,0)="x",E155*$P$5,0)</f>
        <v>25680</v>
      </c>
      <c r="Q155" s="47">
        <f t="shared" ref="Q155:Q158" si="59">M155-SUM(N155:P155)</f>
        <v>2593249</v>
      </c>
      <c r="R155" s="47">
        <f t="shared" ref="R155:R158" si="60">VLOOKUP(B155,DS,23,0)</f>
        <v>0</v>
      </c>
      <c r="S155" s="55">
        <f t="shared" ref="S155:S158" si="61">Q155-R155</f>
        <v>2593249</v>
      </c>
      <c r="T155" s="47"/>
      <c r="U155" s="123"/>
      <c r="V155" s="45"/>
      <c r="W155" s="34"/>
      <c r="X155" s="5"/>
      <c r="Y155" s="5"/>
      <c r="Z155" s="5"/>
      <c r="AA155" s="4"/>
      <c r="AB155" s="4"/>
      <c r="AC155" s="4"/>
      <c r="AD155" s="4"/>
      <c r="AE155" s="4"/>
    </row>
    <row r="156" spans="1:31" s="44" customFormat="1" ht="23.25" customHeight="1">
      <c r="A156" s="46">
        <f t="shared" si="35"/>
        <v>31</v>
      </c>
      <c r="B156" s="163" t="s">
        <v>132</v>
      </c>
      <c r="C156" s="102" t="str">
        <f t="shared" si="50"/>
        <v>Nguyễn Văn Tâm</v>
      </c>
      <c r="D156" s="135" t="str">
        <f t="shared" si="51"/>
        <v>Công nhân</v>
      </c>
      <c r="E156" s="103">
        <f t="shared" si="52"/>
        <v>2568000</v>
      </c>
      <c r="F156" s="108">
        <f>VLOOKUP(B156,'CC - 12'!$B$95:$AS$168,36,0)</f>
        <v>26</v>
      </c>
      <c r="G156" s="243">
        <f t="shared" si="53"/>
        <v>2472889</v>
      </c>
      <c r="H156" s="108">
        <f>(VLOOKUP(B156,'CC - 12'!$B$95:$AS$168,37,0)+VLOOKUP(B156,'CC - 12'!$B$95:$AS$168,38,0))</f>
        <v>0</v>
      </c>
      <c r="I156" s="243">
        <f t="shared" si="54"/>
        <v>0</v>
      </c>
      <c r="J156" s="109">
        <f t="shared" si="55"/>
        <v>26</v>
      </c>
      <c r="K156" s="47">
        <f t="shared" si="56"/>
        <v>2472889</v>
      </c>
      <c r="L156" s="103">
        <f t="shared" si="57"/>
        <v>390000</v>
      </c>
      <c r="M156" s="49">
        <f t="shared" si="58"/>
        <v>2862889</v>
      </c>
      <c r="N156" s="48">
        <f>IF(VLOOKUP(B156,DS,20,0)="x",E156*$N$5,0)</f>
        <v>205440</v>
      </c>
      <c r="O156" s="48">
        <f>IF(VLOOKUP(B156,DS,20,0)="x",E156*$O$5,0)</f>
        <v>38520</v>
      </c>
      <c r="P156" s="48">
        <f>IF(VLOOKUP(B156,DS,20,0)="x",E156*$P$5,0)</f>
        <v>25680</v>
      </c>
      <c r="Q156" s="47">
        <f t="shared" si="59"/>
        <v>2593249</v>
      </c>
      <c r="R156" s="47">
        <f t="shared" si="60"/>
        <v>0</v>
      </c>
      <c r="S156" s="55">
        <f t="shared" si="61"/>
        <v>2593249</v>
      </c>
      <c r="T156" s="47"/>
      <c r="U156" s="123"/>
      <c r="V156" s="45"/>
      <c r="W156" s="34"/>
      <c r="X156" s="5"/>
      <c r="Y156" s="5"/>
      <c r="Z156" s="5"/>
      <c r="AA156" s="4"/>
      <c r="AB156" s="4"/>
      <c r="AC156" s="4"/>
      <c r="AD156" s="4"/>
      <c r="AE156" s="4"/>
    </row>
    <row r="157" spans="1:31" s="44" customFormat="1" ht="23.25" customHeight="1">
      <c r="A157" s="46">
        <f t="shared" si="35"/>
        <v>32</v>
      </c>
      <c r="B157" s="163" t="s">
        <v>133</v>
      </c>
      <c r="C157" s="102" t="str">
        <f t="shared" si="50"/>
        <v>Sơn Lét</v>
      </c>
      <c r="D157" s="135" t="str">
        <f t="shared" si="51"/>
        <v>Công nhân</v>
      </c>
      <c r="E157" s="103">
        <f t="shared" si="52"/>
        <v>2568000</v>
      </c>
      <c r="F157" s="108">
        <f>VLOOKUP(B157,'CC - 12'!$B$95:$AS$168,36,0)</f>
        <v>27</v>
      </c>
      <c r="G157" s="243">
        <f t="shared" si="53"/>
        <v>2568000</v>
      </c>
      <c r="H157" s="108">
        <f>(VLOOKUP(B157,'CC - 12'!$B$95:$AS$168,37,0)+VLOOKUP(B157,'CC - 12'!$B$95:$AS$168,38,0))</f>
        <v>0</v>
      </c>
      <c r="I157" s="243">
        <f t="shared" si="54"/>
        <v>0</v>
      </c>
      <c r="J157" s="109">
        <f t="shared" si="55"/>
        <v>27</v>
      </c>
      <c r="K157" s="47">
        <f t="shared" si="56"/>
        <v>2568000</v>
      </c>
      <c r="L157" s="103">
        <f t="shared" si="57"/>
        <v>405000</v>
      </c>
      <c r="M157" s="49">
        <f t="shared" si="58"/>
        <v>2973000</v>
      </c>
      <c r="N157" s="48">
        <f>IF(VLOOKUP(B157,DS,20,0)="x",E157*$N$5,0)</f>
        <v>205440</v>
      </c>
      <c r="O157" s="48">
        <f>IF(VLOOKUP(B157,DS,20,0)="x",E157*$O$5,0)</f>
        <v>38520</v>
      </c>
      <c r="P157" s="48">
        <f>IF(VLOOKUP(B157,DS,20,0)="x",E157*$P$5,0)</f>
        <v>25680</v>
      </c>
      <c r="Q157" s="47">
        <f t="shared" si="59"/>
        <v>2703360</v>
      </c>
      <c r="R157" s="47">
        <f t="shared" si="60"/>
        <v>0</v>
      </c>
      <c r="S157" s="55">
        <f t="shared" si="61"/>
        <v>2703360</v>
      </c>
      <c r="T157" s="47"/>
      <c r="U157" s="123"/>
      <c r="V157" s="45"/>
      <c r="W157" s="34"/>
      <c r="X157" s="5"/>
      <c r="Y157" s="5"/>
      <c r="Z157" s="5"/>
      <c r="AA157" s="4"/>
      <c r="AB157" s="4"/>
      <c r="AC157" s="4"/>
      <c r="AD157" s="4"/>
      <c r="AE157" s="4"/>
    </row>
    <row r="158" spans="1:31" s="44" customFormat="1" ht="23.25" customHeight="1">
      <c r="A158" s="46">
        <f t="shared" si="35"/>
        <v>33</v>
      </c>
      <c r="B158" s="163" t="s">
        <v>134</v>
      </c>
      <c r="C158" s="102" t="str">
        <f t="shared" si="50"/>
        <v>Trần Nhiên</v>
      </c>
      <c r="D158" s="135" t="str">
        <f t="shared" si="51"/>
        <v>Công nhân</v>
      </c>
      <c r="E158" s="103">
        <f t="shared" si="52"/>
        <v>2568000</v>
      </c>
      <c r="F158" s="108">
        <f>VLOOKUP(B158,'CC - 12'!$B$95:$AS$168,36,0)</f>
        <v>27</v>
      </c>
      <c r="G158" s="243">
        <f t="shared" si="53"/>
        <v>2568000</v>
      </c>
      <c r="H158" s="108">
        <f>(VLOOKUP(B158,'CC - 12'!$B$95:$AS$168,37,0)+VLOOKUP(B158,'CC - 12'!$B$95:$AS$168,38,0))</f>
        <v>0</v>
      </c>
      <c r="I158" s="243">
        <f t="shared" si="54"/>
        <v>0</v>
      </c>
      <c r="J158" s="109">
        <f t="shared" si="55"/>
        <v>27</v>
      </c>
      <c r="K158" s="47">
        <f t="shared" si="56"/>
        <v>2568000</v>
      </c>
      <c r="L158" s="103">
        <f t="shared" si="57"/>
        <v>405000</v>
      </c>
      <c r="M158" s="49">
        <f t="shared" si="58"/>
        <v>2973000</v>
      </c>
      <c r="N158" s="48">
        <f>IF(VLOOKUP(B158,DS,20,0)="x",E158*$N$5,0)</f>
        <v>205440</v>
      </c>
      <c r="O158" s="48">
        <f>IF(VLOOKUP(B158,DS,20,0)="x",E158*$O$5,0)</f>
        <v>38520</v>
      </c>
      <c r="P158" s="48">
        <f>IF(VLOOKUP(B158,DS,20,0)="x",E158*$P$5,0)</f>
        <v>25680</v>
      </c>
      <c r="Q158" s="47">
        <f t="shared" si="59"/>
        <v>2703360</v>
      </c>
      <c r="R158" s="47">
        <f t="shared" si="60"/>
        <v>0</v>
      </c>
      <c r="S158" s="55">
        <f t="shared" si="61"/>
        <v>2703360</v>
      </c>
      <c r="T158" s="47"/>
      <c r="U158" s="123"/>
      <c r="V158" s="45"/>
      <c r="W158" s="34"/>
      <c r="X158" s="5"/>
      <c r="Y158" s="5"/>
      <c r="Z158" s="5"/>
      <c r="AA158" s="4"/>
      <c r="AB158" s="4"/>
      <c r="AC158" s="4"/>
      <c r="AD158" s="4"/>
      <c r="AE158" s="4"/>
    </row>
    <row r="159" spans="1:31" s="44" customFormat="1" ht="23.25" customHeight="1">
      <c r="A159" s="46">
        <f t="shared" si="35"/>
        <v>34</v>
      </c>
      <c r="B159" s="163" t="s">
        <v>135</v>
      </c>
      <c r="C159" s="102" t="str">
        <f t="shared" si="26"/>
        <v>Thạch Giang</v>
      </c>
      <c r="D159" s="135" t="str">
        <f t="shared" si="27"/>
        <v>Công nhân</v>
      </c>
      <c r="E159" s="103">
        <f t="shared" si="28"/>
        <v>2568000</v>
      </c>
      <c r="F159" s="108">
        <f>VLOOKUP(B159,'CC - 12'!$B$95:$AS$168,36,0)</f>
        <v>27</v>
      </c>
      <c r="G159" s="243">
        <f t="shared" si="29"/>
        <v>2568000</v>
      </c>
      <c r="H159" s="108">
        <f>(VLOOKUP(B159,'CC - 12'!$B$95:$AS$168,37,0)+VLOOKUP(B159,'CC - 12'!$B$95:$AS$168,38,0))</f>
        <v>0</v>
      </c>
      <c r="I159" s="243">
        <f t="shared" si="30"/>
        <v>0</v>
      </c>
      <c r="J159" s="109">
        <f t="shared" si="36"/>
        <v>27</v>
      </c>
      <c r="K159" s="47">
        <f t="shared" si="36"/>
        <v>2568000</v>
      </c>
      <c r="L159" s="103">
        <f t="shared" si="31"/>
        <v>405000</v>
      </c>
      <c r="M159" s="49">
        <f t="shared" si="32"/>
        <v>2973000</v>
      </c>
      <c r="N159" s="48">
        <f>IF(VLOOKUP(B159,DS,20,0)="x",E159*$N$5,0)</f>
        <v>205440</v>
      </c>
      <c r="O159" s="48">
        <f>IF(VLOOKUP(B159,DS,20,0)="x",E159*$O$5,0)</f>
        <v>38520</v>
      </c>
      <c r="P159" s="48">
        <f>IF(VLOOKUP(B159,DS,20,0)="x",E159*$P$5,0)</f>
        <v>25680</v>
      </c>
      <c r="Q159" s="47">
        <f t="shared" si="33"/>
        <v>2703360</v>
      </c>
      <c r="R159" s="47">
        <f t="shared" si="34"/>
        <v>0</v>
      </c>
      <c r="S159" s="55">
        <f t="shared" si="37"/>
        <v>2703360</v>
      </c>
      <c r="T159" s="47"/>
      <c r="U159" s="123"/>
      <c r="V159" s="45"/>
      <c r="W159" s="34"/>
      <c r="X159" s="5"/>
      <c r="Y159" s="5"/>
      <c r="Z159" s="5"/>
      <c r="AA159" s="4"/>
      <c r="AB159" s="4"/>
      <c r="AC159" s="4"/>
      <c r="AD159" s="4"/>
      <c r="AE159" s="4"/>
    </row>
    <row r="160" spans="1:31" s="44" customFormat="1" ht="23.25" customHeight="1">
      <c r="A160" s="46">
        <f t="shared" si="35"/>
        <v>35</v>
      </c>
      <c r="B160" s="163" t="s">
        <v>136</v>
      </c>
      <c r="C160" s="102" t="str">
        <f t="shared" si="26"/>
        <v>Thạch Quyền</v>
      </c>
      <c r="D160" s="135" t="str">
        <f t="shared" si="27"/>
        <v>Công nhân</v>
      </c>
      <c r="E160" s="103">
        <f t="shared" si="28"/>
        <v>2568000</v>
      </c>
      <c r="F160" s="108">
        <f>VLOOKUP(B160,'CC - 12'!$B$95:$AS$168,36,0)</f>
        <v>26</v>
      </c>
      <c r="G160" s="243">
        <f t="shared" si="29"/>
        <v>2472889</v>
      </c>
      <c r="H160" s="108">
        <f>(VLOOKUP(B160,'CC - 12'!$B$95:$AS$168,37,0)+VLOOKUP(B160,'CC - 12'!$B$95:$AS$168,38,0))</f>
        <v>0</v>
      </c>
      <c r="I160" s="243">
        <f t="shared" si="30"/>
        <v>0</v>
      </c>
      <c r="J160" s="109">
        <f t="shared" si="36"/>
        <v>26</v>
      </c>
      <c r="K160" s="47">
        <f>G160+I160-2</f>
        <v>2472887</v>
      </c>
      <c r="L160" s="103">
        <f t="shared" si="31"/>
        <v>390000</v>
      </c>
      <c r="M160" s="49">
        <f t="shared" si="32"/>
        <v>2862887</v>
      </c>
      <c r="N160" s="48">
        <f>IF(VLOOKUP(B160,DS,20,0)="x",E160*$N$5,0)</f>
        <v>205440</v>
      </c>
      <c r="O160" s="48">
        <f>IF(VLOOKUP(B160,DS,20,0)="x",E160*$O$5,0)</f>
        <v>38520</v>
      </c>
      <c r="P160" s="48">
        <f>IF(VLOOKUP(B160,DS,20,0)="x",E160*$P$5,0)</f>
        <v>25680</v>
      </c>
      <c r="Q160" s="47">
        <f t="shared" si="33"/>
        <v>2593247</v>
      </c>
      <c r="R160" s="47">
        <f t="shared" si="34"/>
        <v>0</v>
      </c>
      <c r="S160" s="55">
        <f t="shared" si="37"/>
        <v>2593247</v>
      </c>
      <c r="T160" s="47"/>
      <c r="U160" s="123"/>
      <c r="V160" s="45"/>
      <c r="W160" s="34"/>
      <c r="X160" s="5"/>
      <c r="Y160" s="5"/>
      <c r="Z160" s="5"/>
      <c r="AA160" s="4"/>
      <c r="AB160" s="4"/>
      <c r="AC160" s="4"/>
      <c r="AD160" s="4"/>
      <c r="AE160" s="4"/>
    </row>
    <row r="161" spans="1:31" s="44" customFormat="1" ht="23.25" customHeight="1">
      <c r="A161" s="46">
        <f t="shared" si="35"/>
        <v>36</v>
      </c>
      <c r="B161" s="163" t="s">
        <v>137</v>
      </c>
      <c r="C161" s="102" t="str">
        <f t="shared" si="26"/>
        <v>Lâm Lin</v>
      </c>
      <c r="D161" s="135" t="str">
        <f t="shared" si="27"/>
        <v>Công nhân</v>
      </c>
      <c r="E161" s="103">
        <f t="shared" si="28"/>
        <v>2568000</v>
      </c>
      <c r="F161" s="108">
        <f>VLOOKUP(B161,'CC - 12'!$B$95:$AS$168,36,0)</f>
        <v>27</v>
      </c>
      <c r="G161" s="243">
        <f t="shared" si="29"/>
        <v>2568000</v>
      </c>
      <c r="H161" s="108">
        <f>(VLOOKUP(B161,'CC - 12'!$B$95:$AS$168,37,0)+VLOOKUP(B161,'CC - 12'!$B$95:$AS$168,38,0))</f>
        <v>0</v>
      </c>
      <c r="I161" s="243">
        <f t="shared" si="30"/>
        <v>0</v>
      </c>
      <c r="J161" s="109">
        <f t="shared" ref="J161:K162" si="62">F161+H161</f>
        <v>27</v>
      </c>
      <c r="K161" s="47">
        <f t="shared" si="62"/>
        <v>2568000</v>
      </c>
      <c r="L161" s="103">
        <f t="shared" si="31"/>
        <v>405000</v>
      </c>
      <c r="M161" s="49">
        <f t="shared" si="32"/>
        <v>2973000</v>
      </c>
      <c r="N161" s="48">
        <f>IF(VLOOKUP(B161,DS,20,0)="x",E161*$N$5,0)</f>
        <v>205440</v>
      </c>
      <c r="O161" s="48">
        <f>IF(VLOOKUP(B161,DS,20,0)="x",E161*$O$5,0)</f>
        <v>38520</v>
      </c>
      <c r="P161" s="48">
        <f>IF(VLOOKUP(B161,DS,20,0)="x",E161*$P$5,0)</f>
        <v>25680</v>
      </c>
      <c r="Q161" s="47">
        <f t="shared" si="33"/>
        <v>2703360</v>
      </c>
      <c r="R161" s="47">
        <f t="shared" si="34"/>
        <v>0</v>
      </c>
      <c r="S161" s="55">
        <f t="shared" si="37"/>
        <v>2703360</v>
      </c>
      <c r="T161" s="47"/>
      <c r="U161" s="123"/>
      <c r="V161" s="45"/>
      <c r="W161" s="34"/>
      <c r="X161" s="5"/>
      <c r="Y161" s="5"/>
      <c r="Z161" s="5"/>
      <c r="AA161" s="4"/>
      <c r="AB161" s="4"/>
      <c r="AC161" s="4"/>
      <c r="AD161" s="4"/>
      <c r="AE161" s="4"/>
    </row>
    <row r="162" spans="1:31" s="44" customFormat="1" ht="23.25" customHeight="1">
      <c r="A162" s="46">
        <f t="shared" si="35"/>
        <v>37</v>
      </c>
      <c r="B162" s="163" t="s">
        <v>186</v>
      </c>
      <c r="C162" s="102" t="str">
        <f t="shared" si="26"/>
        <v>Lâm Chanh Đa Ra</v>
      </c>
      <c r="D162" s="135" t="str">
        <f t="shared" si="27"/>
        <v>Công nhân</v>
      </c>
      <c r="E162" s="103">
        <f t="shared" si="28"/>
        <v>2568000</v>
      </c>
      <c r="F162" s="108">
        <f>VLOOKUP(B162,'CC - 12'!$B$95:$AS$168,36,0)</f>
        <v>26</v>
      </c>
      <c r="G162" s="243">
        <f t="shared" si="29"/>
        <v>2472889</v>
      </c>
      <c r="H162" s="108">
        <f>(VLOOKUP(B162,'CC - 12'!$B$95:$AS$168,37,0)+VLOOKUP(B162,'CC - 12'!$B$95:$AS$168,38,0))</f>
        <v>0</v>
      </c>
      <c r="I162" s="243">
        <f t="shared" si="30"/>
        <v>0</v>
      </c>
      <c r="J162" s="109">
        <f t="shared" si="62"/>
        <v>26</v>
      </c>
      <c r="K162" s="47">
        <f t="shared" si="62"/>
        <v>2472889</v>
      </c>
      <c r="L162" s="103">
        <f t="shared" si="31"/>
        <v>390000</v>
      </c>
      <c r="M162" s="49">
        <f t="shared" si="32"/>
        <v>2862889</v>
      </c>
      <c r="N162" s="48">
        <f>IF(VLOOKUP(B162,DS,20,0)="x",E162*$N$5,0)</f>
        <v>205440</v>
      </c>
      <c r="O162" s="48">
        <f>IF(VLOOKUP(B162,DS,20,0)="x",E162*$O$5,0)</f>
        <v>38520</v>
      </c>
      <c r="P162" s="48">
        <f>IF(VLOOKUP(B162,DS,20,0)="x",E162*$P$5,0)</f>
        <v>25680</v>
      </c>
      <c r="Q162" s="47">
        <f t="shared" si="33"/>
        <v>2593249</v>
      </c>
      <c r="R162" s="47">
        <f t="shared" si="34"/>
        <v>0</v>
      </c>
      <c r="S162" s="55">
        <f t="shared" si="37"/>
        <v>2593249</v>
      </c>
      <c r="T162" s="47"/>
      <c r="U162" s="123"/>
      <c r="V162" s="45"/>
      <c r="W162" s="34"/>
      <c r="X162" s="5"/>
      <c r="Y162" s="5"/>
      <c r="Z162" s="5"/>
      <c r="AA162" s="4"/>
      <c r="AB162" s="4"/>
      <c r="AC162" s="4"/>
      <c r="AD162" s="4"/>
      <c r="AE162" s="4"/>
    </row>
    <row r="163" spans="1:31" s="44" customFormat="1" ht="21" customHeight="1">
      <c r="A163" s="50"/>
      <c r="B163" s="302"/>
      <c r="C163" s="51"/>
      <c r="D163" s="3"/>
      <c r="E163" s="52"/>
      <c r="F163" s="52"/>
      <c r="G163" s="52"/>
      <c r="H163" s="52"/>
      <c r="I163" s="52"/>
      <c r="J163" s="53"/>
      <c r="K163" s="52"/>
      <c r="L163" s="52"/>
      <c r="M163" s="54"/>
      <c r="N163" s="52"/>
      <c r="O163" s="52"/>
      <c r="P163" s="52"/>
      <c r="Q163" s="47">
        <f t="shared" si="33"/>
        <v>0</v>
      </c>
      <c r="R163" s="47"/>
      <c r="S163" s="55">
        <f>Q163-R163</f>
        <v>0</v>
      </c>
      <c r="T163" s="47"/>
      <c r="U163" s="123"/>
      <c r="V163" s="45"/>
      <c r="W163" s="45"/>
      <c r="X163" s="45"/>
      <c r="Y163" s="45"/>
      <c r="Z163" s="45"/>
    </row>
    <row r="164" spans="1:31" s="40" customFormat="1" ht="21" customHeight="1">
      <c r="A164" s="406" t="s">
        <v>26</v>
      </c>
      <c r="B164" s="407"/>
      <c r="C164" s="407"/>
      <c r="D164" s="407"/>
      <c r="E164" s="32">
        <f t="shared" ref="E164:S164" si="63">SUM(E126:E163)</f>
        <v>95273000</v>
      </c>
      <c r="F164" s="32"/>
      <c r="G164" s="32">
        <f t="shared" si="63"/>
        <v>93266150</v>
      </c>
      <c r="H164" s="32"/>
      <c r="I164" s="32">
        <f t="shared" si="63"/>
        <v>0</v>
      </c>
      <c r="J164" s="32"/>
      <c r="K164" s="32">
        <f t="shared" si="63"/>
        <v>93266148</v>
      </c>
      <c r="L164" s="32">
        <f t="shared" si="63"/>
        <v>14670000</v>
      </c>
      <c r="M164" s="32">
        <f t="shared" si="63"/>
        <v>107936148</v>
      </c>
      <c r="N164" s="32">
        <f t="shared" si="63"/>
        <v>7621840</v>
      </c>
      <c r="O164" s="32">
        <f t="shared" si="63"/>
        <v>1429095</v>
      </c>
      <c r="P164" s="32">
        <f t="shared" si="63"/>
        <v>952730</v>
      </c>
      <c r="Q164" s="32">
        <f t="shared" si="63"/>
        <v>97932483</v>
      </c>
      <c r="R164" s="32">
        <f t="shared" si="63"/>
        <v>0</v>
      </c>
      <c r="S164" s="32">
        <f t="shared" si="63"/>
        <v>97932483</v>
      </c>
      <c r="T164" s="32"/>
      <c r="U164" s="123"/>
      <c r="V164" s="41"/>
      <c r="W164" s="41"/>
      <c r="X164" s="41"/>
      <c r="Y164" s="41"/>
      <c r="Z164" s="41"/>
    </row>
    <row r="165" spans="1:31" ht="11.25" customHeight="1">
      <c r="A165" s="10"/>
      <c r="B165" s="38"/>
      <c r="C165" s="11"/>
      <c r="D165" s="136"/>
      <c r="E165" s="110"/>
      <c r="F165" s="11"/>
      <c r="G165" s="11"/>
      <c r="H165" s="11"/>
      <c r="I165" s="11"/>
      <c r="K165" s="11"/>
      <c r="L165" s="11"/>
      <c r="M165" s="121"/>
      <c r="N165" s="11"/>
      <c r="O165" s="11"/>
      <c r="P165" s="11"/>
      <c r="Q165" s="11"/>
      <c r="R165" s="11"/>
      <c r="S165" s="11"/>
      <c r="T165" s="11"/>
      <c r="U165" s="123"/>
    </row>
    <row r="166" spans="1:31" s="44" customFormat="1" ht="11.25" customHeight="1">
      <c r="A166" s="91"/>
      <c r="B166" s="155"/>
      <c r="C166" s="91"/>
      <c r="D166" s="155"/>
      <c r="E166" s="156"/>
      <c r="F166" s="91"/>
      <c r="G166" s="91"/>
      <c r="H166" s="91"/>
      <c r="I166" s="91"/>
      <c r="J166" s="157"/>
      <c r="K166" s="156"/>
      <c r="L166" s="91"/>
      <c r="M166" s="91"/>
      <c r="N166" s="91"/>
      <c r="O166" s="91"/>
      <c r="P166" s="91"/>
      <c r="Q166" s="91"/>
      <c r="R166" s="91"/>
      <c r="S166" s="127" t="str">
        <f>$S$18</f>
        <v>Long An, ngày  31   tháng   12   năm 2014</v>
      </c>
      <c r="T166" s="91"/>
      <c r="U166" s="158"/>
      <c r="V166" s="45"/>
      <c r="W166" s="45"/>
      <c r="X166" s="45"/>
      <c r="Y166" s="45"/>
      <c r="Z166" s="45"/>
    </row>
    <row r="167" spans="1:31" s="44" customFormat="1" ht="14.25" customHeight="1">
      <c r="A167" s="35"/>
      <c r="B167" s="158"/>
      <c r="C167" s="35" t="s">
        <v>63</v>
      </c>
      <c r="D167" s="159"/>
      <c r="E167" s="92"/>
      <c r="F167" s="158"/>
      <c r="G167" s="92"/>
      <c r="H167" s="92"/>
      <c r="I167" s="92"/>
      <c r="J167" s="160"/>
      <c r="K167" s="45"/>
      <c r="L167" s="303"/>
      <c r="M167" s="288"/>
      <c r="N167" s="26"/>
      <c r="O167" s="26"/>
      <c r="P167" s="26"/>
      <c r="Q167" s="26"/>
      <c r="S167" s="26" t="s">
        <v>23</v>
      </c>
      <c r="T167" s="158"/>
      <c r="U167" s="158"/>
      <c r="V167" s="45"/>
      <c r="W167" s="45"/>
      <c r="X167" s="45"/>
      <c r="Y167" s="45"/>
      <c r="Z167" s="45"/>
    </row>
    <row r="168" spans="1:31" ht="12">
      <c r="A168" s="10"/>
      <c r="B168" s="38"/>
      <c r="C168" s="20"/>
      <c r="E168" s="17"/>
      <c r="F168" s="16"/>
      <c r="G168" s="17"/>
      <c r="H168" s="17"/>
      <c r="I168" s="17"/>
      <c r="K168" s="8"/>
      <c r="L168" s="20"/>
      <c r="M168" s="6"/>
      <c r="N168" s="15"/>
      <c r="O168" s="15"/>
      <c r="P168" s="15"/>
      <c r="Q168" s="15"/>
      <c r="S168" s="15"/>
      <c r="T168" s="16"/>
      <c r="U168" s="123"/>
    </row>
    <row r="169" spans="1:31">
      <c r="M169" s="6"/>
    </row>
    <row r="170" spans="1:31">
      <c r="M170" s="6"/>
    </row>
    <row r="171" spans="1:31">
      <c r="M171" s="6"/>
    </row>
    <row r="172" spans="1:31">
      <c r="M172" s="6"/>
    </row>
    <row r="173" spans="1:31">
      <c r="M173" s="6"/>
    </row>
    <row r="174" spans="1:31">
      <c r="M174" s="6"/>
    </row>
    <row r="175" spans="1:31">
      <c r="M175" s="6"/>
    </row>
    <row r="176" spans="1:31">
      <c r="M176" s="6"/>
    </row>
    <row r="177" spans="13:13">
      <c r="M177" s="6"/>
    </row>
    <row r="178" spans="13:13">
      <c r="M178" s="6"/>
    </row>
    <row r="179" spans="13:13">
      <c r="M179" s="6"/>
    </row>
    <row r="180" spans="13:13">
      <c r="M180" s="6"/>
    </row>
    <row r="181" spans="13:13">
      <c r="M181" s="6"/>
    </row>
    <row r="182" spans="13:13">
      <c r="M182" s="6"/>
    </row>
    <row r="183" spans="13:13">
      <c r="M183" s="6"/>
    </row>
    <row r="184" spans="13:13">
      <c r="M184" s="6"/>
    </row>
    <row r="185" spans="13:13">
      <c r="M185" s="6"/>
    </row>
    <row r="186" spans="13:13">
      <c r="M186" s="6"/>
    </row>
    <row r="187" spans="13:13">
      <c r="M187" s="6"/>
    </row>
    <row r="188" spans="13:13">
      <c r="M188" s="6"/>
    </row>
    <row r="189" spans="13:13">
      <c r="M189" s="6"/>
    </row>
    <row r="190" spans="13:13">
      <c r="M190" s="6"/>
    </row>
    <row r="191" spans="13:13">
      <c r="M191" s="6"/>
    </row>
    <row r="192" spans="13:13">
      <c r="M192" s="6"/>
    </row>
    <row r="193" spans="13:13">
      <c r="M193" s="6"/>
    </row>
    <row r="194" spans="13:13">
      <c r="M194" s="6"/>
    </row>
    <row r="195" spans="13:13">
      <c r="M195" s="6"/>
    </row>
    <row r="196" spans="13:13">
      <c r="M196" s="6"/>
    </row>
    <row r="197" spans="13:13">
      <c r="M197" s="6"/>
    </row>
    <row r="198" spans="13:13">
      <c r="M198" s="6"/>
    </row>
    <row r="199" spans="13:13">
      <c r="M199" s="6"/>
    </row>
    <row r="200" spans="13:13">
      <c r="M200" s="6"/>
    </row>
    <row r="201" spans="13:13">
      <c r="M201" s="6"/>
    </row>
    <row r="202" spans="13:13">
      <c r="M202" s="6"/>
    </row>
    <row r="203" spans="13:13">
      <c r="M203" s="6"/>
    </row>
    <row r="204" spans="13:13">
      <c r="M204" s="6"/>
    </row>
    <row r="205" spans="13:13">
      <c r="M205" s="6"/>
    </row>
    <row r="206" spans="13:13">
      <c r="M206" s="6"/>
    </row>
    <row r="207" spans="13:13">
      <c r="M207" s="6"/>
    </row>
    <row r="208" spans="13:13">
      <c r="M208" s="6"/>
    </row>
    <row r="209" spans="13:13">
      <c r="M209" s="6"/>
    </row>
    <row r="210" spans="13:13">
      <c r="M210" s="6"/>
    </row>
    <row r="211" spans="13:13">
      <c r="M211" s="6"/>
    </row>
    <row r="212" spans="13:13">
      <c r="M212" s="6"/>
    </row>
    <row r="213" spans="13:13">
      <c r="M213" s="6"/>
    </row>
    <row r="214" spans="13:13">
      <c r="M214" s="6"/>
    </row>
    <row r="215" spans="13:13">
      <c r="M215" s="6"/>
    </row>
    <row r="216" spans="13:13">
      <c r="M216" s="6"/>
    </row>
    <row r="217" spans="13:13">
      <c r="M217" s="6"/>
    </row>
    <row r="218" spans="13:13">
      <c r="M218" s="6"/>
    </row>
    <row r="219" spans="13:13">
      <c r="M219" s="6"/>
    </row>
    <row r="220" spans="13:13">
      <c r="M220" s="6"/>
    </row>
    <row r="221" spans="13:13">
      <c r="M221" s="6"/>
    </row>
    <row r="222" spans="13:13">
      <c r="M222" s="6"/>
    </row>
    <row r="223" spans="13:13">
      <c r="M223" s="6"/>
    </row>
    <row r="224" spans="13:13">
      <c r="M224" s="6"/>
    </row>
    <row r="225" spans="13:13">
      <c r="M225" s="6"/>
    </row>
    <row r="226" spans="13:13">
      <c r="M226" s="6"/>
    </row>
    <row r="227" spans="13:13">
      <c r="M227" s="6"/>
    </row>
    <row r="228" spans="13:13">
      <c r="M228" s="6"/>
    </row>
    <row r="229" spans="13:13">
      <c r="M229" s="6"/>
    </row>
    <row r="230" spans="13:13">
      <c r="M230" s="6"/>
    </row>
    <row r="231" spans="13:13">
      <c r="M231" s="6"/>
    </row>
    <row r="232" spans="13:13">
      <c r="M232" s="6"/>
    </row>
    <row r="233" spans="13:13">
      <c r="M233" s="6"/>
    </row>
    <row r="234" spans="13:13">
      <c r="M234" s="6"/>
    </row>
    <row r="235" spans="13:13">
      <c r="M235" s="6"/>
    </row>
    <row r="236" spans="13:13">
      <c r="M236" s="6"/>
    </row>
    <row r="237" spans="13:13">
      <c r="M237" s="6"/>
    </row>
    <row r="238" spans="13:13">
      <c r="M238" s="6"/>
    </row>
    <row r="239" spans="13:13">
      <c r="M239" s="6"/>
    </row>
    <row r="240" spans="13:13">
      <c r="M240" s="6"/>
    </row>
    <row r="241" spans="13:13">
      <c r="M241" s="6"/>
    </row>
    <row r="242" spans="13:13">
      <c r="M242" s="6"/>
    </row>
    <row r="243" spans="13:13">
      <c r="M243" s="6"/>
    </row>
    <row r="244" spans="13:13">
      <c r="M244" s="6"/>
    </row>
    <row r="245" spans="13:13">
      <c r="M245" s="6"/>
    </row>
    <row r="246" spans="13:13">
      <c r="M246" s="6"/>
    </row>
    <row r="247" spans="13:13">
      <c r="M247" s="6"/>
    </row>
    <row r="248" spans="13:13">
      <c r="M248" s="6"/>
    </row>
    <row r="249" spans="13:13">
      <c r="M249" s="6"/>
    </row>
    <row r="250" spans="13:13">
      <c r="M250" s="6"/>
    </row>
    <row r="251" spans="13:13">
      <c r="M251" s="6"/>
    </row>
    <row r="252" spans="13:13">
      <c r="M252" s="6"/>
    </row>
    <row r="253" spans="13:13">
      <c r="M253" s="6"/>
    </row>
    <row r="254" spans="13:13">
      <c r="M254" s="6"/>
    </row>
    <row r="255" spans="13:13">
      <c r="M255" s="6"/>
    </row>
    <row r="256" spans="13:13">
      <c r="M256" s="6"/>
    </row>
    <row r="257" spans="13:13">
      <c r="M257" s="6"/>
    </row>
    <row r="258" spans="13:13">
      <c r="M258" s="6"/>
    </row>
    <row r="259" spans="13:13">
      <c r="M259" s="6"/>
    </row>
    <row r="260" spans="13:13">
      <c r="M260" s="6"/>
    </row>
    <row r="261" spans="13:13">
      <c r="M261" s="6"/>
    </row>
    <row r="262" spans="13:13">
      <c r="M262" s="6"/>
    </row>
    <row r="263" spans="13:13">
      <c r="M263" s="6"/>
    </row>
    <row r="264" spans="13:13">
      <c r="M264" s="6"/>
    </row>
    <row r="265" spans="13:13">
      <c r="M265" s="6"/>
    </row>
    <row r="266" spans="13:13">
      <c r="M266" s="6"/>
    </row>
    <row r="267" spans="13:13">
      <c r="M267" s="6"/>
    </row>
    <row r="268" spans="13:13">
      <c r="M268" s="6"/>
    </row>
    <row r="269" spans="13:13">
      <c r="M269" s="6"/>
    </row>
    <row r="270" spans="13:13">
      <c r="M270" s="6"/>
    </row>
    <row r="271" spans="13:13">
      <c r="M271" s="6"/>
    </row>
    <row r="272" spans="13:13">
      <c r="M272" s="6"/>
    </row>
    <row r="273" spans="13:13">
      <c r="M273" s="6"/>
    </row>
    <row r="274" spans="13:13">
      <c r="M274" s="6"/>
    </row>
    <row r="275" spans="13:13">
      <c r="M275" s="6"/>
    </row>
    <row r="276" spans="13:13">
      <c r="M276" s="6"/>
    </row>
    <row r="277" spans="13:13">
      <c r="M277" s="6"/>
    </row>
    <row r="278" spans="13:13">
      <c r="M278" s="6"/>
    </row>
    <row r="279" spans="13:13">
      <c r="M279" s="6"/>
    </row>
    <row r="280" spans="13:13">
      <c r="M280" s="6"/>
    </row>
    <row r="281" spans="13:13">
      <c r="M281" s="6"/>
    </row>
    <row r="282" spans="13:13">
      <c r="M282" s="6"/>
    </row>
    <row r="283" spans="13:13">
      <c r="M283" s="6"/>
    </row>
    <row r="284" spans="13:13">
      <c r="M284" s="6"/>
    </row>
    <row r="285" spans="13:13">
      <c r="M285" s="6"/>
    </row>
    <row r="286" spans="13:13">
      <c r="M286" s="6"/>
    </row>
    <row r="287" spans="13:13">
      <c r="M287" s="6"/>
    </row>
    <row r="288" spans="13:13">
      <c r="M288" s="6"/>
    </row>
    <row r="289" spans="13:13">
      <c r="M289" s="6"/>
    </row>
    <row r="290" spans="13:13">
      <c r="M290" s="6"/>
    </row>
    <row r="291" spans="13:13">
      <c r="M291" s="6"/>
    </row>
  </sheetData>
  <protectedRanges>
    <protectedRange password="CC78" sqref="V15:IK16 A23 L15 C6:D8 B19:C19 V6:W9 A15:A20 B15:B18 B20 J15:J16 A22:B22 V23:IK23 Q6:T8 V25:IK55 L16:T16 E23:K23 E6:I7 D16:I16 A81:A116 N6:P7 L6 F81:IK110 L66 L19 J7:K8 L8 L64 M23:T23 A25:A58 W56:IK58 V56:V64 F111:T116 W111:IK116 U111:V122 A169:IK65557 C25:T58 C81:E116 Q10:S15 W10:W14 AF6:IK14 K10:K16 A10:B14 B23:B116" name="Range1"/>
    <protectedRange password="CC78" sqref="F8:G8" name="Range1_4"/>
    <protectedRange password="CC78" sqref="V19:IK20 S19:T20 N19:Q20 E19:I20" name="Range1_1_1"/>
    <protectedRange password="CC78" sqref="Q24 C24 N24 V24:IK24 L24 T24 E24:I24" name="Range1_3_1"/>
    <protectedRange password="CC78" sqref="U1 R2:S4 V4:V5 W1:IK5 Q5:T5 N1:Q4 T4:U4 B1:M5 X6:AE14 U5:U64" name="Range1_2"/>
    <protectedRange password="CC78" sqref="V10:V14" name="Range1_1"/>
    <protectedRange password="CC78" sqref="S24" name="Range1_3_1_1"/>
    <protectedRange password="CC78" sqref="A1:A4" name="Range1_2_1_1"/>
    <protectedRange password="CC78" sqref="V1:V3" name="Range1_2_1"/>
    <protectedRange password="CC78" sqref="H8:I8" name="Range1_4_1"/>
    <protectedRange password="CC78" sqref="U2:U3" name="Range1_2_2_1"/>
    <protectedRange password="CC78" sqref="V75:IK76 L75 C64:D66 B79:C79 V65:W67 A75:A80 B75:B78 B80 N64:P65 Q64:T66 L76:T76 E64:I65 D76:J76 J75 W68:W74 J65:K66 L79 N75:S75 W64 AF64:IK74 Q68:S74 K68:K76 A68:B74" name="Range1_3"/>
    <protectedRange password="CC78" sqref="F66:G66" name="Range1_4_2"/>
    <protectedRange password="CC78" sqref="V79:IK80 N79:Q80 S79:T80 E79:I80" name="Range1_1_1_1"/>
    <protectedRange password="CC78" sqref="R60:S62 W59:IK63 N63:T63 N59:Q62 T62 B59:M63 X64:AE74 U65:U80" name="Range1_2_2"/>
    <protectedRange password="CC78" sqref="V68:V74" name="Range1_1_2"/>
    <protectedRange password="CC78" sqref="A59:A62 A117:A120" name="Range1_2_1_1_1"/>
    <protectedRange password="CC78" sqref="H66:I66" name="Range1_4_1_1"/>
    <protectedRange password="CC78" sqref="V163:IK164 L163 C122:D124 B167:C167 V123:W125 B163:B166 B168 J163:J164 Q122:T124 N122:P123 E122:I123 D164:I164 J123:K124 L167 L164:T164 N163:P163 W122 A126:B148 A149:A168 W126:W162 AF122:IK162 Q126:S163 K126:K164" name="Range1_5"/>
    <protectedRange password="CC78" sqref="F124:G124" name="Range1_4_3"/>
    <protectedRange password="CC78" sqref="V167:IK168 N167:Q168 S167:T168 E167:I168" name="Range1_1_1_2"/>
    <protectedRange password="CC78" sqref="R118:S120 Q117:Q120 W117:IK121 Q121:T121 T120 B117:P121 X122:AE162 U123:U168" name="Range1_2_3"/>
    <protectedRange password="CC78" sqref="V126:V162" name="Range1_1_3"/>
    <protectedRange password="CC78" sqref="H124:I124" name="Range1_4_1_2"/>
    <protectedRange password="CC78" sqref="L124 L122" name="Range1_3_2"/>
    <protectedRange password="CC78" sqref="B149:B162" name="Range1_5_1"/>
    <protectedRange password="CC78" sqref="N5:P5" name="Range1_2_4"/>
  </protectedRanges>
  <autoFilter ref="A8:AE10"/>
  <mergeCells count="69">
    <mergeCell ref="D1:Q1"/>
    <mergeCell ref="R1:T1"/>
    <mergeCell ref="A6:A8"/>
    <mergeCell ref="B6:B8"/>
    <mergeCell ref="C6:C8"/>
    <mergeCell ref="D6:D8"/>
    <mergeCell ref="E6:E8"/>
    <mergeCell ref="F6:K6"/>
    <mergeCell ref="L6:L8"/>
    <mergeCell ref="M6:M8"/>
    <mergeCell ref="N6:P6"/>
    <mergeCell ref="Q6:Q8"/>
    <mergeCell ref="R6:R8"/>
    <mergeCell ref="S6:S8"/>
    <mergeCell ref="T6:T8"/>
    <mergeCell ref="N7:N8"/>
    <mergeCell ref="A64:A66"/>
    <mergeCell ref="B64:B66"/>
    <mergeCell ref="C64:C66"/>
    <mergeCell ref="D64:D66"/>
    <mergeCell ref="E64:E66"/>
    <mergeCell ref="O7:O8"/>
    <mergeCell ref="P7:P8"/>
    <mergeCell ref="A16:D16"/>
    <mergeCell ref="D59:Q59"/>
    <mergeCell ref="R59:T59"/>
    <mergeCell ref="F7:G7"/>
    <mergeCell ref="H7:I7"/>
    <mergeCell ref="J7:J8"/>
    <mergeCell ref="K7:K8"/>
    <mergeCell ref="S64:S66"/>
    <mergeCell ref="T64:T66"/>
    <mergeCell ref="F65:G65"/>
    <mergeCell ref="H65:I65"/>
    <mergeCell ref="J65:J66"/>
    <mergeCell ref="K65:K66"/>
    <mergeCell ref="N65:N66"/>
    <mergeCell ref="O65:O66"/>
    <mergeCell ref="P65:P66"/>
    <mergeCell ref="F64:K64"/>
    <mergeCell ref="L64:L66"/>
    <mergeCell ref="M64:M66"/>
    <mergeCell ref="N64:P64"/>
    <mergeCell ref="Q64:Q66"/>
    <mergeCell ref="R64:R66"/>
    <mergeCell ref="R122:R124"/>
    <mergeCell ref="S122:S124"/>
    <mergeCell ref="T122:T124"/>
    <mergeCell ref="P123:P124"/>
    <mergeCell ref="A76:D76"/>
    <mergeCell ref="D117:Q117"/>
    <mergeCell ref="R117:T117"/>
    <mergeCell ref="A122:A124"/>
    <mergeCell ref="B122:B124"/>
    <mergeCell ref="C122:C124"/>
    <mergeCell ref="D122:D124"/>
    <mergeCell ref="E122:E124"/>
    <mergeCell ref="F122:K122"/>
    <mergeCell ref="L122:L124"/>
    <mergeCell ref="N123:N124"/>
    <mergeCell ref="O123:O124"/>
    <mergeCell ref="M122:M124"/>
    <mergeCell ref="N122:P122"/>
    <mergeCell ref="Q122:Q124"/>
    <mergeCell ref="A164:D164"/>
    <mergeCell ref="F123:G123"/>
    <mergeCell ref="H123:I123"/>
    <mergeCell ref="J123:J124"/>
    <mergeCell ref="K123:K124"/>
  </mergeCells>
  <printOptions horizontalCentered="1"/>
  <pageMargins left="0" right="0.24" top="0.2" bottom="0.32" header="0.2" footer="0.2"/>
  <pageSetup paperSize="9" scale="65" fitToHeight="0" orientation="landscape" horizontalDpi="300" verticalDpi="300" r:id="rId1"/>
  <headerFooter alignWithMargins="0">
    <oddFooter>&amp;C&amp;P/&amp;N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13</vt:i4>
      </vt:variant>
    </vt:vector>
  </HeadingPairs>
  <TitlesOfParts>
    <vt:vector size="38" baseType="lpstr">
      <vt:lpstr>CC - 01</vt:lpstr>
      <vt:lpstr>L - 01</vt:lpstr>
      <vt:lpstr>CC - 02</vt:lpstr>
      <vt:lpstr>L - 02</vt:lpstr>
      <vt:lpstr>CC - 03</vt:lpstr>
      <vt:lpstr>L - 03</vt:lpstr>
      <vt:lpstr>CC - 04</vt:lpstr>
      <vt:lpstr>L - 04</vt:lpstr>
      <vt:lpstr>CC - 05</vt:lpstr>
      <vt:lpstr>L - 05</vt:lpstr>
      <vt:lpstr>CC - 06</vt:lpstr>
      <vt:lpstr>L - 06</vt:lpstr>
      <vt:lpstr>CC - 07</vt:lpstr>
      <vt:lpstr>L - 07</vt:lpstr>
      <vt:lpstr>CC - 08</vt:lpstr>
      <vt:lpstr>L - 08</vt:lpstr>
      <vt:lpstr>CC - 09</vt:lpstr>
      <vt:lpstr>L - 09</vt:lpstr>
      <vt:lpstr>CC - 10</vt:lpstr>
      <vt:lpstr>L - 10</vt:lpstr>
      <vt:lpstr>CC - 11</vt:lpstr>
      <vt:lpstr>L - 11</vt:lpstr>
      <vt:lpstr>TH</vt:lpstr>
      <vt:lpstr>CC - 12</vt:lpstr>
      <vt:lpstr>L - 12</vt:lpstr>
      <vt:lpstr>DS</vt:lpstr>
      <vt:lpstr>'CC - 01'!Print_Area</vt:lpstr>
      <vt:lpstr>'CC - 02'!Print_Area</vt:lpstr>
      <vt:lpstr>'CC - 03'!Print_Area</vt:lpstr>
      <vt:lpstr>'CC - 04'!Print_Area</vt:lpstr>
      <vt:lpstr>'CC - 05'!Print_Area</vt:lpstr>
      <vt:lpstr>'CC - 06'!Print_Area</vt:lpstr>
      <vt:lpstr>'CC - 07'!Print_Area</vt:lpstr>
      <vt:lpstr>'CC - 08'!Print_Area</vt:lpstr>
      <vt:lpstr>'CC - 09'!Print_Area</vt:lpstr>
      <vt:lpstr>'CC - 10'!Print_Area</vt:lpstr>
      <vt:lpstr>'CC - 11'!Print_Area</vt:lpstr>
      <vt:lpstr>'CC - 12'!Print_Area</vt:lpstr>
    </vt:vector>
  </TitlesOfParts>
  <Company>HP-COMPUTER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_=== HPC ===_</dc:creator>
  <cp:lastModifiedBy>User 1</cp:lastModifiedBy>
  <cp:lastPrinted>2015-10-30T04:54:27Z</cp:lastPrinted>
  <dcterms:created xsi:type="dcterms:W3CDTF">2011-06-27T04:19:15Z</dcterms:created>
  <dcterms:modified xsi:type="dcterms:W3CDTF">2015-11-16T08:11:10Z</dcterms:modified>
</cp:coreProperties>
</file>