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5135" windowHeight="9300" tabRatio="858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Dau2">IF(Loai='141-TT-BH'!$D$3-2,ROW(Loai)-1,"")</definedName>
    <definedName name="_Fill" hidden="1">#REF!</definedName>
    <definedName name="_xlnm._FilterDatabase" localSheetId="3" hidden="1">'141-BH'!$A$14:$N$137</definedName>
    <definedName name="_xlnm._FilterDatabase" localSheetId="4" hidden="1">'141-TT'!$A$14:$Q$178</definedName>
    <definedName name="_xlnm._FilterDatabase" localSheetId="1" hidden="1">'TH-341'!$A$4:$K$108</definedName>
    <definedName name="_TH1">'TH-341'!$H$5:$H$107</definedName>
    <definedName name="_TH2">'TH-341'!$I$5:$I$107</definedName>
    <definedName name="_TH3">'TH-341'!$J$5:$J$107</definedName>
    <definedName name="_TH4">'TH-341'!$K$5:$K$107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'341'!$B$5:$B$51</definedName>
    <definedName name="KUTH">'TH-341'!$E$5:$E$118</definedName>
    <definedName name="Loai">OFFSET('141-BH'!$J$15,,,COUNTA('141-BH'!$J$15:$J$39990))</definedName>
    <definedName name="Loai01">OFFSET('141-BH'!$R$16,,,COUNTA('141-BH'!$R$16:$R$39990))</definedName>
    <definedName name="Loai02">OFFSET('141-TT'!$Q$16,,,COUNTA('141-TT'!$Q$16:$R$40098))</definedName>
    <definedName name="Loai1">OFFSET('141-TT'!$J$15,,,COUNTA('141-TT'!$J$15:$J$40097))</definedName>
    <definedName name="Loai4">OFFSET('TH-341'!$E$5,,,COUNTA('TH-341'!$E$5:$E$40104))</definedName>
    <definedName name="_xlnm.Print_Area" localSheetId="3">'141-BH'!$A$1:$I$149</definedName>
    <definedName name="_xlnm.Print_Area" localSheetId="4">'141-TT'!$A$1:$I$191</definedName>
    <definedName name="_xlnm.Print_Area" localSheetId="5">'141-TT-BH'!$A$1:$B$59</definedName>
    <definedName name="_xlnm.Print_Area" localSheetId="6">'141-TT-TT'!$A$1:$B$58</definedName>
    <definedName name="_xlnm.Print_Area" localSheetId="0">'341'!$A$1:$O$52</definedName>
    <definedName name="_xlnm.Print_Area" localSheetId="2">'CT-341'!$A$1:$N$37</definedName>
    <definedName name="_xlnm.Print_Titles" localSheetId="3">'141-BH'!$11:$14</definedName>
    <definedName name="_xlnm.Print_Titles" localSheetId="4">'141-TT'!$11:$14</definedName>
    <definedName name="_xlnm.Print_Titles" localSheetId="5">'141-TT-BH'!$11:$12</definedName>
    <definedName name="_xlnm.Print_Titles" localSheetId="6">'141-TT-TT'!$11:$12</definedName>
    <definedName name="_xlnm.Print_Titles" localSheetId="0">'341'!$2:$4</definedName>
  </definedNames>
  <calcPr calcId="145621"/>
</workbook>
</file>

<file path=xl/calcChain.xml><?xml version="1.0" encoding="utf-8"?>
<calcChain xmlns="http://schemas.openxmlformats.org/spreadsheetml/2006/main">
  <c r="C26" i="25" l="1"/>
  <c r="G177" i="6" l="1"/>
  <c r="F177" i="6"/>
  <c r="G136" i="4"/>
  <c r="F136" i="4"/>
  <c r="C126" i="4" l="1"/>
  <c r="J126" i="4"/>
  <c r="C127" i="4"/>
  <c r="J127" i="4"/>
  <c r="C128" i="4"/>
  <c r="J128" i="4"/>
  <c r="C160" i="6"/>
  <c r="J160" i="6"/>
  <c r="C161" i="6"/>
  <c r="J161" i="6"/>
  <c r="C162" i="6"/>
  <c r="J162" i="6"/>
  <c r="C163" i="6"/>
  <c r="J163" i="6"/>
  <c r="C133" i="4"/>
  <c r="J133" i="4"/>
  <c r="J166" i="6" l="1"/>
  <c r="J167" i="6"/>
  <c r="J168" i="6"/>
  <c r="J169" i="6"/>
  <c r="J170" i="6"/>
  <c r="J171" i="6"/>
  <c r="J172" i="6"/>
  <c r="J173" i="6"/>
  <c r="J174" i="6"/>
  <c r="J175" i="6"/>
  <c r="J176" i="6"/>
  <c r="C175" i="6"/>
  <c r="C134" i="4"/>
  <c r="C132" i="6" l="1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4" i="6"/>
  <c r="C165" i="6"/>
  <c r="C166" i="6"/>
  <c r="C167" i="6"/>
  <c r="C168" i="6"/>
  <c r="C169" i="6"/>
  <c r="C170" i="6"/>
  <c r="C171" i="6"/>
  <c r="C172" i="6"/>
  <c r="C173" i="6"/>
  <c r="C174" i="6"/>
  <c r="C123" i="4"/>
  <c r="C124" i="4"/>
  <c r="C125" i="4"/>
  <c r="C129" i="4"/>
  <c r="C130" i="4"/>
  <c r="C131" i="4"/>
  <c r="C132" i="4"/>
  <c r="C108" i="4" l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J139" i="6" l="1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4" i="6"/>
  <c r="J165" i="6"/>
  <c r="J128" i="6"/>
  <c r="J129" i="6"/>
  <c r="J130" i="6"/>
  <c r="J131" i="6"/>
  <c r="J132" i="6"/>
  <c r="C127" i="6"/>
  <c r="C128" i="6"/>
  <c r="C129" i="6"/>
  <c r="C130" i="6"/>
  <c r="C131" i="6"/>
  <c r="J101" i="4"/>
  <c r="J100" i="4"/>
  <c r="C100" i="4"/>
  <c r="C101" i="4"/>
  <c r="C103" i="4"/>
  <c r="C104" i="4"/>
  <c r="C105" i="4"/>
  <c r="C106" i="4"/>
  <c r="C107" i="4"/>
  <c r="G102" i="23" l="1"/>
  <c r="G103" i="23"/>
  <c r="G104" i="23"/>
  <c r="G105" i="23"/>
  <c r="G101" i="23"/>
  <c r="H50" i="20"/>
  <c r="I50" i="20"/>
  <c r="J50" i="20"/>
  <c r="K50" i="20"/>
  <c r="N50" i="20" l="1"/>
  <c r="L50" i="20"/>
  <c r="M50" i="20"/>
  <c r="O50" i="20"/>
  <c r="I104" i="23"/>
  <c r="A104" i="23"/>
  <c r="K49" i="20" l="1"/>
  <c r="J49" i="20"/>
  <c r="I49" i="20"/>
  <c r="H49" i="20"/>
  <c r="A98" i="23"/>
  <c r="A95" i="23"/>
  <c r="A100" i="23"/>
  <c r="I100" i="23"/>
  <c r="H47" i="20"/>
  <c r="J47" i="20"/>
  <c r="K47" i="20"/>
  <c r="H48" i="20"/>
  <c r="J48" i="20"/>
  <c r="K48" i="20"/>
  <c r="A92" i="23"/>
  <c r="I92" i="23"/>
  <c r="A90" i="23"/>
  <c r="I90" i="23"/>
  <c r="A87" i="23"/>
  <c r="I87" i="23"/>
  <c r="H39" i="20"/>
  <c r="J39" i="20"/>
  <c r="H40" i="20"/>
  <c r="J40" i="20"/>
  <c r="H41" i="20"/>
  <c r="J41" i="20"/>
  <c r="H42" i="20"/>
  <c r="J42" i="20"/>
  <c r="H43" i="20"/>
  <c r="J43" i="20"/>
  <c r="H44" i="20"/>
  <c r="J44" i="20"/>
  <c r="H46" i="20"/>
  <c r="J46" i="20"/>
  <c r="K46" i="20"/>
  <c r="A86" i="23"/>
  <c r="I86" i="23"/>
  <c r="K86" i="23"/>
  <c r="A88" i="23"/>
  <c r="I88" i="23"/>
  <c r="I43" i="20" s="1"/>
  <c r="K88" i="23"/>
  <c r="K43" i="20" s="1"/>
  <c r="A89" i="23"/>
  <c r="I89" i="23"/>
  <c r="K89" i="23"/>
  <c r="A91" i="23"/>
  <c r="I91" i="23"/>
  <c r="K91" i="23"/>
  <c r="A93" i="23"/>
  <c r="I93" i="23"/>
  <c r="I44" i="20" s="1"/>
  <c r="K93" i="23"/>
  <c r="K44" i="20" s="1"/>
  <c r="A94" i="23"/>
  <c r="I94" i="23"/>
  <c r="K94" i="23"/>
  <c r="A96" i="23"/>
  <c r="I96" i="23"/>
  <c r="K96" i="23"/>
  <c r="A97" i="23"/>
  <c r="I97" i="23"/>
  <c r="K97" i="23"/>
  <c r="A99" i="23"/>
  <c r="I99" i="23"/>
  <c r="K99" i="23"/>
  <c r="A101" i="23"/>
  <c r="I101" i="23"/>
  <c r="I46" i="20" s="1"/>
  <c r="A102" i="23"/>
  <c r="I102" i="23"/>
  <c r="I47" i="20" s="1"/>
  <c r="A103" i="23"/>
  <c r="I103" i="23"/>
  <c r="I48" i="20" s="1"/>
  <c r="O49" i="20" l="1"/>
  <c r="L49" i="20"/>
  <c r="M49" i="20"/>
  <c r="N49" i="20"/>
  <c r="L47" i="20"/>
  <c r="L48" i="20"/>
  <c r="N47" i="20"/>
  <c r="N46" i="20"/>
  <c r="N44" i="20"/>
  <c r="N43" i="20"/>
  <c r="N42" i="20"/>
  <c r="L41" i="20"/>
  <c r="L40" i="20"/>
  <c r="L39" i="20"/>
  <c r="N48" i="20"/>
  <c r="M48" i="20"/>
  <c r="O48" i="20"/>
  <c r="M47" i="20"/>
  <c r="O47" i="20"/>
  <c r="M44" i="20"/>
  <c r="M43" i="20"/>
  <c r="M46" i="20"/>
  <c r="L43" i="20"/>
  <c r="L44" i="20"/>
  <c r="O44" i="20"/>
  <c r="O43" i="20"/>
  <c r="L42" i="20"/>
  <c r="N41" i="20"/>
  <c r="N40" i="20"/>
  <c r="N39" i="20"/>
  <c r="L46" i="20"/>
  <c r="O46" i="20"/>
  <c r="C121" i="6"/>
  <c r="C122" i="6"/>
  <c r="C123" i="6"/>
  <c r="C124" i="6"/>
  <c r="C125" i="6"/>
  <c r="C126" i="6"/>
  <c r="C120" i="6"/>
  <c r="C119" i="6"/>
  <c r="C118" i="6"/>
  <c r="C111" i="6"/>
  <c r="C112" i="6"/>
  <c r="C113" i="6"/>
  <c r="C114" i="6"/>
  <c r="C115" i="6"/>
  <c r="C116" i="6"/>
  <c r="C117" i="6"/>
  <c r="C110" i="6"/>
  <c r="C109" i="6"/>
  <c r="C108" i="6"/>
  <c r="C97" i="4"/>
  <c r="C98" i="4"/>
  <c r="C99" i="4"/>
  <c r="C102" i="4"/>
  <c r="J95" i="4"/>
  <c r="J96" i="4"/>
  <c r="J97" i="4"/>
  <c r="J98" i="4"/>
  <c r="J99" i="4"/>
  <c r="J102" i="4"/>
  <c r="J103" i="4"/>
  <c r="J104" i="4"/>
  <c r="J105" i="4"/>
  <c r="J106" i="4"/>
  <c r="J107" i="4"/>
  <c r="J108" i="4"/>
  <c r="J109" i="4"/>
  <c r="J110" i="4"/>
  <c r="J111" i="4"/>
  <c r="J112" i="4"/>
  <c r="C96" i="4"/>
  <c r="C95" i="4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C97" i="6"/>
  <c r="C98" i="6"/>
  <c r="C99" i="6"/>
  <c r="C100" i="6"/>
  <c r="C101" i="6"/>
  <c r="C102" i="6"/>
  <c r="C103" i="6"/>
  <c r="C104" i="6"/>
  <c r="C105" i="6"/>
  <c r="C106" i="6"/>
  <c r="C107" i="6"/>
  <c r="C94" i="4"/>
  <c r="C93" i="4"/>
  <c r="C92" i="4"/>
  <c r="C91" i="4"/>
  <c r="J64" i="6"/>
  <c r="C64" i="6"/>
  <c r="A72" i="23" l="1"/>
  <c r="I72" i="23"/>
  <c r="K72" i="23"/>
  <c r="A73" i="23"/>
  <c r="I73" i="23"/>
  <c r="K73" i="23"/>
  <c r="A74" i="23"/>
  <c r="I74" i="23"/>
  <c r="I42" i="20" s="1"/>
  <c r="K74" i="23"/>
  <c r="K42" i="20" s="1"/>
  <c r="A75" i="23"/>
  <c r="I75" i="23"/>
  <c r="K75" i="23"/>
  <c r="A77" i="23"/>
  <c r="I77" i="23"/>
  <c r="A78" i="23"/>
  <c r="I78" i="23"/>
  <c r="A79" i="23"/>
  <c r="I79" i="23"/>
  <c r="A80" i="23"/>
  <c r="I80" i="23"/>
  <c r="A76" i="23"/>
  <c r="I76" i="23"/>
  <c r="A81" i="23"/>
  <c r="I81" i="23"/>
  <c r="A82" i="23"/>
  <c r="I82" i="23"/>
  <c r="A83" i="23"/>
  <c r="I83" i="23"/>
  <c r="A84" i="23"/>
  <c r="I84" i="23"/>
  <c r="A85" i="23"/>
  <c r="I85" i="23"/>
  <c r="K85" i="23"/>
  <c r="A67" i="23"/>
  <c r="K65" i="23"/>
  <c r="K40" i="20" s="1"/>
  <c r="A64" i="23"/>
  <c r="B20" i="25"/>
  <c r="C20" i="25"/>
  <c r="D20" i="25"/>
  <c r="E20" i="25"/>
  <c r="F20" i="25"/>
  <c r="G20" i="25"/>
  <c r="H20" i="25"/>
  <c r="I20" i="25"/>
  <c r="J20" i="25"/>
  <c r="A59" i="23"/>
  <c r="I59" i="23"/>
  <c r="A56" i="23"/>
  <c r="H45" i="20"/>
  <c r="J45" i="20"/>
  <c r="K45" i="20"/>
  <c r="H38" i="20"/>
  <c r="J38" i="20"/>
  <c r="A85" i="6"/>
  <c r="A86" i="6"/>
  <c r="A84" i="6"/>
  <c r="A83" i="4"/>
  <c r="A82" i="4"/>
  <c r="C87" i="6"/>
  <c r="C88" i="6"/>
  <c r="C89" i="6"/>
  <c r="C90" i="6"/>
  <c r="C91" i="6"/>
  <c r="C92" i="6"/>
  <c r="C93" i="6"/>
  <c r="C94" i="6"/>
  <c r="C95" i="6"/>
  <c r="C96" i="6"/>
  <c r="J86" i="6"/>
  <c r="C84" i="4"/>
  <c r="C85" i="4"/>
  <c r="C86" i="4"/>
  <c r="C87" i="4"/>
  <c r="C88" i="4"/>
  <c r="C89" i="4"/>
  <c r="C90" i="4"/>
  <c r="A53" i="23"/>
  <c r="H37" i="20"/>
  <c r="J37" i="20"/>
  <c r="J60" i="4"/>
  <c r="A20" i="25" l="1"/>
  <c r="M42" i="20"/>
  <c r="O42" i="20"/>
  <c r="L45" i="20"/>
  <c r="N45" i="20"/>
  <c r="N37" i="20"/>
  <c r="L38" i="20"/>
  <c r="L37" i="20"/>
  <c r="N38" i="20"/>
  <c r="G54" i="20" l="1"/>
  <c r="G47" i="23" l="1"/>
  <c r="G46" i="23"/>
  <c r="K45" i="23" l="1"/>
  <c r="I45" i="23"/>
  <c r="K44" i="23"/>
  <c r="I44" i="23"/>
  <c r="K43" i="23"/>
  <c r="I43" i="23"/>
  <c r="K42" i="23"/>
  <c r="I42" i="23"/>
  <c r="K41" i="23"/>
  <c r="I41" i="23"/>
  <c r="K40" i="23"/>
  <c r="I40" i="23"/>
  <c r="K39" i="23"/>
  <c r="I39" i="23"/>
  <c r="K38" i="23"/>
  <c r="I38" i="23"/>
  <c r="A42" i="23"/>
  <c r="A43" i="23"/>
  <c r="A44" i="23"/>
  <c r="A45" i="23"/>
  <c r="A46" i="23"/>
  <c r="I46" i="23"/>
  <c r="A47" i="23"/>
  <c r="I47" i="23"/>
  <c r="A48" i="23"/>
  <c r="I48" i="23"/>
  <c r="A49" i="23"/>
  <c r="I49" i="23"/>
  <c r="A50" i="23"/>
  <c r="I50" i="23"/>
  <c r="A51" i="23"/>
  <c r="I51" i="23"/>
  <c r="A52" i="23"/>
  <c r="I52" i="23"/>
  <c r="K52" i="23"/>
  <c r="A54" i="23"/>
  <c r="I54" i="23"/>
  <c r="I37" i="20" s="1"/>
  <c r="K54" i="23"/>
  <c r="K37" i="20" s="1"/>
  <c r="A55" i="23"/>
  <c r="I55" i="23"/>
  <c r="K55" i="23"/>
  <c r="A57" i="23"/>
  <c r="I57" i="23"/>
  <c r="I38" i="20" s="1"/>
  <c r="K57" i="23"/>
  <c r="K38" i="20" s="1"/>
  <c r="A60" i="23"/>
  <c r="I60" i="23"/>
  <c r="I45" i="20" s="1"/>
  <c r="A58" i="23"/>
  <c r="I58" i="23"/>
  <c r="K58" i="23"/>
  <c r="A61" i="23"/>
  <c r="I61" i="23"/>
  <c r="K61" i="23"/>
  <c r="A62" i="23"/>
  <c r="I62" i="23"/>
  <c r="I39" i="20" s="1"/>
  <c r="K62" i="23"/>
  <c r="K39" i="20" s="1"/>
  <c r="A63" i="23"/>
  <c r="I63" i="23"/>
  <c r="K63" i="23"/>
  <c r="A65" i="23"/>
  <c r="I65" i="23"/>
  <c r="I40" i="20" s="1"/>
  <c r="A66" i="23"/>
  <c r="I66" i="23"/>
  <c r="K66" i="23"/>
  <c r="C76" i="6"/>
  <c r="C77" i="6"/>
  <c r="C78" i="6"/>
  <c r="C79" i="6"/>
  <c r="C80" i="6"/>
  <c r="C81" i="6"/>
  <c r="C82" i="6"/>
  <c r="C83" i="6"/>
  <c r="C75" i="6"/>
  <c r="C73" i="4"/>
  <c r="C74" i="4"/>
  <c r="C75" i="4"/>
  <c r="C76" i="4"/>
  <c r="C77" i="4"/>
  <c r="C78" i="4"/>
  <c r="C79" i="4"/>
  <c r="C80" i="4"/>
  <c r="C81" i="4"/>
  <c r="C72" i="4"/>
  <c r="C73" i="6"/>
  <c r="C74" i="6"/>
  <c r="C69" i="4"/>
  <c r="C70" i="4"/>
  <c r="C71" i="4"/>
  <c r="M39" i="20" l="1"/>
  <c r="O39" i="20"/>
  <c r="M40" i="20"/>
  <c r="O40" i="20"/>
  <c r="M45" i="20"/>
  <c r="O45" i="20"/>
  <c r="M38" i="20"/>
  <c r="O38" i="20"/>
  <c r="M37" i="20"/>
  <c r="O37" i="20"/>
  <c r="C63" i="4"/>
  <c r="C64" i="4"/>
  <c r="C65" i="4"/>
  <c r="C66" i="4"/>
  <c r="C67" i="4"/>
  <c r="C68" i="4"/>
  <c r="C62" i="4"/>
  <c r="C68" i="6"/>
  <c r="C69" i="6"/>
  <c r="C70" i="6"/>
  <c r="C71" i="6"/>
  <c r="C72" i="6"/>
  <c r="C67" i="6"/>
  <c r="C66" i="6"/>
  <c r="C65" i="6"/>
  <c r="C61" i="4"/>
  <c r="C59" i="4"/>
  <c r="A39" i="23" l="1"/>
  <c r="A40" i="23"/>
  <c r="A41" i="23"/>
  <c r="A68" i="23"/>
  <c r="I68" i="23"/>
  <c r="K68" i="23"/>
  <c r="A69" i="23"/>
  <c r="I69" i="23"/>
  <c r="I41" i="20" s="1"/>
  <c r="K69" i="23"/>
  <c r="K41" i="20" s="1"/>
  <c r="A70" i="23"/>
  <c r="I70" i="23"/>
  <c r="K70" i="23"/>
  <c r="A71" i="23"/>
  <c r="I71" i="23"/>
  <c r="K71" i="23"/>
  <c r="A37" i="23"/>
  <c r="I37" i="23"/>
  <c r="A35" i="23"/>
  <c r="I35" i="23"/>
  <c r="A32" i="23"/>
  <c r="I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M41" i="20" l="1"/>
  <c r="O41" i="20"/>
  <c r="G22" i="25"/>
  <c r="I22" i="25"/>
  <c r="A18" i="25"/>
  <c r="A19" i="25"/>
  <c r="A17" i="25"/>
  <c r="J9" i="25" l="1"/>
  <c r="N16" i="25"/>
  <c r="M16" i="25"/>
  <c r="L16" i="25"/>
  <c r="K16" i="25"/>
  <c r="K17" i="25" l="1"/>
  <c r="K23" i="25"/>
  <c r="M17" i="25"/>
  <c r="M18" i="25" l="1"/>
  <c r="K18" i="25"/>
  <c r="A8" i="25"/>
  <c r="H20" i="20"/>
  <c r="J20" i="20"/>
  <c r="K20" i="20"/>
  <c r="H21" i="20"/>
  <c r="J21" i="20"/>
  <c r="H22" i="20"/>
  <c r="I22" i="20"/>
  <c r="J22" i="20"/>
  <c r="K22" i="20"/>
  <c r="H23" i="20"/>
  <c r="I23" i="20"/>
  <c r="J23" i="20"/>
  <c r="K23" i="20"/>
  <c r="H26" i="20"/>
  <c r="I26" i="20"/>
  <c r="J26" i="20"/>
  <c r="K26" i="20"/>
  <c r="H31" i="20"/>
  <c r="J31" i="20"/>
  <c r="H30" i="20"/>
  <c r="J30" i="20"/>
  <c r="H32" i="20"/>
  <c r="I32" i="20"/>
  <c r="J32" i="20"/>
  <c r="K32" i="20"/>
  <c r="H34" i="20"/>
  <c r="I34" i="20"/>
  <c r="J34" i="20"/>
  <c r="K34" i="20"/>
  <c r="H36" i="20"/>
  <c r="I36" i="20"/>
  <c r="J36" i="20"/>
  <c r="K36" i="20"/>
  <c r="H33" i="20"/>
  <c r="I33" i="20"/>
  <c r="J33" i="20"/>
  <c r="K33" i="20"/>
  <c r="H35" i="20"/>
  <c r="I35" i="20"/>
  <c r="J35" i="20"/>
  <c r="K35" i="20"/>
  <c r="H6" i="20"/>
  <c r="I6" i="20"/>
  <c r="J6" i="20"/>
  <c r="K6" i="20"/>
  <c r="H7" i="20"/>
  <c r="I7" i="20"/>
  <c r="J7" i="20"/>
  <c r="K7" i="20"/>
  <c r="H8" i="20"/>
  <c r="I8" i="20"/>
  <c r="J8" i="20"/>
  <c r="K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19" i="20"/>
  <c r="I19" i="20"/>
  <c r="J19" i="20"/>
  <c r="K19" i="20"/>
  <c r="H24" i="20"/>
  <c r="J24" i="20"/>
  <c r="H25" i="20"/>
  <c r="J25" i="20"/>
  <c r="H27" i="20"/>
  <c r="J27" i="20"/>
  <c r="H28" i="20"/>
  <c r="J28" i="20"/>
  <c r="H29" i="20"/>
  <c r="J29" i="20"/>
  <c r="K5" i="20"/>
  <c r="J5" i="20"/>
  <c r="I5" i="20"/>
  <c r="H5" i="20"/>
  <c r="K19" i="25" l="1"/>
  <c r="M19" i="25"/>
  <c r="M23" i="25"/>
  <c r="M20" i="25" l="1"/>
  <c r="K20" i="25"/>
  <c r="I25" i="23"/>
  <c r="I26" i="23"/>
  <c r="I28" i="23"/>
  <c r="I21" i="20" s="1"/>
  <c r="I30" i="23"/>
  <c r="I31" i="20" s="1"/>
  <c r="I31" i="23"/>
  <c r="I33" i="23"/>
  <c r="I34" i="23"/>
  <c r="I17" i="20" s="1"/>
  <c r="K28" i="23"/>
  <c r="K21" i="20" s="1"/>
  <c r="K33" i="23"/>
  <c r="K34" i="23"/>
  <c r="K17" i="20" s="1"/>
  <c r="K36" i="23"/>
  <c r="K18" i="20" s="1"/>
  <c r="K24" i="23"/>
  <c r="K29" i="20" s="1"/>
  <c r="K30" i="23"/>
  <c r="K31" i="20" s="1"/>
  <c r="K31" i="23"/>
  <c r="K21" i="23"/>
  <c r="K25" i="20" s="1"/>
  <c r="K22" i="23"/>
  <c r="K27" i="20" s="1"/>
  <c r="K23" i="23"/>
  <c r="K28" i="20" s="1"/>
  <c r="K20" i="23"/>
  <c r="K24" i="20" s="1"/>
  <c r="K18" i="23"/>
  <c r="K17" i="23"/>
  <c r="K15" i="23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4" i="20" s="1"/>
  <c r="I21" i="23"/>
  <c r="I25" i="20" s="1"/>
  <c r="I22" i="23"/>
  <c r="I27" i="20" s="1"/>
  <c r="I23" i="23"/>
  <c r="I28" i="20" s="1"/>
  <c r="I24" i="23"/>
  <c r="I29" i="20" s="1"/>
  <c r="I36" i="23"/>
  <c r="I18" i="20" s="1"/>
  <c r="I5" i="23"/>
  <c r="I20" i="20" l="1"/>
  <c r="K15" i="20"/>
  <c r="J19" i="25"/>
  <c r="K30" i="20"/>
  <c r="I9" i="20"/>
  <c r="H19" i="25"/>
  <c r="I30" i="20"/>
  <c r="I15" i="20"/>
  <c r="I14" i="20"/>
  <c r="I13" i="20"/>
  <c r="I12" i="20"/>
  <c r="I11" i="20"/>
  <c r="I10" i="20"/>
  <c r="H17" i="25"/>
  <c r="H22" i="25" s="1"/>
  <c r="I16" i="20"/>
  <c r="J17" i="25"/>
  <c r="K16" i="20"/>
  <c r="O29" i="20"/>
  <c r="N29" i="20"/>
  <c r="C49" i="6"/>
  <c r="C50" i="6"/>
  <c r="C51" i="6"/>
  <c r="C52" i="6"/>
  <c r="C51" i="4"/>
  <c r="C52" i="4"/>
  <c r="C53" i="4"/>
  <c r="C54" i="6"/>
  <c r="C55" i="6"/>
  <c r="C56" i="6"/>
  <c r="C57" i="6"/>
  <c r="C58" i="6"/>
  <c r="C59" i="6"/>
  <c r="C60" i="6"/>
  <c r="C61" i="6"/>
  <c r="C62" i="6"/>
  <c r="C63" i="6"/>
  <c r="C53" i="6"/>
  <c r="H16" i="4"/>
  <c r="I16" i="4"/>
  <c r="H16" i="6"/>
  <c r="I16" i="6"/>
  <c r="C55" i="4"/>
  <c r="C56" i="4"/>
  <c r="C57" i="4"/>
  <c r="C58" i="4"/>
  <c r="C54" i="4"/>
  <c r="J51" i="4"/>
  <c r="J52" i="4"/>
  <c r="J53" i="4"/>
  <c r="J54" i="4"/>
  <c r="J55" i="4"/>
  <c r="J56" i="4"/>
  <c r="J57" i="4"/>
  <c r="J58" i="4"/>
  <c r="J59" i="4"/>
  <c r="J61" i="4"/>
  <c r="J62" i="4"/>
  <c r="J63" i="4"/>
  <c r="L31" i="20"/>
  <c r="M31" i="20"/>
  <c r="N31" i="20"/>
  <c r="O31" i="20"/>
  <c r="L30" i="20"/>
  <c r="N30" i="20"/>
  <c r="L32" i="20"/>
  <c r="M32" i="20"/>
  <c r="N32" i="20"/>
  <c r="O32" i="20"/>
  <c r="L34" i="20"/>
  <c r="M34" i="20"/>
  <c r="N34" i="20"/>
  <c r="O34" i="20"/>
  <c r="L36" i="20"/>
  <c r="M36" i="20"/>
  <c r="N36" i="20"/>
  <c r="O36" i="20"/>
  <c r="L33" i="20"/>
  <c r="M33" i="20"/>
  <c r="N33" i="20"/>
  <c r="O33" i="20"/>
  <c r="L35" i="20"/>
  <c r="M35" i="20"/>
  <c r="N35" i="20"/>
  <c r="O35" i="20"/>
  <c r="N6" i="20"/>
  <c r="Q6" i="20" s="1"/>
  <c r="O6" i="20"/>
  <c r="N7" i="20"/>
  <c r="Q7" i="20" s="1"/>
  <c r="O7" i="20"/>
  <c r="N8" i="20"/>
  <c r="Q8" i="20" s="1"/>
  <c r="O8" i="20"/>
  <c r="N23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7" i="6"/>
  <c r="J88" i="6"/>
  <c r="J89" i="6"/>
  <c r="J90" i="6"/>
  <c r="J91" i="6"/>
  <c r="J92" i="6"/>
  <c r="J93" i="6"/>
  <c r="J94" i="6"/>
  <c r="J95" i="6"/>
  <c r="J96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33" i="6"/>
  <c r="J134" i="6"/>
  <c r="J135" i="6"/>
  <c r="J136" i="6"/>
  <c r="J137" i="6"/>
  <c r="J138" i="6"/>
  <c r="J177" i="6"/>
  <c r="J178" i="6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9" i="4"/>
  <c r="J130" i="4"/>
  <c r="J131" i="4"/>
  <c r="J132" i="4"/>
  <c r="J134" i="4"/>
  <c r="J135" i="4"/>
  <c r="C36" i="6"/>
  <c r="C37" i="6"/>
  <c r="C38" i="6"/>
  <c r="C39" i="6"/>
  <c r="C35" i="6"/>
  <c r="C40" i="6"/>
  <c r="C41" i="6"/>
  <c r="C42" i="6"/>
  <c r="C43" i="6"/>
  <c r="C44" i="6"/>
  <c r="C45" i="6"/>
  <c r="C46" i="6"/>
  <c r="C47" i="6"/>
  <c r="C48" i="6"/>
  <c r="C22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40" i="4"/>
  <c r="C41" i="4"/>
  <c r="C42" i="4"/>
  <c r="C43" i="4"/>
  <c r="C44" i="4"/>
  <c r="C45" i="4"/>
  <c r="C46" i="4"/>
  <c r="C47" i="4"/>
  <c r="C48" i="4"/>
  <c r="C49" i="4"/>
  <c r="C50" i="4"/>
  <c r="C35" i="4"/>
  <c r="C36" i="4"/>
  <c r="C37" i="4"/>
  <c r="C38" i="4"/>
  <c r="C39" i="4"/>
  <c r="C32" i="6"/>
  <c r="C33" i="6"/>
  <c r="C34" i="6"/>
  <c r="C16" i="6"/>
  <c r="C17" i="6"/>
  <c r="C18" i="6"/>
  <c r="C19" i="6"/>
  <c r="C20" i="6"/>
  <c r="C22" i="6"/>
  <c r="C23" i="6"/>
  <c r="C24" i="6"/>
  <c r="C25" i="6"/>
  <c r="C26" i="6"/>
  <c r="C27" i="6"/>
  <c r="C28" i="6"/>
  <c r="C29" i="6"/>
  <c r="C30" i="6"/>
  <c r="C31" i="6"/>
  <c r="C21" i="6"/>
  <c r="U45" i="4" l="1"/>
  <c r="S46" i="6"/>
  <c r="Q35" i="4"/>
  <c r="Q43" i="4"/>
  <c r="D89" i="7"/>
  <c r="T38" i="4"/>
  <c r="D121" i="7"/>
  <c r="D105" i="7"/>
  <c r="Q47" i="4"/>
  <c r="Q38" i="4"/>
  <c r="Q24" i="4"/>
  <c r="D117" i="7"/>
  <c r="D101" i="7"/>
  <c r="Q50" i="4"/>
  <c r="Q46" i="4"/>
  <c r="Q42" i="4"/>
  <c r="Q19" i="4"/>
  <c r="Q32" i="4"/>
  <c r="T19" i="4"/>
  <c r="Q26" i="4"/>
  <c r="T42" i="4"/>
  <c r="D93" i="7"/>
  <c r="P17" i="4"/>
  <c r="U49" i="4"/>
  <c r="Q34" i="4"/>
  <c r="D109" i="7"/>
  <c r="T26" i="4"/>
  <c r="D113" i="7"/>
  <c r="Q40" i="4"/>
  <c r="D97" i="7"/>
  <c r="Q49" i="4"/>
  <c r="U37" i="4"/>
  <c r="Q45" i="4"/>
  <c r="Q37" i="4"/>
  <c r="P19" i="4"/>
  <c r="K52" i="20"/>
  <c r="D125" i="7"/>
  <c r="Q48" i="4"/>
  <c r="Q44" i="4"/>
  <c r="Q36" i="4"/>
  <c r="U19" i="4"/>
  <c r="Q28" i="4"/>
  <c r="T46" i="4"/>
  <c r="T30" i="4"/>
  <c r="Q39" i="4"/>
  <c r="H17" i="4"/>
  <c r="P22" i="4"/>
  <c r="Q41" i="4"/>
  <c r="S19" i="4"/>
  <c r="U41" i="4"/>
  <c r="Q30" i="4"/>
  <c r="Q23" i="4"/>
  <c r="T50" i="4"/>
  <c r="T34" i="4"/>
  <c r="O21" i="4"/>
  <c r="S39" i="6"/>
  <c r="H17" i="6"/>
  <c r="D123" i="7"/>
  <c r="D119" i="7"/>
  <c r="D115" i="7"/>
  <c r="D111" i="7"/>
  <c r="D107" i="7"/>
  <c r="D103" i="7"/>
  <c r="D99" i="7"/>
  <c r="D95" i="7"/>
  <c r="D91" i="7"/>
  <c r="Q16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S21" i="4"/>
  <c r="S17" i="4"/>
  <c r="U17" i="4"/>
  <c r="U47" i="4"/>
  <c r="U43" i="4"/>
  <c r="U39" i="4"/>
  <c r="U35" i="4"/>
  <c r="Q33" i="4"/>
  <c r="Q31" i="4"/>
  <c r="Q29" i="4"/>
  <c r="Q27" i="4"/>
  <c r="Q25" i="4"/>
  <c r="Q21" i="4"/>
  <c r="T48" i="4"/>
  <c r="T44" i="4"/>
  <c r="T40" i="4"/>
  <c r="T36" i="4"/>
  <c r="T32" i="4"/>
  <c r="T28" i="4"/>
  <c r="T24" i="4"/>
  <c r="T17" i="4"/>
  <c r="O20" i="4"/>
  <c r="P18" i="4"/>
  <c r="H137" i="4"/>
  <c r="I17" i="4"/>
  <c r="R8" i="20"/>
  <c r="R7" i="20"/>
  <c r="R6" i="20"/>
  <c r="S35" i="6"/>
  <c r="S48" i="6"/>
  <c r="S43" i="6"/>
  <c r="P17" i="6"/>
  <c r="S47" i="6"/>
  <c r="S45" i="6"/>
  <c r="S41" i="6"/>
  <c r="S37" i="6"/>
  <c r="O32" i="6"/>
  <c r="P20" i="4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T16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S37" i="4"/>
  <c r="P37" i="4"/>
  <c r="S36" i="4"/>
  <c r="P36" i="4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S23" i="4"/>
  <c r="P23" i="4"/>
  <c r="S22" i="4"/>
  <c r="Q18" i="4"/>
  <c r="S20" i="4"/>
  <c r="S18" i="4"/>
  <c r="Q17" i="4"/>
  <c r="U18" i="4"/>
  <c r="U50" i="4"/>
  <c r="U48" i="4"/>
  <c r="U46" i="4"/>
  <c r="U44" i="4"/>
  <c r="U42" i="4"/>
  <c r="U40" i="4"/>
  <c r="U38" i="4"/>
  <c r="U36" i="4"/>
  <c r="U34" i="4"/>
  <c r="U33" i="4"/>
  <c r="U32" i="4"/>
  <c r="U31" i="4"/>
  <c r="U30" i="4"/>
  <c r="U29" i="4"/>
  <c r="U28" i="4"/>
  <c r="U27" i="4"/>
  <c r="U26" i="4"/>
  <c r="U25" i="4"/>
  <c r="U24" i="4"/>
  <c r="U21" i="4"/>
  <c r="U23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18" i="4"/>
  <c r="O22" i="4"/>
  <c r="P21" i="4"/>
  <c r="O19" i="4"/>
  <c r="O18" i="4"/>
  <c r="O17" i="4"/>
  <c r="J22" i="25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P16" i="4"/>
  <c r="M30" i="20"/>
  <c r="O30" i="20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137" i="4"/>
  <c r="N17" i="25"/>
  <c r="L17" i="25"/>
  <c r="N12" i="20"/>
  <c r="N10" i="20"/>
  <c r="M29" i="20"/>
  <c r="L29" i="20"/>
  <c r="N21" i="20"/>
  <c r="N14" i="20"/>
  <c r="N22" i="20"/>
  <c r="N20" i="20"/>
  <c r="N25" i="20"/>
  <c r="N18" i="20"/>
  <c r="N16" i="20"/>
  <c r="N28" i="20"/>
  <c r="N24" i="20"/>
  <c r="N19" i="20"/>
  <c r="N17" i="20"/>
  <c r="N15" i="20"/>
  <c r="R29" i="4"/>
  <c r="R45" i="4"/>
  <c r="H178" i="6"/>
  <c r="K139" i="4" s="1"/>
  <c r="R21" i="4"/>
  <c r="R37" i="4"/>
  <c r="R17" i="4"/>
  <c r="R49" i="4"/>
  <c r="R41" i="4"/>
  <c r="R33" i="4"/>
  <c r="R25" i="4"/>
  <c r="T21" i="4"/>
  <c r="I178" i="6"/>
  <c r="T22" i="4"/>
  <c r="R47" i="4"/>
  <c r="R43" i="4"/>
  <c r="R39" i="4"/>
  <c r="R35" i="4"/>
  <c r="R31" i="4"/>
  <c r="R27" i="4"/>
  <c r="R23" i="4"/>
  <c r="R19" i="4"/>
  <c r="R16" i="4"/>
  <c r="N27" i="20"/>
  <c r="I17" i="6"/>
  <c r="I18" i="6" s="1"/>
  <c r="L27" i="20"/>
  <c r="N5" i="20"/>
  <c r="Q5" i="20" s="1"/>
  <c r="L5" i="20"/>
  <c r="N26" i="20"/>
  <c r="F52" i="20"/>
  <c r="L26" i="20"/>
  <c r="D52" i="20"/>
  <c r="L23" i="20"/>
  <c r="L22" i="20"/>
  <c r="L21" i="20"/>
  <c r="L20" i="20"/>
  <c r="L28" i="20"/>
  <c r="L25" i="20"/>
  <c r="L24" i="20"/>
  <c r="L19" i="20"/>
  <c r="L18" i="20"/>
  <c r="L17" i="20"/>
  <c r="L16" i="20"/>
  <c r="L15" i="20"/>
  <c r="L14" i="20"/>
  <c r="L10" i="20"/>
  <c r="M8" i="20"/>
  <c r="M7" i="20"/>
  <c r="M6" i="20"/>
  <c r="O5" i="20"/>
  <c r="M5" i="20"/>
  <c r="G52" i="20"/>
  <c r="G56" i="20" s="1"/>
  <c r="E52" i="20"/>
  <c r="L12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N13" i="20"/>
  <c r="N11" i="20"/>
  <c r="B27" i="19" l="1"/>
  <c r="A26" i="19"/>
  <c r="B26" i="19"/>
  <c r="A27" i="19"/>
  <c r="A41" i="7"/>
  <c r="B41" i="7"/>
  <c r="A42" i="7"/>
  <c r="B42" i="7"/>
  <c r="B44" i="7"/>
  <c r="B46" i="7"/>
  <c r="A43" i="7"/>
  <c r="A45" i="7"/>
  <c r="A47" i="7"/>
  <c r="B43" i="7"/>
  <c r="B45" i="7"/>
  <c r="B47" i="7"/>
  <c r="A44" i="7"/>
  <c r="A46" i="7"/>
  <c r="A22" i="7"/>
  <c r="B22" i="7"/>
  <c r="A23" i="7"/>
  <c r="B23" i="7"/>
  <c r="B25" i="7"/>
  <c r="A24" i="7"/>
  <c r="A26" i="7"/>
  <c r="B24" i="7"/>
  <c r="B26" i="7"/>
  <c r="A25" i="7"/>
  <c r="B23" i="19"/>
  <c r="A23" i="19"/>
  <c r="A24" i="19"/>
  <c r="A25" i="19"/>
  <c r="B24" i="19"/>
  <c r="B25" i="19"/>
  <c r="R5" i="20"/>
  <c r="S136" i="4"/>
  <c r="L23" i="25"/>
  <c r="H18" i="6"/>
  <c r="H19" i="6" s="1"/>
  <c r="L18" i="25"/>
  <c r="H19" i="4"/>
  <c r="B33" i="19"/>
  <c r="A32" i="19"/>
  <c r="B31" i="19"/>
  <c r="B45" i="19"/>
  <c r="B44" i="19"/>
  <c r="A18" i="19"/>
  <c r="B29" i="19"/>
  <c r="B38" i="19"/>
  <c r="A42" i="19"/>
  <c r="B22" i="19"/>
  <c r="A33" i="19"/>
  <c r="A17" i="19"/>
  <c r="B37" i="19"/>
  <c r="A30" i="19"/>
  <c r="B32" i="19"/>
  <c r="A29" i="19"/>
  <c r="B5" i="19"/>
  <c r="B21" i="19"/>
  <c r="A21" i="19"/>
  <c r="B18" i="19"/>
  <c r="A35" i="19"/>
  <c r="A20" i="19"/>
  <c r="A45" i="19"/>
  <c r="B17" i="19"/>
  <c r="B41" i="19"/>
  <c r="A46" i="19"/>
  <c r="B43" i="19"/>
  <c r="A39" i="19"/>
  <c r="A37" i="19"/>
  <c r="A16" i="19"/>
  <c r="A19" i="19"/>
  <c r="B34" i="19"/>
  <c r="B30" i="19"/>
  <c r="B35" i="19"/>
  <c r="B39" i="19"/>
  <c r="A38" i="19"/>
  <c r="B36" i="19"/>
  <c r="A31" i="19"/>
  <c r="A36" i="19"/>
  <c r="A22" i="19"/>
  <c r="A34" i="19"/>
  <c r="A40" i="19"/>
  <c r="A43" i="19"/>
  <c r="B19" i="19"/>
  <c r="B46" i="19"/>
  <c r="B42" i="19"/>
  <c r="B40" i="19"/>
  <c r="A41" i="19"/>
  <c r="A44" i="19"/>
  <c r="B20" i="19"/>
  <c r="B16" i="19"/>
  <c r="A4" i="19"/>
  <c r="I19" i="4"/>
  <c r="I20" i="4" s="1"/>
  <c r="N18" i="25"/>
  <c r="N23" i="25"/>
  <c r="T136" i="4"/>
  <c r="M27" i="20"/>
  <c r="L9" i="20"/>
  <c r="B28" i="7"/>
  <c r="O10" i="20"/>
  <c r="N9" i="20"/>
  <c r="N52" i="20" s="1"/>
  <c r="L11" i="20"/>
  <c r="H52" i="20"/>
  <c r="J52" i="20"/>
  <c r="B30" i="7"/>
  <c r="A39" i="7"/>
  <c r="A35" i="7"/>
  <c r="A31" i="7"/>
  <c r="A21" i="7"/>
  <c r="B16" i="7"/>
  <c r="A32" i="7"/>
  <c r="A4" i="7"/>
  <c r="A20" i="7"/>
  <c r="A17" i="7"/>
  <c r="A16" i="7"/>
  <c r="O12" i="20"/>
  <c r="A36" i="7"/>
  <c r="A40" i="7"/>
  <c r="B31" i="7"/>
  <c r="B33" i="7"/>
  <c r="B35" i="7"/>
  <c r="B37" i="7"/>
  <c r="B39" i="7"/>
  <c r="A38" i="7"/>
  <c r="B29" i="7"/>
  <c r="B32" i="7"/>
  <c r="B34" i="7"/>
  <c r="B36" i="7"/>
  <c r="B38" i="7"/>
  <c r="B40" i="7"/>
  <c r="B17" i="7"/>
  <c r="B18" i="7"/>
  <c r="B19" i="7"/>
  <c r="B20" i="7"/>
  <c r="B21" i="7"/>
  <c r="M10" i="20"/>
  <c r="L13" i="20"/>
  <c r="O27" i="20"/>
  <c r="A37" i="7"/>
  <c r="A33" i="7"/>
  <c r="A29" i="7"/>
  <c r="A18" i="7"/>
  <c r="A34" i="7"/>
  <c r="A30" i="7"/>
  <c r="A19" i="7"/>
  <c r="B5" i="7"/>
  <c r="A28" i="7"/>
  <c r="B27" i="7" l="1"/>
  <c r="B15" i="7"/>
  <c r="I19" i="6"/>
  <c r="I20" i="6" s="1"/>
  <c r="N19" i="25"/>
  <c r="B28" i="19"/>
  <c r="B15" i="19"/>
  <c r="H20" i="4"/>
  <c r="H21" i="4" s="1"/>
  <c r="L19" i="25"/>
  <c r="M11" i="20"/>
  <c r="L52" i="20"/>
  <c r="M13" i="20"/>
  <c r="M22" i="20"/>
  <c r="O22" i="20"/>
  <c r="M25" i="20"/>
  <c r="O25" i="20"/>
  <c r="M17" i="20"/>
  <c r="O17" i="20"/>
  <c r="O23" i="20"/>
  <c r="M23" i="20"/>
  <c r="O28" i="20"/>
  <c r="M28" i="20"/>
  <c r="O18" i="20"/>
  <c r="M18" i="20"/>
  <c r="O14" i="20"/>
  <c r="M14" i="20"/>
  <c r="O26" i="20"/>
  <c r="M26" i="20"/>
  <c r="M20" i="20"/>
  <c r="O20" i="20"/>
  <c r="M19" i="20"/>
  <c r="O19" i="20"/>
  <c r="M15" i="20"/>
  <c r="O15" i="20"/>
  <c r="O21" i="20"/>
  <c r="M21" i="20"/>
  <c r="O24" i="20"/>
  <c r="M24" i="20"/>
  <c r="O16" i="20"/>
  <c r="M16" i="20"/>
  <c r="O9" i="20"/>
  <c r="M9" i="20"/>
  <c r="M12" i="20"/>
  <c r="O11" i="20"/>
  <c r="O13" i="20"/>
  <c r="I52" i="20"/>
  <c r="L20" i="25" l="1"/>
  <c r="H20" i="6"/>
  <c r="H21" i="6" s="1"/>
  <c r="N20" i="25"/>
  <c r="I21" i="4"/>
  <c r="I22" i="4" s="1"/>
  <c r="O52" i="20"/>
  <c r="M52" i="20"/>
  <c r="I21" i="6" l="1"/>
  <c r="I22" i="6" s="1"/>
  <c r="H22" i="4"/>
  <c r="H23" i="4" s="1"/>
  <c r="H22" i="6" l="1"/>
  <c r="H23" i="6" s="1"/>
  <c r="I23" i="4"/>
  <c r="I24" i="4" s="1"/>
  <c r="I23" i="6" l="1"/>
  <c r="I24" i="6" s="1"/>
  <c r="H24" i="4"/>
  <c r="H25" i="4" s="1"/>
  <c r="H24" i="6" l="1"/>
  <c r="H25" i="6" s="1"/>
  <c r="I25" i="4"/>
  <c r="I26" i="4" s="1"/>
  <c r="I25" i="6" l="1"/>
  <c r="I26" i="6" s="1"/>
  <c r="H26" i="4"/>
  <c r="H27" i="4" s="1"/>
  <c r="H26" i="6" l="1"/>
  <c r="H27" i="6" s="1"/>
  <c r="I27" i="4"/>
  <c r="I28" i="4" s="1"/>
  <c r="I27" i="6" l="1"/>
  <c r="I28" i="6" s="1"/>
  <c r="H28" i="4"/>
  <c r="H29" i="4" s="1"/>
  <c r="A28" i="23"/>
  <c r="H28" i="6" l="1"/>
  <c r="H29" i="6" s="1"/>
  <c r="I29" i="4"/>
  <c r="I30" i="4" s="1"/>
  <c r="I29" i="6" l="1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H32" i="6" l="1"/>
  <c r="H33" i="6" s="1"/>
  <c r="I33" i="4"/>
  <c r="I34" i="4" s="1"/>
  <c r="I33" i="6" l="1"/>
  <c r="I34" i="6" s="1"/>
  <c r="H34" i="4"/>
  <c r="H35" i="4" s="1"/>
  <c r="H34" i="6" l="1"/>
  <c r="H35" i="6" s="1"/>
  <c r="I35" i="4"/>
  <c r="I36" i="4" s="1"/>
  <c r="I35" i="6" l="1"/>
  <c r="I36" i="6" s="1"/>
  <c r="H36" i="4"/>
  <c r="H37" i="4" s="1"/>
  <c r="H36" i="6" l="1"/>
  <c r="H37" i="6" s="1"/>
  <c r="I37" i="4"/>
  <c r="I38" i="4" s="1"/>
  <c r="I37" i="6" l="1"/>
  <c r="I38" i="6" s="1"/>
  <c r="H38" i="4"/>
  <c r="H39" i="4" s="1"/>
  <c r="H38" i="6" l="1"/>
  <c r="H39" i="6" s="1"/>
  <c r="I39" i="4"/>
  <c r="I40" i="4" s="1"/>
  <c r="I39" i="6" l="1"/>
  <c r="I40" i="6" s="1"/>
  <c r="H40" i="4"/>
  <c r="H41" i="4" s="1"/>
  <c r="H40" i="6" l="1"/>
  <c r="H41" i="6" s="1"/>
  <c r="I41" i="4"/>
  <c r="I42" i="4" s="1"/>
  <c r="I41" i="6" l="1"/>
  <c r="I42" i="6" s="1"/>
  <c r="H42" i="4"/>
  <c r="H43" i="4" s="1"/>
  <c r="H42" i="6" l="1"/>
  <c r="H43" i="6" s="1"/>
  <c r="I43" i="4"/>
  <c r="I44" i="4" s="1"/>
  <c r="I43" i="6" l="1"/>
  <c r="I44" i="6" s="1"/>
  <c r="H44" i="4"/>
  <c r="H45" i="4" s="1"/>
  <c r="H44" i="6" l="1"/>
  <c r="H45" i="6" s="1"/>
  <c r="I45" i="4"/>
  <c r="I46" i="4" s="1"/>
  <c r="I45" i="6" l="1"/>
  <c r="I46" i="6" s="1"/>
  <c r="H46" i="4"/>
  <c r="H47" i="4" s="1"/>
  <c r="H46" i="6" l="1"/>
  <c r="H47" i="6" s="1"/>
  <c r="I47" i="4"/>
  <c r="I48" i="4" s="1"/>
  <c r="I47" i="6" l="1"/>
  <c r="I48" i="6" s="1"/>
  <c r="H48" i="4"/>
  <c r="H49" i="4" s="1"/>
  <c r="H48" i="6" l="1"/>
  <c r="H49" i="6" s="1"/>
  <c r="I49" i="4"/>
  <c r="I50" i="4" s="1"/>
  <c r="I49" i="6" l="1"/>
  <c r="I50" i="6" s="1"/>
  <c r="H50" i="4"/>
  <c r="H51" i="4" s="1"/>
  <c r="H50" i="6" l="1"/>
  <c r="H51" i="6" s="1"/>
  <c r="I51" i="4"/>
  <c r="I52" i="4" s="1"/>
  <c r="I51" i="6" l="1"/>
  <c r="I52" i="6" s="1"/>
  <c r="H52" i="4"/>
  <c r="H53" i="4" s="1"/>
  <c r="H52" i="6" l="1"/>
  <c r="I53" i="6" s="1"/>
  <c r="I53" i="4"/>
  <c r="I54" i="4" s="1"/>
  <c r="H53" i="6" l="1"/>
  <c r="H54" i="6" s="1"/>
  <c r="H54" i="4"/>
  <c r="H55" i="4" s="1"/>
  <c r="I54" i="6" l="1"/>
  <c r="I55" i="6" s="1"/>
  <c r="I55" i="4"/>
  <c r="I56" i="4" s="1"/>
  <c r="H55" i="6" l="1"/>
  <c r="I56" i="6" s="1"/>
  <c r="H56" i="4"/>
  <c r="H57" i="4" s="1"/>
  <c r="H56" i="6" l="1"/>
  <c r="I57" i="6" s="1"/>
  <c r="I57" i="4"/>
  <c r="I58" i="4" s="1"/>
  <c r="H57" i="6" l="1"/>
  <c r="H58" i="6" s="1"/>
  <c r="H58" i="4"/>
  <c r="H59" i="4" s="1"/>
  <c r="I58" i="6" l="1"/>
  <c r="I59" i="6" s="1"/>
  <c r="I59" i="4"/>
  <c r="I60" i="4" s="1"/>
  <c r="H59" i="6" l="1"/>
  <c r="H60" i="6" s="1"/>
  <c r="H60" i="4"/>
  <c r="H61" i="4" s="1"/>
  <c r="I60" i="6" l="1"/>
  <c r="I61" i="6" s="1"/>
  <c r="I61" i="4"/>
  <c r="I62" i="4" s="1"/>
  <c r="H61" i="6" l="1"/>
  <c r="H62" i="6" s="1"/>
  <c r="H62" i="4"/>
  <c r="H63" i="4" s="1"/>
  <c r="I62" i="6" l="1"/>
  <c r="I63" i="6" s="1"/>
  <c r="I63" i="4"/>
  <c r="I64" i="4" s="1"/>
  <c r="H63" i="6" l="1"/>
  <c r="H64" i="6" s="1"/>
  <c r="H64" i="4"/>
  <c r="H65" i="4" s="1"/>
  <c r="I64" i="6" l="1"/>
  <c r="I65" i="6" s="1"/>
  <c r="I65" i="4"/>
  <c r="I66" i="4" s="1"/>
  <c r="H65" i="6" l="1"/>
  <c r="H66" i="6" s="1"/>
  <c r="H66" i="4"/>
  <c r="H67" i="4" s="1"/>
  <c r="I66" i="6" l="1"/>
  <c r="I67" i="6" s="1"/>
  <c r="I67" i="4"/>
  <c r="I68" i="4" s="1"/>
  <c r="H67" i="6" l="1"/>
  <c r="H68" i="6" s="1"/>
  <c r="H68" i="4"/>
  <c r="H69" i="4" s="1"/>
  <c r="I68" i="6" l="1"/>
  <c r="I69" i="6" s="1"/>
  <c r="I69" i="4"/>
  <c r="I70" i="4" s="1"/>
  <c r="H69" i="6" l="1"/>
  <c r="H70" i="6" s="1"/>
  <c r="H70" i="4"/>
  <c r="H71" i="4" s="1"/>
  <c r="I70" i="6" l="1"/>
  <c r="H71" i="6" s="1"/>
  <c r="I71" i="4"/>
  <c r="I72" i="4" s="1"/>
  <c r="I71" i="6" l="1"/>
  <c r="I72" i="6" s="1"/>
  <c r="H72" i="4"/>
  <c r="H73" i="4" s="1"/>
  <c r="H72" i="6" l="1"/>
  <c r="H73" i="6" s="1"/>
  <c r="I73" i="4"/>
  <c r="H74" i="4" s="1"/>
  <c r="I73" i="6" l="1"/>
  <c r="I74" i="6" s="1"/>
  <c r="I74" i="4"/>
  <c r="I75" i="4" s="1"/>
  <c r="H74" i="6" l="1"/>
  <c r="I75" i="6" s="1"/>
  <c r="H75" i="4"/>
  <c r="I76" i="4" s="1"/>
  <c r="H75" i="6" l="1"/>
  <c r="H76" i="6" s="1"/>
  <c r="H76" i="4"/>
  <c r="H77" i="4" s="1"/>
  <c r="I76" i="6" l="1"/>
  <c r="I77" i="6" s="1"/>
  <c r="I77" i="4"/>
  <c r="H78" i="4" s="1"/>
  <c r="H77" i="6" l="1"/>
  <c r="H78" i="6" s="1"/>
  <c r="I78" i="4"/>
  <c r="I79" i="4" s="1"/>
  <c r="I78" i="6" l="1"/>
  <c r="I79" i="6" s="1"/>
  <c r="H79" i="4"/>
  <c r="I80" i="4" s="1"/>
  <c r="H79" i="6" l="1"/>
  <c r="H80" i="6" s="1"/>
  <c r="H80" i="4"/>
  <c r="H81" i="4" s="1"/>
  <c r="I80" i="6" l="1"/>
  <c r="I81" i="6" s="1"/>
  <c r="I81" i="4"/>
  <c r="H82" i="4" s="1"/>
  <c r="H81" i="6" l="1"/>
  <c r="H82" i="6" s="1"/>
  <c r="I82" i="4"/>
  <c r="I83" i="4" s="1"/>
  <c r="I82" i="6" l="1"/>
  <c r="I83" i="6" s="1"/>
  <c r="H83" i="4"/>
  <c r="I84" i="4" s="1"/>
  <c r="H83" i="6" l="1"/>
  <c r="H84" i="6" s="1"/>
  <c r="H84" i="4"/>
  <c r="H85" i="4" s="1"/>
  <c r="I84" i="6" l="1"/>
  <c r="I85" i="6" s="1"/>
  <c r="I85" i="4"/>
  <c r="H86" i="4" s="1"/>
  <c r="H85" i="6" l="1"/>
  <c r="H86" i="6" s="1"/>
  <c r="I86" i="4"/>
  <c r="I87" i="4" s="1"/>
  <c r="I86" i="6" l="1"/>
  <c r="I87" i="6" s="1"/>
  <c r="H87" i="4"/>
  <c r="H88" i="4" s="1"/>
  <c r="H87" i="6" l="1"/>
  <c r="H88" i="6" s="1"/>
  <c r="I88" i="4"/>
  <c r="I89" i="4" s="1"/>
  <c r="I88" i="6" l="1"/>
  <c r="I89" i="6" s="1"/>
  <c r="H89" i="4"/>
  <c r="H90" i="4" s="1"/>
  <c r="H89" i="6"/>
  <c r="H90" i="6" s="1"/>
  <c r="I90" i="4" l="1"/>
  <c r="I91" i="4" s="1"/>
  <c r="I90" i="6"/>
  <c r="I91" i="6" s="1"/>
  <c r="H91" i="4" l="1"/>
  <c r="H92" i="4" s="1"/>
  <c r="H91" i="6"/>
  <c r="H92" i="6" s="1"/>
  <c r="I92" i="4" l="1"/>
  <c r="I93" i="4" s="1"/>
  <c r="I92" i="6"/>
  <c r="I93" i="6" s="1"/>
  <c r="H93" i="4" l="1"/>
  <c r="H94" i="4" s="1"/>
  <c r="H93" i="6"/>
  <c r="H94" i="6" s="1"/>
  <c r="I94" i="4"/>
  <c r="I95" i="4" l="1"/>
  <c r="I94" i="6"/>
  <c r="I95" i="6" s="1"/>
  <c r="H95" i="4"/>
  <c r="H96" i="4" s="1"/>
  <c r="H95" i="6" l="1"/>
  <c r="H96" i="6" s="1"/>
  <c r="I96" i="4"/>
  <c r="I97" i="4" s="1"/>
  <c r="I96" i="6" l="1"/>
  <c r="H97" i="6" s="1"/>
  <c r="H97" i="4"/>
  <c r="H98" i="4" s="1"/>
  <c r="I97" i="6" l="1"/>
  <c r="I98" i="6" s="1"/>
  <c r="I98" i="4"/>
  <c r="I99" i="4" s="1"/>
  <c r="H98" i="6" l="1"/>
  <c r="H99" i="6" s="1"/>
  <c r="H99" i="4"/>
  <c r="I100" i="4" s="1"/>
  <c r="I99" i="6" l="1"/>
  <c r="I100" i="6" s="1"/>
  <c r="H100" i="4"/>
  <c r="H101" i="4" s="1"/>
  <c r="H100" i="6" l="1"/>
  <c r="H101" i="6" s="1"/>
  <c r="I101" i="4"/>
  <c r="I102" i="4" s="1"/>
  <c r="I101" i="6" l="1"/>
  <c r="I102" i="6" s="1"/>
  <c r="H102" i="4"/>
  <c r="H103" i="4" s="1"/>
  <c r="H102" i="6" l="1"/>
  <c r="H103" i="6" s="1"/>
  <c r="I103" i="4"/>
  <c r="I104" i="4" s="1"/>
  <c r="I103" i="6" l="1"/>
  <c r="I104" i="6" s="1"/>
  <c r="H104" i="4"/>
  <c r="I105" i="4" s="1"/>
  <c r="H104" i="6" l="1"/>
  <c r="H105" i="6" s="1"/>
  <c r="H105" i="4"/>
  <c r="H106" i="4" s="1"/>
  <c r="I105" i="6" l="1"/>
  <c r="I106" i="6" s="1"/>
  <c r="I106" i="4"/>
  <c r="I107" i="4" s="1"/>
  <c r="H106" i="6" l="1"/>
  <c r="H107" i="6" s="1"/>
  <c r="H107" i="4"/>
  <c r="H108" i="4" s="1"/>
  <c r="I107" i="6" l="1"/>
  <c r="I108" i="6" s="1"/>
  <c r="I108" i="4"/>
  <c r="I109" i="4" s="1"/>
  <c r="H108" i="6" l="1"/>
  <c r="H109" i="6" s="1"/>
  <c r="H109" i="4"/>
  <c r="H110" i="4" s="1"/>
  <c r="I109" i="6" l="1"/>
  <c r="I110" i="6" s="1"/>
  <c r="I110" i="4"/>
  <c r="H111" i="4" s="1"/>
  <c r="H110" i="6" l="1"/>
  <c r="H111" i="6" s="1"/>
  <c r="I111" i="4"/>
  <c r="I112" i="4" s="1"/>
  <c r="I111" i="6" l="1"/>
  <c r="I112" i="6" s="1"/>
  <c r="H112" i="4"/>
  <c r="H113" i="4" s="1"/>
  <c r="H112" i="6" l="1"/>
  <c r="H113" i="6" s="1"/>
  <c r="I113" i="4"/>
  <c r="I114" i="4" s="1"/>
  <c r="I113" i="6" l="1"/>
  <c r="I114" i="6" s="1"/>
  <c r="H114" i="4"/>
  <c r="H115" i="4" s="1"/>
  <c r="H114" i="6" l="1"/>
  <c r="H115" i="6" s="1"/>
  <c r="I115" i="4"/>
  <c r="I116" i="4" s="1"/>
  <c r="I115" i="6" l="1"/>
  <c r="I116" i="6" s="1"/>
  <c r="H116" i="4"/>
  <c r="H117" i="4" s="1"/>
  <c r="H116" i="6" l="1"/>
  <c r="H117" i="6" s="1"/>
  <c r="I117" i="4"/>
  <c r="H118" i="4" s="1"/>
  <c r="I117" i="6" l="1"/>
  <c r="I118" i="6" s="1"/>
  <c r="I118" i="4"/>
  <c r="H119" i="4" s="1"/>
  <c r="H118" i="6" l="1"/>
  <c r="H119" i="6" s="1"/>
  <c r="I119" i="4"/>
  <c r="H120" i="4" s="1"/>
  <c r="I119" i="6" l="1"/>
  <c r="H120" i="6" s="1"/>
  <c r="I120" i="4"/>
  <c r="H121" i="4" s="1"/>
  <c r="I120" i="6" l="1"/>
  <c r="H121" i="6" s="1"/>
  <c r="I121" i="4"/>
  <c r="H122" i="4" s="1"/>
  <c r="I121" i="6" l="1"/>
  <c r="I122" i="4"/>
  <c r="H123" i="4" s="1"/>
  <c r="I122" i="6"/>
  <c r="H122" i="6"/>
  <c r="B14" i="7" l="1"/>
  <c r="B13" i="7" s="1"/>
  <c r="B48" i="7" s="1"/>
  <c r="B49" i="7" s="1"/>
  <c r="I123" i="4"/>
  <c r="H124" i="4" s="1"/>
  <c r="I123" i="6"/>
  <c r="H123" i="6"/>
  <c r="H124" i="6" l="1"/>
  <c r="I124" i="4"/>
  <c r="H125" i="4" s="1"/>
  <c r="I124" i="6"/>
  <c r="I125" i="6" s="1"/>
  <c r="I125" i="4" l="1"/>
  <c r="H126" i="4" s="1"/>
  <c r="H125" i="6"/>
  <c r="H126" i="6" s="1"/>
  <c r="I126" i="4" l="1"/>
  <c r="I127" i="4" s="1"/>
  <c r="I126" i="6"/>
  <c r="I127" i="6" s="1"/>
  <c r="H127" i="4" l="1"/>
  <c r="H128" i="4" s="1"/>
  <c r="H127" i="6"/>
  <c r="H128" i="6" s="1"/>
  <c r="I128" i="4" l="1"/>
  <c r="I129" i="4" s="1"/>
  <c r="I128" i="6"/>
  <c r="I129" i="6" s="1"/>
  <c r="H129" i="4" l="1"/>
  <c r="H130" i="4" s="1"/>
  <c r="H129" i="6"/>
  <c r="H130" i="6" s="1"/>
  <c r="I130" i="4" l="1"/>
  <c r="I131" i="4" s="1"/>
  <c r="I130" i="6"/>
  <c r="I131" i="6" s="1"/>
  <c r="H131" i="4" l="1"/>
  <c r="H132" i="4" s="1"/>
  <c r="H131" i="6"/>
  <c r="H132" i="6" s="1"/>
  <c r="I132" i="4" l="1"/>
  <c r="I133" i="4" s="1"/>
  <c r="I132" i="6"/>
  <c r="I133" i="6" s="1"/>
  <c r="H133" i="4" l="1"/>
  <c r="H134" i="4" s="1"/>
  <c r="H133" i="6"/>
  <c r="H134" i="6" s="1"/>
  <c r="I134" i="4" l="1"/>
  <c r="I134" i="6"/>
  <c r="I135" i="6" s="1"/>
  <c r="H135" i="6" l="1"/>
  <c r="H136" i="6" s="1"/>
  <c r="I136" i="6" l="1"/>
  <c r="I137" i="6" s="1"/>
  <c r="H137" i="6" l="1"/>
  <c r="H138" i="6" s="1"/>
  <c r="I138" i="6" l="1"/>
  <c r="I139" i="6" s="1"/>
  <c r="H139" i="6" l="1"/>
  <c r="I140" i="6" s="1"/>
  <c r="H140" i="6" l="1"/>
  <c r="H141" i="6" s="1"/>
  <c r="I141" i="6" l="1"/>
  <c r="I142" i="6" s="1"/>
  <c r="H142" i="6" l="1"/>
  <c r="H143" i="6" s="1"/>
  <c r="I143" i="6" l="1"/>
  <c r="I144" i="6" s="1"/>
  <c r="H144" i="6" l="1"/>
  <c r="H145" i="6" s="1"/>
  <c r="I145" i="6" l="1"/>
  <c r="I146" i="6" s="1"/>
  <c r="H146" i="6" l="1"/>
  <c r="H147" i="6" s="1"/>
  <c r="I147" i="6" l="1"/>
  <c r="I148" i="6" s="1"/>
  <c r="H148" i="6" l="1"/>
  <c r="H149" i="6" s="1"/>
  <c r="I149" i="6" l="1"/>
  <c r="I150" i="6" s="1"/>
  <c r="H150" i="6" l="1"/>
  <c r="H151" i="6" s="1"/>
  <c r="I151" i="6" l="1"/>
  <c r="I152" i="6" s="1"/>
  <c r="H152" i="6" l="1"/>
  <c r="H153" i="6" s="1"/>
  <c r="B14" i="19" s="1"/>
  <c r="B13" i="19" s="1"/>
  <c r="B47" i="19" s="1"/>
  <c r="B48" i="19" s="1"/>
  <c r="I153" i="6" l="1"/>
  <c r="I154" i="6" s="1"/>
  <c r="H154" i="6" l="1"/>
  <c r="H155" i="6" s="1"/>
  <c r="I155" i="6" l="1"/>
  <c r="I156" i="6" s="1"/>
  <c r="H156" i="6" l="1"/>
  <c r="H157" i="6" s="1"/>
  <c r="I157" i="6" l="1"/>
  <c r="I158" i="6" s="1"/>
  <c r="H158" i="6" l="1"/>
  <c r="H159" i="6" s="1"/>
  <c r="I159" i="6" l="1"/>
  <c r="I160" i="6" s="1"/>
  <c r="H160" i="6" l="1"/>
  <c r="H161" i="6" s="1"/>
  <c r="I161" i="6" l="1"/>
  <c r="I162" i="6" s="1"/>
  <c r="H162" i="6" l="1"/>
  <c r="H163" i="6" s="1"/>
  <c r="I163" i="6" l="1"/>
  <c r="I164" i="6" s="1"/>
  <c r="K54" i="20"/>
  <c r="K56" i="20" s="1"/>
  <c r="I54" i="20"/>
  <c r="I56" i="20" s="1"/>
  <c r="H164" i="6" l="1"/>
  <c r="H165" i="6" s="1"/>
  <c r="I165" i="6" l="1"/>
  <c r="I166" i="6" s="1"/>
  <c r="H166" i="6" l="1"/>
  <c r="H167" i="6" s="1"/>
  <c r="I167" i="6" l="1"/>
  <c r="I168" i="6" s="1"/>
  <c r="H168" i="6" l="1"/>
  <c r="H169" i="6" s="1"/>
  <c r="I169" i="6" l="1"/>
  <c r="I170" i="6" s="1"/>
  <c r="H170" i="6" l="1"/>
  <c r="H171" i="6" s="1"/>
  <c r="I171" i="6" l="1"/>
  <c r="I172" i="6" s="1"/>
  <c r="H172" i="6" l="1"/>
  <c r="H173" i="6" s="1"/>
  <c r="I173" i="6" l="1"/>
  <c r="I174" i="6" s="1"/>
  <c r="H174" i="6" l="1"/>
  <c r="H175" i="6" s="1"/>
  <c r="I175" i="6" l="1"/>
  <c r="I176" i="6" s="1"/>
  <c r="H176" i="6" l="1"/>
</calcChain>
</file>

<file path=xl/sharedStrings.xml><?xml version="1.0" encoding="utf-8"?>
<sst xmlns="http://schemas.openxmlformats.org/spreadsheetml/2006/main" count="1759" uniqueCount="445">
  <si>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</si>
  <si>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</si>
  <si>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</si>
  <si>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</si>
  <si>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</si>
  <si>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</si>
  <si>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</si>
  <si>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</si>
  <si>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</si>
  <si>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</si>
  <si>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</si>
  <si>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</si>
  <si>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</si>
  <si>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</si>
  <si>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</si>
  <si>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</si>
  <si>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</si>
  <si>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</si>
  <si>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</si>
  <si>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</si>
  <si>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</si>
  <si>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</si>
  <si>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</si>
  <si>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</si>
  <si>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</si>
  <si>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</si>
  <si>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</si>
  <si>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</si>
  <si>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</si>
  <si>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</si>
  <si>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</si>
  <si>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</si>
  <si>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</si>
  <si>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</si>
  <si>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</si>
  <si>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</si>
  <si>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</si>
  <si>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</si>
  <si>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</si>
  <si>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</si>
  <si>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</si>
  <si>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</si>
  <si>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</si>
  <si>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</si>
  <si>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</si>
  <si>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</si>
  <si>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</si>
  <si>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</si>
  <si>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</si>
  <si>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</si>
  <si>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</si>
  <si>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</si>
  <si>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</si>
  <si>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</si>
  <si>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</si>
  <si>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</si>
  <si>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</si>
  <si>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</si>
  <si>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</si>
  <si>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</si>
  <si>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</si>
  <si>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</si>
  <si>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</si>
  <si>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</si>
  <si>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</si>
  <si>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</si>
  <si>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</si>
  <si>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</si>
  <si>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</si>
  <si>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</si>
  <si>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</si>
  <si>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</si>
  <si>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</si>
  <si>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</si>
  <si>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</si>
  <si>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</si>
  <si>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</si>
  <si>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</si>
  <si>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</si>
  <si>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</si>
  <si>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</si>
  <si>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</si>
  <si>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</si>
  <si>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</si>
  <si>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</si>
  <si>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</si>
  <si>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</si>
  <si>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</si>
  <si>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</si>
  <si>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</si>
  <si>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</si>
  <si>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</si>
  <si>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</si>
  <si>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</si>
  <si>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</si>
  <si>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</si>
  <si>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</si>
  <si>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</si>
  <si>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</si>
  <si>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</si>
  <si>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</si>
  <si>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</si>
  <si>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</si>
  <si>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</si>
  <si>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</si>
  <si>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</si>
  <si>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</si>
  <si>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</si>
  <si>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</si>
  <si>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</si>
  <si>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</si>
  <si>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</si>
  <si>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</si>
  <si>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</si>
  <si>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</si>
  <si>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</si>
  <si>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</si>
  <si>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</si>
  <si>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</si>
  <si>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</si>
  <si>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</si>
  <si>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</si>
  <si>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</si>
  <si>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</si>
  <si>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</si>
  <si>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</si>
  <si>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</si>
  <si>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</si>
  <si>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</si>
  <si>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</si>
  <si>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</si>
  <si>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</si>
  <si>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</si>
  <si>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</si>
  <si>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</si>
  <si>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</si>
  <si>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</si>
  <si>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</si>
  <si>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</si>
  <si>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</si>
  <si>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</si>
  <si>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</si>
  <si>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</si>
  <si>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</si>
  <si>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</si>
  <si>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</si>
  <si>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</si>
  <si>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</si>
  <si>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</si>
  <si>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</si>
  <si>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</si>
  <si>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</si>
  <si>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</si>
  <si>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</si>
  <si>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</si>
  <si>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</si>
  <si>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</si>
  <si>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</si>
  <si>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</si>
  <si>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</si>
  <si>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</si>
  <si>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</si>
  <si>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</si>
  <si>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</si>
  <si>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</si>
  <si>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</si>
  <si>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</si>
  <si>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</si>
  <si>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</si>
  <si>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</si>
  <si>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</si>
  <si>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</si>
  <si>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</si>
  <si>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</si>
  <si>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</si>
  <si>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</si>
  <si>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</si>
  <si>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</si>
  <si>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</si>
  <si>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</si>
  <si>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</si>
  <si>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</si>
  <si>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</si>
  <si>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</si>
  <si>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</si>
  <si>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</si>
  <si>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</si>
  <si>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</si>
  <si>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</si>
  <si>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</si>
  <si>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</si>
  <si>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</si>
  <si>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</si>
  <si>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</si>
  <si>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</si>
  <si>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</si>
  <si>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</si>
  <si>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</si>
  <si>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</si>
  <si>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</si>
  <si>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</si>
  <si>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</si>
  <si>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</si>
  <si>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</si>
  <si>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</si>
  <si>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</si>
  <si>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</si>
  <si>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</si>
  <si>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</si>
  <si>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</si>
  <si>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</si>
  <si>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</si>
  <si>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</si>
  <si>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</si>
  <si>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</si>
  <si>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</si>
  <si>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</si>
  <si>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</si>
  <si>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</si>
  <si>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</si>
  <si>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</si>
  <si>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</si>
  <si>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</si>
  <si>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</si>
  <si>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</si>
  <si>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</si>
  <si>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</si>
  <si>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</si>
  <si>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</si>
  <si>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</si>
  <si>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</si>
  <si>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</si>
  <si>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</si>
  <si>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</si>
  <si>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</si>
  <si>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</si>
  <si>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</si>
  <si>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</si>
  <si>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</si>
  <si>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</si>
  <si>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</si>
  <si>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</si>
  <si>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</si>
  <si>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</si>
  <si>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</si>
  <si>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</si>
  <si>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</si>
  <si>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</si>
  <si>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</si>
  <si>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</si>
  <si>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</si>
  <si>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</si>
  <si>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</si>
  <si>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</si>
  <si>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</si>
  <si>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</si>
  <si>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</si>
  <si>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</si>
  <si>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</si>
  <si>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</si>
  <si>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</si>
  <si>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</si>
  <si>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</si>
  <si>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</si>
  <si>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</si>
  <si>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</si>
  <si>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</si>
  <si>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</si>
  <si>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</si>
  <si>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</si>
  <si>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</si>
  <si>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</si>
  <si>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</si>
  <si>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</si>
  <si>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</si>
  <si>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</si>
  <si>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</si>
  <si>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</si>
  <si>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</si>
  <si>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</si>
  <si>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</si>
  <si>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</si>
  <si>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</si>
  <si>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</si>
  <si>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</si>
  <si>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</si>
  <si>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</si>
  <si>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</si>
  <si>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</si>
  <si>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</si>
  <si>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</si>
  <si>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</si>
  <si>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</si>
  <si>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</si>
  <si>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</si>
  <si>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</si>
  <si>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</si>
  <si>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</si>
  <si>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</si>
  <si>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</si>
  <si>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</si>
  <si>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</si>
  <si>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</si>
  <si>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</si>
  <si>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</si>
  <si>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</si>
  <si>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</si>
  <si>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</si>
  <si>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</si>
  <si>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</si>
  <si>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</si>
  <si>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</si>
  <si>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</si>
  <si>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</si>
  <si>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</si>
  <si>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</si>
  <si>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</si>
  <si>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</si>
  <si>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</si>
  <si>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</si>
  <si>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</si>
  <si>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</si>
  <si>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</si>
  <si>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</si>
  <si>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</si>
  <si>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</si>
  <si>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</si>
  <si>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</si>
  <si>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</si>
  <si>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</si>
  <si>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</si>
  <si>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</si>
  <si>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</si>
  <si>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</si>
  <si>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</si>
  <si>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</si>
  <si>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</si>
  <si>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</si>
  <si>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</si>
  <si>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</si>
  <si>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</si>
  <si>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</si>
  <si>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</si>
  <si>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</si>
  <si>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</si>
  <si>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</si>
  <si>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</si>
  <si>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</si>
  <si>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</si>
  <si>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</si>
  <si>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</si>
  <si>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</si>
  <si>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</si>
  <si>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</si>
  <si>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</si>
  <si>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</si>
  <si>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</si>
  <si>
    <t>Trả 1 phần gốc KU 1015LDS201501308</t>
  </si>
  <si>
    <t>Trả gốc KU 1015LDS201501308</t>
  </si>
  <si>
    <t>Vay KU 1015LDS201503206</t>
  </si>
  <si>
    <t>Trả gốc KU 1015LDS201501560</t>
  </si>
  <si>
    <t>Trả gốc KU 1015LDS201501587</t>
  </si>
  <si>
    <t>Vay KU 1015LDS201503420</t>
  </si>
  <si>
    <t>KU 1015LDS201503206</t>
  </si>
  <si>
    <t>KU 1015LDS201503420</t>
  </si>
  <si>
    <t>Trả gốc KU 1402LDS201501662</t>
  </si>
  <si>
    <t>Trả gốc KU 1402LDS201501740</t>
  </si>
  <si>
    <t>Trả gốc KU 1402LDS201502032</t>
  </si>
  <si>
    <t>Vay KU 1402LDS201503829</t>
  </si>
  <si>
    <t>Vay KU 1402LDS201503901</t>
  </si>
  <si>
    <t>Vay KU 1402LDS201503946</t>
  </si>
  <si>
    <t>Vay KU 1402LDS201504121</t>
  </si>
  <si>
    <t>KU 1402LDS201503829</t>
  </si>
  <si>
    <t>KU 1402LDS201503901</t>
  </si>
  <si>
    <t>KU 1402LDS201503946</t>
  </si>
  <si>
    <t>KU 1402LDS201504121</t>
  </si>
  <si>
    <t>Trả 1 phần gốc KU 1402LDS201501740</t>
  </si>
  <si>
    <t>Vay KU 1015LDS201503102</t>
  </si>
  <si>
    <t>KU 1015LDS201503102</t>
  </si>
  <si>
    <t>C15</t>
  </si>
  <si>
    <t>C30</t>
  </si>
  <si>
    <t>C08</t>
  </si>
  <si>
    <t>C36</t>
  </si>
  <si>
    <t>C18</t>
  </si>
  <si>
    <t>TU12</t>
  </si>
  <si>
    <t>TU16</t>
  </si>
  <si>
    <t>TU18</t>
  </si>
  <si>
    <t>TU13</t>
  </si>
  <si>
    <t>TU11</t>
  </si>
  <si>
    <t>TU15</t>
  </si>
  <si>
    <t>N24</t>
  </si>
  <si>
    <t>TU20</t>
  </si>
  <si>
    <t>N01 &amp; N10 &amp; N14 &amp; N20</t>
  </si>
  <si>
    <t>N02 &amp; N8 &amp; N15 &amp; N21</t>
  </si>
  <si>
    <t>TU19</t>
  </si>
  <si>
    <t>C23</t>
  </si>
  <si>
    <t>N12 &amp; N22</t>
  </si>
  <si>
    <t>N13 &amp; N23</t>
  </si>
  <si>
    <t>N01 &amp; N09</t>
  </si>
  <si>
    <t>N15 &amp; N25</t>
  </si>
  <si>
    <t>N16 &amp; N26</t>
  </si>
  <si>
    <t>N21 &amp; N27</t>
  </si>
  <si>
    <t>N14 &amp; N24 &amp; N29</t>
  </si>
  <si>
    <t>N02 &amp; N10</t>
  </si>
  <si>
    <t>N03 &amp; N11</t>
  </si>
  <si>
    <t>N30</t>
  </si>
  <si>
    <t>C11</t>
  </si>
  <si>
    <t>C27</t>
  </si>
  <si>
    <t>N05 &amp; N14</t>
  </si>
  <si>
    <t>N07 &amp; N16</t>
  </si>
  <si>
    <t>N03 &amp; N09 &amp; N13</t>
  </si>
  <si>
    <t>N06 &amp; N15</t>
  </si>
  <si>
    <t>N01 &amp; N10 &amp; N11 &amp; N17 &amp; N18</t>
  </si>
  <si>
    <t>N02 &amp; N08 &amp; N12 &amp; N19</t>
  </si>
  <si>
    <t>TU17</t>
  </si>
  <si>
    <t>TU21</t>
  </si>
  <si>
    <t>N03 &amp; N07</t>
  </si>
  <si>
    <t>TU22</t>
  </si>
  <si>
    <t>TU23</t>
  </si>
  <si>
    <t>C37</t>
  </si>
  <si>
    <t>Thu tạm ứng mua NL</t>
  </si>
  <si>
    <t>T12</t>
  </si>
  <si>
    <t>T13</t>
  </si>
  <si>
    <t>N14 &amp; N23 &amp; N32 &amp; N46</t>
  </si>
  <si>
    <t>N16 &amp; N25 &amp; N37 &amp; N50</t>
  </si>
  <si>
    <t>N12 &amp; N18 &amp; N22 &amp; N30 &amp; N39 &amp; N45</t>
  </si>
  <si>
    <t>N13 &amp; N31</t>
  </si>
  <si>
    <t>N33 &amp; N41 &amp; N47</t>
  </si>
  <si>
    <t>N02 &amp;N35 &amp; N48</t>
  </si>
  <si>
    <t>N15 &amp; N24 &amp;N36 &amp; N49</t>
  </si>
  <si>
    <t>N10 &amp; N19 &amp; N20 &amp; N26 &amp;N28 &amp; N40 &amp; N43 &amp; N51</t>
  </si>
  <si>
    <t>N11 &amp; N17 &amp; N21 &amp; N27 &amp;N29 &amp; N38 &amp; N44 &amp;N52</t>
  </si>
  <si>
    <t>N01 &amp; N34 &amp; N42</t>
  </si>
  <si>
    <t>C45</t>
  </si>
  <si>
    <t>C48</t>
  </si>
  <si>
    <t>C52</t>
  </si>
  <si>
    <t>C57</t>
  </si>
  <si>
    <t>C46</t>
  </si>
  <si>
    <t>C49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</si>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</sst>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5" fillId="0" borderId="0"/>
  </cellStyleXfs>
  <cellXfs count="324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0" fillId="0" borderId="0" xfId="53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0" fontId="35" fillId="0" borderId="0" xfId="58" applyFont="1" applyAlignment="1">
      <alignment vertical="center"/>
    </xf>
    <xf numFmtId="164" fontId="38" fillId="0" borderId="0" xfId="57" applyNumberFormat="1" applyFont="1" applyAlignment="1">
      <alignment horizontal="center" vertical="center" wrapText="1"/>
    </xf>
    <xf numFmtId="0" fontId="40" fillId="0" borderId="0" xfId="58" applyFont="1" applyAlignment="1">
      <alignment vertical="center"/>
    </xf>
    <xf numFmtId="0" fontId="42" fillId="25" borderId="0" xfId="58" applyFont="1" applyFill="1" applyAlignment="1">
      <alignment horizontal="left" vertical="center" wrapText="1"/>
    </xf>
    <xf numFmtId="0" fontId="42" fillId="25" borderId="0" xfId="58" quotePrefix="1" applyFont="1" applyFill="1" applyAlignment="1">
      <alignment vertical="center"/>
    </xf>
    <xf numFmtId="0" fontId="42" fillId="25" borderId="0" xfId="58" applyFont="1" applyFill="1" applyAlignment="1">
      <alignment vertical="center"/>
    </xf>
    <xf numFmtId="0" fontId="43" fillId="25" borderId="2" xfId="58" applyFont="1" applyFill="1" applyBorder="1" applyAlignment="1">
      <alignment horizontal="center" vertical="center" wrapText="1"/>
    </xf>
    <xf numFmtId="0" fontId="44" fillId="0" borderId="0" xfId="58" applyFont="1" applyAlignment="1">
      <alignment vertical="center"/>
    </xf>
    <xf numFmtId="0" fontId="42" fillId="25" borderId="21" xfId="58" applyFont="1" applyFill="1" applyBorder="1" applyAlignment="1">
      <alignment horizontal="center" vertical="center" wrapText="1"/>
    </xf>
    <xf numFmtId="0" fontId="43" fillId="25" borderId="16" xfId="58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8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8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6" fillId="0" borderId="0" xfId="58" applyFont="1" applyAlignment="1">
      <alignment vertical="center"/>
    </xf>
    <xf numFmtId="0" fontId="44" fillId="0" borderId="0" xfId="58" applyFont="1" applyBorder="1" applyAlignment="1">
      <alignment vertical="center"/>
    </xf>
    <xf numFmtId="0" fontId="45" fillId="25" borderId="16" xfId="58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8" applyFont="1" applyFill="1" applyAlignment="1">
      <alignment horizontal="center" vertical="center" wrapText="1"/>
    </xf>
    <xf numFmtId="0" fontId="42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48" fillId="25" borderId="0" xfId="58" applyFont="1" applyFill="1" applyAlignment="1">
      <alignment horizontal="center" wrapText="1"/>
    </xf>
    <xf numFmtId="0" fontId="49" fillId="25" borderId="0" xfId="58" applyFont="1" applyFill="1" applyAlignment="1">
      <alignment horizontal="center" wrapText="1"/>
    </xf>
    <xf numFmtId="0" fontId="41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49" fontId="30" fillId="0" borderId="0" xfId="0" applyNumberFormat="1" applyFont="1" applyFill="1" applyBorder="1" applyAlignment="1">
      <alignment horizontal="center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8" fillId="0" borderId="0" xfId="53" applyFont="1" applyBorder="1" applyAlignment="1">
      <alignment horizontal="center" vertical="center"/>
    </xf>
    <xf numFmtId="0" fontId="38" fillId="0" borderId="0" xfId="53" applyFont="1" applyBorder="1" applyAlignment="1">
      <alignment vertical="center"/>
    </xf>
    <xf numFmtId="0" fontId="35" fillId="0" borderId="0" xfId="58" applyFont="1" applyBorder="1" applyAlignment="1">
      <alignment vertical="center"/>
    </xf>
    <xf numFmtId="0" fontId="37" fillId="0" borderId="0" xfId="53" applyFont="1" applyBorder="1" applyAlignment="1">
      <alignment horizontal="center" vertical="center"/>
    </xf>
    <xf numFmtId="0" fontId="40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6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47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37" fillId="21" borderId="2" xfId="34" applyFont="1" applyBorder="1" applyAlignment="1">
      <alignment horizontal="centerContinuous" vertical="center" wrapText="1"/>
    </xf>
    <xf numFmtId="164" fontId="37" fillId="21" borderId="2" xfId="29" applyNumberFormat="1" applyFont="1" applyFill="1" applyBorder="1" applyAlignment="1">
      <alignment horizontal="centerContinuous" vertical="center" wrapText="1"/>
    </xf>
    <xf numFmtId="0" fontId="38" fillId="0" borderId="0" xfId="55" applyFont="1" applyAlignment="1">
      <alignment vertical="center"/>
    </xf>
    <xf numFmtId="0" fontId="37" fillId="21" borderId="2" xfId="34" applyFont="1" applyBorder="1" applyAlignment="1">
      <alignment horizontal="center" vertical="center" wrapText="1"/>
    </xf>
    <xf numFmtId="164" fontId="37" fillId="21" borderId="2" xfId="29" applyNumberFormat="1" applyFont="1" applyFill="1" applyBorder="1" applyAlignment="1">
      <alignment horizontal="center" vertical="center" wrapText="1"/>
    </xf>
    <xf numFmtId="3" fontId="38" fillId="0" borderId="16" xfId="46" applyFont="1" applyBorder="1" applyAlignment="1">
      <alignment horizontal="center" vertical="center"/>
    </xf>
    <xf numFmtId="3" fontId="38" fillId="0" borderId="16" xfId="46" applyFont="1" applyBorder="1" applyAlignment="1">
      <alignment vertical="center"/>
    </xf>
    <xf numFmtId="43" fontId="38" fillId="0" borderId="16" xfId="29" applyFont="1" applyBorder="1" applyAlignment="1">
      <alignment vertical="center"/>
    </xf>
    <xf numFmtId="164" fontId="38" fillId="0" borderId="16" xfId="29" applyNumberFormat="1" applyFont="1" applyBorder="1" applyAlignment="1">
      <alignment vertical="center"/>
    </xf>
    <xf numFmtId="43" fontId="38" fillId="0" borderId="20" xfId="29" applyFont="1" applyBorder="1" applyAlignment="1">
      <alignment horizontal="center"/>
    </xf>
    <xf numFmtId="164" fontId="38" fillId="0" borderId="20" xfId="29" applyNumberFormat="1" applyFont="1" applyBorder="1" applyAlignment="1">
      <alignment horizontal="center"/>
    </xf>
    <xf numFmtId="3" fontId="38" fillId="0" borderId="16" xfId="46" applyFont="1" applyFill="1" applyBorder="1" applyAlignment="1">
      <alignment vertical="center"/>
    </xf>
    <xf numFmtId="0" fontId="38" fillId="25" borderId="24" xfId="54" applyFont="1" applyFill="1" applyBorder="1" applyAlignment="1">
      <alignment vertical="center" wrapText="1"/>
    </xf>
    <xf numFmtId="3" fontId="38" fillId="0" borderId="16" xfId="46" applyFont="1" applyBorder="1" applyAlignment="1">
      <alignment vertical="center" wrapText="1"/>
    </xf>
    <xf numFmtId="0" fontId="38" fillId="21" borderId="2" xfId="55" applyFont="1" applyFill="1" applyBorder="1" applyAlignment="1">
      <alignment vertical="center"/>
    </xf>
    <xf numFmtId="3" fontId="38" fillId="21" borderId="2" xfId="27" applyFont="1" applyFill="1" applyBorder="1" applyAlignment="1">
      <alignment vertical="center"/>
    </xf>
    <xf numFmtId="43" fontId="38" fillId="21" borderId="2" xfId="29" applyNumberFormat="1" applyFont="1" applyFill="1" applyBorder="1" applyAlignment="1">
      <alignment vertical="center"/>
    </xf>
    <xf numFmtId="164" fontId="38" fillId="21" borderId="2" xfId="29" applyNumberFormat="1" applyFont="1" applyFill="1" applyBorder="1" applyAlignment="1">
      <alignment vertical="center"/>
    </xf>
    <xf numFmtId="0" fontId="38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38" fillId="0" borderId="16" xfId="29" applyFont="1" applyFill="1" applyBorder="1" applyAlignment="1">
      <alignment horizontal="center" vertical="center" wrapText="1"/>
    </xf>
    <xf numFmtId="0" fontId="38" fillId="0" borderId="0" xfId="57" applyFont="1" applyAlignment="1">
      <alignment horizontal="left" vertical="center"/>
    </xf>
    <xf numFmtId="164" fontId="37" fillId="0" borderId="0" xfId="57" applyNumberFormat="1" applyFont="1" applyAlignment="1">
      <alignment vertical="center" wrapText="1"/>
    </xf>
    <xf numFmtId="164" fontId="38" fillId="0" borderId="0" xfId="57" applyNumberFormat="1" applyFont="1" applyAlignment="1">
      <alignment horizontal="center" vertical="center"/>
    </xf>
    <xf numFmtId="164" fontId="38" fillId="0" borderId="0" xfId="57" applyNumberFormat="1" applyFont="1" applyAlignment="1">
      <alignment vertical="center" wrapText="1"/>
    </xf>
    <xf numFmtId="0" fontId="38" fillId="0" borderId="0" xfId="53" applyFont="1" applyAlignment="1">
      <alignment vertical="center"/>
    </xf>
    <xf numFmtId="0" fontId="38" fillId="0" borderId="2" xfId="53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center" vertical="center"/>
    </xf>
    <xf numFmtId="0" fontId="38" fillId="0" borderId="12" xfId="53" applyFont="1" applyBorder="1" applyAlignment="1">
      <alignment vertical="center"/>
    </xf>
    <xf numFmtId="0" fontId="38" fillId="0" borderId="12" xfId="53" quotePrefix="1" applyFont="1" applyBorder="1" applyAlignment="1">
      <alignment vertical="center"/>
    </xf>
    <xf numFmtId="0" fontId="38" fillId="0" borderId="12" xfId="53" applyFont="1" applyBorder="1" applyAlignment="1">
      <alignment horizontal="center" vertical="center"/>
    </xf>
    <xf numFmtId="43" fontId="38" fillId="0" borderId="12" xfId="29" applyFont="1" applyBorder="1" applyAlignment="1">
      <alignment vertical="center"/>
    </xf>
    <xf numFmtId="164" fontId="38" fillId="0" borderId="12" xfId="29" applyNumberFormat="1" applyFont="1" applyBorder="1" applyAlignment="1">
      <alignment vertical="center"/>
    </xf>
    <xf numFmtId="14" fontId="38" fillId="0" borderId="16" xfId="53" applyNumberFormat="1" applyFont="1" applyBorder="1" applyAlignment="1">
      <alignment horizontal="center" vertical="center"/>
    </xf>
    <xf numFmtId="14" fontId="38" fillId="0" borderId="16" xfId="57" applyNumberFormat="1" applyFont="1" applyFill="1" applyBorder="1" applyAlignment="1">
      <alignment horizontal="center" vertical="center"/>
    </xf>
    <xf numFmtId="0" fontId="38" fillId="0" borderId="16" xfId="53" quotePrefix="1" applyFont="1" applyBorder="1" applyAlignment="1">
      <alignment horizontal="center" vertical="center"/>
    </xf>
    <xf numFmtId="164" fontId="38" fillId="25" borderId="16" xfId="29" applyNumberFormat="1" applyFont="1" applyFill="1" applyBorder="1" applyAlignment="1">
      <alignment horizontal="center" vertical="center" wrapText="1"/>
    </xf>
    <xf numFmtId="14" fontId="52" fillId="0" borderId="16" xfId="57" applyNumberFormat="1" applyFont="1" applyFill="1" applyBorder="1" applyAlignment="1">
      <alignment horizontal="center" vertical="center"/>
    </xf>
    <xf numFmtId="0" fontId="52" fillId="0" borderId="16" xfId="53" applyFont="1" applyBorder="1" applyAlignment="1">
      <alignment vertical="center"/>
    </xf>
    <xf numFmtId="0" fontId="52" fillId="0" borderId="16" xfId="53" quotePrefix="1" applyFont="1" applyBorder="1" applyAlignment="1">
      <alignment horizontal="center" vertical="center"/>
    </xf>
    <xf numFmtId="0" fontId="52" fillId="0" borderId="16" xfId="53" applyFont="1" applyBorder="1" applyAlignment="1">
      <alignment horizontal="center" vertical="center"/>
    </xf>
    <xf numFmtId="164" fontId="52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0" fontId="38" fillId="0" borderId="16" xfId="53" quotePrefix="1" applyFont="1" applyBorder="1" applyAlignment="1">
      <alignment vertical="center"/>
    </xf>
    <xf numFmtId="0" fontId="38" fillId="0" borderId="16" xfId="53" applyFont="1" applyBorder="1" applyAlignment="1">
      <alignment horizontal="center" vertical="center"/>
    </xf>
    <xf numFmtId="164" fontId="38" fillId="0" borderId="16" xfId="53" applyNumberFormat="1" applyFont="1" applyBorder="1" applyAlignment="1">
      <alignment horizontal="center" vertical="center"/>
    </xf>
    <xf numFmtId="0" fontId="38" fillId="0" borderId="17" xfId="53" applyFont="1" applyBorder="1" applyAlignment="1">
      <alignment vertical="center"/>
    </xf>
    <xf numFmtId="0" fontId="38" fillId="0" borderId="17" xfId="53" quotePrefix="1" applyFont="1" applyBorder="1" applyAlignment="1">
      <alignment vertical="center"/>
    </xf>
    <xf numFmtId="0" fontId="38" fillId="0" borderId="17" xfId="53" applyFont="1" applyBorder="1" applyAlignment="1">
      <alignment horizontal="center" vertical="center"/>
    </xf>
    <xf numFmtId="43" fontId="38" fillId="0" borderId="17" xfId="29" applyFont="1" applyBorder="1" applyAlignment="1">
      <alignment horizontal="center" vertical="center"/>
    </xf>
    <xf numFmtId="164" fontId="38" fillId="0" borderId="17" xfId="53" applyNumberFormat="1" applyFont="1" applyBorder="1" applyAlignment="1">
      <alignment horizontal="center" vertical="center"/>
    </xf>
    <xf numFmtId="0" fontId="38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41" fontId="38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38" fillId="0" borderId="19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38" fillId="25" borderId="25" xfId="54" applyFont="1" applyFill="1" applyBorder="1" applyAlignment="1">
      <alignment vertical="center" wrapText="1"/>
    </xf>
    <xf numFmtId="14" fontId="38" fillId="0" borderId="16" xfId="46" applyNumberFormat="1" applyFont="1" applyBorder="1" applyAlignment="1">
      <alignment horizontal="center" vertical="center"/>
    </xf>
    <xf numFmtId="14" fontId="38" fillId="0" borderId="16" xfId="46" applyNumberFormat="1" applyFont="1" applyFill="1" applyBorder="1" applyAlignment="1">
      <alignment horizontal="center" vertical="center"/>
    </xf>
    <xf numFmtId="14" fontId="38" fillId="25" borderId="25" xfId="54" applyNumberFormat="1" applyFont="1" applyFill="1" applyBorder="1" applyAlignment="1">
      <alignment horizontal="center" vertical="center" wrapText="1"/>
    </xf>
    <xf numFmtId="14" fontId="38" fillId="0" borderId="16" xfId="46" applyNumberFormat="1" applyFont="1" applyBorder="1" applyAlignment="1">
      <alignment horizontal="center" vertical="center" wrapText="1"/>
    </xf>
    <xf numFmtId="0" fontId="52" fillId="0" borderId="18" xfId="52" applyFont="1" applyFill="1" applyBorder="1" applyAlignment="1">
      <alignment vertical="center" wrapText="1"/>
    </xf>
    <xf numFmtId="0" fontId="38" fillId="25" borderId="16" xfId="54" applyFont="1" applyFill="1" applyBorder="1" applyAlignment="1">
      <alignment vertical="center" wrapText="1"/>
    </xf>
    <xf numFmtId="0" fontId="52" fillId="0" borderId="16" xfId="52" applyFont="1" applyFill="1" applyBorder="1" applyAlignment="1">
      <alignment vertical="center" wrapText="1"/>
    </xf>
    <xf numFmtId="0" fontId="38" fillId="0" borderId="0" xfId="0" applyFont="1"/>
    <xf numFmtId="0" fontId="38" fillId="0" borderId="0" xfId="53" applyFont="1" applyAlignment="1">
      <alignment horizontal="right" vertical="center"/>
    </xf>
    <xf numFmtId="0" fontId="38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38" fillId="0" borderId="16" xfId="29" applyNumberFormat="1" applyFont="1" applyFill="1" applyBorder="1" applyAlignment="1">
      <alignment horizontal="center" vertical="center"/>
    </xf>
    <xf numFmtId="43" fontId="38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8" fillId="0" borderId="16" xfId="57" applyNumberFormat="1" applyFont="1" applyFill="1" applyBorder="1" applyAlignment="1">
      <alignment horizontal="left" vertical="center"/>
    </xf>
    <xf numFmtId="0" fontId="52" fillId="0" borderId="16" xfId="53" applyFont="1" applyBorder="1" applyAlignment="1">
      <alignment horizontal="left" vertical="center"/>
    </xf>
    <xf numFmtId="0" fontId="38" fillId="0" borderId="16" xfId="53" applyNumberFormat="1" applyFont="1" applyBorder="1" applyAlignment="1">
      <alignment horizontal="center" vertical="center"/>
    </xf>
    <xf numFmtId="14" fontId="38" fillId="0" borderId="16" xfId="77" applyNumberFormat="1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vertical="center" wrapText="1"/>
    </xf>
    <xf numFmtId="0" fontId="38" fillId="0" borderId="16" xfId="77" quotePrefix="1" applyFont="1" applyFill="1" applyBorder="1" applyAlignment="1">
      <alignment horizontal="center" vertical="center" wrapText="1"/>
    </xf>
    <xf numFmtId="0" fontId="54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38" fillId="0" borderId="16" xfId="52" applyFont="1" applyFill="1" applyBorder="1" applyAlignment="1">
      <alignment vertical="center" wrapText="1"/>
    </xf>
    <xf numFmtId="43" fontId="38" fillId="0" borderId="16" xfId="29" applyFont="1" applyBorder="1" applyAlignment="1">
      <alignment horizontal="center" vertical="center"/>
    </xf>
    <xf numFmtId="0" fontId="54" fillId="0" borderId="16" xfId="52" applyFont="1" applyFill="1" applyBorder="1" applyAlignment="1">
      <alignment vertical="center" wrapText="1"/>
    </xf>
    <xf numFmtId="0" fontId="54" fillId="25" borderId="16" xfId="54" applyFont="1" applyFill="1" applyBorder="1" applyAlignment="1">
      <alignment vertical="center" wrapText="1"/>
    </xf>
    <xf numFmtId="164" fontId="38" fillId="0" borderId="16" xfId="57" applyNumberFormat="1" applyFont="1" applyFill="1" applyBorder="1" applyAlignment="1">
      <alignment horizontal="left" vertical="center"/>
    </xf>
    <xf numFmtId="43" fontId="38" fillId="0" borderId="0" xfId="55" applyNumberFormat="1" applyFont="1" applyAlignment="1">
      <alignment vertical="center"/>
    </xf>
    <xf numFmtId="164" fontId="38" fillId="0" borderId="0" xfId="29" applyNumberFormat="1" applyFont="1" applyAlignment="1">
      <alignment vertical="center"/>
    </xf>
    <xf numFmtId="0" fontId="54" fillId="0" borderId="16" xfId="53" applyNumberFormat="1" applyFont="1" applyBorder="1" applyAlignment="1">
      <alignment horizontal="center" vertical="center"/>
    </xf>
    <xf numFmtId="0" fontId="54" fillId="0" borderId="16" xfId="52" applyFont="1" applyFill="1" applyBorder="1" applyAlignment="1">
      <alignment horizontal="center" vertical="center" wrapText="1"/>
    </xf>
    <xf numFmtId="14" fontId="54" fillId="0" borderId="16" xfId="57" applyNumberFormat="1" applyFont="1" applyFill="1" applyBorder="1" applyAlignment="1">
      <alignment horizontal="center" vertical="center"/>
    </xf>
    <xf numFmtId="0" fontId="54" fillId="0" borderId="18" xfId="52" applyFont="1" applyFill="1" applyBorder="1" applyAlignment="1">
      <alignment vertical="center" wrapText="1"/>
    </xf>
    <xf numFmtId="0" fontId="54" fillId="25" borderId="25" xfId="54" applyFont="1" applyFill="1" applyBorder="1" applyAlignment="1">
      <alignment vertical="center" wrapText="1"/>
    </xf>
    <xf numFmtId="0" fontId="54" fillId="0" borderId="16" xfId="53" quotePrefix="1" applyFont="1" applyBorder="1" applyAlignment="1">
      <alignment horizontal="center" vertical="center"/>
    </xf>
    <xf numFmtId="164" fontId="54" fillId="25" borderId="16" xfId="29" applyNumberFormat="1" applyFont="1" applyFill="1" applyBorder="1" applyAlignment="1">
      <alignment horizontal="center" vertical="center" wrapText="1"/>
    </xf>
    <xf numFmtId="43" fontId="54" fillId="0" borderId="16" xfId="29" applyFont="1" applyFill="1" applyBorder="1" applyAlignment="1">
      <alignment horizontal="center" vertical="center" wrapText="1"/>
    </xf>
    <xf numFmtId="164" fontId="54" fillId="0" borderId="16" xfId="29" applyNumberFormat="1" applyFont="1" applyBorder="1" applyAlignment="1">
      <alignment vertical="center"/>
    </xf>
    <xf numFmtId="0" fontId="54" fillId="0" borderId="0" xfId="53" applyFont="1" applyAlignment="1">
      <alignment vertical="center"/>
    </xf>
    <xf numFmtId="14" fontId="54" fillId="0" borderId="16" xfId="53" applyNumberFormat="1" applyFont="1" applyBorder="1" applyAlignment="1">
      <alignment horizontal="center" vertical="center"/>
    </xf>
    <xf numFmtId="0" fontId="54" fillId="0" borderId="0" xfId="0" applyFont="1"/>
    <xf numFmtId="0" fontId="54" fillId="0" borderId="16" xfId="77" applyFont="1" applyFill="1" applyBorder="1" applyAlignment="1">
      <alignment horizontal="center" vertical="center" wrapText="1"/>
    </xf>
    <xf numFmtId="14" fontId="54" fillId="0" borderId="16" xfId="77" applyNumberFormat="1" applyFont="1" applyFill="1" applyBorder="1" applyAlignment="1">
      <alignment horizontal="center" vertical="center" wrapText="1"/>
    </xf>
    <xf numFmtId="0" fontId="54" fillId="0" borderId="16" xfId="77" quotePrefix="1" applyFont="1" applyFill="1" applyBorder="1" applyAlignment="1">
      <alignment horizontal="center" vertical="center" wrapText="1"/>
    </xf>
    <xf numFmtId="3" fontId="54" fillId="0" borderId="16" xfId="46" applyFont="1" applyBorder="1" applyAlignment="1">
      <alignment vertical="center"/>
    </xf>
    <xf numFmtId="0" fontId="54" fillId="25" borderId="24" xfId="54" applyFont="1" applyFill="1" applyBorder="1" applyAlignment="1">
      <alignment vertical="center" wrapText="1"/>
    </xf>
    <xf numFmtId="0" fontId="30" fillId="0" borderId="18" xfId="53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164" fontId="30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horizontal="left" vertical="center" wrapText="1"/>
    </xf>
    <xf numFmtId="49" fontId="1" fillId="0" borderId="0" xfId="0" applyNumberFormat="1" applyFont="1" applyBorder="1"/>
    <xf numFmtId="0" fontId="56" fillId="0" borderId="0" xfId="53" applyFont="1" applyAlignment="1">
      <alignment horizontal="center" vertical="center"/>
    </xf>
    <xf numFmtId="0" fontId="56" fillId="0" borderId="0" xfId="58" applyFont="1" applyAlignment="1">
      <alignment vertical="center"/>
    </xf>
    <xf numFmtId="3" fontId="47" fillId="0" borderId="0" xfId="46" applyFont="1" applyBorder="1"/>
    <xf numFmtId="0" fontId="30" fillId="0" borderId="0" xfId="58" applyFont="1" applyBorder="1" applyAlignment="1">
      <alignment vertical="center"/>
    </xf>
    <xf numFmtId="0" fontId="42" fillId="25" borderId="0" xfId="58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6" fillId="0" borderId="0" xfId="58" applyFont="1" applyAlignment="1">
      <alignment horizontal="center" vertical="center"/>
    </xf>
    <xf numFmtId="0" fontId="56" fillId="0" borderId="0" xfId="53" applyFont="1" applyAlignment="1">
      <alignment vertical="center"/>
    </xf>
    <xf numFmtId="0" fontId="51" fillId="0" borderId="29" xfId="61" applyFont="1" applyBorder="1" applyAlignment="1">
      <alignment horizontal="center" vertical="center"/>
    </xf>
    <xf numFmtId="0" fontId="37" fillId="21" borderId="30" xfId="34" applyFont="1" applyBorder="1" applyAlignment="1">
      <alignment horizontal="center" vertical="center" wrapText="1"/>
    </xf>
    <xf numFmtId="0" fontId="37" fillId="21" borderId="19" xfId="34" applyFont="1" applyBorder="1" applyAlignment="1">
      <alignment horizontal="center" vertical="center" wrapText="1"/>
    </xf>
    <xf numFmtId="0" fontId="37" fillId="21" borderId="21" xfId="55" applyFont="1" applyFill="1" applyBorder="1" applyAlignment="1">
      <alignment horizontal="center" vertical="center"/>
    </xf>
    <xf numFmtId="0" fontId="37" fillId="21" borderId="22" xfId="55" applyFont="1" applyFill="1" applyBorder="1" applyAlignment="1">
      <alignment horizontal="center" vertical="center"/>
    </xf>
    <xf numFmtId="0" fontId="37" fillId="21" borderId="26" xfId="55" applyFont="1" applyFill="1" applyBorder="1" applyAlignment="1">
      <alignment horizontal="center" vertical="center"/>
    </xf>
    <xf numFmtId="0" fontId="37" fillId="21" borderId="21" xfId="34" applyFont="1" applyBorder="1" applyAlignment="1">
      <alignment horizontal="center" vertical="center" wrapText="1"/>
    </xf>
    <xf numFmtId="0" fontId="37" fillId="21" borderId="22" xfId="34" applyFont="1" applyBorder="1" applyAlignment="1">
      <alignment horizontal="center" vertical="center" wrapText="1"/>
    </xf>
    <xf numFmtId="0" fontId="37" fillId="21" borderId="26" xfId="34" applyFont="1" applyBorder="1" applyAlignment="1">
      <alignment horizontal="center" vertical="center" wrapText="1"/>
    </xf>
    <xf numFmtId="0" fontId="38" fillId="0" borderId="21" xfId="53" applyFont="1" applyBorder="1" applyAlignment="1">
      <alignment horizontal="center" vertical="center" wrapText="1"/>
    </xf>
    <xf numFmtId="0" fontId="38" fillId="0" borderId="22" xfId="53" applyFont="1" applyBorder="1" applyAlignment="1">
      <alignment horizontal="center" vertical="center" wrapText="1"/>
    </xf>
    <xf numFmtId="0" fontId="38" fillId="0" borderId="26" xfId="53" applyFont="1" applyBorder="1" applyAlignment="1">
      <alignment horizontal="center" vertical="center" wrapText="1"/>
    </xf>
    <xf numFmtId="0" fontId="38" fillId="0" borderId="30" xfId="53" applyFont="1" applyBorder="1" applyAlignment="1">
      <alignment horizontal="center" vertical="center"/>
    </xf>
    <xf numFmtId="0" fontId="38" fillId="0" borderId="19" xfId="53" applyFont="1" applyBorder="1" applyAlignment="1">
      <alignment horizontal="center" vertical="center"/>
    </xf>
    <xf numFmtId="0" fontId="38" fillId="0" borderId="5" xfId="53" applyFont="1" applyBorder="1" applyAlignment="1">
      <alignment horizontal="center" vertical="center"/>
    </xf>
    <xf numFmtId="0" fontId="38" fillId="0" borderId="21" xfId="53" applyFont="1" applyBorder="1" applyAlignment="1">
      <alignment horizontal="center" vertical="center" wrapText="1" shrinkToFit="1"/>
    </xf>
    <xf numFmtId="0" fontId="38" fillId="0" borderId="26" xfId="53" applyFont="1" applyBorder="1" applyAlignment="1">
      <alignment horizontal="center" vertical="center" wrapText="1" shrinkToFit="1"/>
    </xf>
    <xf numFmtId="0" fontId="38" fillId="0" borderId="30" xfId="53" applyFont="1" applyBorder="1" applyAlignment="1">
      <alignment horizontal="center" vertical="center" wrapText="1" shrinkToFit="1"/>
    </xf>
    <xf numFmtId="0" fontId="38" fillId="0" borderId="19" xfId="53" applyFont="1" applyBorder="1" applyAlignment="1">
      <alignment horizontal="center" vertical="center" wrapText="1" shrinkToFit="1"/>
    </xf>
    <xf numFmtId="0" fontId="38" fillId="0" borderId="0" xfId="53" applyFont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51" fillId="0" borderId="0" xfId="53" applyFont="1" applyAlignment="1">
      <alignment horizontal="center" vertical="center"/>
    </xf>
    <xf numFmtId="0" fontId="53" fillId="0" borderId="0" xfId="53" applyFont="1" applyAlignment="1">
      <alignment horizontal="center" vertical="center"/>
    </xf>
    <xf numFmtId="0" fontId="38" fillId="25" borderId="0" xfId="54" applyFont="1" applyFill="1" applyAlignment="1">
      <alignment horizontal="center" vertical="center"/>
    </xf>
    <xf numFmtId="0" fontId="38" fillId="0" borderId="29" xfId="53" applyFont="1" applyBorder="1" applyAlignment="1">
      <alignment horizontal="right" vertical="center"/>
    </xf>
    <xf numFmtId="0" fontId="35" fillId="0" borderId="22" xfId="52" applyFont="1" applyBorder="1" applyAlignment="1">
      <alignment vertical="center"/>
    </xf>
    <xf numFmtId="0" fontId="35" fillId="0" borderId="26" xfId="52" applyFont="1" applyBorder="1" applyAlignment="1">
      <alignment vertical="center"/>
    </xf>
    <xf numFmtId="0" fontId="35" fillId="0" borderId="5" xfId="52" applyFont="1" applyBorder="1" applyAlignment="1">
      <alignment vertical="center"/>
    </xf>
    <xf numFmtId="0" fontId="35" fillId="0" borderId="19" xfId="52" applyFont="1" applyBorder="1" applyAlignment="1">
      <alignment vertical="center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9" xfId="53" applyFont="1" applyBorder="1" applyAlignment="1">
      <alignment horizontal="right" vertical="center"/>
    </xf>
    <xf numFmtId="0" fontId="39" fillId="25" borderId="0" xfId="58" applyFont="1" applyFill="1" applyAlignment="1">
      <alignment horizontal="center" vertical="center"/>
    </xf>
    <xf numFmtId="0" fontId="41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  <sheetName val="Sheet2"/>
    </sheetNames>
    <sheetDataSet>
      <sheetData sheetId="0">
        <row r="54">
          <cell r="D54">
            <v>97792736</v>
          </cell>
          <cell r="E54">
            <v>975954236.00001669</v>
          </cell>
          <cell r="F54">
            <v>908322384.00001717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R56"/>
  <sheetViews>
    <sheetView showZeros="0" tabSelected="1" workbookViewId="0">
      <pane ySplit="4" topLeftCell="A35" activePane="bottomLeft" state="frozen"/>
      <selection pane="bottomLeft" activeCell="A43" sqref="A43:XFD44"/>
    </sheetView>
  </sheetViews>
  <sheetFormatPr defaultColWidth="9.140625" defaultRowHeight="13.5"/>
  <cols>
    <col min="1" max="1" width="4.28515625" style="139" customWidth="1"/>
    <col min="2" max="2" width="19.85546875" style="139" customWidth="1"/>
    <col min="3" max="3" width="8.7109375" style="139" customWidth="1"/>
    <col min="4" max="5" width="6.42578125" style="139" customWidth="1"/>
    <col min="6" max="6" width="11.5703125" style="139" customWidth="1"/>
    <col min="7" max="7" width="13.7109375" style="139" customWidth="1"/>
    <col min="8" max="8" width="11.5703125" style="139" customWidth="1"/>
    <col min="9" max="9" width="13.42578125" style="159" customWidth="1"/>
    <col min="10" max="10" width="12" style="139" customWidth="1"/>
    <col min="11" max="11" width="13.85546875" style="139" customWidth="1"/>
    <col min="12" max="12" width="7.140625" style="139" customWidth="1"/>
    <col min="13" max="13" width="7.7109375" style="139" customWidth="1"/>
    <col min="14" max="14" width="12.140625" style="139" customWidth="1"/>
    <col min="15" max="15" width="13.85546875" style="159" customWidth="1"/>
    <col min="16" max="16" width="13.7109375" style="139" customWidth="1"/>
    <col min="17" max="18" width="12.85546875" style="139" bestFit="1" customWidth="1"/>
    <col min="19" max="16384" width="9.140625" style="139"/>
  </cols>
  <sheetData>
    <row r="1" spans="1:18" ht="21.75" customHeight="1">
      <c r="A1" s="273" t="s">
        <v>105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</row>
    <row r="2" spans="1:18" s="142" customFormat="1" ht="13.5" customHeight="1">
      <c r="A2" s="276" t="s">
        <v>106</v>
      </c>
      <c r="B2" s="279" t="s">
        <v>107</v>
      </c>
      <c r="C2" s="279" t="s">
        <v>231</v>
      </c>
      <c r="D2" s="140" t="s">
        <v>108</v>
      </c>
      <c r="E2" s="140"/>
      <c r="F2" s="140"/>
      <c r="G2" s="140"/>
      <c r="H2" s="140" t="s">
        <v>109</v>
      </c>
      <c r="I2" s="141"/>
      <c r="J2" s="140"/>
      <c r="K2" s="140"/>
      <c r="L2" s="140" t="s">
        <v>110</v>
      </c>
      <c r="M2" s="140"/>
      <c r="N2" s="140"/>
      <c r="O2" s="141"/>
    </row>
    <row r="3" spans="1:18" s="142" customFormat="1" ht="14.25" customHeight="1">
      <c r="A3" s="277"/>
      <c r="B3" s="280"/>
      <c r="C3" s="280"/>
      <c r="D3" s="274" t="s">
        <v>111</v>
      </c>
      <c r="E3" s="275"/>
      <c r="F3" s="274" t="s">
        <v>112</v>
      </c>
      <c r="G3" s="275"/>
      <c r="H3" s="274" t="s">
        <v>111</v>
      </c>
      <c r="I3" s="275"/>
      <c r="J3" s="274" t="s">
        <v>112</v>
      </c>
      <c r="K3" s="275"/>
      <c r="L3" s="274" t="s">
        <v>111</v>
      </c>
      <c r="M3" s="275"/>
      <c r="N3" s="274" t="s">
        <v>112</v>
      </c>
      <c r="O3" s="275"/>
    </row>
    <row r="4" spans="1:18" s="142" customFormat="1" ht="30" customHeight="1">
      <c r="A4" s="278"/>
      <c r="B4" s="281"/>
      <c r="C4" s="281"/>
      <c r="D4" s="143" t="s">
        <v>113</v>
      </c>
      <c r="E4" s="143" t="s">
        <v>114</v>
      </c>
      <c r="F4" s="143" t="s">
        <v>113</v>
      </c>
      <c r="G4" s="143" t="s">
        <v>114</v>
      </c>
      <c r="H4" s="143" t="s">
        <v>113</v>
      </c>
      <c r="I4" s="144" t="s">
        <v>114</v>
      </c>
      <c r="J4" s="143" t="s">
        <v>113</v>
      </c>
      <c r="K4" s="143" t="s">
        <v>114</v>
      </c>
      <c r="L4" s="143" t="s">
        <v>113</v>
      </c>
      <c r="M4" s="143" t="s">
        <v>114</v>
      </c>
      <c r="N4" s="143" t="s">
        <v>113</v>
      </c>
      <c r="O4" s="144" t="s">
        <v>114</v>
      </c>
      <c r="P4" s="238">
        <v>21230</v>
      </c>
      <c r="Q4" s="238">
        <v>22485</v>
      </c>
    </row>
    <row r="5" spans="1:18" s="142" customFormat="1" ht="18" customHeight="1">
      <c r="A5" s="145">
        <v>1</v>
      </c>
      <c r="B5" s="146" t="s">
        <v>115</v>
      </c>
      <c r="C5" s="207">
        <v>40200</v>
      </c>
      <c r="D5" s="147">
        <v>0</v>
      </c>
      <c r="E5" s="148">
        <v>0</v>
      </c>
      <c r="F5" s="147">
        <v>27926</v>
      </c>
      <c r="G5" s="148">
        <v>401936849</v>
      </c>
      <c r="H5" s="147">
        <f t="shared" ref="H5:H19" ca="1" si="0">SUMIF(KUTH,$B5,_TH1)</f>
        <v>14011</v>
      </c>
      <c r="I5" s="148">
        <f t="shared" ref="I5:I19" ca="1" si="1">SUMIF(KUTH,$B5,_TH2)</f>
        <v>315037335</v>
      </c>
      <c r="J5" s="147">
        <f t="shared" ref="J5:J19" ca="1" si="2">SUMIF(KUTH,$B5,_TH3)</f>
        <v>0</v>
      </c>
      <c r="K5" s="148">
        <f t="shared" ref="K5:K19" ca="1" si="3">SUMIF(KUTH,$B5,_TH4)</f>
        <v>225979261</v>
      </c>
      <c r="L5" s="149">
        <f t="shared" ref="L5:L19" ca="1" si="4">ROUND(MAX(D5+H5-F5-J5,0),2)</f>
        <v>0</v>
      </c>
      <c r="M5" s="150">
        <f t="shared" ref="M5:M19" ca="1" si="5">ROUND(MAX(E5+I5-G5-K5,0),2)</f>
        <v>0</v>
      </c>
      <c r="N5" s="149">
        <f t="shared" ref="N5:N19" ca="1" si="6">ROUND(MAX(F5+J5-D5-H5,0),2)</f>
        <v>13915</v>
      </c>
      <c r="O5" s="150">
        <f t="shared" ref="O5:O19" ca="1" si="7">ROUND(MAX(G5+K5-E5-I5,0),2)</f>
        <v>312878775</v>
      </c>
      <c r="P5" s="238">
        <v>592868980</v>
      </c>
      <c r="Q5" s="238">
        <f ca="1">ROUND(N5*$Q$4,0)</f>
        <v>312878775</v>
      </c>
      <c r="R5" s="237">
        <f ca="1">Q5-O5</f>
        <v>0</v>
      </c>
    </row>
    <row r="6" spans="1:18" s="142" customFormat="1" ht="18" customHeight="1">
      <c r="A6" s="145">
        <v>2</v>
      </c>
      <c r="B6" s="146" t="s">
        <v>116</v>
      </c>
      <c r="C6" s="207">
        <v>40964</v>
      </c>
      <c r="D6" s="147">
        <v>0</v>
      </c>
      <c r="E6" s="148">
        <v>0</v>
      </c>
      <c r="F6" s="147">
        <v>66230.39</v>
      </c>
      <c r="G6" s="148">
        <v>1369206677</v>
      </c>
      <c r="H6" s="147">
        <f t="shared" ca="1" si="0"/>
        <v>32911</v>
      </c>
      <c r="I6" s="148">
        <f t="shared" ca="1" si="1"/>
        <v>739808835</v>
      </c>
      <c r="J6" s="147">
        <f t="shared" ca="1" si="2"/>
        <v>0</v>
      </c>
      <c r="K6" s="148">
        <f t="shared" ca="1" si="3"/>
        <v>119788642</v>
      </c>
      <c r="L6" s="149">
        <f t="shared" ca="1" si="4"/>
        <v>0</v>
      </c>
      <c r="M6" s="150">
        <f t="shared" ca="1" si="5"/>
        <v>0</v>
      </c>
      <c r="N6" s="149">
        <f t="shared" ca="1" si="6"/>
        <v>33319.39</v>
      </c>
      <c r="O6" s="150">
        <f t="shared" ca="1" si="7"/>
        <v>749186484</v>
      </c>
      <c r="P6" s="238">
        <v>1406071180</v>
      </c>
      <c r="Q6" s="238">
        <f t="shared" ref="Q6:Q8" ca="1" si="8">ROUND(N6*$Q$4,0)</f>
        <v>749186484</v>
      </c>
      <c r="R6" s="237">
        <f t="shared" ref="R6:R8" ca="1" si="9">Q6-O6</f>
        <v>0</v>
      </c>
    </row>
    <row r="7" spans="1:18" s="142" customFormat="1" ht="18" customHeight="1">
      <c r="A7" s="145">
        <v>3</v>
      </c>
      <c r="B7" s="146" t="s">
        <v>117</v>
      </c>
      <c r="C7" s="207">
        <v>40964</v>
      </c>
      <c r="D7" s="147">
        <v>0</v>
      </c>
      <c r="E7" s="148">
        <v>0</v>
      </c>
      <c r="F7" s="147">
        <v>41173.96</v>
      </c>
      <c r="G7" s="148">
        <v>850672924</v>
      </c>
      <c r="H7" s="147">
        <f t="shared" ca="1" si="0"/>
        <v>20658</v>
      </c>
      <c r="I7" s="148">
        <f t="shared" ca="1" si="1"/>
        <v>464495130</v>
      </c>
      <c r="J7" s="147">
        <f t="shared" ca="1" si="2"/>
        <v>0</v>
      </c>
      <c r="K7" s="148">
        <f t="shared" ca="1" si="3"/>
        <v>75123567</v>
      </c>
      <c r="L7" s="149">
        <f t="shared" ca="1" si="4"/>
        <v>0</v>
      </c>
      <c r="M7" s="150">
        <f t="shared" ca="1" si="5"/>
        <v>0</v>
      </c>
      <c r="N7" s="149">
        <f t="shared" ca="1" si="6"/>
        <v>20515.96</v>
      </c>
      <c r="O7" s="150">
        <f t="shared" ca="1" si="7"/>
        <v>461301361</v>
      </c>
      <c r="P7" s="238">
        <v>874123171</v>
      </c>
      <c r="Q7" s="238">
        <f t="shared" ca="1" si="8"/>
        <v>461301361</v>
      </c>
      <c r="R7" s="237">
        <f t="shared" ca="1" si="9"/>
        <v>0</v>
      </c>
    </row>
    <row r="8" spans="1:18" s="142" customFormat="1" ht="18" customHeight="1">
      <c r="A8" s="145">
        <v>4</v>
      </c>
      <c r="B8" s="146" t="s">
        <v>118</v>
      </c>
      <c r="C8" s="207">
        <v>40964</v>
      </c>
      <c r="D8" s="147">
        <v>0</v>
      </c>
      <c r="E8" s="148">
        <v>0</v>
      </c>
      <c r="F8" s="147">
        <v>57639.38</v>
      </c>
      <c r="G8" s="148">
        <v>1190366038</v>
      </c>
      <c r="H8" s="147">
        <f t="shared" ca="1" si="0"/>
        <v>28920</v>
      </c>
      <c r="I8" s="148">
        <f t="shared" ca="1" si="1"/>
        <v>650266200</v>
      </c>
      <c r="J8" s="147">
        <f t="shared" ca="1" si="2"/>
        <v>0</v>
      </c>
      <c r="K8" s="148">
        <f t="shared" ca="1" si="3"/>
        <v>105655421</v>
      </c>
      <c r="L8" s="149">
        <f t="shared" ca="1" si="4"/>
        <v>0</v>
      </c>
      <c r="M8" s="150">
        <f t="shared" ca="1" si="5"/>
        <v>0</v>
      </c>
      <c r="N8" s="149">
        <f t="shared" ca="1" si="6"/>
        <v>28719.38</v>
      </c>
      <c r="O8" s="150">
        <f t="shared" ca="1" si="7"/>
        <v>645755259</v>
      </c>
      <c r="P8" s="238">
        <v>1223684037</v>
      </c>
      <c r="Q8" s="238">
        <f t="shared" ca="1" si="8"/>
        <v>645755259</v>
      </c>
      <c r="R8" s="237">
        <f t="shared" ca="1" si="9"/>
        <v>0</v>
      </c>
    </row>
    <row r="9" spans="1:18" s="142" customFormat="1" ht="18" customHeight="1">
      <c r="A9" s="145">
        <v>5</v>
      </c>
      <c r="B9" s="146" t="s">
        <v>119</v>
      </c>
      <c r="C9" s="207">
        <v>41822</v>
      </c>
      <c r="D9" s="147">
        <v>0</v>
      </c>
      <c r="E9" s="148">
        <v>0</v>
      </c>
      <c r="F9" s="147">
        <v>51500</v>
      </c>
      <c r="G9" s="148">
        <v>1094895000</v>
      </c>
      <c r="H9" s="147">
        <f t="shared" ca="1" si="0"/>
        <v>51500</v>
      </c>
      <c r="I9" s="148">
        <f t="shared" ca="1" si="1"/>
        <v>1099525000</v>
      </c>
      <c r="J9" s="147">
        <f t="shared" ca="1" si="2"/>
        <v>0</v>
      </c>
      <c r="K9" s="148">
        <f t="shared" ca="1" si="3"/>
        <v>4630000</v>
      </c>
      <c r="L9" s="149">
        <f t="shared" ca="1" si="4"/>
        <v>0</v>
      </c>
      <c r="M9" s="150">
        <f t="shared" ca="1" si="5"/>
        <v>0</v>
      </c>
      <c r="N9" s="149">
        <f t="shared" ca="1" si="6"/>
        <v>0</v>
      </c>
      <c r="O9" s="150">
        <f t="shared" ca="1" si="7"/>
        <v>0</v>
      </c>
    </row>
    <row r="10" spans="1:18" s="142" customFormat="1" ht="18" customHeight="1">
      <c r="A10" s="145">
        <v>6</v>
      </c>
      <c r="B10" s="146" t="s">
        <v>120</v>
      </c>
      <c r="C10" s="207">
        <v>41857</v>
      </c>
      <c r="D10" s="147">
        <v>0</v>
      </c>
      <c r="E10" s="148">
        <v>0</v>
      </c>
      <c r="F10" s="147">
        <v>60000</v>
      </c>
      <c r="G10" s="148">
        <v>1273500000</v>
      </c>
      <c r="H10" s="147">
        <f t="shared" ca="1" si="0"/>
        <v>60000</v>
      </c>
      <c r="I10" s="148">
        <f t="shared" ca="1" si="1"/>
        <v>1278900000</v>
      </c>
      <c r="J10" s="147">
        <f t="shared" ca="1" si="2"/>
        <v>0</v>
      </c>
      <c r="K10" s="148">
        <f t="shared" ca="1" si="3"/>
        <v>5400000</v>
      </c>
      <c r="L10" s="149">
        <f t="shared" ca="1" si="4"/>
        <v>0</v>
      </c>
      <c r="M10" s="150">
        <f t="shared" ca="1" si="5"/>
        <v>0</v>
      </c>
      <c r="N10" s="149">
        <f t="shared" ca="1" si="6"/>
        <v>0</v>
      </c>
      <c r="O10" s="150">
        <f t="shared" ca="1" si="7"/>
        <v>0</v>
      </c>
    </row>
    <row r="11" spans="1:18" s="142" customFormat="1" ht="18" customHeight="1">
      <c r="A11" s="145">
        <v>7</v>
      </c>
      <c r="B11" s="146" t="s">
        <v>121</v>
      </c>
      <c r="C11" s="207">
        <v>41871</v>
      </c>
      <c r="D11" s="147">
        <v>0</v>
      </c>
      <c r="E11" s="148">
        <v>0</v>
      </c>
      <c r="F11" s="147">
        <v>38000</v>
      </c>
      <c r="G11" s="148">
        <v>806550000</v>
      </c>
      <c r="H11" s="147">
        <f t="shared" ca="1" si="0"/>
        <v>38000</v>
      </c>
      <c r="I11" s="148">
        <f t="shared" ca="1" si="1"/>
        <v>809970000</v>
      </c>
      <c r="J11" s="147">
        <f t="shared" ca="1" si="2"/>
        <v>0</v>
      </c>
      <c r="K11" s="148">
        <f t="shared" ca="1" si="3"/>
        <v>3420000</v>
      </c>
      <c r="L11" s="149">
        <f t="shared" ca="1" si="4"/>
        <v>0</v>
      </c>
      <c r="M11" s="150">
        <f t="shared" ca="1" si="5"/>
        <v>0</v>
      </c>
      <c r="N11" s="149">
        <f t="shared" ca="1" si="6"/>
        <v>0</v>
      </c>
      <c r="O11" s="150">
        <f t="shared" ca="1" si="7"/>
        <v>0</v>
      </c>
    </row>
    <row r="12" spans="1:18" s="142" customFormat="1" ht="18" customHeight="1">
      <c r="A12" s="145">
        <v>8</v>
      </c>
      <c r="B12" s="146" t="s">
        <v>122</v>
      </c>
      <c r="C12" s="207">
        <v>41890</v>
      </c>
      <c r="D12" s="147">
        <v>0</v>
      </c>
      <c r="E12" s="148">
        <v>0</v>
      </c>
      <c r="F12" s="147">
        <v>46500</v>
      </c>
      <c r="G12" s="148">
        <v>984405000</v>
      </c>
      <c r="H12" s="147">
        <f t="shared" ca="1" si="0"/>
        <v>46500</v>
      </c>
      <c r="I12" s="148">
        <f t="shared" ca="1" si="1"/>
        <v>991845000</v>
      </c>
      <c r="J12" s="147">
        <f t="shared" ca="1" si="2"/>
        <v>0</v>
      </c>
      <c r="K12" s="148">
        <f t="shared" ca="1" si="3"/>
        <v>7440000</v>
      </c>
      <c r="L12" s="149">
        <f t="shared" ca="1" si="4"/>
        <v>0</v>
      </c>
      <c r="M12" s="150">
        <f t="shared" ca="1" si="5"/>
        <v>0</v>
      </c>
      <c r="N12" s="149">
        <f t="shared" ca="1" si="6"/>
        <v>0</v>
      </c>
      <c r="O12" s="150">
        <f t="shared" ca="1" si="7"/>
        <v>0</v>
      </c>
    </row>
    <row r="13" spans="1:18" s="142" customFormat="1" ht="18" customHeight="1">
      <c r="A13" s="145">
        <v>9</v>
      </c>
      <c r="B13" s="146" t="s">
        <v>123</v>
      </c>
      <c r="C13" s="207">
        <v>41893</v>
      </c>
      <c r="D13" s="147">
        <v>0</v>
      </c>
      <c r="E13" s="148">
        <v>0</v>
      </c>
      <c r="F13" s="147">
        <v>50870</v>
      </c>
      <c r="G13" s="148">
        <v>1078952700</v>
      </c>
      <c r="H13" s="147">
        <f t="shared" ca="1" si="0"/>
        <v>50870</v>
      </c>
      <c r="I13" s="148">
        <f t="shared" ca="1" si="1"/>
        <v>1085057100</v>
      </c>
      <c r="J13" s="147">
        <f t="shared" ca="1" si="2"/>
        <v>0</v>
      </c>
      <c r="K13" s="148">
        <f t="shared" ca="1" si="3"/>
        <v>6104400</v>
      </c>
      <c r="L13" s="149">
        <f t="shared" ca="1" si="4"/>
        <v>0</v>
      </c>
      <c r="M13" s="150">
        <f t="shared" ca="1" si="5"/>
        <v>0</v>
      </c>
      <c r="N13" s="149">
        <f t="shared" ca="1" si="6"/>
        <v>0</v>
      </c>
      <c r="O13" s="150">
        <f t="shared" ca="1" si="7"/>
        <v>0</v>
      </c>
    </row>
    <row r="14" spans="1:18" s="142" customFormat="1" ht="18" customHeight="1">
      <c r="A14" s="145">
        <v>10</v>
      </c>
      <c r="B14" s="146" t="s">
        <v>124</v>
      </c>
      <c r="C14" s="207">
        <v>41906</v>
      </c>
      <c r="D14" s="147">
        <v>0</v>
      </c>
      <c r="E14" s="148">
        <v>0</v>
      </c>
      <c r="F14" s="147">
        <v>90000</v>
      </c>
      <c r="G14" s="148">
        <v>1908900000</v>
      </c>
      <c r="H14" s="147">
        <f t="shared" ca="1" si="0"/>
        <v>90000</v>
      </c>
      <c r="I14" s="148">
        <f t="shared" ca="1" si="1"/>
        <v>1921500000</v>
      </c>
      <c r="J14" s="147">
        <f t="shared" ca="1" si="2"/>
        <v>0</v>
      </c>
      <c r="K14" s="148">
        <f t="shared" ca="1" si="3"/>
        <v>12600000</v>
      </c>
      <c r="L14" s="149">
        <f t="shared" ca="1" si="4"/>
        <v>0</v>
      </c>
      <c r="M14" s="150">
        <f t="shared" ca="1" si="5"/>
        <v>0</v>
      </c>
      <c r="N14" s="149">
        <f t="shared" ca="1" si="6"/>
        <v>0</v>
      </c>
      <c r="O14" s="150">
        <f t="shared" ca="1" si="7"/>
        <v>0</v>
      </c>
    </row>
    <row r="15" spans="1:18" s="142" customFormat="1" ht="18" customHeight="1">
      <c r="A15" s="145">
        <v>11</v>
      </c>
      <c r="B15" s="146" t="s">
        <v>125</v>
      </c>
      <c r="C15" s="207">
        <v>41921</v>
      </c>
      <c r="D15" s="147">
        <v>0</v>
      </c>
      <c r="E15" s="148">
        <v>0</v>
      </c>
      <c r="F15" s="147">
        <v>92500</v>
      </c>
      <c r="G15" s="148">
        <v>1962850000</v>
      </c>
      <c r="H15" s="147">
        <f t="shared" ca="1" si="0"/>
        <v>92500</v>
      </c>
      <c r="I15" s="148">
        <f t="shared" ca="1" si="1"/>
        <v>1994300000</v>
      </c>
      <c r="J15" s="147">
        <f t="shared" ca="1" si="2"/>
        <v>0</v>
      </c>
      <c r="K15" s="148">
        <f t="shared" ca="1" si="3"/>
        <v>31450000</v>
      </c>
      <c r="L15" s="149">
        <f t="shared" ca="1" si="4"/>
        <v>0</v>
      </c>
      <c r="M15" s="150">
        <f t="shared" ca="1" si="5"/>
        <v>0</v>
      </c>
      <c r="N15" s="149">
        <f t="shared" ca="1" si="6"/>
        <v>0</v>
      </c>
      <c r="O15" s="150">
        <f t="shared" ca="1" si="7"/>
        <v>0</v>
      </c>
    </row>
    <row r="16" spans="1:18" s="142" customFormat="1" ht="18" customHeight="1">
      <c r="A16" s="145">
        <v>12</v>
      </c>
      <c r="B16" s="146" t="s">
        <v>126</v>
      </c>
      <c r="C16" s="207">
        <v>41958</v>
      </c>
      <c r="D16" s="147">
        <v>0</v>
      </c>
      <c r="E16" s="148">
        <v>0</v>
      </c>
      <c r="F16" s="147">
        <v>69000</v>
      </c>
      <c r="G16" s="148">
        <v>1471770000</v>
      </c>
      <c r="H16" s="147">
        <f t="shared" ca="1" si="0"/>
        <v>69000</v>
      </c>
      <c r="I16" s="148">
        <f t="shared" ca="1" si="1"/>
        <v>1506960000</v>
      </c>
      <c r="J16" s="147">
        <f t="shared" ca="1" si="2"/>
        <v>0</v>
      </c>
      <c r="K16" s="148">
        <f t="shared" ca="1" si="3"/>
        <v>35190000</v>
      </c>
      <c r="L16" s="149">
        <f t="shared" ca="1" si="4"/>
        <v>0</v>
      </c>
      <c r="M16" s="150">
        <f t="shared" ca="1" si="5"/>
        <v>0</v>
      </c>
      <c r="N16" s="149">
        <f t="shared" ca="1" si="6"/>
        <v>0</v>
      </c>
      <c r="O16" s="150">
        <f t="shared" ca="1" si="7"/>
        <v>0</v>
      </c>
    </row>
    <row r="17" spans="1:15" s="142" customFormat="1" ht="18" customHeight="1">
      <c r="A17" s="145">
        <v>13</v>
      </c>
      <c r="B17" s="146" t="s">
        <v>127</v>
      </c>
      <c r="C17" s="207">
        <v>41988</v>
      </c>
      <c r="D17" s="147">
        <v>0</v>
      </c>
      <c r="E17" s="148">
        <v>0</v>
      </c>
      <c r="F17" s="147">
        <v>70000</v>
      </c>
      <c r="G17" s="148">
        <v>1498000000</v>
      </c>
      <c r="H17" s="147">
        <f t="shared" ca="1" si="0"/>
        <v>70000</v>
      </c>
      <c r="I17" s="148">
        <f t="shared" ca="1" si="1"/>
        <v>1524600000</v>
      </c>
      <c r="J17" s="147">
        <f t="shared" ca="1" si="2"/>
        <v>0</v>
      </c>
      <c r="K17" s="148">
        <f t="shared" ca="1" si="3"/>
        <v>26600000</v>
      </c>
      <c r="L17" s="149">
        <f t="shared" ca="1" si="4"/>
        <v>0</v>
      </c>
      <c r="M17" s="150">
        <f t="shared" ca="1" si="5"/>
        <v>0</v>
      </c>
      <c r="N17" s="149">
        <f t="shared" ca="1" si="6"/>
        <v>0</v>
      </c>
      <c r="O17" s="150">
        <f t="shared" ca="1" si="7"/>
        <v>0</v>
      </c>
    </row>
    <row r="18" spans="1:15" s="142" customFormat="1" ht="18" customHeight="1">
      <c r="A18" s="145">
        <v>14</v>
      </c>
      <c r="B18" s="146" t="s">
        <v>128</v>
      </c>
      <c r="C18" s="207">
        <v>42000</v>
      </c>
      <c r="D18" s="147">
        <v>0</v>
      </c>
      <c r="E18" s="148">
        <v>0</v>
      </c>
      <c r="F18" s="147">
        <v>19500</v>
      </c>
      <c r="G18" s="148">
        <v>417300000</v>
      </c>
      <c r="H18" s="147">
        <f t="shared" ca="1" si="0"/>
        <v>19500</v>
      </c>
      <c r="I18" s="148">
        <f t="shared" ca="1" si="1"/>
        <v>424710000</v>
      </c>
      <c r="J18" s="147">
        <f t="shared" ca="1" si="2"/>
        <v>0</v>
      </c>
      <c r="K18" s="148">
        <f t="shared" ca="1" si="3"/>
        <v>7410000</v>
      </c>
      <c r="L18" s="149">
        <f t="shared" ca="1" si="4"/>
        <v>0</v>
      </c>
      <c r="M18" s="150">
        <f t="shared" ca="1" si="5"/>
        <v>0</v>
      </c>
      <c r="N18" s="149">
        <f t="shared" ca="1" si="6"/>
        <v>0</v>
      </c>
      <c r="O18" s="150">
        <f t="shared" ca="1" si="7"/>
        <v>0</v>
      </c>
    </row>
    <row r="19" spans="1:15" s="142" customFormat="1" ht="18" customHeight="1">
      <c r="A19" s="145">
        <v>15</v>
      </c>
      <c r="B19" s="146" t="s">
        <v>129</v>
      </c>
      <c r="C19" s="207">
        <v>42004</v>
      </c>
      <c r="D19" s="147">
        <v>0</v>
      </c>
      <c r="E19" s="148">
        <v>0</v>
      </c>
      <c r="F19" s="147">
        <v>43500</v>
      </c>
      <c r="G19" s="148">
        <v>930030000</v>
      </c>
      <c r="H19" s="147">
        <f t="shared" ca="1" si="0"/>
        <v>43500</v>
      </c>
      <c r="I19" s="148">
        <f t="shared" ca="1" si="1"/>
        <v>949822500</v>
      </c>
      <c r="J19" s="147">
        <f t="shared" ca="1" si="2"/>
        <v>0</v>
      </c>
      <c r="K19" s="148">
        <f t="shared" ca="1" si="3"/>
        <v>19792500</v>
      </c>
      <c r="L19" s="149">
        <f t="shared" ca="1" si="4"/>
        <v>0</v>
      </c>
      <c r="M19" s="150">
        <f t="shared" ca="1" si="5"/>
        <v>0</v>
      </c>
      <c r="N19" s="149">
        <f t="shared" ca="1" si="6"/>
        <v>0</v>
      </c>
      <c r="O19" s="150">
        <f t="shared" ca="1" si="7"/>
        <v>0</v>
      </c>
    </row>
    <row r="20" spans="1:15" s="142" customFormat="1" ht="18" customHeight="1">
      <c r="A20" s="145">
        <v>16</v>
      </c>
      <c r="B20" s="151" t="s">
        <v>232</v>
      </c>
      <c r="C20" s="208">
        <v>41877</v>
      </c>
      <c r="D20" s="147">
        <v>0</v>
      </c>
      <c r="E20" s="148">
        <v>0</v>
      </c>
      <c r="F20" s="147">
        <v>55000</v>
      </c>
      <c r="G20" s="148">
        <v>1165725000</v>
      </c>
      <c r="H20" s="147">
        <f t="shared" ref="H20:H36" ca="1" si="10">SUMIF(KUTH,$B20,_TH1)</f>
        <v>55000</v>
      </c>
      <c r="I20" s="148">
        <f t="shared" ref="I20:I36" ca="1" si="11">SUMIF(KUTH,$B20,_TH2)</f>
        <v>1173150000</v>
      </c>
      <c r="J20" s="147">
        <f t="shared" ref="J20:J36" ca="1" si="12">SUMIF(KUTH,$B20,_TH3)</f>
        <v>0</v>
      </c>
      <c r="K20" s="148">
        <f t="shared" ref="K20:K36" ca="1" si="13">SUMIF(KUTH,$B20,_TH4)</f>
        <v>7425000</v>
      </c>
      <c r="L20" s="149">
        <f t="shared" ref="L20:L36" ca="1" si="14">ROUND(MAX(D20+H20-F20-J20,0),2)</f>
        <v>0</v>
      </c>
      <c r="M20" s="150">
        <f t="shared" ref="M20:M36" ca="1" si="15">ROUND(MAX(E20+I20-G20-K20,0),2)</f>
        <v>0</v>
      </c>
      <c r="N20" s="149">
        <f t="shared" ref="N20:N36" ca="1" si="16">ROUND(MAX(F20+J20-D20-H20,0),2)</f>
        <v>0</v>
      </c>
      <c r="O20" s="150">
        <f t="shared" ref="O20:O36" ca="1" si="17">ROUND(MAX(G20+K20-E20-I20,0),2)</f>
        <v>0</v>
      </c>
    </row>
    <row r="21" spans="1:15" s="142" customFormat="1" ht="18" customHeight="1">
      <c r="A21" s="145">
        <v>17</v>
      </c>
      <c r="B21" s="146" t="s">
        <v>233</v>
      </c>
      <c r="C21" s="207">
        <v>41962</v>
      </c>
      <c r="D21" s="147">
        <v>0</v>
      </c>
      <c r="E21" s="148">
        <v>0</v>
      </c>
      <c r="F21" s="147">
        <v>81000</v>
      </c>
      <c r="G21" s="148">
        <v>1730970000</v>
      </c>
      <c r="H21" s="147">
        <f t="shared" ca="1" si="10"/>
        <v>81000</v>
      </c>
      <c r="I21" s="148">
        <f t="shared" ca="1" si="11"/>
        <v>1766610000</v>
      </c>
      <c r="J21" s="147">
        <f t="shared" ca="1" si="12"/>
        <v>0</v>
      </c>
      <c r="K21" s="148">
        <f t="shared" ca="1" si="13"/>
        <v>35640000</v>
      </c>
      <c r="L21" s="149">
        <f t="shared" ca="1" si="14"/>
        <v>0</v>
      </c>
      <c r="M21" s="150">
        <f t="shared" ca="1" si="15"/>
        <v>0</v>
      </c>
      <c r="N21" s="149">
        <f t="shared" ca="1" si="16"/>
        <v>0</v>
      </c>
      <c r="O21" s="150">
        <f t="shared" ca="1" si="17"/>
        <v>0</v>
      </c>
    </row>
    <row r="22" spans="1:15" s="142" customFormat="1" ht="18" customHeight="1">
      <c r="A22" s="145">
        <v>18</v>
      </c>
      <c r="B22" s="152" t="s">
        <v>234</v>
      </c>
      <c r="C22" s="209">
        <v>41991</v>
      </c>
      <c r="D22" s="147">
        <v>0</v>
      </c>
      <c r="E22" s="148">
        <v>0</v>
      </c>
      <c r="F22" s="147">
        <v>95700</v>
      </c>
      <c r="G22" s="148">
        <v>2047980000</v>
      </c>
      <c r="H22" s="147">
        <f t="shared" ca="1" si="10"/>
        <v>95700</v>
      </c>
      <c r="I22" s="148">
        <f t="shared" ca="1" si="11"/>
        <v>2088652500</v>
      </c>
      <c r="J22" s="147">
        <f t="shared" ca="1" si="12"/>
        <v>0</v>
      </c>
      <c r="K22" s="148">
        <f t="shared" ca="1" si="13"/>
        <v>40672500</v>
      </c>
      <c r="L22" s="149">
        <f t="shared" ca="1" si="14"/>
        <v>0</v>
      </c>
      <c r="M22" s="150">
        <f t="shared" ca="1" si="15"/>
        <v>0</v>
      </c>
      <c r="N22" s="149">
        <f t="shared" ca="1" si="16"/>
        <v>0</v>
      </c>
      <c r="O22" s="150">
        <f t="shared" ca="1" si="17"/>
        <v>0</v>
      </c>
    </row>
    <row r="23" spans="1:15" s="142" customFormat="1" ht="18" customHeight="1">
      <c r="A23" s="145">
        <v>19</v>
      </c>
      <c r="B23" s="146" t="s">
        <v>235</v>
      </c>
      <c r="C23" s="207">
        <v>42003</v>
      </c>
      <c r="D23" s="147">
        <v>0</v>
      </c>
      <c r="E23" s="148">
        <v>0</v>
      </c>
      <c r="F23" s="147">
        <v>43600</v>
      </c>
      <c r="G23" s="148">
        <v>933040000</v>
      </c>
      <c r="H23" s="147">
        <f t="shared" ca="1" si="10"/>
        <v>43600</v>
      </c>
      <c r="I23" s="148">
        <f t="shared" ca="1" si="11"/>
        <v>952006000</v>
      </c>
      <c r="J23" s="147">
        <f t="shared" ca="1" si="12"/>
        <v>0</v>
      </c>
      <c r="K23" s="148">
        <f t="shared" ca="1" si="13"/>
        <v>18966000</v>
      </c>
      <c r="L23" s="149">
        <f t="shared" ca="1" si="14"/>
        <v>0</v>
      </c>
      <c r="M23" s="150">
        <f t="shared" ca="1" si="15"/>
        <v>0</v>
      </c>
      <c r="N23" s="149">
        <f t="shared" ca="1" si="16"/>
        <v>0</v>
      </c>
      <c r="O23" s="150">
        <f t="shared" ca="1" si="17"/>
        <v>0</v>
      </c>
    </row>
    <row r="24" spans="1:15" s="142" customFormat="1" ht="18" customHeight="1">
      <c r="A24" s="145">
        <v>20</v>
      </c>
      <c r="B24" s="146" t="s">
        <v>130</v>
      </c>
      <c r="C24" s="207">
        <v>42010</v>
      </c>
      <c r="D24" s="147">
        <v>0</v>
      </c>
      <c r="E24" s="148">
        <v>0</v>
      </c>
      <c r="F24" s="147">
        <v>0</v>
      </c>
      <c r="G24" s="147">
        <v>0</v>
      </c>
      <c r="H24" s="147">
        <f t="shared" ca="1" si="10"/>
        <v>49000</v>
      </c>
      <c r="I24" s="148">
        <f t="shared" ca="1" si="11"/>
        <v>1069700000</v>
      </c>
      <c r="J24" s="147">
        <f t="shared" ca="1" si="12"/>
        <v>49000</v>
      </c>
      <c r="K24" s="148">
        <f t="shared" ca="1" si="13"/>
        <v>1069700000</v>
      </c>
      <c r="L24" s="149">
        <f t="shared" ca="1" si="14"/>
        <v>0</v>
      </c>
      <c r="M24" s="150">
        <f t="shared" ca="1" si="15"/>
        <v>0</v>
      </c>
      <c r="N24" s="149">
        <f t="shared" ca="1" si="16"/>
        <v>0</v>
      </c>
      <c r="O24" s="150">
        <f t="shared" ca="1" si="17"/>
        <v>0</v>
      </c>
    </row>
    <row r="25" spans="1:15" s="142" customFormat="1" ht="18" customHeight="1">
      <c r="A25" s="145">
        <v>21</v>
      </c>
      <c r="B25" s="146" t="s">
        <v>131</v>
      </c>
      <c r="C25" s="207">
        <v>42013</v>
      </c>
      <c r="D25" s="147">
        <v>0</v>
      </c>
      <c r="E25" s="148">
        <v>0</v>
      </c>
      <c r="F25" s="148">
        <v>0</v>
      </c>
      <c r="G25" s="148">
        <v>0</v>
      </c>
      <c r="H25" s="147">
        <f t="shared" ca="1" si="10"/>
        <v>98000</v>
      </c>
      <c r="I25" s="148">
        <f t="shared" ca="1" si="11"/>
        <v>2138850000</v>
      </c>
      <c r="J25" s="147">
        <f t="shared" ca="1" si="12"/>
        <v>98000</v>
      </c>
      <c r="K25" s="148">
        <f t="shared" ca="1" si="13"/>
        <v>2138850000</v>
      </c>
      <c r="L25" s="149">
        <f t="shared" ca="1" si="14"/>
        <v>0</v>
      </c>
      <c r="M25" s="150">
        <f t="shared" ca="1" si="15"/>
        <v>0</v>
      </c>
      <c r="N25" s="149">
        <f t="shared" ca="1" si="16"/>
        <v>0</v>
      </c>
      <c r="O25" s="150">
        <f t="shared" ca="1" si="17"/>
        <v>0</v>
      </c>
    </row>
    <row r="26" spans="1:15" s="142" customFormat="1" ht="18" customHeight="1">
      <c r="A26" s="145">
        <v>22</v>
      </c>
      <c r="B26" s="146" t="s">
        <v>236</v>
      </c>
      <c r="C26" s="207">
        <v>42060</v>
      </c>
      <c r="D26" s="147">
        <v>0</v>
      </c>
      <c r="E26" s="147">
        <v>0</v>
      </c>
      <c r="F26" s="147">
        <v>0</v>
      </c>
      <c r="G26" s="147">
        <v>0</v>
      </c>
      <c r="H26" s="147">
        <f t="shared" ca="1" si="10"/>
        <v>55000</v>
      </c>
      <c r="I26" s="148">
        <f t="shared" ca="1" si="11"/>
        <v>1216050000</v>
      </c>
      <c r="J26" s="147">
        <f t="shared" ca="1" si="12"/>
        <v>55000</v>
      </c>
      <c r="K26" s="148">
        <f t="shared" ca="1" si="13"/>
        <v>1216050000</v>
      </c>
      <c r="L26" s="149">
        <f t="shared" ca="1" si="14"/>
        <v>0</v>
      </c>
      <c r="M26" s="150">
        <f t="shared" ca="1" si="15"/>
        <v>0</v>
      </c>
      <c r="N26" s="149">
        <f t="shared" ca="1" si="16"/>
        <v>0</v>
      </c>
      <c r="O26" s="150">
        <f t="shared" ca="1" si="17"/>
        <v>0</v>
      </c>
    </row>
    <row r="27" spans="1:15" s="142" customFormat="1" ht="18" customHeight="1">
      <c r="A27" s="145">
        <v>23</v>
      </c>
      <c r="B27" s="146" t="s">
        <v>162</v>
      </c>
      <c r="C27" s="207">
        <v>42065</v>
      </c>
      <c r="D27" s="147">
        <v>0</v>
      </c>
      <c r="E27" s="148">
        <v>0</v>
      </c>
      <c r="F27" s="147">
        <v>0</v>
      </c>
      <c r="G27" s="147">
        <v>0</v>
      </c>
      <c r="H27" s="147">
        <f t="shared" ca="1" si="10"/>
        <v>97300</v>
      </c>
      <c r="I27" s="148">
        <f t="shared" ca="1" si="11"/>
        <v>2186817500</v>
      </c>
      <c r="J27" s="147">
        <f t="shared" ca="1" si="12"/>
        <v>97300</v>
      </c>
      <c r="K27" s="148">
        <f t="shared" ca="1" si="13"/>
        <v>2186817500</v>
      </c>
      <c r="L27" s="149">
        <f t="shared" ca="1" si="14"/>
        <v>0</v>
      </c>
      <c r="M27" s="150">
        <f t="shared" ca="1" si="15"/>
        <v>0</v>
      </c>
      <c r="N27" s="149">
        <f t="shared" ca="1" si="16"/>
        <v>0</v>
      </c>
      <c r="O27" s="150">
        <f t="shared" ca="1" si="17"/>
        <v>0</v>
      </c>
    </row>
    <row r="28" spans="1:15" s="142" customFormat="1" ht="18" customHeight="1">
      <c r="A28" s="145">
        <v>24</v>
      </c>
      <c r="B28" s="146" t="s">
        <v>132</v>
      </c>
      <c r="C28" s="207">
        <v>42072</v>
      </c>
      <c r="D28" s="147">
        <v>0</v>
      </c>
      <c r="E28" s="148">
        <v>0</v>
      </c>
      <c r="F28" s="147">
        <v>0</v>
      </c>
      <c r="G28" s="147">
        <v>0</v>
      </c>
      <c r="H28" s="147">
        <f t="shared" ca="1" si="10"/>
        <v>90000</v>
      </c>
      <c r="I28" s="148">
        <f t="shared" ca="1" si="11"/>
        <v>2023770000</v>
      </c>
      <c r="J28" s="147">
        <f t="shared" ca="1" si="12"/>
        <v>90000</v>
      </c>
      <c r="K28" s="148">
        <f t="shared" ca="1" si="13"/>
        <v>2023770000</v>
      </c>
      <c r="L28" s="149">
        <f t="shared" ca="1" si="14"/>
        <v>0</v>
      </c>
      <c r="M28" s="150">
        <f t="shared" ca="1" si="15"/>
        <v>0</v>
      </c>
      <c r="N28" s="149">
        <f t="shared" ca="1" si="16"/>
        <v>0</v>
      </c>
      <c r="O28" s="150">
        <f t="shared" ca="1" si="17"/>
        <v>0</v>
      </c>
    </row>
    <row r="29" spans="1:15" s="142" customFormat="1" ht="18" customHeight="1">
      <c r="A29" s="145">
        <v>25</v>
      </c>
      <c r="B29" s="146" t="s">
        <v>230</v>
      </c>
      <c r="C29" s="207">
        <v>42097</v>
      </c>
      <c r="D29" s="147">
        <v>0</v>
      </c>
      <c r="E29" s="148">
        <v>0</v>
      </c>
      <c r="F29" s="147">
        <v>0</v>
      </c>
      <c r="G29" s="147">
        <v>0</v>
      </c>
      <c r="H29" s="147">
        <f t="shared" ca="1" si="10"/>
        <v>89500</v>
      </c>
      <c r="I29" s="148">
        <f t="shared" ca="1" si="11"/>
        <v>2009275000</v>
      </c>
      <c r="J29" s="147">
        <f t="shared" ca="1" si="12"/>
        <v>89500</v>
      </c>
      <c r="K29" s="148">
        <f t="shared" ca="1" si="13"/>
        <v>2009275000</v>
      </c>
      <c r="L29" s="149">
        <f t="shared" ca="1" si="14"/>
        <v>0</v>
      </c>
      <c r="M29" s="150">
        <f t="shared" ca="1" si="15"/>
        <v>0</v>
      </c>
      <c r="N29" s="149">
        <f t="shared" ca="1" si="16"/>
        <v>0</v>
      </c>
      <c r="O29" s="150">
        <f t="shared" ca="1" si="17"/>
        <v>0</v>
      </c>
    </row>
    <row r="30" spans="1:15" s="142" customFormat="1" ht="18" customHeight="1">
      <c r="A30" s="145">
        <v>26</v>
      </c>
      <c r="B30" s="146" t="s">
        <v>245</v>
      </c>
      <c r="C30" s="207">
        <v>42145</v>
      </c>
      <c r="D30" s="147">
        <v>0</v>
      </c>
      <c r="E30" s="147">
        <v>0</v>
      </c>
      <c r="F30" s="147">
        <v>0</v>
      </c>
      <c r="G30" s="147">
        <v>0</v>
      </c>
      <c r="H30" s="147">
        <f t="shared" ca="1" si="10"/>
        <v>61500</v>
      </c>
      <c r="I30" s="148">
        <f t="shared" ca="1" si="11"/>
        <v>1380060000</v>
      </c>
      <c r="J30" s="147">
        <f t="shared" ca="1" si="12"/>
        <v>61500</v>
      </c>
      <c r="K30" s="148">
        <f t="shared" ca="1" si="13"/>
        <v>1380060000</v>
      </c>
      <c r="L30" s="149">
        <f t="shared" ca="1" si="14"/>
        <v>0</v>
      </c>
      <c r="M30" s="150">
        <f t="shared" ca="1" si="15"/>
        <v>0</v>
      </c>
      <c r="N30" s="149">
        <f t="shared" ca="1" si="16"/>
        <v>0</v>
      </c>
      <c r="O30" s="150">
        <f t="shared" ca="1" si="17"/>
        <v>0</v>
      </c>
    </row>
    <row r="31" spans="1:15" s="142" customFormat="1" ht="18" customHeight="1">
      <c r="A31" s="145">
        <v>27</v>
      </c>
      <c r="B31" s="146" t="s">
        <v>243</v>
      </c>
      <c r="C31" s="207">
        <v>42151</v>
      </c>
      <c r="D31" s="147">
        <v>0</v>
      </c>
      <c r="E31" s="147">
        <v>0</v>
      </c>
      <c r="F31" s="147">
        <v>0</v>
      </c>
      <c r="G31" s="147">
        <v>0</v>
      </c>
      <c r="H31" s="147">
        <f t="shared" ca="1" si="10"/>
        <v>76300</v>
      </c>
      <c r="I31" s="148">
        <f t="shared" ca="1" si="11"/>
        <v>1717513000</v>
      </c>
      <c r="J31" s="147">
        <f t="shared" ca="1" si="12"/>
        <v>76300</v>
      </c>
      <c r="K31" s="148">
        <f t="shared" ca="1" si="13"/>
        <v>1717513000</v>
      </c>
      <c r="L31" s="149">
        <f t="shared" ca="1" si="14"/>
        <v>0</v>
      </c>
      <c r="M31" s="150">
        <f t="shared" ca="1" si="15"/>
        <v>0</v>
      </c>
      <c r="N31" s="149">
        <f t="shared" ca="1" si="16"/>
        <v>0</v>
      </c>
      <c r="O31" s="150">
        <f t="shared" ca="1" si="17"/>
        <v>0</v>
      </c>
    </row>
    <row r="32" spans="1:15" s="142" customFormat="1" ht="18" customHeight="1">
      <c r="A32" s="145">
        <v>28</v>
      </c>
      <c r="B32" s="146" t="s">
        <v>275</v>
      </c>
      <c r="C32" s="207">
        <v>42156</v>
      </c>
      <c r="D32" s="147">
        <v>0</v>
      </c>
      <c r="E32" s="147">
        <v>0</v>
      </c>
      <c r="F32" s="147">
        <v>0</v>
      </c>
      <c r="G32" s="147">
        <v>0</v>
      </c>
      <c r="H32" s="147">
        <f t="shared" ca="1" si="10"/>
        <v>89500</v>
      </c>
      <c r="I32" s="148">
        <f t="shared" ca="1" si="11"/>
        <v>2012586500</v>
      </c>
      <c r="J32" s="147">
        <f t="shared" ca="1" si="12"/>
        <v>89500</v>
      </c>
      <c r="K32" s="148">
        <f t="shared" ca="1" si="13"/>
        <v>2012586500</v>
      </c>
      <c r="L32" s="149">
        <f t="shared" ca="1" si="14"/>
        <v>0</v>
      </c>
      <c r="M32" s="150">
        <f t="shared" ca="1" si="15"/>
        <v>0</v>
      </c>
      <c r="N32" s="149">
        <f t="shared" ca="1" si="16"/>
        <v>0</v>
      </c>
      <c r="O32" s="150">
        <f t="shared" ca="1" si="17"/>
        <v>0</v>
      </c>
    </row>
    <row r="33" spans="1:15" s="142" customFormat="1" ht="18" customHeight="1">
      <c r="A33" s="145">
        <v>29</v>
      </c>
      <c r="B33" s="146" t="s">
        <v>288</v>
      </c>
      <c r="C33" s="207">
        <v>42158</v>
      </c>
      <c r="D33" s="147">
        <v>0</v>
      </c>
      <c r="E33" s="147">
        <v>0</v>
      </c>
      <c r="F33" s="147">
        <v>0</v>
      </c>
      <c r="G33" s="147">
        <v>0</v>
      </c>
      <c r="H33" s="147">
        <f t="shared" ca="1" si="10"/>
        <v>95000</v>
      </c>
      <c r="I33" s="148">
        <f t="shared" ca="1" si="11"/>
        <v>2137130000</v>
      </c>
      <c r="J33" s="147">
        <f t="shared" ca="1" si="12"/>
        <v>95000</v>
      </c>
      <c r="K33" s="148">
        <f t="shared" ca="1" si="13"/>
        <v>2137130000</v>
      </c>
      <c r="L33" s="149">
        <f t="shared" ca="1" si="14"/>
        <v>0</v>
      </c>
      <c r="M33" s="150">
        <f t="shared" ca="1" si="15"/>
        <v>0</v>
      </c>
      <c r="N33" s="149">
        <f t="shared" ca="1" si="16"/>
        <v>0</v>
      </c>
      <c r="O33" s="150">
        <f t="shared" ca="1" si="17"/>
        <v>0</v>
      </c>
    </row>
    <row r="34" spans="1:15" s="142" customFormat="1" ht="18" customHeight="1">
      <c r="A34" s="145">
        <v>30</v>
      </c>
      <c r="B34" s="146" t="s">
        <v>276</v>
      </c>
      <c r="C34" s="207">
        <v>42180</v>
      </c>
      <c r="D34" s="147">
        <v>0</v>
      </c>
      <c r="E34" s="147">
        <v>0</v>
      </c>
      <c r="F34" s="147">
        <v>0</v>
      </c>
      <c r="G34" s="147">
        <v>0</v>
      </c>
      <c r="H34" s="147">
        <f t="shared" ca="1" si="10"/>
        <v>70000</v>
      </c>
      <c r="I34" s="148">
        <f t="shared" ca="1" si="11"/>
        <v>1576190000</v>
      </c>
      <c r="J34" s="147">
        <f t="shared" ca="1" si="12"/>
        <v>70000</v>
      </c>
      <c r="K34" s="148">
        <f t="shared" ca="1" si="13"/>
        <v>1576190000</v>
      </c>
      <c r="L34" s="149">
        <f t="shared" ca="1" si="14"/>
        <v>0</v>
      </c>
      <c r="M34" s="150">
        <f t="shared" ca="1" si="15"/>
        <v>0</v>
      </c>
      <c r="N34" s="149">
        <f t="shared" ca="1" si="16"/>
        <v>0</v>
      </c>
      <c r="O34" s="150">
        <f t="shared" ca="1" si="17"/>
        <v>0</v>
      </c>
    </row>
    <row r="35" spans="1:15" s="142" customFormat="1" ht="18" customHeight="1">
      <c r="A35" s="145">
        <v>31</v>
      </c>
      <c r="B35" s="146" t="s">
        <v>289</v>
      </c>
      <c r="C35" s="207">
        <v>42181</v>
      </c>
      <c r="D35" s="147">
        <v>0</v>
      </c>
      <c r="E35" s="147">
        <v>0</v>
      </c>
      <c r="F35" s="147">
        <v>0</v>
      </c>
      <c r="G35" s="147">
        <v>0</v>
      </c>
      <c r="H35" s="147">
        <f t="shared" ca="1" si="10"/>
        <v>43600</v>
      </c>
      <c r="I35" s="148">
        <f t="shared" ca="1" si="11"/>
        <v>979692000</v>
      </c>
      <c r="J35" s="147">
        <f t="shared" ca="1" si="12"/>
        <v>43600</v>
      </c>
      <c r="K35" s="148">
        <f t="shared" ca="1" si="13"/>
        <v>979692000</v>
      </c>
      <c r="L35" s="149">
        <f t="shared" ca="1" si="14"/>
        <v>0</v>
      </c>
      <c r="M35" s="150">
        <f t="shared" ca="1" si="15"/>
        <v>0</v>
      </c>
      <c r="N35" s="149">
        <f t="shared" ca="1" si="16"/>
        <v>0</v>
      </c>
      <c r="O35" s="150">
        <f t="shared" ca="1" si="17"/>
        <v>0</v>
      </c>
    </row>
    <row r="36" spans="1:15" s="142" customFormat="1" ht="18" customHeight="1">
      <c r="A36" s="145">
        <v>32</v>
      </c>
      <c r="B36" s="146" t="s">
        <v>277</v>
      </c>
      <c r="C36" s="207">
        <v>42184</v>
      </c>
      <c r="D36" s="147">
        <v>0</v>
      </c>
      <c r="E36" s="147">
        <v>0</v>
      </c>
      <c r="F36" s="147">
        <v>0</v>
      </c>
      <c r="G36" s="147">
        <v>0</v>
      </c>
      <c r="H36" s="147">
        <f t="shared" ca="1" si="10"/>
        <v>21000</v>
      </c>
      <c r="I36" s="148">
        <f t="shared" ca="1" si="11"/>
        <v>472857000</v>
      </c>
      <c r="J36" s="147">
        <f t="shared" ca="1" si="12"/>
        <v>21000</v>
      </c>
      <c r="K36" s="148">
        <f t="shared" ca="1" si="13"/>
        <v>472857000</v>
      </c>
      <c r="L36" s="149">
        <f t="shared" ca="1" si="14"/>
        <v>0</v>
      </c>
      <c r="M36" s="150">
        <f t="shared" ca="1" si="15"/>
        <v>0</v>
      </c>
      <c r="N36" s="149">
        <f t="shared" ca="1" si="16"/>
        <v>0</v>
      </c>
      <c r="O36" s="150">
        <f t="shared" ca="1" si="17"/>
        <v>0</v>
      </c>
    </row>
    <row r="37" spans="1:15" s="142" customFormat="1" ht="18" customHeight="1">
      <c r="A37" s="145">
        <v>33</v>
      </c>
      <c r="B37" s="146" t="s">
        <v>292</v>
      </c>
      <c r="C37" s="207">
        <v>42205</v>
      </c>
      <c r="D37" s="147">
        <v>0</v>
      </c>
      <c r="E37" s="147">
        <v>0</v>
      </c>
      <c r="F37" s="147">
        <v>0</v>
      </c>
      <c r="G37" s="147">
        <v>0</v>
      </c>
      <c r="H37" s="147">
        <f t="shared" ref="H37:H50" ca="1" si="18">SUMIF(KUTH,$B37,_TH1)</f>
        <v>0</v>
      </c>
      <c r="I37" s="148">
        <f t="shared" ref="I37:I50" ca="1" si="19">SUMIF(KUTH,$B37,_TH2)</f>
        <v>0</v>
      </c>
      <c r="J37" s="147">
        <f t="shared" ref="J37:J50" ca="1" si="20">SUMIF(KUTH,$B37,_TH3)</f>
        <v>97000</v>
      </c>
      <c r="K37" s="148">
        <f t="shared" ref="K37:K50" ca="1" si="21">SUMIF(KUTH,$B37,_TH4)</f>
        <v>2117025000</v>
      </c>
      <c r="L37" s="149">
        <f t="shared" ref="L37:L50" ca="1" si="22">ROUND(MAX(D37+H37-F37-J37,0),2)</f>
        <v>0</v>
      </c>
      <c r="M37" s="150">
        <f t="shared" ref="M37:M50" ca="1" si="23">ROUND(MAX(E37+I37-G37-K37,0),2)</f>
        <v>0</v>
      </c>
      <c r="N37" s="149">
        <f t="shared" ref="N37:N50" ca="1" si="24">ROUND(MAX(F37+J37-D37-H37,0),2)</f>
        <v>97000</v>
      </c>
      <c r="O37" s="150">
        <f t="shared" ref="O37:O50" ca="1" si="25">ROUND(MAX(G37+K37-E37-I37,0),2)</f>
        <v>2117025000</v>
      </c>
    </row>
    <row r="38" spans="1:15" s="142" customFormat="1" ht="18" customHeight="1">
      <c r="A38" s="145">
        <v>35</v>
      </c>
      <c r="B38" s="146" t="s">
        <v>300</v>
      </c>
      <c r="C38" s="207">
        <v>42247</v>
      </c>
      <c r="D38" s="147">
        <v>0</v>
      </c>
      <c r="E38" s="147">
        <v>0</v>
      </c>
      <c r="F38" s="147">
        <v>0</v>
      </c>
      <c r="G38" s="147">
        <v>0</v>
      </c>
      <c r="H38" s="147">
        <f t="shared" ca="1" si="18"/>
        <v>0</v>
      </c>
      <c r="I38" s="148">
        <f t="shared" ca="1" si="19"/>
        <v>0</v>
      </c>
      <c r="J38" s="147">
        <f t="shared" ca="1" si="20"/>
        <v>82000</v>
      </c>
      <c r="K38" s="148">
        <f t="shared" ca="1" si="21"/>
        <v>1842950000</v>
      </c>
      <c r="L38" s="149">
        <f t="shared" ca="1" si="22"/>
        <v>0</v>
      </c>
      <c r="M38" s="150">
        <f t="shared" ca="1" si="23"/>
        <v>0</v>
      </c>
      <c r="N38" s="149">
        <f t="shared" ca="1" si="24"/>
        <v>82000</v>
      </c>
      <c r="O38" s="150">
        <f t="shared" ca="1" si="25"/>
        <v>1842950000</v>
      </c>
    </row>
    <row r="39" spans="1:15" s="142" customFormat="1" ht="18" customHeight="1">
      <c r="A39" s="145">
        <v>36</v>
      </c>
      <c r="B39" s="226" t="s">
        <v>309</v>
      </c>
      <c r="C39" s="207">
        <v>42248</v>
      </c>
      <c r="D39" s="147">
        <v>0</v>
      </c>
      <c r="E39" s="147">
        <v>0</v>
      </c>
      <c r="F39" s="147">
        <v>0</v>
      </c>
      <c r="G39" s="147">
        <v>0</v>
      </c>
      <c r="H39" s="147">
        <f t="shared" ca="1" si="18"/>
        <v>0</v>
      </c>
      <c r="I39" s="148">
        <f t="shared" ca="1" si="19"/>
        <v>0</v>
      </c>
      <c r="J39" s="147">
        <f t="shared" ca="1" si="20"/>
        <v>40000</v>
      </c>
      <c r="K39" s="148">
        <f t="shared" ca="1" si="21"/>
        <v>899520000</v>
      </c>
      <c r="L39" s="149">
        <f t="shared" ca="1" si="22"/>
        <v>0</v>
      </c>
      <c r="M39" s="150">
        <f t="shared" ca="1" si="23"/>
        <v>0</v>
      </c>
      <c r="N39" s="149">
        <f t="shared" ca="1" si="24"/>
        <v>40000</v>
      </c>
      <c r="O39" s="150">
        <f t="shared" ca="1" si="25"/>
        <v>899520000</v>
      </c>
    </row>
    <row r="40" spans="1:15" s="142" customFormat="1" ht="18" customHeight="1">
      <c r="A40" s="145">
        <v>37</v>
      </c>
      <c r="B40" s="226" t="s">
        <v>310</v>
      </c>
      <c r="C40" s="207">
        <v>42251</v>
      </c>
      <c r="D40" s="147">
        <v>0</v>
      </c>
      <c r="E40" s="147">
        <v>0</v>
      </c>
      <c r="F40" s="147">
        <v>0</v>
      </c>
      <c r="G40" s="147">
        <v>0</v>
      </c>
      <c r="H40" s="147">
        <f t="shared" ca="1" si="18"/>
        <v>0</v>
      </c>
      <c r="I40" s="148">
        <f t="shared" ca="1" si="19"/>
        <v>0</v>
      </c>
      <c r="J40" s="147">
        <f t="shared" ca="1" si="20"/>
        <v>50000</v>
      </c>
      <c r="K40" s="148">
        <f t="shared" ca="1" si="21"/>
        <v>1124250000</v>
      </c>
      <c r="L40" s="149">
        <f t="shared" ca="1" si="22"/>
        <v>0</v>
      </c>
      <c r="M40" s="150">
        <f t="shared" ca="1" si="23"/>
        <v>0</v>
      </c>
      <c r="N40" s="149">
        <f t="shared" ca="1" si="24"/>
        <v>50000</v>
      </c>
      <c r="O40" s="150">
        <f t="shared" ca="1" si="25"/>
        <v>1124250000</v>
      </c>
    </row>
    <row r="41" spans="1:15" s="142" customFormat="1" ht="18" customHeight="1">
      <c r="A41" s="145">
        <v>38</v>
      </c>
      <c r="B41" s="212" t="s">
        <v>317</v>
      </c>
      <c r="C41" s="207">
        <v>42278</v>
      </c>
      <c r="D41" s="147">
        <v>0</v>
      </c>
      <c r="E41" s="147">
        <v>0</v>
      </c>
      <c r="F41" s="147">
        <v>0</v>
      </c>
      <c r="G41" s="147">
        <v>0</v>
      </c>
      <c r="H41" s="147">
        <f t="shared" ca="1" si="18"/>
        <v>0</v>
      </c>
      <c r="I41" s="148">
        <f t="shared" ca="1" si="19"/>
        <v>0</v>
      </c>
      <c r="J41" s="147">
        <f t="shared" ca="1" si="20"/>
        <v>89500</v>
      </c>
      <c r="K41" s="148">
        <f t="shared" ca="1" si="21"/>
        <v>2011244000</v>
      </c>
      <c r="L41" s="149">
        <f t="shared" ca="1" si="22"/>
        <v>0</v>
      </c>
      <c r="M41" s="150">
        <f t="shared" ca="1" si="23"/>
        <v>0</v>
      </c>
      <c r="N41" s="149">
        <f t="shared" ca="1" si="24"/>
        <v>89500</v>
      </c>
      <c r="O41" s="150">
        <f t="shared" ca="1" si="25"/>
        <v>2011244000</v>
      </c>
    </row>
    <row r="42" spans="1:15" s="142" customFormat="1" ht="18" customHeight="1">
      <c r="A42" s="145">
        <v>39</v>
      </c>
      <c r="B42" s="212" t="s">
        <v>318</v>
      </c>
      <c r="C42" s="207">
        <v>42279</v>
      </c>
      <c r="D42" s="147">
        <v>0</v>
      </c>
      <c r="E42" s="147">
        <v>0</v>
      </c>
      <c r="F42" s="147">
        <v>0</v>
      </c>
      <c r="G42" s="147">
        <v>0</v>
      </c>
      <c r="H42" s="147">
        <f t="shared" ca="1" si="18"/>
        <v>0</v>
      </c>
      <c r="I42" s="148">
        <f t="shared" ca="1" si="19"/>
        <v>0</v>
      </c>
      <c r="J42" s="147">
        <f t="shared" ca="1" si="20"/>
        <v>89000</v>
      </c>
      <c r="K42" s="148">
        <f t="shared" ca="1" si="21"/>
        <v>2001165000</v>
      </c>
      <c r="L42" s="149">
        <f t="shared" ca="1" si="22"/>
        <v>0</v>
      </c>
      <c r="M42" s="150">
        <f t="shared" ca="1" si="23"/>
        <v>0</v>
      </c>
      <c r="N42" s="149">
        <f t="shared" ca="1" si="24"/>
        <v>89000</v>
      </c>
      <c r="O42" s="150">
        <f t="shared" ca="1" si="25"/>
        <v>2001165000</v>
      </c>
    </row>
    <row r="43" spans="1:15" s="142" customFormat="1" ht="18" customHeight="1">
      <c r="A43" s="145">
        <v>40</v>
      </c>
      <c r="B43" s="212" t="s">
        <v>363</v>
      </c>
      <c r="C43" s="207">
        <v>42339</v>
      </c>
      <c r="D43" s="147">
        <v>0</v>
      </c>
      <c r="E43" s="147">
        <v>0</v>
      </c>
      <c r="F43" s="147">
        <v>0</v>
      </c>
      <c r="G43" s="147">
        <v>0</v>
      </c>
      <c r="H43" s="147">
        <f t="shared" ca="1" si="18"/>
        <v>0</v>
      </c>
      <c r="I43" s="148">
        <f t="shared" ca="1" si="19"/>
        <v>0</v>
      </c>
      <c r="J43" s="147">
        <f t="shared" ca="1" si="20"/>
        <v>89000</v>
      </c>
      <c r="K43" s="148">
        <f t="shared" ca="1" si="21"/>
        <v>2001343000</v>
      </c>
      <c r="L43" s="149">
        <f t="shared" ca="1" si="22"/>
        <v>0</v>
      </c>
      <c r="M43" s="150">
        <f t="shared" ca="1" si="23"/>
        <v>0</v>
      </c>
      <c r="N43" s="149">
        <f t="shared" ca="1" si="24"/>
        <v>89000</v>
      </c>
      <c r="O43" s="150">
        <f t="shared" ca="1" si="25"/>
        <v>2001343000</v>
      </c>
    </row>
    <row r="44" spans="1:15" s="142" customFormat="1" ht="18" customHeight="1">
      <c r="A44" s="145">
        <v>44</v>
      </c>
      <c r="B44" s="226" t="s">
        <v>364</v>
      </c>
      <c r="C44" s="207">
        <v>42360</v>
      </c>
      <c r="D44" s="147">
        <v>0</v>
      </c>
      <c r="E44" s="147">
        <v>0</v>
      </c>
      <c r="F44" s="147">
        <v>0</v>
      </c>
      <c r="G44" s="147">
        <v>0</v>
      </c>
      <c r="H44" s="147">
        <f t="shared" ca="1" si="18"/>
        <v>0</v>
      </c>
      <c r="I44" s="148">
        <f t="shared" ca="1" si="19"/>
        <v>0</v>
      </c>
      <c r="J44" s="147">
        <f t="shared" ca="1" si="20"/>
        <v>88000</v>
      </c>
      <c r="K44" s="148">
        <f t="shared" ca="1" si="21"/>
        <v>1983520000</v>
      </c>
      <c r="L44" s="149">
        <f t="shared" ca="1" si="22"/>
        <v>0</v>
      </c>
      <c r="M44" s="150">
        <f t="shared" ca="1" si="23"/>
        <v>0</v>
      </c>
      <c r="N44" s="149">
        <f t="shared" ca="1" si="24"/>
        <v>88000</v>
      </c>
      <c r="O44" s="150">
        <f t="shared" ca="1" si="25"/>
        <v>1983520000</v>
      </c>
    </row>
    <row r="45" spans="1:15" s="142" customFormat="1" ht="18" customHeight="1">
      <c r="A45" s="145">
        <v>34</v>
      </c>
      <c r="B45" s="146" t="s">
        <v>302</v>
      </c>
      <c r="C45" s="207">
        <v>42234</v>
      </c>
      <c r="D45" s="147">
        <v>0</v>
      </c>
      <c r="E45" s="147">
        <v>0</v>
      </c>
      <c r="F45" s="147">
        <v>0</v>
      </c>
      <c r="G45" s="147">
        <v>0</v>
      </c>
      <c r="H45" s="147">
        <f t="shared" ca="1" si="18"/>
        <v>0</v>
      </c>
      <c r="I45" s="148">
        <f t="shared" ca="1" si="19"/>
        <v>0</v>
      </c>
      <c r="J45" s="147">
        <f t="shared" ca="1" si="20"/>
        <v>52300</v>
      </c>
      <c r="K45" s="148">
        <f t="shared" ca="1" si="21"/>
        <v>1154784000</v>
      </c>
      <c r="L45" s="149">
        <f t="shared" ca="1" si="22"/>
        <v>0</v>
      </c>
      <c r="M45" s="150">
        <f t="shared" ca="1" si="23"/>
        <v>0</v>
      </c>
      <c r="N45" s="149">
        <f t="shared" ca="1" si="24"/>
        <v>52300</v>
      </c>
      <c r="O45" s="150">
        <f t="shared" ca="1" si="25"/>
        <v>1154784000</v>
      </c>
    </row>
    <row r="46" spans="1:15" s="142" customFormat="1" ht="18" customHeight="1">
      <c r="A46" s="145">
        <v>41</v>
      </c>
      <c r="B46" s="212" t="s">
        <v>372</v>
      </c>
      <c r="C46" s="207">
        <v>42340</v>
      </c>
      <c r="D46" s="147">
        <v>0</v>
      </c>
      <c r="E46" s="147">
        <v>0</v>
      </c>
      <c r="F46" s="147">
        <v>0</v>
      </c>
      <c r="G46" s="147">
        <v>0</v>
      </c>
      <c r="H46" s="147">
        <f t="shared" ca="1" si="18"/>
        <v>0</v>
      </c>
      <c r="I46" s="148">
        <f t="shared" ca="1" si="19"/>
        <v>0</v>
      </c>
      <c r="J46" s="147">
        <f t="shared" ca="1" si="20"/>
        <v>70900</v>
      </c>
      <c r="K46" s="148">
        <f t="shared" ca="1" si="21"/>
        <v>1595604500</v>
      </c>
      <c r="L46" s="149">
        <f t="shared" ca="1" si="22"/>
        <v>0</v>
      </c>
      <c r="M46" s="150">
        <f t="shared" ca="1" si="23"/>
        <v>0</v>
      </c>
      <c r="N46" s="149">
        <f t="shared" ca="1" si="24"/>
        <v>70900</v>
      </c>
      <c r="O46" s="150">
        <f t="shared" ca="1" si="25"/>
        <v>1595604500</v>
      </c>
    </row>
    <row r="47" spans="1:15" s="142" customFormat="1" ht="18" customHeight="1">
      <c r="A47" s="145">
        <v>42</v>
      </c>
      <c r="B47" s="212" t="s">
        <v>373</v>
      </c>
      <c r="C47" s="207">
        <v>42346</v>
      </c>
      <c r="D47" s="147">
        <v>0</v>
      </c>
      <c r="E47" s="147">
        <v>0</v>
      </c>
      <c r="F47" s="147">
        <v>0</v>
      </c>
      <c r="G47" s="147">
        <v>0</v>
      </c>
      <c r="H47" s="147">
        <f t="shared" ca="1" si="18"/>
        <v>0</v>
      </c>
      <c r="I47" s="148">
        <f t="shared" ca="1" si="19"/>
        <v>0</v>
      </c>
      <c r="J47" s="147">
        <f t="shared" ca="1" si="20"/>
        <v>62000</v>
      </c>
      <c r="K47" s="148">
        <f t="shared" ca="1" si="21"/>
        <v>1392210000</v>
      </c>
      <c r="L47" s="149">
        <f t="shared" ca="1" si="22"/>
        <v>0</v>
      </c>
      <c r="M47" s="150">
        <f t="shared" ca="1" si="23"/>
        <v>0</v>
      </c>
      <c r="N47" s="149">
        <f t="shared" ca="1" si="24"/>
        <v>62000</v>
      </c>
      <c r="O47" s="150">
        <f t="shared" ca="1" si="25"/>
        <v>1392210000</v>
      </c>
    </row>
    <row r="48" spans="1:15" s="142" customFormat="1" ht="18" customHeight="1">
      <c r="A48" s="145">
        <v>43</v>
      </c>
      <c r="B48" s="212" t="s">
        <v>374</v>
      </c>
      <c r="C48" s="207">
        <v>42348</v>
      </c>
      <c r="D48" s="147">
        <v>0</v>
      </c>
      <c r="E48" s="147">
        <v>0</v>
      </c>
      <c r="F48" s="147">
        <v>0</v>
      </c>
      <c r="G48" s="147">
        <v>0</v>
      </c>
      <c r="H48" s="147">
        <f t="shared" ca="1" si="18"/>
        <v>0</v>
      </c>
      <c r="I48" s="148">
        <f t="shared" ca="1" si="19"/>
        <v>0</v>
      </c>
      <c r="J48" s="147">
        <f t="shared" ca="1" si="20"/>
        <v>33000</v>
      </c>
      <c r="K48" s="148">
        <f t="shared" ca="1" si="21"/>
        <v>741675000</v>
      </c>
      <c r="L48" s="149">
        <f t="shared" ca="1" si="22"/>
        <v>0</v>
      </c>
      <c r="M48" s="150">
        <f t="shared" ca="1" si="23"/>
        <v>0</v>
      </c>
      <c r="N48" s="149">
        <f t="shared" ca="1" si="24"/>
        <v>33000</v>
      </c>
      <c r="O48" s="150">
        <f t="shared" ca="1" si="25"/>
        <v>741675000</v>
      </c>
    </row>
    <row r="49" spans="1:15" s="142" customFormat="1" ht="18" customHeight="1">
      <c r="A49" s="145">
        <v>44</v>
      </c>
      <c r="B49" s="153" t="s">
        <v>375</v>
      </c>
      <c r="C49" s="210">
        <v>42363</v>
      </c>
      <c r="D49" s="147">
        <v>0</v>
      </c>
      <c r="E49" s="147">
        <v>0</v>
      </c>
      <c r="F49" s="147">
        <v>0</v>
      </c>
      <c r="G49" s="147">
        <v>0</v>
      </c>
      <c r="H49" s="147">
        <f t="shared" ca="1" si="18"/>
        <v>0</v>
      </c>
      <c r="I49" s="148">
        <f t="shared" ca="1" si="19"/>
        <v>0</v>
      </c>
      <c r="J49" s="147">
        <f t="shared" ca="1" si="20"/>
        <v>43000</v>
      </c>
      <c r="K49" s="148">
        <f t="shared" ca="1" si="21"/>
        <v>968790000</v>
      </c>
      <c r="L49" s="149">
        <f t="shared" ca="1" si="22"/>
        <v>0</v>
      </c>
      <c r="M49" s="150">
        <f t="shared" ca="1" si="23"/>
        <v>0</v>
      </c>
      <c r="N49" s="149">
        <f t="shared" ca="1" si="24"/>
        <v>43000</v>
      </c>
      <c r="O49" s="150">
        <f t="shared" ca="1" si="25"/>
        <v>968790000</v>
      </c>
    </row>
    <row r="50" spans="1:15" s="142" customFormat="1" ht="18" customHeight="1">
      <c r="A50" s="145">
        <v>45</v>
      </c>
      <c r="B50" s="146" t="s">
        <v>378</v>
      </c>
      <c r="C50" s="210">
        <v>42328</v>
      </c>
      <c r="D50" s="147">
        <v>0</v>
      </c>
      <c r="E50" s="147">
        <v>0</v>
      </c>
      <c r="F50" s="147">
        <v>0</v>
      </c>
      <c r="G50" s="147">
        <v>0</v>
      </c>
      <c r="H50" s="147">
        <f t="shared" ca="1" si="18"/>
        <v>0</v>
      </c>
      <c r="I50" s="148">
        <f t="shared" ca="1" si="19"/>
        <v>0</v>
      </c>
      <c r="J50" s="147">
        <f t="shared" ca="1" si="20"/>
        <v>61000</v>
      </c>
      <c r="K50" s="148">
        <f t="shared" ca="1" si="21"/>
        <v>1368840000</v>
      </c>
      <c r="L50" s="149">
        <f t="shared" ca="1" si="22"/>
        <v>0</v>
      </c>
      <c r="M50" s="150">
        <f t="shared" ca="1" si="23"/>
        <v>0</v>
      </c>
      <c r="N50" s="149">
        <f t="shared" ca="1" si="24"/>
        <v>61000</v>
      </c>
      <c r="O50" s="150">
        <f t="shared" ca="1" si="25"/>
        <v>1368840000</v>
      </c>
    </row>
    <row r="51" spans="1:15" s="142" customFormat="1" ht="18" customHeight="1">
      <c r="A51" s="145"/>
      <c r="B51" s="153"/>
      <c r="C51" s="210"/>
      <c r="D51" s="147"/>
      <c r="E51" s="147"/>
      <c r="F51" s="147"/>
      <c r="G51" s="147"/>
      <c r="H51" s="147"/>
      <c r="I51" s="148"/>
      <c r="J51" s="147"/>
      <c r="K51" s="148"/>
      <c r="L51" s="149"/>
      <c r="M51" s="150"/>
      <c r="N51" s="149"/>
      <c r="O51" s="150"/>
    </row>
    <row r="52" spans="1:15" s="158" customFormat="1" ht="18" customHeight="1">
      <c r="A52" s="154"/>
      <c r="B52" s="155" t="s">
        <v>133</v>
      </c>
      <c r="C52" s="155"/>
      <c r="D52" s="156">
        <f t="shared" ref="D52:O52" si="26">SUM(D5:D51)</f>
        <v>0</v>
      </c>
      <c r="E52" s="157">
        <f t="shared" si="26"/>
        <v>0</v>
      </c>
      <c r="F52" s="156">
        <f t="shared" si="26"/>
        <v>1099639.73</v>
      </c>
      <c r="G52" s="157">
        <f t="shared" si="26"/>
        <v>23117050188</v>
      </c>
      <c r="H52" s="156">
        <f t="shared" ca="1" si="26"/>
        <v>1938870</v>
      </c>
      <c r="I52" s="157">
        <f t="shared" ca="1" si="26"/>
        <v>42657706600</v>
      </c>
      <c r="J52" s="156">
        <f t="shared" ca="1" si="26"/>
        <v>1882400</v>
      </c>
      <c r="K52" s="157">
        <f ca="1">SUM(K5:K51)</f>
        <v>42912698791</v>
      </c>
      <c r="L52" s="156">
        <f t="shared" ca="1" si="26"/>
        <v>0</v>
      </c>
      <c r="M52" s="157">
        <f t="shared" ca="1" si="26"/>
        <v>0</v>
      </c>
      <c r="N52" s="156">
        <f t="shared" ca="1" si="26"/>
        <v>1043169.73</v>
      </c>
      <c r="O52" s="157">
        <f t="shared" ca="1" si="26"/>
        <v>23372042379</v>
      </c>
    </row>
    <row r="54" spans="1:15">
      <c r="G54" s="159">
        <f>[1]CDPS!$D$54</f>
        <v>97792736</v>
      </c>
      <c r="I54" s="159">
        <f>[1]CDPS!$E$54</f>
        <v>975954236.00001669</v>
      </c>
      <c r="K54" s="159">
        <f>[1]CDPS!$F$54</f>
        <v>908322384.00001717</v>
      </c>
    </row>
    <row r="56" spans="1:15">
      <c r="G56" s="231">
        <f>G52-G54</f>
        <v>23019257452</v>
      </c>
      <c r="H56" s="231"/>
      <c r="I56" s="231">
        <f t="shared" ref="I56:K56" ca="1" si="27">I52-I54</f>
        <v>41681752363.999985</v>
      </c>
      <c r="J56" s="231"/>
      <c r="K56" s="231">
        <f t="shared" ca="1" si="27"/>
        <v>42004376406.999985</v>
      </c>
    </row>
  </sheetData>
  <sortState ref="A37:R49">
    <sortCondition ref="B37:B49"/>
    <sortCondition ref="C37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6" type="noConversion"/>
  <dataValidations count="1">
    <dataValidation type="list" allowBlank="1" showInputMessage="1" showErrorMessage="1" sqref="B31 B50">
      <formula1>DSKU</formula1>
    </dataValidation>
  </dataValidations>
  <pageMargins left="0.8" right="0.2" top="0.3" bottom="0.3" header="0.1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K108"/>
  <sheetViews>
    <sheetView workbookViewId="0">
      <pane ySplit="4" topLeftCell="A64" activePane="bottomLeft" state="frozen"/>
      <selection pane="bottomLeft" activeCell="K87" sqref="K87:K100"/>
    </sheetView>
  </sheetViews>
  <sheetFormatPr defaultRowHeight="12.75"/>
  <cols>
    <col min="1" max="1" width="6.85546875" style="214" customWidth="1"/>
    <col min="2" max="2" width="9.140625" style="214"/>
    <col min="3" max="3" width="11.5703125" style="214" customWidth="1"/>
    <col min="4" max="4" width="32.140625" style="214" customWidth="1"/>
    <col min="5" max="5" width="23.7109375" style="214" customWidth="1"/>
    <col min="6" max="7" width="9.140625" style="214"/>
    <col min="8" max="8" width="10.5703125" style="214" customWidth="1"/>
    <col min="9" max="9" width="14.85546875" style="214" customWidth="1"/>
    <col min="10" max="10" width="10.5703125" style="214" customWidth="1"/>
    <col min="11" max="11" width="14.85546875" style="214" customWidth="1"/>
    <col min="12" max="16384" width="9.140625" style="214"/>
  </cols>
  <sheetData>
    <row r="1" spans="1:11" s="165" customFormat="1" ht="15.75" customHeight="1">
      <c r="A1" s="282" t="s">
        <v>104</v>
      </c>
      <c r="B1" s="285" t="s">
        <v>7</v>
      </c>
      <c r="C1" s="286"/>
      <c r="D1" s="282" t="s">
        <v>8</v>
      </c>
      <c r="E1" s="282" t="s">
        <v>237</v>
      </c>
      <c r="F1" s="282" t="s">
        <v>9</v>
      </c>
      <c r="G1" s="282" t="s">
        <v>137</v>
      </c>
      <c r="H1" s="285" t="s">
        <v>10</v>
      </c>
      <c r="I1" s="287"/>
      <c r="J1" s="287"/>
      <c r="K1" s="286"/>
    </row>
    <row r="2" spans="1:11" s="165" customFormat="1" ht="15.75" customHeight="1">
      <c r="A2" s="283"/>
      <c r="B2" s="288" t="s">
        <v>12</v>
      </c>
      <c r="C2" s="288" t="s">
        <v>13</v>
      </c>
      <c r="D2" s="283"/>
      <c r="E2" s="283"/>
      <c r="F2" s="283"/>
      <c r="G2" s="283"/>
      <c r="H2" s="290" t="s">
        <v>14</v>
      </c>
      <c r="I2" s="291"/>
      <c r="J2" s="290" t="s">
        <v>15</v>
      </c>
      <c r="K2" s="291"/>
    </row>
    <row r="3" spans="1:11" s="165" customFormat="1" ht="27" customHeight="1">
      <c r="A3" s="284"/>
      <c r="B3" s="289"/>
      <c r="C3" s="289"/>
      <c r="D3" s="284"/>
      <c r="E3" s="284"/>
      <c r="F3" s="284"/>
      <c r="G3" s="284"/>
      <c r="H3" s="166" t="s">
        <v>113</v>
      </c>
      <c r="I3" s="166" t="s">
        <v>138</v>
      </c>
      <c r="J3" s="166" t="s">
        <v>113</v>
      </c>
      <c r="K3" s="166" t="s">
        <v>138</v>
      </c>
    </row>
    <row r="4" spans="1:11" s="165" customFormat="1">
      <c r="A4" s="167" t="s">
        <v>16</v>
      </c>
      <c r="B4" s="167" t="s">
        <v>17</v>
      </c>
      <c r="C4" s="167" t="s">
        <v>18</v>
      </c>
      <c r="D4" s="167" t="s">
        <v>19</v>
      </c>
      <c r="E4" s="167"/>
      <c r="F4" s="167" t="s">
        <v>20</v>
      </c>
      <c r="G4" s="167">
        <v>1</v>
      </c>
      <c r="H4" s="167">
        <v>2</v>
      </c>
      <c r="I4" s="167">
        <v>3</v>
      </c>
      <c r="J4" s="167">
        <v>4</v>
      </c>
      <c r="K4" s="167">
        <v>5</v>
      </c>
    </row>
    <row r="5" spans="1:11" s="165" customFormat="1" ht="22.5" hidden="1" customHeight="1">
      <c r="A5" s="223">
        <f>IF(C5&lt;&gt;"",MONTH(C5),"")</f>
        <v>1</v>
      </c>
      <c r="B5" s="174" t="s">
        <v>143</v>
      </c>
      <c r="C5" s="174">
        <v>42009</v>
      </c>
      <c r="D5" s="152" t="s">
        <v>144</v>
      </c>
      <c r="E5" s="206" t="s">
        <v>119</v>
      </c>
      <c r="F5" s="175" t="s">
        <v>145</v>
      </c>
      <c r="G5" s="176">
        <v>21350</v>
      </c>
      <c r="H5" s="160">
        <v>51500</v>
      </c>
      <c r="I5" s="148">
        <f>G5*H5</f>
        <v>1099525000</v>
      </c>
      <c r="J5" s="160"/>
      <c r="K5" s="148">
        <f>G5*J5</f>
        <v>0</v>
      </c>
    </row>
    <row r="6" spans="1:11" s="248" customFormat="1" ht="22.5" customHeight="1">
      <c r="A6" s="239">
        <f t="shared" ref="A6:A38" si="0">IF(C6&lt;&gt;"",MONTH(C6),"")</f>
        <v>1</v>
      </c>
      <c r="B6" s="240" t="s">
        <v>146</v>
      </c>
      <c r="C6" s="241">
        <v>42009</v>
      </c>
      <c r="D6" s="242" t="s">
        <v>147</v>
      </c>
      <c r="E6" s="243" t="s">
        <v>119</v>
      </c>
      <c r="F6" s="244" t="s">
        <v>148</v>
      </c>
      <c r="G6" s="245"/>
      <c r="H6" s="246"/>
      <c r="I6" s="247">
        <f t="shared" ref="I6:I36" si="1">G6*H6</f>
        <v>0</v>
      </c>
      <c r="J6" s="246"/>
      <c r="K6" s="247">
        <v>4630000</v>
      </c>
    </row>
    <row r="7" spans="1:11" s="165" customFormat="1" ht="22.5" hidden="1" customHeight="1">
      <c r="A7" s="223">
        <f t="shared" si="0"/>
        <v>1</v>
      </c>
      <c r="B7" s="174" t="s">
        <v>143</v>
      </c>
      <c r="C7" s="174">
        <v>42023</v>
      </c>
      <c r="D7" s="152" t="s">
        <v>248</v>
      </c>
      <c r="E7" s="206" t="s">
        <v>120</v>
      </c>
      <c r="F7" s="175" t="s">
        <v>145</v>
      </c>
      <c r="G7" s="176">
        <v>21315</v>
      </c>
      <c r="H7" s="160">
        <v>60000</v>
      </c>
      <c r="I7" s="148">
        <f t="shared" si="1"/>
        <v>1278900000</v>
      </c>
      <c r="J7" s="160"/>
      <c r="K7" s="148">
        <f>G7*J7</f>
        <v>0</v>
      </c>
    </row>
    <row r="8" spans="1:11" s="248" customFormat="1" ht="22.5" customHeight="1">
      <c r="A8" s="239">
        <f t="shared" si="0"/>
        <v>1</v>
      </c>
      <c r="B8" s="240" t="s">
        <v>146</v>
      </c>
      <c r="C8" s="241">
        <v>42023</v>
      </c>
      <c r="D8" s="242" t="s">
        <v>147</v>
      </c>
      <c r="E8" s="243" t="s">
        <v>120</v>
      </c>
      <c r="F8" s="244" t="s">
        <v>148</v>
      </c>
      <c r="G8" s="245"/>
      <c r="H8" s="246"/>
      <c r="I8" s="247">
        <f t="shared" si="1"/>
        <v>0</v>
      </c>
      <c r="J8" s="246"/>
      <c r="K8" s="247">
        <v>5400000</v>
      </c>
    </row>
    <row r="9" spans="1:11" s="165" customFormat="1" ht="22.5" hidden="1" customHeight="1">
      <c r="A9" s="223">
        <f t="shared" si="0"/>
        <v>1</v>
      </c>
      <c r="B9" s="174" t="s">
        <v>143</v>
      </c>
      <c r="C9" s="174">
        <v>42023</v>
      </c>
      <c r="D9" s="152" t="s">
        <v>150</v>
      </c>
      <c r="E9" s="206" t="s">
        <v>121</v>
      </c>
      <c r="F9" s="175" t="s">
        <v>145</v>
      </c>
      <c r="G9" s="176">
        <v>21315</v>
      </c>
      <c r="H9" s="160">
        <v>38000</v>
      </c>
      <c r="I9" s="148">
        <f t="shared" si="1"/>
        <v>809970000</v>
      </c>
      <c r="J9" s="160"/>
      <c r="K9" s="148">
        <f>G9*J9</f>
        <v>0</v>
      </c>
    </row>
    <row r="10" spans="1:11" s="248" customFormat="1" ht="22.5" customHeight="1">
      <c r="A10" s="239">
        <f t="shared" si="0"/>
        <v>1</v>
      </c>
      <c r="B10" s="240" t="s">
        <v>146</v>
      </c>
      <c r="C10" s="241">
        <v>42023</v>
      </c>
      <c r="D10" s="242" t="s">
        <v>147</v>
      </c>
      <c r="E10" s="243" t="s">
        <v>121</v>
      </c>
      <c r="F10" s="244" t="s">
        <v>148</v>
      </c>
      <c r="G10" s="245"/>
      <c r="H10" s="246"/>
      <c r="I10" s="247">
        <f t="shared" si="1"/>
        <v>0</v>
      </c>
      <c r="J10" s="246"/>
      <c r="K10" s="247">
        <v>3420000</v>
      </c>
    </row>
    <row r="11" spans="1:11" s="165" customFormat="1" ht="22.5" hidden="1" customHeight="1">
      <c r="A11" s="223">
        <f t="shared" si="0"/>
        <v>2</v>
      </c>
      <c r="B11" s="174" t="s">
        <v>143</v>
      </c>
      <c r="C11" s="174">
        <v>42063</v>
      </c>
      <c r="D11" s="152" t="s">
        <v>151</v>
      </c>
      <c r="E11" s="211" t="s">
        <v>122</v>
      </c>
      <c r="F11" s="175" t="s">
        <v>145</v>
      </c>
      <c r="G11" s="176">
        <v>21330</v>
      </c>
      <c r="H11" s="160">
        <v>46500</v>
      </c>
      <c r="I11" s="148">
        <f t="shared" si="1"/>
        <v>991845000</v>
      </c>
      <c r="J11" s="160"/>
      <c r="K11" s="148">
        <f>G11*J11</f>
        <v>0</v>
      </c>
    </row>
    <row r="12" spans="1:11" s="248" customFormat="1" ht="22.5" customHeight="1">
      <c r="A12" s="239">
        <f t="shared" si="0"/>
        <v>2</v>
      </c>
      <c r="B12" s="240" t="s">
        <v>146</v>
      </c>
      <c r="C12" s="241">
        <v>42063</v>
      </c>
      <c r="D12" s="242" t="s">
        <v>147</v>
      </c>
      <c r="E12" s="242" t="s">
        <v>122</v>
      </c>
      <c r="F12" s="244" t="s">
        <v>148</v>
      </c>
      <c r="G12" s="245"/>
      <c r="H12" s="246"/>
      <c r="I12" s="247">
        <f t="shared" si="1"/>
        <v>0</v>
      </c>
      <c r="J12" s="246"/>
      <c r="K12" s="247">
        <v>7440000</v>
      </c>
    </row>
    <row r="13" spans="1:11" s="165" customFormat="1" ht="22.5" hidden="1" customHeight="1">
      <c r="A13" s="223">
        <f t="shared" si="0"/>
        <v>2</v>
      </c>
      <c r="B13" s="174" t="s">
        <v>143</v>
      </c>
      <c r="C13" s="174">
        <v>42063</v>
      </c>
      <c r="D13" s="152" t="s">
        <v>152</v>
      </c>
      <c r="E13" s="211" t="s">
        <v>123</v>
      </c>
      <c r="F13" s="175" t="s">
        <v>145</v>
      </c>
      <c r="G13" s="176">
        <v>21330</v>
      </c>
      <c r="H13" s="160">
        <v>50870</v>
      </c>
      <c r="I13" s="148">
        <f t="shared" si="1"/>
        <v>1085057100</v>
      </c>
      <c r="J13" s="160"/>
      <c r="K13" s="148">
        <f>G13*J13</f>
        <v>0</v>
      </c>
    </row>
    <row r="14" spans="1:11" s="248" customFormat="1" ht="22.5" customHeight="1">
      <c r="A14" s="239">
        <f t="shared" si="0"/>
        <v>2</v>
      </c>
      <c r="B14" s="240" t="s">
        <v>146</v>
      </c>
      <c r="C14" s="241">
        <v>42063</v>
      </c>
      <c r="D14" s="242" t="s">
        <v>147</v>
      </c>
      <c r="E14" s="242" t="s">
        <v>123</v>
      </c>
      <c r="F14" s="244" t="s">
        <v>148</v>
      </c>
      <c r="G14" s="245"/>
      <c r="H14" s="246"/>
      <c r="I14" s="247">
        <f t="shared" si="1"/>
        <v>0</v>
      </c>
      <c r="J14" s="246"/>
      <c r="K14" s="247">
        <v>6104400</v>
      </c>
    </row>
    <row r="15" spans="1:11" s="165" customFormat="1" ht="22.5" hidden="1" customHeight="1">
      <c r="A15" s="223">
        <f t="shared" si="0"/>
        <v>3</v>
      </c>
      <c r="B15" s="174" t="s">
        <v>143</v>
      </c>
      <c r="C15" s="173">
        <v>42072</v>
      </c>
      <c r="D15" s="152" t="s">
        <v>153</v>
      </c>
      <c r="E15" s="211" t="s">
        <v>124</v>
      </c>
      <c r="F15" s="175" t="s">
        <v>145</v>
      </c>
      <c r="G15" s="176">
        <v>21350</v>
      </c>
      <c r="H15" s="160">
        <v>90000</v>
      </c>
      <c r="I15" s="148">
        <f t="shared" si="1"/>
        <v>1921500000</v>
      </c>
      <c r="J15" s="160"/>
      <c r="K15" s="148">
        <f>G15*J15</f>
        <v>0</v>
      </c>
    </row>
    <row r="16" spans="1:11" s="248" customFormat="1" ht="22.5" customHeight="1">
      <c r="A16" s="239">
        <f t="shared" si="0"/>
        <v>3</v>
      </c>
      <c r="B16" s="241" t="s">
        <v>146</v>
      </c>
      <c r="C16" s="249">
        <v>42072</v>
      </c>
      <c r="D16" s="243" t="s">
        <v>147</v>
      </c>
      <c r="E16" s="242" t="s">
        <v>124</v>
      </c>
      <c r="F16" s="244" t="s">
        <v>148</v>
      </c>
      <c r="G16" s="245"/>
      <c r="H16" s="246"/>
      <c r="I16" s="247">
        <f t="shared" si="1"/>
        <v>0</v>
      </c>
      <c r="J16" s="246"/>
      <c r="K16" s="247">
        <v>12600000</v>
      </c>
    </row>
    <row r="17" spans="1:11" s="165" customFormat="1" ht="22.5" hidden="1" customHeight="1">
      <c r="A17" s="223">
        <f t="shared" si="0"/>
        <v>4</v>
      </c>
      <c r="B17" s="174" t="s">
        <v>143</v>
      </c>
      <c r="C17" s="174">
        <v>42096</v>
      </c>
      <c r="D17" s="152" t="s">
        <v>227</v>
      </c>
      <c r="E17" s="211" t="s">
        <v>125</v>
      </c>
      <c r="F17" s="175" t="s">
        <v>145</v>
      </c>
      <c r="G17" s="176">
        <v>21560</v>
      </c>
      <c r="H17" s="160">
        <v>52000</v>
      </c>
      <c r="I17" s="148">
        <f t="shared" si="1"/>
        <v>1121120000</v>
      </c>
      <c r="J17" s="160"/>
      <c r="K17" s="148">
        <f>G17*J17</f>
        <v>0</v>
      </c>
    </row>
    <row r="18" spans="1:11" s="165" customFormat="1" ht="22.5" hidden="1" customHeight="1">
      <c r="A18" s="223">
        <f t="shared" si="0"/>
        <v>4</v>
      </c>
      <c r="B18" s="174" t="s">
        <v>143</v>
      </c>
      <c r="C18" s="174">
        <v>42097</v>
      </c>
      <c r="D18" s="206" t="s">
        <v>228</v>
      </c>
      <c r="E18" s="211" t="s">
        <v>125</v>
      </c>
      <c r="F18" s="175" t="s">
        <v>145</v>
      </c>
      <c r="G18" s="176">
        <v>21560</v>
      </c>
      <c r="H18" s="160">
        <v>40500</v>
      </c>
      <c r="I18" s="148">
        <f t="shared" si="1"/>
        <v>873180000</v>
      </c>
      <c r="J18" s="160"/>
      <c r="K18" s="148">
        <f>G18*J18</f>
        <v>0</v>
      </c>
    </row>
    <row r="19" spans="1:11" s="248" customFormat="1" ht="22.5" customHeight="1">
      <c r="A19" s="239">
        <f t="shared" si="0"/>
        <v>4</v>
      </c>
      <c r="B19" s="241" t="s">
        <v>146</v>
      </c>
      <c r="C19" s="249">
        <v>42097</v>
      </c>
      <c r="D19" s="243" t="s">
        <v>147</v>
      </c>
      <c r="E19" s="242" t="s">
        <v>125</v>
      </c>
      <c r="F19" s="244" t="s">
        <v>148</v>
      </c>
      <c r="G19" s="245"/>
      <c r="H19" s="246"/>
      <c r="I19" s="247">
        <f t="shared" si="1"/>
        <v>0</v>
      </c>
      <c r="J19" s="246"/>
      <c r="K19" s="247">
        <v>31450000</v>
      </c>
    </row>
    <row r="20" spans="1:11" s="165" customFormat="1" ht="22.5" hidden="1" customHeight="1">
      <c r="A20" s="223">
        <f t="shared" si="0"/>
        <v>1</v>
      </c>
      <c r="B20" s="174" t="s">
        <v>154</v>
      </c>
      <c r="C20" s="174">
        <v>42010</v>
      </c>
      <c r="D20" s="152" t="s">
        <v>155</v>
      </c>
      <c r="E20" s="211" t="s">
        <v>130</v>
      </c>
      <c r="F20" s="175" t="s">
        <v>145</v>
      </c>
      <c r="G20" s="176">
        <v>21350</v>
      </c>
      <c r="H20" s="160"/>
      <c r="I20" s="148">
        <f t="shared" si="1"/>
        <v>0</v>
      </c>
      <c r="J20" s="160">
        <v>49000</v>
      </c>
      <c r="K20" s="148">
        <f>G20*J20</f>
        <v>1046150000</v>
      </c>
    </row>
    <row r="21" spans="1:11" s="165" customFormat="1" ht="22.5" hidden="1" customHeight="1">
      <c r="A21" s="223">
        <f t="shared" si="0"/>
        <v>1</v>
      </c>
      <c r="B21" s="174" t="s">
        <v>154</v>
      </c>
      <c r="C21" s="174">
        <v>42023</v>
      </c>
      <c r="D21" s="152" t="s">
        <v>156</v>
      </c>
      <c r="E21" s="211" t="s">
        <v>131</v>
      </c>
      <c r="F21" s="175" t="s">
        <v>145</v>
      </c>
      <c r="G21" s="176">
        <v>21315</v>
      </c>
      <c r="H21" s="160"/>
      <c r="I21" s="148">
        <f t="shared" si="1"/>
        <v>0</v>
      </c>
      <c r="J21" s="160">
        <v>98000</v>
      </c>
      <c r="K21" s="148">
        <f t="shared" ref="K21:K36" si="2">G21*J21</f>
        <v>2088870000</v>
      </c>
    </row>
    <row r="22" spans="1:11" s="165" customFormat="1" ht="22.5" hidden="1" customHeight="1">
      <c r="A22" s="223">
        <f t="shared" si="0"/>
        <v>3</v>
      </c>
      <c r="B22" s="174" t="s">
        <v>143</v>
      </c>
      <c r="C22" s="174">
        <v>42065</v>
      </c>
      <c r="D22" s="152" t="s">
        <v>161</v>
      </c>
      <c r="E22" s="211" t="s">
        <v>162</v>
      </c>
      <c r="F22" s="175" t="s">
        <v>145</v>
      </c>
      <c r="G22" s="176">
        <v>21350</v>
      </c>
      <c r="H22" s="160"/>
      <c r="I22" s="148">
        <f t="shared" si="1"/>
        <v>0</v>
      </c>
      <c r="J22" s="160">
        <v>97300</v>
      </c>
      <c r="K22" s="148">
        <f t="shared" si="2"/>
        <v>2077355000</v>
      </c>
    </row>
    <row r="23" spans="1:11" s="165" customFormat="1" ht="22.5" hidden="1" customHeight="1">
      <c r="A23" s="223">
        <f t="shared" si="0"/>
        <v>1</v>
      </c>
      <c r="B23" s="174" t="s">
        <v>154</v>
      </c>
      <c r="C23" s="174">
        <v>42023</v>
      </c>
      <c r="D23" s="152" t="s">
        <v>157</v>
      </c>
      <c r="E23" s="211" t="s">
        <v>132</v>
      </c>
      <c r="F23" s="175" t="s">
        <v>145</v>
      </c>
      <c r="G23" s="176">
        <v>21350</v>
      </c>
      <c r="H23" s="160"/>
      <c r="I23" s="148">
        <f t="shared" si="1"/>
        <v>0</v>
      </c>
      <c r="J23" s="160">
        <v>90000</v>
      </c>
      <c r="K23" s="148">
        <f t="shared" si="2"/>
        <v>1921500000</v>
      </c>
    </row>
    <row r="24" spans="1:11" s="165" customFormat="1" ht="22.5" hidden="1" customHeight="1">
      <c r="A24" s="223">
        <f t="shared" si="0"/>
        <v>4</v>
      </c>
      <c r="B24" s="174" t="s">
        <v>154</v>
      </c>
      <c r="C24" s="174">
        <v>42097</v>
      </c>
      <c r="D24" s="212" t="s">
        <v>229</v>
      </c>
      <c r="E24" s="213" t="s">
        <v>230</v>
      </c>
      <c r="F24" s="175" t="s">
        <v>145</v>
      </c>
      <c r="G24" s="176">
        <v>21560</v>
      </c>
      <c r="H24" s="160"/>
      <c r="I24" s="148">
        <f t="shared" si="1"/>
        <v>0</v>
      </c>
      <c r="J24" s="160">
        <v>89500</v>
      </c>
      <c r="K24" s="148">
        <f t="shared" si="2"/>
        <v>1929620000</v>
      </c>
    </row>
    <row r="25" spans="1:11" ht="22.5" hidden="1" customHeight="1">
      <c r="A25" s="223">
        <f t="shared" si="0"/>
        <v>2</v>
      </c>
      <c r="B25" s="174" t="s">
        <v>143</v>
      </c>
      <c r="C25" s="174">
        <v>42059</v>
      </c>
      <c r="D25" s="212" t="s">
        <v>158</v>
      </c>
      <c r="E25" s="213" t="s">
        <v>232</v>
      </c>
      <c r="F25" s="175" t="s">
        <v>145</v>
      </c>
      <c r="G25" s="176">
        <v>21330</v>
      </c>
      <c r="H25" s="160">
        <v>55000</v>
      </c>
      <c r="I25" s="148">
        <f t="shared" si="1"/>
        <v>1173150000</v>
      </c>
      <c r="J25" s="160"/>
      <c r="K25" s="148">
        <v>0</v>
      </c>
    </row>
    <row r="26" spans="1:11" s="250" customFormat="1" ht="22.5" customHeight="1">
      <c r="A26" s="239">
        <f t="shared" si="0"/>
        <v>2</v>
      </c>
      <c r="B26" s="241" t="s">
        <v>146</v>
      </c>
      <c r="C26" s="241">
        <v>42059</v>
      </c>
      <c r="D26" s="235" t="s">
        <v>147</v>
      </c>
      <c r="E26" s="234" t="s">
        <v>232</v>
      </c>
      <c r="F26" s="244" t="s">
        <v>148</v>
      </c>
      <c r="G26" s="245"/>
      <c r="H26" s="246"/>
      <c r="I26" s="247">
        <f t="shared" si="1"/>
        <v>0</v>
      </c>
      <c r="J26" s="246"/>
      <c r="K26" s="247">
        <v>7425000</v>
      </c>
    </row>
    <row r="27" spans="1:11" ht="22.5" hidden="1" customHeight="1">
      <c r="A27" s="223">
        <f t="shared" si="0"/>
        <v>2</v>
      </c>
      <c r="B27" s="174" t="s">
        <v>154</v>
      </c>
      <c r="C27" s="174">
        <v>42060</v>
      </c>
      <c r="D27" s="212" t="s">
        <v>159</v>
      </c>
      <c r="E27" s="213" t="s">
        <v>236</v>
      </c>
      <c r="F27" s="175" t="s">
        <v>160</v>
      </c>
      <c r="G27" s="176">
        <v>21350</v>
      </c>
      <c r="H27" s="160"/>
      <c r="I27" s="148">
        <v>0</v>
      </c>
      <c r="J27" s="160">
        <v>55000</v>
      </c>
      <c r="K27" s="148">
        <v>1174250000</v>
      </c>
    </row>
    <row r="28" spans="1:11" ht="22.5" hidden="1" customHeight="1">
      <c r="A28" s="223">
        <f t="shared" si="0"/>
        <v>5</v>
      </c>
      <c r="B28" s="225" t="s">
        <v>143</v>
      </c>
      <c r="C28" s="224">
        <v>42151</v>
      </c>
      <c r="D28" s="226" t="s">
        <v>241</v>
      </c>
      <c r="E28" s="228" t="s">
        <v>233</v>
      </c>
      <c r="F28" s="227" t="s">
        <v>145</v>
      </c>
      <c r="G28" s="176">
        <v>21810</v>
      </c>
      <c r="H28" s="160">
        <v>81000</v>
      </c>
      <c r="I28" s="148">
        <f t="shared" si="1"/>
        <v>1766610000</v>
      </c>
      <c r="J28" s="160"/>
      <c r="K28" s="148">
        <f t="shared" si="2"/>
        <v>0</v>
      </c>
    </row>
    <row r="29" spans="1:11" s="250" customFormat="1" ht="22.5" customHeight="1">
      <c r="A29" s="239">
        <f t="shared" ref="A29" si="3">IF(C29&lt;&gt;"",MONTH(C29),"")</f>
        <v>5</v>
      </c>
      <c r="B29" s="251" t="s">
        <v>146</v>
      </c>
      <c r="C29" s="252">
        <v>42151</v>
      </c>
      <c r="D29" s="235" t="s">
        <v>147</v>
      </c>
      <c r="E29" s="228" t="s">
        <v>233</v>
      </c>
      <c r="F29" s="253" t="s">
        <v>148</v>
      </c>
      <c r="G29" s="245"/>
      <c r="H29" s="246"/>
      <c r="I29" s="247"/>
      <c r="J29" s="246"/>
      <c r="K29" s="247">
        <v>35640000</v>
      </c>
    </row>
    <row r="30" spans="1:11" ht="22.5" hidden="1" customHeight="1">
      <c r="A30" s="223">
        <f t="shared" si="0"/>
        <v>5</v>
      </c>
      <c r="B30" s="174" t="s">
        <v>154</v>
      </c>
      <c r="C30" s="224">
        <v>42151</v>
      </c>
      <c r="D30" s="226" t="s">
        <v>242</v>
      </c>
      <c r="E30" s="228" t="s">
        <v>243</v>
      </c>
      <c r="F30" s="175" t="s">
        <v>160</v>
      </c>
      <c r="G30" s="176">
        <v>21800</v>
      </c>
      <c r="H30" s="160"/>
      <c r="I30" s="148">
        <f t="shared" si="1"/>
        <v>0</v>
      </c>
      <c r="J30" s="160">
        <v>76300</v>
      </c>
      <c r="K30" s="148">
        <f t="shared" si="2"/>
        <v>1663340000</v>
      </c>
    </row>
    <row r="31" spans="1:11" ht="22.5" hidden="1" customHeight="1">
      <c r="A31" s="223">
        <f t="shared" si="0"/>
        <v>5</v>
      </c>
      <c r="B31" s="174" t="s">
        <v>143</v>
      </c>
      <c r="C31" s="174">
        <v>42145</v>
      </c>
      <c r="D31" s="212" t="s">
        <v>244</v>
      </c>
      <c r="E31" s="213" t="s">
        <v>126</v>
      </c>
      <c r="F31" s="175" t="s">
        <v>145</v>
      </c>
      <c r="G31" s="176">
        <v>21840</v>
      </c>
      <c r="H31" s="160">
        <v>69000</v>
      </c>
      <c r="I31" s="148">
        <f t="shared" si="1"/>
        <v>1506960000</v>
      </c>
      <c r="J31" s="160"/>
      <c r="K31" s="148">
        <f t="shared" si="2"/>
        <v>0</v>
      </c>
    </row>
    <row r="32" spans="1:11" s="250" customFormat="1" ht="22.5" customHeight="1">
      <c r="A32" s="239">
        <f t="shared" ref="A32" si="4">IF(C32&lt;&gt;"",MONTH(C32),"")</f>
        <v>5</v>
      </c>
      <c r="B32" s="241" t="s">
        <v>146</v>
      </c>
      <c r="C32" s="241">
        <v>42145</v>
      </c>
      <c r="D32" s="235" t="s">
        <v>147</v>
      </c>
      <c r="E32" s="234" t="s">
        <v>126</v>
      </c>
      <c r="F32" s="244" t="s">
        <v>148</v>
      </c>
      <c r="G32" s="245"/>
      <c r="H32" s="246"/>
      <c r="I32" s="247">
        <f t="shared" ref="I32" si="5">G32*H32</f>
        <v>0</v>
      </c>
      <c r="J32" s="246"/>
      <c r="K32" s="247">
        <v>35190000</v>
      </c>
    </row>
    <row r="33" spans="1:11" ht="22.5" hidden="1" customHeight="1">
      <c r="A33" s="223">
        <f t="shared" si="0"/>
        <v>5</v>
      </c>
      <c r="B33" s="174" t="s">
        <v>154</v>
      </c>
      <c r="C33" s="174">
        <v>42145</v>
      </c>
      <c r="D33" s="226" t="s">
        <v>249</v>
      </c>
      <c r="E33" s="213" t="s">
        <v>245</v>
      </c>
      <c r="F33" s="175" t="s">
        <v>145</v>
      </c>
      <c r="G33" s="176">
        <v>21840</v>
      </c>
      <c r="H33" s="160"/>
      <c r="I33" s="148">
        <f t="shared" si="1"/>
        <v>0</v>
      </c>
      <c r="J33" s="160">
        <v>61500</v>
      </c>
      <c r="K33" s="148">
        <f t="shared" si="2"/>
        <v>1343160000</v>
      </c>
    </row>
    <row r="34" spans="1:11" ht="22.5" hidden="1" customHeight="1">
      <c r="A34" s="223">
        <f t="shared" si="0"/>
        <v>5</v>
      </c>
      <c r="B34" s="225" t="s">
        <v>143</v>
      </c>
      <c r="C34" s="224">
        <v>42153</v>
      </c>
      <c r="D34" s="226" t="s">
        <v>246</v>
      </c>
      <c r="E34" s="213" t="s">
        <v>127</v>
      </c>
      <c r="F34" s="175" t="s">
        <v>145</v>
      </c>
      <c r="G34" s="176">
        <v>21780</v>
      </c>
      <c r="H34" s="160">
        <v>70000</v>
      </c>
      <c r="I34" s="148">
        <f t="shared" si="1"/>
        <v>1524600000</v>
      </c>
      <c r="J34" s="160"/>
      <c r="K34" s="148">
        <f t="shared" si="2"/>
        <v>0</v>
      </c>
    </row>
    <row r="35" spans="1:11" s="250" customFormat="1" ht="22.5" customHeight="1">
      <c r="A35" s="239">
        <f t="shared" ref="A35" si="6">IF(C35&lt;&gt;"",MONTH(C35),"")</f>
        <v>5</v>
      </c>
      <c r="B35" s="251" t="s">
        <v>146</v>
      </c>
      <c r="C35" s="252">
        <v>42153</v>
      </c>
      <c r="D35" s="235" t="s">
        <v>147</v>
      </c>
      <c r="E35" s="234" t="s">
        <v>127</v>
      </c>
      <c r="F35" s="244" t="s">
        <v>148</v>
      </c>
      <c r="G35" s="245"/>
      <c r="H35" s="246"/>
      <c r="I35" s="247">
        <f t="shared" ref="I35" si="7">G35*H35</f>
        <v>0</v>
      </c>
      <c r="J35" s="246"/>
      <c r="K35" s="247">
        <v>26600000</v>
      </c>
    </row>
    <row r="36" spans="1:11" ht="22.5" hidden="1" customHeight="1">
      <c r="A36" s="223">
        <f t="shared" si="0"/>
        <v>5</v>
      </c>
      <c r="B36" s="225" t="s">
        <v>143</v>
      </c>
      <c r="C36" s="224">
        <v>42153</v>
      </c>
      <c r="D36" s="226" t="s">
        <v>247</v>
      </c>
      <c r="E36" s="213" t="s">
        <v>128</v>
      </c>
      <c r="F36" s="175" t="s">
        <v>145</v>
      </c>
      <c r="G36" s="176">
        <v>21780</v>
      </c>
      <c r="H36" s="160">
        <v>19500</v>
      </c>
      <c r="I36" s="148">
        <f t="shared" si="1"/>
        <v>424710000</v>
      </c>
      <c r="J36" s="160"/>
      <c r="K36" s="148">
        <f t="shared" si="2"/>
        <v>0</v>
      </c>
    </row>
    <row r="37" spans="1:11" s="250" customFormat="1" ht="21.75" customHeight="1">
      <c r="A37" s="239">
        <f t="shared" ref="A37" si="8">IF(C37&lt;&gt;"",MONTH(C37),"")</f>
        <v>5</v>
      </c>
      <c r="B37" s="251" t="s">
        <v>146</v>
      </c>
      <c r="C37" s="252">
        <v>42153</v>
      </c>
      <c r="D37" s="235" t="s">
        <v>147</v>
      </c>
      <c r="E37" s="234" t="s">
        <v>128</v>
      </c>
      <c r="F37" s="244" t="s">
        <v>148</v>
      </c>
      <c r="G37" s="245"/>
      <c r="H37" s="246"/>
      <c r="I37" s="247">
        <f t="shared" ref="I37:I45" si="9">G37*H37</f>
        <v>0</v>
      </c>
      <c r="J37" s="246"/>
      <c r="K37" s="247">
        <v>7410000</v>
      </c>
    </row>
    <row r="38" spans="1:11" ht="21.75" hidden="1" customHeight="1">
      <c r="A38" s="223">
        <f t="shared" si="0"/>
        <v>6</v>
      </c>
      <c r="B38" s="174" t="s">
        <v>154</v>
      </c>
      <c r="C38" s="174">
        <v>42156</v>
      </c>
      <c r="D38" s="212" t="s">
        <v>278</v>
      </c>
      <c r="E38" s="213" t="s">
        <v>275</v>
      </c>
      <c r="F38" s="175" t="s">
        <v>145</v>
      </c>
      <c r="G38" s="176">
        <v>21815</v>
      </c>
      <c r="H38" s="160">
        <v>0</v>
      </c>
      <c r="I38" s="148">
        <f t="shared" si="9"/>
        <v>0</v>
      </c>
      <c r="J38" s="160">
        <v>89500</v>
      </c>
      <c r="K38" s="148">
        <f t="shared" ref="K38:K45" si="10">G38*J38</f>
        <v>1952442500</v>
      </c>
    </row>
    <row r="39" spans="1:11" ht="21.75" hidden="1" customHeight="1">
      <c r="A39" s="223">
        <f t="shared" ref="A39:A71" si="11">IF(C39&lt;&gt;"",MONTH(C39),"")</f>
        <v>6</v>
      </c>
      <c r="B39" s="174" t="s">
        <v>143</v>
      </c>
      <c r="C39" s="174">
        <v>42180</v>
      </c>
      <c r="D39" s="212" t="s">
        <v>279</v>
      </c>
      <c r="E39" s="213" t="s">
        <v>129</v>
      </c>
      <c r="F39" s="175" t="s">
        <v>145</v>
      </c>
      <c r="G39" s="176">
        <v>21835</v>
      </c>
      <c r="H39" s="160">
        <v>43500</v>
      </c>
      <c r="I39" s="148">
        <f t="shared" si="9"/>
        <v>949822500</v>
      </c>
      <c r="J39" s="160">
        <v>0</v>
      </c>
      <c r="K39" s="148">
        <f t="shared" si="10"/>
        <v>0</v>
      </c>
    </row>
    <row r="40" spans="1:11" ht="21.75" hidden="1" customHeight="1">
      <c r="A40" s="223">
        <f t="shared" si="11"/>
        <v>6</v>
      </c>
      <c r="B40" s="174" t="s">
        <v>143</v>
      </c>
      <c r="C40" s="174">
        <v>42180</v>
      </c>
      <c r="D40" s="212" t="s">
        <v>280</v>
      </c>
      <c r="E40" s="213" t="s">
        <v>130</v>
      </c>
      <c r="F40" s="175" t="s">
        <v>145</v>
      </c>
      <c r="G40" s="176">
        <v>21835</v>
      </c>
      <c r="H40" s="160">
        <v>27500</v>
      </c>
      <c r="I40" s="148">
        <f t="shared" si="9"/>
        <v>600462500</v>
      </c>
      <c r="J40" s="160">
        <v>0</v>
      </c>
      <c r="K40" s="148">
        <f t="shared" si="10"/>
        <v>0</v>
      </c>
    </row>
    <row r="41" spans="1:11" ht="21.75" hidden="1" customHeight="1">
      <c r="A41" s="223">
        <f t="shared" si="11"/>
        <v>6</v>
      </c>
      <c r="B41" s="174" t="s">
        <v>154</v>
      </c>
      <c r="C41" s="174">
        <v>42180</v>
      </c>
      <c r="D41" s="212" t="s">
        <v>281</v>
      </c>
      <c r="E41" s="146" t="s">
        <v>276</v>
      </c>
      <c r="F41" s="175" t="s">
        <v>145</v>
      </c>
      <c r="G41" s="176">
        <v>21812</v>
      </c>
      <c r="H41" s="160">
        <v>0</v>
      </c>
      <c r="I41" s="148">
        <f t="shared" si="9"/>
        <v>0</v>
      </c>
      <c r="J41" s="160">
        <v>70000</v>
      </c>
      <c r="K41" s="148">
        <f t="shared" si="10"/>
        <v>1526840000</v>
      </c>
    </row>
    <row r="42" spans="1:11" ht="21.75" hidden="1" customHeight="1">
      <c r="A42" s="223">
        <f t="shared" ref="A42:A66" si="12">IF(C42&lt;&gt;"",MONTH(C42),"")</f>
        <v>6</v>
      </c>
      <c r="B42" s="174" t="s">
        <v>143</v>
      </c>
      <c r="C42" s="174">
        <v>42182</v>
      </c>
      <c r="D42" s="212" t="s">
        <v>282</v>
      </c>
      <c r="E42" s="213" t="s">
        <v>130</v>
      </c>
      <c r="F42" s="175" t="s">
        <v>145</v>
      </c>
      <c r="G42" s="176">
        <v>21825</v>
      </c>
      <c r="H42" s="160">
        <v>21500</v>
      </c>
      <c r="I42" s="148">
        <f t="shared" si="9"/>
        <v>469237500</v>
      </c>
      <c r="J42" s="160">
        <v>0</v>
      </c>
      <c r="K42" s="148">
        <f t="shared" si="10"/>
        <v>0</v>
      </c>
    </row>
    <row r="43" spans="1:11" ht="21.75" hidden="1" customHeight="1">
      <c r="A43" s="223">
        <f t="shared" si="12"/>
        <v>6</v>
      </c>
      <c r="B43" s="174" t="s">
        <v>154</v>
      </c>
      <c r="C43" s="174">
        <v>42184</v>
      </c>
      <c r="D43" s="212" t="s">
        <v>283</v>
      </c>
      <c r="E43" s="213" t="s">
        <v>277</v>
      </c>
      <c r="F43" s="175" t="s">
        <v>145</v>
      </c>
      <c r="G43" s="176">
        <v>21825</v>
      </c>
      <c r="H43" s="160">
        <v>0</v>
      </c>
      <c r="I43" s="148">
        <f t="shared" si="9"/>
        <v>0</v>
      </c>
      <c r="J43" s="160">
        <v>21000</v>
      </c>
      <c r="K43" s="148">
        <f t="shared" si="10"/>
        <v>458325000</v>
      </c>
    </row>
    <row r="44" spans="1:11" ht="21.75" hidden="1" customHeight="1">
      <c r="A44" s="223">
        <f t="shared" si="12"/>
        <v>6</v>
      </c>
      <c r="B44" s="174" t="s">
        <v>143</v>
      </c>
      <c r="C44" s="174">
        <v>42158</v>
      </c>
      <c r="D44" s="212" t="s">
        <v>284</v>
      </c>
      <c r="E44" s="213" t="s">
        <v>234</v>
      </c>
      <c r="F44" s="175" t="s">
        <v>145</v>
      </c>
      <c r="G44" s="176">
        <v>21825</v>
      </c>
      <c r="H44" s="160">
        <v>95700</v>
      </c>
      <c r="I44" s="148">
        <f t="shared" si="9"/>
        <v>2088652500</v>
      </c>
      <c r="J44" s="160">
        <v>0</v>
      </c>
      <c r="K44" s="148">
        <f t="shared" si="10"/>
        <v>0</v>
      </c>
    </row>
    <row r="45" spans="1:11" ht="21.75" hidden="1" customHeight="1">
      <c r="A45" s="223">
        <f t="shared" si="12"/>
        <v>6</v>
      </c>
      <c r="B45" s="174" t="s">
        <v>143</v>
      </c>
      <c r="C45" s="174">
        <v>42178</v>
      </c>
      <c r="D45" s="212" t="s">
        <v>285</v>
      </c>
      <c r="E45" s="213" t="s">
        <v>235</v>
      </c>
      <c r="F45" s="175" t="s">
        <v>145</v>
      </c>
      <c r="G45" s="176">
        <v>21835</v>
      </c>
      <c r="H45" s="160">
        <v>43600</v>
      </c>
      <c r="I45" s="148">
        <f t="shared" si="9"/>
        <v>952006000</v>
      </c>
      <c r="J45" s="160">
        <v>0</v>
      </c>
      <c r="K45" s="148">
        <f t="shared" si="10"/>
        <v>0</v>
      </c>
    </row>
    <row r="46" spans="1:11" ht="21.75" hidden="1" customHeight="1">
      <c r="A46" s="223">
        <f t="shared" si="12"/>
        <v>6</v>
      </c>
      <c r="B46" s="174" t="s">
        <v>154</v>
      </c>
      <c r="C46" s="174">
        <v>42158</v>
      </c>
      <c r="D46" s="212" t="s">
        <v>286</v>
      </c>
      <c r="E46" s="213" t="s">
        <v>288</v>
      </c>
      <c r="F46" s="175" t="s">
        <v>160</v>
      </c>
      <c r="G46" s="176">
        <f>K46/J46</f>
        <v>21820</v>
      </c>
      <c r="H46" s="160"/>
      <c r="I46" s="148">
        <f t="shared" ref="I46:I66" si="13">G46*H46</f>
        <v>0</v>
      </c>
      <c r="J46" s="160">
        <v>95000</v>
      </c>
      <c r="K46" s="148">
        <v>2072900000</v>
      </c>
    </row>
    <row r="47" spans="1:11" ht="21.75" hidden="1" customHeight="1">
      <c r="A47" s="223">
        <f t="shared" si="12"/>
        <v>6</v>
      </c>
      <c r="B47" s="174" t="s">
        <v>154</v>
      </c>
      <c r="C47" s="174">
        <v>42181</v>
      </c>
      <c r="D47" s="212" t="s">
        <v>287</v>
      </c>
      <c r="E47" s="213" t="s">
        <v>289</v>
      </c>
      <c r="F47" s="175" t="s">
        <v>160</v>
      </c>
      <c r="G47" s="176">
        <f>K47/J47</f>
        <v>21810</v>
      </c>
      <c r="H47" s="160"/>
      <c r="I47" s="148">
        <f t="shared" si="13"/>
        <v>0</v>
      </c>
      <c r="J47" s="160">
        <v>43600</v>
      </c>
      <c r="K47" s="148">
        <v>950916000</v>
      </c>
    </row>
    <row r="48" spans="1:11" s="250" customFormat="1" ht="21.75" customHeight="1">
      <c r="A48" s="239">
        <f t="shared" si="12"/>
        <v>6</v>
      </c>
      <c r="B48" s="251" t="s">
        <v>146</v>
      </c>
      <c r="C48" s="241">
        <v>42180</v>
      </c>
      <c r="D48" s="235" t="s">
        <v>147</v>
      </c>
      <c r="E48" s="254" t="s">
        <v>129</v>
      </c>
      <c r="F48" s="244" t="s">
        <v>148</v>
      </c>
      <c r="G48" s="245"/>
      <c r="H48" s="246"/>
      <c r="I48" s="247">
        <f t="shared" si="13"/>
        <v>0</v>
      </c>
      <c r="J48" s="246"/>
      <c r="K48" s="247">
        <v>19792500</v>
      </c>
    </row>
    <row r="49" spans="1:11" s="250" customFormat="1" ht="21.75" customHeight="1">
      <c r="A49" s="239">
        <f t="shared" si="12"/>
        <v>6</v>
      </c>
      <c r="B49" s="251" t="s">
        <v>146</v>
      </c>
      <c r="C49" s="241">
        <v>42182</v>
      </c>
      <c r="D49" s="235" t="s">
        <v>147</v>
      </c>
      <c r="E49" s="254" t="s">
        <v>130</v>
      </c>
      <c r="F49" s="244" t="s">
        <v>148</v>
      </c>
      <c r="G49" s="245"/>
      <c r="H49" s="246"/>
      <c r="I49" s="247">
        <f t="shared" si="13"/>
        <v>0</v>
      </c>
      <c r="J49" s="246"/>
      <c r="K49" s="247">
        <v>23550000</v>
      </c>
    </row>
    <row r="50" spans="1:11" s="250" customFormat="1" ht="21.75" customHeight="1">
      <c r="A50" s="239">
        <f t="shared" si="12"/>
        <v>6</v>
      </c>
      <c r="B50" s="251" t="s">
        <v>146</v>
      </c>
      <c r="C50" s="241">
        <v>42158</v>
      </c>
      <c r="D50" s="235" t="s">
        <v>147</v>
      </c>
      <c r="E50" s="255" t="s">
        <v>234</v>
      </c>
      <c r="F50" s="244" t="s">
        <v>148</v>
      </c>
      <c r="G50" s="245"/>
      <c r="H50" s="246"/>
      <c r="I50" s="247">
        <f t="shared" si="13"/>
        <v>0</v>
      </c>
      <c r="J50" s="246"/>
      <c r="K50" s="247">
        <v>40672500</v>
      </c>
    </row>
    <row r="51" spans="1:11" s="250" customFormat="1" ht="21.75" customHeight="1">
      <c r="A51" s="239">
        <f t="shared" si="12"/>
        <v>6</v>
      </c>
      <c r="B51" s="251" t="s">
        <v>146</v>
      </c>
      <c r="C51" s="241">
        <v>42178</v>
      </c>
      <c r="D51" s="235" t="s">
        <v>147</v>
      </c>
      <c r="E51" s="254" t="s">
        <v>235</v>
      </c>
      <c r="F51" s="244" t="s">
        <v>148</v>
      </c>
      <c r="G51" s="245"/>
      <c r="H51" s="246"/>
      <c r="I51" s="247">
        <f t="shared" si="13"/>
        <v>0</v>
      </c>
      <c r="J51" s="246"/>
      <c r="K51" s="247">
        <v>18966000</v>
      </c>
    </row>
    <row r="52" spans="1:11" ht="21.75" hidden="1" customHeight="1">
      <c r="A52" s="223">
        <f t="shared" si="12"/>
        <v>7</v>
      </c>
      <c r="B52" s="174" t="s">
        <v>143</v>
      </c>
      <c r="C52" s="174">
        <v>42205</v>
      </c>
      <c r="D52" s="212" t="s">
        <v>290</v>
      </c>
      <c r="E52" s="232" t="s">
        <v>131</v>
      </c>
      <c r="F52" s="175" t="s">
        <v>145</v>
      </c>
      <c r="G52" s="176">
        <v>21825</v>
      </c>
      <c r="H52" s="160">
        <v>98000</v>
      </c>
      <c r="I52" s="148">
        <f t="shared" si="13"/>
        <v>2138850000</v>
      </c>
      <c r="J52" s="160"/>
      <c r="K52" s="148">
        <f t="shared" ref="K52:K66" si="14">G52*J52</f>
        <v>0</v>
      </c>
    </row>
    <row r="53" spans="1:11" s="250" customFormat="1" ht="21.75" customHeight="1">
      <c r="A53" s="239">
        <f t="shared" ref="A53" si="15">IF(C53&lt;&gt;"",MONTH(C53),"")</f>
        <v>7</v>
      </c>
      <c r="B53" s="241" t="s">
        <v>146</v>
      </c>
      <c r="C53" s="241">
        <v>42205</v>
      </c>
      <c r="D53" s="235" t="s">
        <v>147</v>
      </c>
      <c r="E53" s="234" t="s">
        <v>131</v>
      </c>
      <c r="F53" s="244" t="s">
        <v>148</v>
      </c>
      <c r="G53" s="245"/>
      <c r="H53" s="246"/>
      <c r="I53" s="247"/>
      <c r="J53" s="246"/>
      <c r="K53" s="247">
        <v>49980000</v>
      </c>
    </row>
    <row r="54" spans="1:11" ht="21.75" hidden="1" customHeight="1">
      <c r="A54" s="223">
        <f t="shared" si="12"/>
        <v>7</v>
      </c>
      <c r="B54" s="174" t="s">
        <v>154</v>
      </c>
      <c r="C54" s="174">
        <v>42205</v>
      </c>
      <c r="D54" s="212" t="s">
        <v>291</v>
      </c>
      <c r="E54" s="213" t="s">
        <v>292</v>
      </c>
      <c r="F54" s="175" t="s">
        <v>145</v>
      </c>
      <c r="G54" s="176">
        <v>21825</v>
      </c>
      <c r="H54" s="160"/>
      <c r="I54" s="148">
        <f t="shared" si="13"/>
        <v>0</v>
      </c>
      <c r="J54" s="160">
        <v>97000</v>
      </c>
      <c r="K54" s="148">
        <f t="shared" si="14"/>
        <v>2117025000</v>
      </c>
    </row>
    <row r="55" spans="1:11" ht="21.75" hidden="1" customHeight="1">
      <c r="A55" s="223">
        <f t="shared" si="12"/>
        <v>8</v>
      </c>
      <c r="B55" s="174" t="s">
        <v>143</v>
      </c>
      <c r="C55" s="174">
        <v>42245</v>
      </c>
      <c r="D55" s="212" t="s">
        <v>298</v>
      </c>
      <c r="E55" s="213" t="s">
        <v>162</v>
      </c>
      <c r="F55" s="175" t="s">
        <v>145</v>
      </c>
      <c r="G55" s="176">
        <v>22475</v>
      </c>
      <c r="H55" s="160">
        <v>97300</v>
      </c>
      <c r="I55" s="148">
        <f t="shared" si="13"/>
        <v>2186817500</v>
      </c>
      <c r="J55" s="160"/>
      <c r="K55" s="148">
        <f t="shared" si="14"/>
        <v>0</v>
      </c>
    </row>
    <row r="56" spans="1:11" s="250" customFormat="1" ht="21.75" customHeight="1">
      <c r="A56" s="239">
        <f t="shared" ref="A56" si="16">IF(C56&lt;&gt;"",MONTH(C56),"")</f>
        <v>8</v>
      </c>
      <c r="B56" s="241" t="s">
        <v>146</v>
      </c>
      <c r="C56" s="241">
        <v>42245</v>
      </c>
      <c r="D56" s="235" t="s">
        <v>147</v>
      </c>
      <c r="E56" s="234" t="s">
        <v>162</v>
      </c>
      <c r="F56" s="244" t="s">
        <v>148</v>
      </c>
      <c r="G56" s="245"/>
      <c r="H56" s="246"/>
      <c r="I56" s="247"/>
      <c r="J56" s="246"/>
      <c r="K56" s="247">
        <v>109462500</v>
      </c>
    </row>
    <row r="57" spans="1:11" ht="21.75" hidden="1" customHeight="1">
      <c r="A57" s="223">
        <f t="shared" si="12"/>
        <v>8</v>
      </c>
      <c r="B57" s="174" t="s">
        <v>154</v>
      </c>
      <c r="C57" s="174">
        <v>42247</v>
      </c>
      <c r="D57" s="212" t="s">
        <v>299</v>
      </c>
      <c r="E57" s="213" t="s">
        <v>300</v>
      </c>
      <c r="F57" s="175" t="s">
        <v>145</v>
      </c>
      <c r="G57" s="176">
        <v>22475</v>
      </c>
      <c r="H57" s="160"/>
      <c r="I57" s="148">
        <f t="shared" si="13"/>
        <v>0</v>
      </c>
      <c r="J57" s="160">
        <v>82000</v>
      </c>
      <c r="K57" s="148">
        <f t="shared" si="14"/>
        <v>1842950000</v>
      </c>
    </row>
    <row r="58" spans="1:11" ht="21.75" hidden="1" customHeight="1">
      <c r="A58" s="223">
        <f>IF(C58&lt;&gt;"",MONTH(C58),"")</f>
        <v>8</v>
      </c>
      <c r="B58" s="174" t="s">
        <v>143</v>
      </c>
      <c r="C58" s="174">
        <v>42233</v>
      </c>
      <c r="D58" s="212" t="s">
        <v>303</v>
      </c>
      <c r="E58" s="213" t="s">
        <v>236</v>
      </c>
      <c r="F58" s="175" t="s">
        <v>145</v>
      </c>
      <c r="G58" s="176">
        <v>22110</v>
      </c>
      <c r="H58" s="160">
        <v>55000</v>
      </c>
      <c r="I58" s="148">
        <f>G58*H58</f>
        <v>1216050000</v>
      </c>
      <c r="J58" s="160"/>
      <c r="K58" s="148">
        <f>G58*J58</f>
        <v>0</v>
      </c>
    </row>
    <row r="59" spans="1:11" s="250" customFormat="1" ht="21.75" customHeight="1">
      <c r="A59" s="239">
        <f>IF(C59&lt;&gt;"",MONTH(C59),"")</f>
        <v>8</v>
      </c>
      <c r="B59" s="241" t="s">
        <v>146</v>
      </c>
      <c r="C59" s="241">
        <v>42233</v>
      </c>
      <c r="D59" s="235" t="s">
        <v>147</v>
      </c>
      <c r="E59" s="234" t="s">
        <v>236</v>
      </c>
      <c r="F59" s="244" t="s">
        <v>148</v>
      </c>
      <c r="G59" s="245"/>
      <c r="H59" s="246"/>
      <c r="I59" s="247">
        <f>G59*H59</f>
        <v>0</v>
      </c>
      <c r="J59" s="246"/>
      <c r="K59" s="247">
        <v>41800000</v>
      </c>
    </row>
    <row r="60" spans="1:11" ht="21.75" hidden="1" customHeight="1">
      <c r="A60" s="223">
        <f t="shared" si="12"/>
        <v>8</v>
      </c>
      <c r="B60" s="174" t="s">
        <v>154</v>
      </c>
      <c r="C60" s="174">
        <v>42234</v>
      </c>
      <c r="D60" s="212" t="s">
        <v>301</v>
      </c>
      <c r="E60" s="213" t="s">
        <v>302</v>
      </c>
      <c r="F60" s="175" t="s">
        <v>160</v>
      </c>
      <c r="G60" s="176">
        <v>22080</v>
      </c>
      <c r="H60" s="160"/>
      <c r="I60" s="148">
        <f t="shared" si="13"/>
        <v>0</v>
      </c>
      <c r="J60" s="160">
        <v>52300</v>
      </c>
      <c r="K60" s="148">
        <v>1154784000</v>
      </c>
    </row>
    <row r="61" spans="1:11" ht="21.75" hidden="1" customHeight="1">
      <c r="A61" s="223">
        <f t="shared" si="12"/>
        <v>9</v>
      </c>
      <c r="B61" s="225" t="s">
        <v>143</v>
      </c>
      <c r="C61" s="224">
        <v>42248</v>
      </c>
      <c r="D61" s="226" t="s">
        <v>304</v>
      </c>
      <c r="E61" s="213" t="s">
        <v>132</v>
      </c>
      <c r="F61" s="175" t="s">
        <v>145</v>
      </c>
      <c r="G61" s="176">
        <v>22488</v>
      </c>
      <c r="H61" s="160">
        <v>40000</v>
      </c>
      <c r="I61" s="148">
        <f t="shared" si="13"/>
        <v>899520000</v>
      </c>
      <c r="J61" s="160"/>
      <c r="K61" s="148">
        <f t="shared" si="14"/>
        <v>0</v>
      </c>
    </row>
    <row r="62" spans="1:11" ht="21.75" hidden="1" customHeight="1">
      <c r="A62" s="223">
        <f t="shared" si="12"/>
        <v>9</v>
      </c>
      <c r="B62" s="225" t="s">
        <v>154</v>
      </c>
      <c r="C62" s="224">
        <v>42248</v>
      </c>
      <c r="D62" s="226" t="s">
        <v>305</v>
      </c>
      <c r="E62" s="228" t="s">
        <v>309</v>
      </c>
      <c r="F62" s="175" t="s">
        <v>145</v>
      </c>
      <c r="G62" s="176">
        <v>22488</v>
      </c>
      <c r="H62" s="160"/>
      <c r="I62" s="148">
        <f t="shared" si="13"/>
        <v>0</v>
      </c>
      <c r="J62" s="160">
        <v>40000</v>
      </c>
      <c r="K62" s="148">
        <f t="shared" si="14"/>
        <v>899520000</v>
      </c>
    </row>
    <row r="63" spans="1:11" ht="21.75" hidden="1" customHeight="1">
      <c r="A63" s="223">
        <f t="shared" si="12"/>
        <v>9</v>
      </c>
      <c r="B63" s="225" t="s">
        <v>143</v>
      </c>
      <c r="C63" s="224">
        <v>42251</v>
      </c>
      <c r="D63" s="226" t="s">
        <v>306</v>
      </c>
      <c r="E63" s="234" t="s">
        <v>132</v>
      </c>
      <c r="F63" s="175" t="s">
        <v>145</v>
      </c>
      <c r="G63" s="176">
        <v>22485</v>
      </c>
      <c r="H63" s="160">
        <v>50000</v>
      </c>
      <c r="I63" s="148">
        <f t="shared" si="13"/>
        <v>1124250000</v>
      </c>
      <c r="J63" s="160"/>
      <c r="K63" s="148">
        <f t="shared" si="14"/>
        <v>0</v>
      </c>
    </row>
    <row r="64" spans="1:11" s="250" customFormat="1" ht="21.75" customHeight="1">
      <c r="A64" s="239">
        <f t="shared" ref="A64" si="17">IF(C64&lt;&gt;"",MONTH(C64),"")</f>
        <v>9</v>
      </c>
      <c r="B64" s="251" t="s">
        <v>146</v>
      </c>
      <c r="C64" s="252">
        <v>42251</v>
      </c>
      <c r="D64" s="228" t="s">
        <v>147</v>
      </c>
      <c r="E64" s="234" t="s">
        <v>132</v>
      </c>
      <c r="F64" s="244" t="s">
        <v>148</v>
      </c>
      <c r="G64" s="245"/>
      <c r="H64" s="246"/>
      <c r="I64" s="247"/>
      <c r="J64" s="246"/>
      <c r="K64" s="247">
        <v>102270000</v>
      </c>
    </row>
    <row r="65" spans="1:11" ht="21.75" hidden="1" customHeight="1">
      <c r="A65" s="223">
        <f t="shared" si="12"/>
        <v>9</v>
      </c>
      <c r="B65" s="225" t="s">
        <v>154</v>
      </c>
      <c r="C65" s="224">
        <v>42251</v>
      </c>
      <c r="D65" s="226" t="s">
        <v>307</v>
      </c>
      <c r="E65" s="228" t="s">
        <v>310</v>
      </c>
      <c r="F65" s="175" t="s">
        <v>145</v>
      </c>
      <c r="G65" s="176">
        <v>22485</v>
      </c>
      <c r="H65" s="160"/>
      <c r="I65" s="148">
        <f t="shared" si="13"/>
        <v>0</v>
      </c>
      <c r="J65" s="160">
        <v>50000</v>
      </c>
      <c r="K65" s="148">
        <f t="shared" si="14"/>
        <v>1124250000</v>
      </c>
    </row>
    <row r="66" spans="1:11" ht="21.75" hidden="1" customHeight="1">
      <c r="A66" s="223">
        <f t="shared" si="12"/>
        <v>9</v>
      </c>
      <c r="B66" s="225" t="s">
        <v>143</v>
      </c>
      <c r="C66" s="224">
        <v>42277</v>
      </c>
      <c r="D66" s="226" t="s">
        <v>308</v>
      </c>
      <c r="E66" s="213" t="s">
        <v>230</v>
      </c>
      <c r="F66" s="175" t="s">
        <v>145</v>
      </c>
      <c r="G66" s="176">
        <v>22450</v>
      </c>
      <c r="H66" s="160">
        <v>89500</v>
      </c>
      <c r="I66" s="148">
        <f t="shared" si="13"/>
        <v>2009275000</v>
      </c>
      <c r="J66" s="160"/>
      <c r="K66" s="148">
        <f t="shared" si="14"/>
        <v>0</v>
      </c>
    </row>
    <row r="67" spans="1:11" s="250" customFormat="1" ht="21.75" customHeight="1">
      <c r="A67" s="239">
        <f t="shared" ref="A67" si="18">IF(C67&lt;&gt;"",MONTH(C67),"")</f>
        <v>9</v>
      </c>
      <c r="B67" s="251" t="s">
        <v>146</v>
      </c>
      <c r="C67" s="252">
        <v>42277</v>
      </c>
      <c r="D67" s="228" t="s">
        <v>147</v>
      </c>
      <c r="E67" s="234" t="s">
        <v>230</v>
      </c>
      <c r="F67" s="244" t="s">
        <v>148</v>
      </c>
      <c r="G67" s="245"/>
      <c r="H67" s="246"/>
      <c r="I67" s="247"/>
      <c r="J67" s="246"/>
      <c r="K67" s="247">
        <v>79655000</v>
      </c>
    </row>
    <row r="68" spans="1:11" ht="21.75" hidden="1" customHeight="1">
      <c r="A68" s="223">
        <f t="shared" si="11"/>
        <v>10</v>
      </c>
      <c r="B68" s="174" t="s">
        <v>143</v>
      </c>
      <c r="C68" s="174">
        <v>42278</v>
      </c>
      <c r="D68" s="212" t="s">
        <v>311</v>
      </c>
      <c r="E68" s="213" t="s">
        <v>116</v>
      </c>
      <c r="F68" s="175" t="s">
        <v>145</v>
      </c>
      <c r="G68" s="176">
        <v>22472</v>
      </c>
      <c r="H68" s="160">
        <v>15000</v>
      </c>
      <c r="I68" s="148">
        <f t="shared" ref="I68:I71" si="19">G68*H68</f>
        <v>337080000</v>
      </c>
      <c r="J68" s="160"/>
      <c r="K68" s="148">
        <f t="shared" ref="K68:K71" si="20">G68*J68</f>
        <v>0</v>
      </c>
    </row>
    <row r="69" spans="1:11" ht="21.75" hidden="1" customHeight="1">
      <c r="A69" s="223">
        <f t="shared" si="11"/>
        <v>10</v>
      </c>
      <c r="B69" s="174" t="s">
        <v>154</v>
      </c>
      <c r="C69" s="174">
        <v>42278</v>
      </c>
      <c r="D69" s="212" t="s">
        <v>312</v>
      </c>
      <c r="E69" s="213" t="s">
        <v>317</v>
      </c>
      <c r="F69" s="175" t="s">
        <v>145</v>
      </c>
      <c r="G69" s="176">
        <v>22472</v>
      </c>
      <c r="H69" s="160"/>
      <c r="I69" s="148">
        <f t="shared" si="19"/>
        <v>0</v>
      </c>
      <c r="J69" s="160">
        <v>89500</v>
      </c>
      <c r="K69" s="148">
        <f t="shared" si="20"/>
        <v>2011244000</v>
      </c>
    </row>
    <row r="70" spans="1:11" ht="21.75" hidden="1" customHeight="1">
      <c r="A70" s="223">
        <f t="shared" si="11"/>
        <v>10</v>
      </c>
      <c r="B70" s="174" t="s">
        <v>143</v>
      </c>
      <c r="C70" s="174">
        <v>42279</v>
      </c>
      <c r="D70" s="212" t="s">
        <v>313</v>
      </c>
      <c r="E70" s="213" t="s">
        <v>115</v>
      </c>
      <c r="F70" s="175" t="s">
        <v>145</v>
      </c>
      <c r="G70" s="176">
        <v>22485</v>
      </c>
      <c r="H70" s="160">
        <v>14011</v>
      </c>
      <c r="I70" s="148">
        <f t="shared" si="19"/>
        <v>315037335</v>
      </c>
      <c r="J70" s="160"/>
      <c r="K70" s="148">
        <f t="shared" si="20"/>
        <v>0</v>
      </c>
    </row>
    <row r="71" spans="1:11" ht="21.75" hidden="1" customHeight="1">
      <c r="A71" s="223">
        <f t="shared" si="11"/>
        <v>10</v>
      </c>
      <c r="B71" s="174" t="s">
        <v>143</v>
      </c>
      <c r="C71" s="174">
        <v>42279</v>
      </c>
      <c r="D71" s="212" t="s">
        <v>314</v>
      </c>
      <c r="E71" s="213" t="s">
        <v>116</v>
      </c>
      <c r="F71" s="175" t="s">
        <v>145</v>
      </c>
      <c r="G71" s="176">
        <v>22485</v>
      </c>
      <c r="H71" s="160">
        <v>17911</v>
      </c>
      <c r="I71" s="148">
        <f t="shared" si="19"/>
        <v>402728835</v>
      </c>
      <c r="J71" s="160"/>
      <c r="K71" s="148">
        <f t="shared" si="20"/>
        <v>0</v>
      </c>
    </row>
    <row r="72" spans="1:11" ht="21.75" hidden="1" customHeight="1">
      <c r="A72" s="223">
        <f t="shared" ref="A72:A85" si="21">IF(C72&lt;&gt;"",MONTH(C72),"")</f>
        <v>10</v>
      </c>
      <c r="B72" s="174" t="s">
        <v>143</v>
      </c>
      <c r="C72" s="174">
        <v>42279</v>
      </c>
      <c r="D72" s="212" t="s">
        <v>315</v>
      </c>
      <c r="E72" s="213" t="s">
        <v>117</v>
      </c>
      <c r="F72" s="175" t="s">
        <v>145</v>
      </c>
      <c r="G72" s="176">
        <v>22485</v>
      </c>
      <c r="H72" s="160">
        <v>20658</v>
      </c>
      <c r="I72" s="148">
        <f t="shared" ref="I72:I85" si="22">G72*H72</f>
        <v>464495130</v>
      </c>
      <c r="J72" s="160"/>
      <c r="K72" s="148">
        <f t="shared" ref="K72:K85" si="23">G72*J72</f>
        <v>0</v>
      </c>
    </row>
    <row r="73" spans="1:11" ht="21.75" hidden="1" customHeight="1">
      <c r="A73" s="223">
        <f t="shared" si="21"/>
        <v>10</v>
      </c>
      <c r="B73" s="174" t="s">
        <v>143</v>
      </c>
      <c r="C73" s="174">
        <v>42279</v>
      </c>
      <c r="D73" s="212" t="s">
        <v>319</v>
      </c>
      <c r="E73" s="234" t="s">
        <v>118</v>
      </c>
      <c r="F73" s="175" t="s">
        <v>145</v>
      </c>
      <c r="G73" s="176">
        <v>22485</v>
      </c>
      <c r="H73" s="160">
        <v>28920</v>
      </c>
      <c r="I73" s="148">
        <f t="shared" si="22"/>
        <v>650266200</v>
      </c>
      <c r="J73" s="160"/>
      <c r="K73" s="148">
        <f t="shared" si="23"/>
        <v>0</v>
      </c>
    </row>
    <row r="74" spans="1:11" ht="21.75" hidden="1" customHeight="1">
      <c r="A74" s="223">
        <f t="shared" si="21"/>
        <v>10</v>
      </c>
      <c r="B74" s="174" t="s">
        <v>154</v>
      </c>
      <c r="C74" s="174">
        <v>42279</v>
      </c>
      <c r="D74" s="212" t="s">
        <v>316</v>
      </c>
      <c r="E74" s="235" t="s">
        <v>318</v>
      </c>
      <c r="F74" s="175" t="s">
        <v>145</v>
      </c>
      <c r="G74" s="176">
        <v>22485</v>
      </c>
      <c r="H74" s="160"/>
      <c r="I74" s="148">
        <f t="shared" si="22"/>
        <v>0</v>
      </c>
      <c r="J74" s="160">
        <v>89000</v>
      </c>
      <c r="K74" s="148">
        <f t="shared" si="23"/>
        <v>2001165000</v>
      </c>
    </row>
    <row r="75" spans="1:11" ht="21.75" hidden="1" customHeight="1">
      <c r="A75" s="223">
        <f t="shared" si="21"/>
        <v>11</v>
      </c>
      <c r="B75" s="174" t="s">
        <v>143</v>
      </c>
      <c r="C75" s="174">
        <v>42328</v>
      </c>
      <c r="D75" s="236" t="s">
        <v>339</v>
      </c>
      <c r="E75" s="146" t="s">
        <v>245</v>
      </c>
      <c r="F75" s="175" t="s">
        <v>145</v>
      </c>
      <c r="G75" s="176">
        <v>22440</v>
      </c>
      <c r="H75" s="160">
        <v>61500</v>
      </c>
      <c r="I75" s="148">
        <f t="shared" si="22"/>
        <v>1380060000</v>
      </c>
      <c r="J75" s="160"/>
      <c r="K75" s="148">
        <f t="shared" si="23"/>
        <v>0</v>
      </c>
    </row>
    <row r="76" spans="1:11" s="250" customFormat="1" ht="21.75" customHeight="1">
      <c r="A76" s="239">
        <f>IF(C76&lt;&gt;"",MONTH(C76),"")</f>
        <v>11</v>
      </c>
      <c r="B76" s="241" t="s">
        <v>146</v>
      </c>
      <c r="C76" s="241">
        <v>42328</v>
      </c>
      <c r="D76" s="228" t="s">
        <v>147</v>
      </c>
      <c r="E76" s="254" t="s">
        <v>245</v>
      </c>
      <c r="F76" s="244" t="s">
        <v>148</v>
      </c>
      <c r="G76" s="245"/>
      <c r="H76" s="246"/>
      <c r="I76" s="247">
        <f>G76*H76</f>
        <v>0</v>
      </c>
      <c r="J76" s="246"/>
      <c r="K76" s="247">
        <v>36900000</v>
      </c>
    </row>
    <row r="77" spans="1:11" ht="21.75" customHeight="1">
      <c r="A77" s="223">
        <f t="shared" si="21"/>
        <v>10</v>
      </c>
      <c r="B77" s="174" t="s">
        <v>146</v>
      </c>
      <c r="C77" s="174">
        <v>42279</v>
      </c>
      <c r="D77" s="226" t="s">
        <v>353</v>
      </c>
      <c r="E77" s="146" t="s">
        <v>115</v>
      </c>
      <c r="F77" s="175" t="s">
        <v>148</v>
      </c>
      <c r="G77" s="176"/>
      <c r="H77" s="160"/>
      <c r="I77" s="148">
        <f t="shared" si="22"/>
        <v>0</v>
      </c>
      <c r="J77" s="160"/>
      <c r="K77" s="148">
        <v>35047130</v>
      </c>
    </row>
    <row r="78" spans="1:11" ht="21.75" customHeight="1">
      <c r="A78" s="223">
        <f t="shared" si="21"/>
        <v>10</v>
      </c>
      <c r="B78" s="174" t="s">
        <v>146</v>
      </c>
      <c r="C78" s="174">
        <v>42279</v>
      </c>
      <c r="D78" s="226" t="s">
        <v>354</v>
      </c>
      <c r="E78" s="213" t="s">
        <v>116</v>
      </c>
      <c r="F78" s="175" t="s">
        <v>148</v>
      </c>
      <c r="G78" s="176"/>
      <c r="H78" s="160"/>
      <c r="I78" s="148">
        <f t="shared" si="22"/>
        <v>0</v>
      </c>
      <c r="J78" s="160"/>
      <c r="K78" s="148">
        <v>82924139</v>
      </c>
    </row>
    <row r="79" spans="1:11" ht="21.75" customHeight="1">
      <c r="A79" s="223">
        <f t="shared" si="21"/>
        <v>10</v>
      </c>
      <c r="B79" s="174" t="s">
        <v>146</v>
      </c>
      <c r="C79" s="174">
        <v>42279</v>
      </c>
      <c r="D79" s="226" t="s">
        <v>355</v>
      </c>
      <c r="E79" s="213" t="s">
        <v>117</v>
      </c>
      <c r="F79" s="175" t="s">
        <v>148</v>
      </c>
      <c r="G79" s="176"/>
      <c r="H79" s="160"/>
      <c r="I79" s="148">
        <f t="shared" si="22"/>
        <v>0</v>
      </c>
      <c r="J79" s="160"/>
      <c r="K79" s="148">
        <v>51673320</v>
      </c>
    </row>
    <row r="80" spans="1:11" ht="21.75" customHeight="1">
      <c r="A80" s="223">
        <f t="shared" si="21"/>
        <v>10</v>
      </c>
      <c r="B80" s="174" t="s">
        <v>146</v>
      </c>
      <c r="C80" s="174">
        <v>42279</v>
      </c>
      <c r="D80" s="226" t="s">
        <v>356</v>
      </c>
      <c r="E80" s="213" t="s">
        <v>118</v>
      </c>
      <c r="F80" s="175" t="s">
        <v>148</v>
      </c>
      <c r="G80" s="176"/>
      <c r="H80" s="160"/>
      <c r="I80" s="148">
        <f t="shared" si="22"/>
        <v>0</v>
      </c>
      <c r="J80" s="160"/>
      <c r="K80" s="148">
        <v>72337422</v>
      </c>
    </row>
    <row r="81" spans="1:11" ht="21.75" hidden="1" customHeight="1">
      <c r="A81" s="223">
        <f t="shared" si="21"/>
        <v>10</v>
      </c>
      <c r="B81" s="174" t="s">
        <v>347</v>
      </c>
      <c r="C81" s="174">
        <v>42279</v>
      </c>
      <c r="D81" s="226" t="s">
        <v>349</v>
      </c>
      <c r="E81" s="146" t="s">
        <v>115</v>
      </c>
      <c r="F81" s="175" t="s">
        <v>348</v>
      </c>
      <c r="G81" s="176"/>
      <c r="H81" s="160"/>
      <c r="I81" s="148">
        <f t="shared" si="22"/>
        <v>0</v>
      </c>
      <c r="J81" s="160"/>
      <c r="K81" s="148">
        <v>190932131</v>
      </c>
    </row>
    <row r="82" spans="1:11" ht="21.75" hidden="1" customHeight="1">
      <c r="A82" s="223">
        <f t="shared" si="21"/>
        <v>10</v>
      </c>
      <c r="B82" s="174" t="s">
        <v>347</v>
      </c>
      <c r="C82" s="174">
        <v>42279</v>
      </c>
      <c r="D82" s="226" t="s">
        <v>350</v>
      </c>
      <c r="E82" s="213" t="s">
        <v>116</v>
      </c>
      <c r="F82" s="175" t="s">
        <v>348</v>
      </c>
      <c r="G82" s="176"/>
      <c r="H82" s="160"/>
      <c r="I82" s="148">
        <f t="shared" si="22"/>
        <v>0</v>
      </c>
      <c r="J82" s="160"/>
      <c r="K82" s="148">
        <v>36864503</v>
      </c>
    </row>
    <row r="83" spans="1:11" ht="21.75" hidden="1" customHeight="1">
      <c r="A83" s="223">
        <f t="shared" si="21"/>
        <v>10</v>
      </c>
      <c r="B83" s="174" t="s">
        <v>347</v>
      </c>
      <c r="C83" s="174">
        <v>42279</v>
      </c>
      <c r="D83" s="226" t="s">
        <v>352</v>
      </c>
      <c r="E83" s="213" t="s">
        <v>117</v>
      </c>
      <c r="F83" s="175" t="s">
        <v>348</v>
      </c>
      <c r="G83" s="176"/>
      <c r="H83" s="160"/>
      <c r="I83" s="148">
        <f t="shared" si="22"/>
        <v>0</v>
      </c>
      <c r="J83" s="160"/>
      <c r="K83" s="148">
        <v>23450247</v>
      </c>
    </row>
    <row r="84" spans="1:11" ht="21.75" hidden="1" customHeight="1">
      <c r="A84" s="223">
        <f t="shared" si="21"/>
        <v>10</v>
      </c>
      <c r="B84" s="174" t="s">
        <v>347</v>
      </c>
      <c r="C84" s="174">
        <v>42279</v>
      </c>
      <c r="D84" s="226" t="s">
        <v>351</v>
      </c>
      <c r="E84" s="213" t="s">
        <v>118</v>
      </c>
      <c r="F84" s="175" t="s">
        <v>348</v>
      </c>
      <c r="G84" s="176"/>
      <c r="H84" s="160"/>
      <c r="I84" s="148">
        <f t="shared" si="22"/>
        <v>0</v>
      </c>
      <c r="J84" s="160"/>
      <c r="K84" s="148">
        <v>33317999</v>
      </c>
    </row>
    <row r="85" spans="1:11" ht="21.75" hidden="1" customHeight="1">
      <c r="A85" s="223">
        <f t="shared" si="21"/>
        <v>12</v>
      </c>
      <c r="B85" s="225" t="s">
        <v>143</v>
      </c>
      <c r="C85" s="224">
        <v>42339</v>
      </c>
      <c r="D85" s="226" t="s">
        <v>357</v>
      </c>
      <c r="E85" s="146" t="s">
        <v>275</v>
      </c>
      <c r="F85" s="175" t="s">
        <v>145</v>
      </c>
      <c r="G85" s="176">
        <v>22487</v>
      </c>
      <c r="H85" s="160">
        <v>72200</v>
      </c>
      <c r="I85" s="148">
        <f t="shared" si="22"/>
        <v>1623561400</v>
      </c>
      <c r="J85" s="160"/>
      <c r="K85" s="148">
        <f t="shared" si="23"/>
        <v>0</v>
      </c>
    </row>
    <row r="86" spans="1:11" ht="21.75" hidden="1" customHeight="1">
      <c r="A86" s="223">
        <f t="shared" ref="A86:A103" si="24">IF(C86&lt;&gt;"",MONTH(C86),"")</f>
        <v>12</v>
      </c>
      <c r="B86" s="225" t="s">
        <v>143</v>
      </c>
      <c r="C86" s="224">
        <v>42339</v>
      </c>
      <c r="D86" s="226" t="s">
        <v>358</v>
      </c>
      <c r="E86" s="146" t="s">
        <v>275</v>
      </c>
      <c r="F86" s="175" t="s">
        <v>145</v>
      </c>
      <c r="G86" s="176">
        <v>22487</v>
      </c>
      <c r="H86" s="160">
        <v>17300</v>
      </c>
      <c r="I86" s="148">
        <f t="shared" ref="I86:I103" si="25">G86*H86</f>
        <v>389025100</v>
      </c>
      <c r="J86" s="160"/>
      <c r="K86" s="148">
        <f t="shared" ref="K86:K99" si="26">G86*J86</f>
        <v>0</v>
      </c>
    </row>
    <row r="87" spans="1:11" s="250" customFormat="1" ht="21.75" customHeight="1">
      <c r="A87" s="239">
        <f t="shared" ref="A87" si="27">IF(C87&lt;&gt;"",MONTH(C87),"")</f>
        <v>12</v>
      </c>
      <c r="B87" s="251" t="s">
        <v>146</v>
      </c>
      <c r="C87" s="252">
        <v>42339</v>
      </c>
      <c r="D87" s="228" t="s">
        <v>147</v>
      </c>
      <c r="E87" s="254" t="s">
        <v>275</v>
      </c>
      <c r="F87" s="244" t="s">
        <v>148</v>
      </c>
      <c r="G87" s="245"/>
      <c r="H87" s="246"/>
      <c r="I87" s="247">
        <f t="shared" ref="I87" si="28">G87*H87</f>
        <v>0</v>
      </c>
      <c r="J87" s="246"/>
      <c r="K87" s="247">
        <v>60144000</v>
      </c>
    </row>
    <row r="88" spans="1:11" ht="21.75" hidden="1" customHeight="1">
      <c r="A88" s="223">
        <f t="shared" si="24"/>
        <v>12</v>
      </c>
      <c r="B88" s="225" t="s">
        <v>154</v>
      </c>
      <c r="C88" s="224">
        <v>42339</v>
      </c>
      <c r="D88" s="226" t="s">
        <v>359</v>
      </c>
      <c r="E88" s="146" t="s">
        <v>363</v>
      </c>
      <c r="F88" s="175" t="s">
        <v>145</v>
      </c>
      <c r="G88" s="176">
        <v>22487</v>
      </c>
      <c r="H88" s="160"/>
      <c r="I88" s="148">
        <f t="shared" si="25"/>
        <v>0</v>
      </c>
      <c r="J88" s="160">
        <v>89000</v>
      </c>
      <c r="K88" s="148">
        <f t="shared" si="26"/>
        <v>2001343000</v>
      </c>
    </row>
    <row r="89" spans="1:11" ht="21.75" hidden="1" customHeight="1">
      <c r="A89" s="223">
        <f t="shared" si="24"/>
        <v>12</v>
      </c>
      <c r="B89" s="225" t="s">
        <v>143</v>
      </c>
      <c r="C89" s="224">
        <v>42359</v>
      </c>
      <c r="D89" s="226" t="s">
        <v>360</v>
      </c>
      <c r="E89" s="146" t="s">
        <v>276</v>
      </c>
      <c r="F89" s="175" t="s">
        <v>145</v>
      </c>
      <c r="G89" s="176">
        <v>22517</v>
      </c>
      <c r="H89" s="160">
        <v>70000</v>
      </c>
      <c r="I89" s="148">
        <f t="shared" si="25"/>
        <v>1576190000</v>
      </c>
      <c r="J89" s="160"/>
      <c r="K89" s="148">
        <f t="shared" si="26"/>
        <v>0</v>
      </c>
    </row>
    <row r="90" spans="1:11" s="250" customFormat="1" ht="21.75" customHeight="1">
      <c r="A90" s="239">
        <f t="shared" ref="A90" si="29">IF(C90&lt;&gt;"",MONTH(C90),"")</f>
        <v>12</v>
      </c>
      <c r="B90" s="251" t="s">
        <v>146</v>
      </c>
      <c r="C90" s="252">
        <v>42339</v>
      </c>
      <c r="D90" s="228" t="s">
        <v>147</v>
      </c>
      <c r="E90" s="254" t="s">
        <v>276</v>
      </c>
      <c r="F90" s="244" t="s">
        <v>148</v>
      </c>
      <c r="G90" s="245"/>
      <c r="H90" s="246"/>
      <c r="I90" s="247">
        <f t="shared" ref="I90" si="30">G90*H90</f>
        <v>0</v>
      </c>
      <c r="J90" s="246"/>
      <c r="K90" s="247">
        <v>49350000</v>
      </c>
    </row>
    <row r="91" spans="1:11" ht="21.75" hidden="1" customHeight="1">
      <c r="A91" s="223">
        <f t="shared" si="24"/>
        <v>12</v>
      </c>
      <c r="B91" s="225" t="s">
        <v>143</v>
      </c>
      <c r="C91" s="224">
        <v>42359</v>
      </c>
      <c r="D91" s="226" t="s">
        <v>361</v>
      </c>
      <c r="E91" s="146" t="s">
        <v>277</v>
      </c>
      <c r="F91" s="175" t="s">
        <v>145</v>
      </c>
      <c r="G91" s="176">
        <v>22517</v>
      </c>
      <c r="H91" s="160">
        <v>21000</v>
      </c>
      <c r="I91" s="148">
        <f t="shared" si="25"/>
        <v>472857000</v>
      </c>
      <c r="J91" s="160"/>
      <c r="K91" s="148">
        <f t="shared" si="26"/>
        <v>0</v>
      </c>
    </row>
    <row r="92" spans="1:11" s="250" customFormat="1" ht="21.75" customHeight="1">
      <c r="A92" s="239">
        <f t="shared" ref="A92" si="31">IF(C92&lt;&gt;"",MONTH(C92),"")</f>
        <v>12</v>
      </c>
      <c r="B92" s="251" t="s">
        <v>146</v>
      </c>
      <c r="C92" s="252">
        <v>42359</v>
      </c>
      <c r="D92" s="228" t="s">
        <v>147</v>
      </c>
      <c r="E92" s="254" t="s">
        <v>277</v>
      </c>
      <c r="F92" s="244" t="s">
        <v>148</v>
      </c>
      <c r="G92" s="245"/>
      <c r="H92" s="246"/>
      <c r="I92" s="247">
        <f t="shared" ref="I92" si="32">G92*H92</f>
        <v>0</v>
      </c>
      <c r="J92" s="246"/>
      <c r="K92" s="247">
        <v>14532000</v>
      </c>
    </row>
    <row r="93" spans="1:11" ht="21.75" hidden="1" customHeight="1">
      <c r="A93" s="223">
        <f t="shared" si="24"/>
        <v>12</v>
      </c>
      <c r="B93" s="225" t="s">
        <v>154</v>
      </c>
      <c r="C93" s="224">
        <v>42360</v>
      </c>
      <c r="D93" s="226" t="s">
        <v>362</v>
      </c>
      <c r="E93" s="146" t="s">
        <v>364</v>
      </c>
      <c r="F93" s="175" t="s">
        <v>145</v>
      </c>
      <c r="G93" s="176">
        <v>22540</v>
      </c>
      <c r="H93" s="160"/>
      <c r="I93" s="148">
        <f t="shared" si="25"/>
        <v>0</v>
      </c>
      <c r="J93" s="160">
        <v>88000</v>
      </c>
      <c r="K93" s="148">
        <f t="shared" si="26"/>
        <v>1983520000</v>
      </c>
    </row>
    <row r="94" spans="1:11" ht="21.75" hidden="1" customHeight="1">
      <c r="A94" s="223">
        <f t="shared" si="24"/>
        <v>12</v>
      </c>
      <c r="B94" s="174" t="s">
        <v>143</v>
      </c>
      <c r="C94" s="174">
        <v>42339</v>
      </c>
      <c r="D94" s="226" t="s">
        <v>365</v>
      </c>
      <c r="E94" s="146" t="s">
        <v>243</v>
      </c>
      <c r="F94" s="175" t="s">
        <v>145</v>
      </c>
      <c r="G94" s="176">
        <v>22510</v>
      </c>
      <c r="H94" s="160">
        <v>76300</v>
      </c>
      <c r="I94" s="148">
        <f t="shared" si="25"/>
        <v>1717513000</v>
      </c>
      <c r="J94" s="160"/>
      <c r="K94" s="148">
        <f t="shared" si="26"/>
        <v>0</v>
      </c>
    </row>
    <row r="95" spans="1:11" s="250" customFormat="1" ht="21.75" customHeight="1">
      <c r="A95" s="239">
        <f t="shared" ref="A95" si="33">IF(C95&lt;&gt;"",MONTH(C95),"")</f>
        <v>12</v>
      </c>
      <c r="B95" s="251" t="s">
        <v>146</v>
      </c>
      <c r="C95" s="241">
        <v>42339</v>
      </c>
      <c r="D95" s="228" t="s">
        <v>147</v>
      </c>
      <c r="E95" s="254" t="s">
        <v>243</v>
      </c>
      <c r="F95" s="244" t="s">
        <v>148</v>
      </c>
      <c r="G95" s="245"/>
      <c r="H95" s="246"/>
      <c r="I95" s="247"/>
      <c r="J95" s="246"/>
      <c r="K95" s="247">
        <v>54173000</v>
      </c>
    </row>
    <row r="96" spans="1:11" ht="21.75" hidden="1" customHeight="1">
      <c r="A96" s="223">
        <f t="shared" si="24"/>
        <v>12</v>
      </c>
      <c r="B96" s="174" t="s">
        <v>143</v>
      </c>
      <c r="C96" s="174">
        <v>42345</v>
      </c>
      <c r="D96" s="226" t="s">
        <v>376</v>
      </c>
      <c r="E96" s="146" t="s">
        <v>288</v>
      </c>
      <c r="F96" s="175" t="s">
        <v>145</v>
      </c>
      <c r="G96" s="176">
        <v>22510</v>
      </c>
      <c r="H96" s="160">
        <v>62000</v>
      </c>
      <c r="I96" s="148">
        <f t="shared" si="25"/>
        <v>1395620000</v>
      </c>
      <c r="J96" s="160"/>
      <c r="K96" s="148">
        <f t="shared" si="26"/>
        <v>0</v>
      </c>
    </row>
    <row r="97" spans="1:11" ht="21.75" hidden="1" customHeight="1">
      <c r="A97" s="223">
        <f t="shared" si="24"/>
        <v>12</v>
      </c>
      <c r="B97" s="174" t="s">
        <v>143</v>
      </c>
      <c r="C97" s="174">
        <v>42347</v>
      </c>
      <c r="D97" s="226" t="s">
        <v>366</v>
      </c>
      <c r="E97" s="146" t="s">
        <v>288</v>
      </c>
      <c r="F97" s="175" t="s">
        <v>145</v>
      </c>
      <c r="G97" s="176">
        <v>22470</v>
      </c>
      <c r="H97" s="160">
        <v>33000</v>
      </c>
      <c r="I97" s="148">
        <f t="shared" si="25"/>
        <v>741510000</v>
      </c>
      <c r="J97" s="160"/>
      <c r="K97" s="148">
        <f t="shared" si="26"/>
        <v>0</v>
      </c>
    </row>
    <row r="98" spans="1:11" s="250" customFormat="1" ht="21.75" customHeight="1">
      <c r="A98" s="239">
        <f t="shared" ref="A98" si="34">IF(C98&lt;&gt;"",MONTH(C98),"")</f>
        <v>12</v>
      </c>
      <c r="B98" s="251" t="s">
        <v>146</v>
      </c>
      <c r="C98" s="241">
        <v>42347</v>
      </c>
      <c r="D98" s="228" t="s">
        <v>147</v>
      </c>
      <c r="E98" s="254" t="s">
        <v>288</v>
      </c>
      <c r="F98" s="244" t="s">
        <v>148</v>
      </c>
      <c r="G98" s="245"/>
      <c r="H98" s="246"/>
      <c r="I98" s="247"/>
      <c r="J98" s="246"/>
      <c r="K98" s="247">
        <v>64230000</v>
      </c>
    </row>
    <row r="99" spans="1:11" ht="21.75" hidden="1" customHeight="1">
      <c r="A99" s="223">
        <f t="shared" si="24"/>
        <v>12</v>
      </c>
      <c r="B99" s="174" t="s">
        <v>143</v>
      </c>
      <c r="C99" s="174">
        <v>42362</v>
      </c>
      <c r="D99" s="226" t="s">
        <v>367</v>
      </c>
      <c r="E99" s="146" t="s">
        <v>289</v>
      </c>
      <c r="F99" s="175" t="s">
        <v>145</v>
      </c>
      <c r="G99" s="176">
        <v>22470</v>
      </c>
      <c r="H99" s="160">
        <v>43600</v>
      </c>
      <c r="I99" s="148">
        <f t="shared" si="25"/>
        <v>979692000</v>
      </c>
      <c r="J99" s="160"/>
      <c r="K99" s="148">
        <f t="shared" si="26"/>
        <v>0</v>
      </c>
    </row>
    <row r="100" spans="1:11" s="250" customFormat="1" ht="21.75" customHeight="1">
      <c r="A100" s="239">
        <f t="shared" ref="A100" si="35">IF(C100&lt;&gt;"",MONTH(C100),"")</f>
        <v>12</v>
      </c>
      <c r="B100" s="251" t="s">
        <v>146</v>
      </c>
      <c r="C100" s="241">
        <v>42362</v>
      </c>
      <c r="D100" s="228" t="s">
        <v>147</v>
      </c>
      <c r="E100" s="254" t="s">
        <v>289</v>
      </c>
      <c r="F100" s="244" t="s">
        <v>148</v>
      </c>
      <c r="G100" s="245"/>
      <c r="H100" s="246"/>
      <c r="I100" s="247">
        <f t="shared" ref="I100" si="36">G100*H100</f>
        <v>0</v>
      </c>
      <c r="J100" s="246"/>
      <c r="K100" s="247">
        <v>28776000</v>
      </c>
    </row>
    <row r="101" spans="1:11" ht="21.75" hidden="1" customHeight="1">
      <c r="A101" s="223">
        <f t="shared" si="24"/>
        <v>12</v>
      </c>
      <c r="B101" s="174" t="s">
        <v>154</v>
      </c>
      <c r="C101" s="174">
        <v>42340</v>
      </c>
      <c r="D101" s="226" t="s">
        <v>368</v>
      </c>
      <c r="E101" s="146" t="s">
        <v>372</v>
      </c>
      <c r="F101" s="175" t="s">
        <v>160</v>
      </c>
      <c r="G101" s="176">
        <f>K101/J101</f>
        <v>22505</v>
      </c>
      <c r="H101" s="160"/>
      <c r="I101" s="148">
        <f t="shared" si="25"/>
        <v>0</v>
      </c>
      <c r="J101" s="160">
        <v>70900</v>
      </c>
      <c r="K101" s="148">
        <v>1595604500</v>
      </c>
    </row>
    <row r="102" spans="1:11" ht="21.75" hidden="1" customHeight="1">
      <c r="A102" s="223">
        <f t="shared" si="24"/>
        <v>12</v>
      </c>
      <c r="B102" s="174" t="s">
        <v>154</v>
      </c>
      <c r="C102" s="174">
        <v>42346</v>
      </c>
      <c r="D102" s="226" t="s">
        <v>369</v>
      </c>
      <c r="E102" s="146" t="s">
        <v>373</v>
      </c>
      <c r="F102" s="175" t="s">
        <v>160</v>
      </c>
      <c r="G102" s="176">
        <f t="shared" ref="G102:G105" si="37">K102/J102</f>
        <v>22455</v>
      </c>
      <c r="H102" s="160"/>
      <c r="I102" s="148">
        <f t="shared" si="25"/>
        <v>0</v>
      </c>
      <c r="J102" s="160">
        <v>62000</v>
      </c>
      <c r="K102" s="148">
        <v>1392210000</v>
      </c>
    </row>
    <row r="103" spans="1:11" ht="21.75" hidden="1" customHeight="1">
      <c r="A103" s="223">
        <f t="shared" si="24"/>
        <v>12</v>
      </c>
      <c r="B103" s="174" t="s">
        <v>154</v>
      </c>
      <c r="C103" s="174">
        <v>42348</v>
      </c>
      <c r="D103" s="226" t="s">
        <v>370</v>
      </c>
      <c r="E103" s="146" t="s">
        <v>374</v>
      </c>
      <c r="F103" s="175" t="s">
        <v>160</v>
      </c>
      <c r="G103" s="176">
        <f t="shared" si="37"/>
        <v>22475</v>
      </c>
      <c r="H103" s="160"/>
      <c r="I103" s="148">
        <f t="shared" si="25"/>
        <v>0</v>
      </c>
      <c r="J103" s="160">
        <v>33000</v>
      </c>
      <c r="K103" s="148">
        <v>741675000</v>
      </c>
    </row>
    <row r="104" spans="1:11" ht="21.75" hidden="1" customHeight="1">
      <c r="A104" s="223">
        <f t="shared" ref="A104" si="38">IF(C104&lt;&gt;"",MONTH(C104),"")</f>
        <v>12</v>
      </c>
      <c r="B104" s="174" t="s">
        <v>154</v>
      </c>
      <c r="C104" s="174">
        <v>42363</v>
      </c>
      <c r="D104" s="226" t="s">
        <v>371</v>
      </c>
      <c r="E104" s="146" t="s">
        <v>375</v>
      </c>
      <c r="F104" s="175" t="s">
        <v>160</v>
      </c>
      <c r="G104" s="176">
        <f t="shared" si="37"/>
        <v>22530</v>
      </c>
      <c r="H104" s="160"/>
      <c r="I104" s="148">
        <f t="shared" ref="I104" si="39">G104*H104</f>
        <v>0</v>
      </c>
      <c r="J104" s="160">
        <v>43000</v>
      </c>
      <c r="K104" s="148">
        <v>968790000</v>
      </c>
    </row>
    <row r="105" spans="1:11" ht="21.75" hidden="1" customHeight="1">
      <c r="A105" s="223"/>
      <c r="B105" s="174" t="s">
        <v>154</v>
      </c>
      <c r="C105" s="174">
        <v>42328</v>
      </c>
      <c r="D105" s="226" t="s">
        <v>377</v>
      </c>
      <c r="E105" s="146" t="s">
        <v>378</v>
      </c>
      <c r="F105" s="175" t="s">
        <v>160</v>
      </c>
      <c r="G105" s="176">
        <f t="shared" si="37"/>
        <v>22440</v>
      </c>
      <c r="H105" s="160"/>
      <c r="I105" s="148"/>
      <c r="J105" s="160">
        <v>61000</v>
      </c>
      <c r="K105" s="148">
        <v>1368840000</v>
      </c>
    </row>
    <row r="106" spans="1:11" ht="21.75" hidden="1" customHeight="1">
      <c r="A106" s="223"/>
      <c r="B106" s="174"/>
      <c r="C106" s="174"/>
      <c r="D106" s="226"/>
      <c r="E106" s="146"/>
      <c r="F106" s="175"/>
      <c r="G106" s="176"/>
      <c r="H106" s="160"/>
      <c r="I106" s="148"/>
      <c r="J106" s="160"/>
      <c r="K106" s="148"/>
    </row>
    <row r="107" spans="1:11" ht="21.75" hidden="1" customHeight="1">
      <c r="A107" s="223"/>
      <c r="B107" s="174"/>
      <c r="C107" s="174"/>
      <c r="D107" s="226"/>
      <c r="E107" s="146"/>
      <c r="F107" s="175"/>
      <c r="G107" s="176"/>
      <c r="H107" s="160"/>
      <c r="I107" s="148"/>
      <c r="J107" s="160"/>
      <c r="K107" s="148"/>
    </row>
    <row r="108" spans="1:11" ht="21.75" hidden="1" customHeight="1">
      <c r="A108" s="223"/>
      <c r="B108" s="174"/>
      <c r="C108" s="174"/>
      <c r="D108" s="226"/>
      <c r="E108" s="146"/>
      <c r="F108" s="175"/>
      <c r="G108" s="176"/>
      <c r="H108" s="160"/>
      <c r="I108" s="148"/>
      <c r="J108" s="160"/>
      <c r="K108" s="148"/>
    </row>
  </sheetData>
  <autoFilter ref="A4:K108">
    <filterColumn colId="1">
      <filters>
        <filter val="CTGS"/>
      </filters>
    </filterColumn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75:E76 E78:E80 E66:E73 E63:E64 E52:E61 E82:E108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topLeftCell="A4" workbookViewId="0">
      <selection activeCell="H9" sqref="H9:I9"/>
    </sheetView>
  </sheetViews>
  <sheetFormatPr defaultRowHeight="12.75"/>
  <cols>
    <col min="1" max="1" width="8.42578125" style="217" customWidth="1"/>
    <col min="2" max="2" width="7" style="217" customWidth="1"/>
    <col min="3" max="3" width="8.140625" style="217" customWidth="1"/>
    <col min="4" max="4" width="35.28515625" style="217" customWidth="1"/>
    <col min="5" max="5" width="6.5703125" style="217" customWidth="1"/>
    <col min="6" max="6" width="9.140625" style="217"/>
    <col min="7" max="7" width="9.7109375" style="217" customWidth="1"/>
    <col min="8" max="8" width="12.85546875" style="217" customWidth="1"/>
    <col min="9" max="9" width="9.7109375" style="217" customWidth="1"/>
    <col min="10" max="10" width="12.7109375" style="217" customWidth="1"/>
    <col min="11" max="11" width="9.28515625" style="217" customWidth="1"/>
    <col min="12" max="12" width="11.5703125" style="217" customWidth="1"/>
    <col min="13" max="13" width="10.85546875" style="217" customWidth="1"/>
    <col min="14" max="14" width="12.5703125" style="217" customWidth="1"/>
    <col min="15" max="16384" width="9.140625" style="217"/>
  </cols>
  <sheetData>
    <row r="1" spans="1:14" s="163" customFormat="1" ht="16.5" customHeight="1">
      <c r="A1" s="161" t="s">
        <v>0</v>
      </c>
      <c r="B1" s="162"/>
      <c r="C1" s="162"/>
      <c r="H1" s="162"/>
      <c r="I1" s="162"/>
      <c r="J1" s="293" t="s">
        <v>239</v>
      </c>
      <c r="K1" s="293"/>
      <c r="L1" s="293"/>
      <c r="M1" s="293"/>
      <c r="N1" s="293"/>
    </row>
    <row r="2" spans="1:14" s="163" customFormat="1" ht="16.5" customHeight="1">
      <c r="A2" s="161" t="s">
        <v>1</v>
      </c>
      <c r="B2" s="204"/>
      <c r="C2" s="204"/>
      <c r="H2" s="164"/>
      <c r="I2" s="164"/>
      <c r="J2" s="294" t="s">
        <v>240</v>
      </c>
      <c r="K2" s="294"/>
      <c r="L2" s="294"/>
      <c r="M2" s="294"/>
      <c r="N2" s="294"/>
    </row>
    <row r="3" spans="1:14" s="163" customFormat="1" ht="16.5" customHeight="1">
      <c r="A3" s="204"/>
      <c r="B3" s="204"/>
      <c r="C3" s="204"/>
      <c r="H3" s="164"/>
      <c r="I3" s="164"/>
      <c r="J3" s="294"/>
      <c r="K3" s="294"/>
      <c r="L3" s="294"/>
      <c r="M3" s="294"/>
      <c r="N3" s="294"/>
    </row>
    <row r="4" spans="1:14" s="163" customFormat="1" ht="16.5" customHeight="1">
      <c r="A4" s="204"/>
      <c r="B4" s="204"/>
      <c r="C4" s="204"/>
      <c r="H4" s="164"/>
      <c r="I4" s="164"/>
      <c r="J4" s="205"/>
      <c r="K4" s="205"/>
      <c r="L4" s="205"/>
      <c r="M4" s="205"/>
      <c r="N4" s="205"/>
    </row>
    <row r="5" spans="1:14" s="165" customFormat="1" ht="23.25" customHeight="1">
      <c r="A5" s="295" t="s">
        <v>134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</row>
    <row r="6" spans="1:14" s="165" customFormat="1">
      <c r="A6" s="292" t="s">
        <v>135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</row>
    <row r="7" spans="1:14" s="165" customFormat="1">
      <c r="A7" s="292" t="s">
        <v>142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</row>
    <row r="8" spans="1:14" s="165" customFormat="1" ht="15" customHeight="1">
      <c r="A8" s="292" t="str">
        <f>IF(MID($H$9,4,4)="1015","Đối tượng cho vay: NH Eximbank CN Q11","Đối tượng cho vay: NH Eximbank CN Q4")</f>
        <v>Đối tượng cho vay: NH Eximbank CN Q11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</row>
    <row r="9" spans="1:14" s="165" customFormat="1">
      <c r="A9" s="203"/>
      <c r="B9" s="203"/>
      <c r="C9" s="203"/>
      <c r="D9" s="203"/>
      <c r="E9" s="203"/>
      <c r="F9" s="203"/>
      <c r="G9" s="215" t="s">
        <v>238</v>
      </c>
      <c r="H9" s="297" t="s">
        <v>378</v>
      </c>
      <c r="I9" s="297"/>
      <c r="J9" s="216" t="str">
        <f>"ngày "&amp; TEXT(VLOOKUP($H$9,'341'!$B$5:$C$51,2,0),"dd/MM/yy")</f>
        <v>ngày 20/11/15</v>
      </c>
      <c r="K9" s="203"/>
      <c r="L9" s="203"/>
      <c r="M9" s="203"/>
      <c r="N9" s="203"/>
    </row>
    <row r="10" spans="1:14" s="165" customFormat="1">
      <c r="A10" s="292" t="s">
        <v>136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</row>
    <row r="11" spans="1:14" s="165" customFormat="1"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</row>
    <row r="12" spans="1:14" s="165" customFormat="1" ht="15.75" customHeight="1">
      <c r="A12" s="282" t="s">
        <v>6</v>
      </c>
      <c r="B12" s="285" t="s">
        <v>7</v>
      </c>
      <c r="C12" s="286"/>
      <c r="D12" s="282" t="s">
        <v>8</v>
      </c>
      <c r="E12" s="282" t="s">
        <v>9</v>
      </c>
      <c r="F12" s="282" t="s">
        <v>137</v>
      </c>
      <c r="G12" s="285" t="s">
        <v>10</v>
      </c>
      <c r="H12" s="301"/>
      <c r="I12" s="301"/>
      <c r="J12" s="302"/>
      <c r="K12" s="285" t="s">
        <v>11</v>
      </c>
      <c r="L12" s="301"/>
      <c r="M12" s="301"/>
      <c r="N12" s="302"/>
    </row>
    <row r="13" spans="1:14" s="165" customFormat="1" ht="15.75" customHeight="1">
      <c r="A13" s="283"/>
      <c r="B13" s="288" t="s">
        <v>12</v>
      </c>
      <c r="C13" s="288" t="s">
        <v>13</v>
      </c>
      <c r="D13" s="283"/>
      <c r="E13" s="283"/>
      <c r="F13" s="299"/>
      <c r="G13" s="290" t="s">
        <v>14</v>
      </c>
      <c r="H13" s="302"/>
      <c r="I13" s="290" t="s">
        <v>15</v>
      </c>
      <c r="J13" s="302"/>
      <c r="K13" s="290" t="s">
        <v>14</v>
      </c>
      <c r="L13" s="302"/>
      <c r="M13" s="290" t="s">
        <v>15</v>
      </c>
      <c r="N13" s="302"/>
    </row>
    <row r="14" spans="1:14" s="165" customFormat="1" ht="32.25" customHeight="1">
      <c r="A14" s="284"/>
      <c r="B14" s="289"/>
      <c r="C14" s="289"/>
      <c r="D14" s="284"/>
      <c r="E14" s="284"/>
      <c r="F14" s="300"/>
      <c r="G14" s="166" t="s">
        <v>113</v>
      </c>
      <c r="H14" s="166" t="s">
        <v>138</v>
      </c>
      <c r="I14" s="166" t="s">
        <v>113</v>
      </c>
      <c r="J14" s="166" t="s">
        <v>138</v>
      </c>
      <c r="K14" s="166" t="s">
        <v>113</v>
      </c>
      <c r="L14" s="166" t="s">
        <v>138</v>
      </c>
      <c r="M14" s="166" t="s">
        <v>113</v>
      </c>
      <c r="N14" s="166" t="s">
        <v>138</v>
      </c>
    </row>
    <row r="15" spans="1:14" s="203" customFormat="1">
      <c r="A15" s="167" t="s">
        <v>16</v>
      </c>
      <c r="B15" s="202" t="s">
        <v>17</v>
      </c>
      <c r="C15" s="167" t="s">
        <v>18</v>
      </c>
      <c r="D15" s="167" t="s">
        <v>19</v>
      </c>
      <c r="E15" s="167" t="s">
        <v>20</v>
      </c>
      <c r="F15" s="167">
        <v>1</v>
      </c>
      <c r="G15" s="167">
        <v>2</v>
      </c>
      <c r="H15" s="167">
        <v>3</v>
      </c>
      <c r="I15" s="167">
        <v>4</v>
      </c>
      <c r="J15" s="167">
        <v>5</v>
      </c>
      <c r="K15" s="167">
        <v>6</v>
      </c>
      <c r="L15" s="167">
        <v>7</v>
      </c>
      <c r="M15" s="167">
        <v>8</v>
      </c>
      <c r="N15" s="167">
        <v>9</v>
      </c>
    </row>
    <row r="16" spans="1:14" s="165" customFormat="1" ht="19.5" customHeight="1">
      <c r="A16" s="168"/>
      <c r="B16" s="168"/>
      <c r="C16" s="168"/>
      <c r="D16" s="169" t="s">
        <v>21</v>
      </c>
      <c r="E16" s="170"/>
      <c r="F16" s="170"/>
      <c r="G16" s="168"/>
      <c r="H16" s="168"/>
      <c r="I16" s="168"/>
      <c r="J16" s="168"/>
      <c r="K16" s="171">
        <f>VLOOKUP($H$9,'341'!$B$5:$G$51,3,0)</f>
        <v>0</v>
      </c>
      <c r="L16" s="172">
        <f>VLOOKUP($H$9,'341'!$B$5:$G$51,4,0)</f>
        <v>0</v>
      </c>
      <c r="M16" s="171">
        <f>VLOOKUP($H$9,'341'!$B$5:$G$51,5,0)</f>
        <v>0</v>
      </c>
      <c r="N16" s="172">
        <f>VLOOKUP($H$9,'341'!$B$5:$G$51,6,0)</f>
        <v>0</v>
      </c>
    </row>
    <row r="17" spans="1:14" s="165" customFormat="1" ht="19.5" customHeight="1">
      <c r="A17" s="173">
        <f ca="1">IF(D17&lt;&gt;"",C17,"")</f>
        <v>42328</v>
      </c>
      <c r="B17" s="174" t="str">
        <f ca="1">IF(ROWS($1:1)&gt;COUNT(Dong4),"",OFFSET('TH-341'!B$1,SMALL(Dong4,ROWS($1:1)),))</f>
        <v>GBC</v>
      </c>
      <c r="C17" s="174">
        <f ca="1">IF(ROWS($1:1)&gt;COUNT(Dong4),"",OFFSET('TH-341'!C$1,SMALL(Dong4,ROWS($1:1)),))</f>
        <v>42328</v>
      </c>
      <c r="D17" s="221" t="str">
        <f ca="1">IF(ROWS($1:1)&gt;COUNT(Dong4),"",OFFSET('TH-341'!D$1,SMALL(Dong4,ROWS($1:1)),))</f>
        <v>Vay KU 1015LDS201503102</v>
      </c>
      <c r="E17" s="174" t="str">
        <f ca="1">IF(ROWS($1:1)&gt;COUNT(Dong4),"",OFFSET('TH-341'!F$1,SMALL(Dong4,ROWS($1:1)),))</f>
        <v>1121</v>
      </c>
      <c r="F17" s="218">
        <f ca="1">IF(ROWS($1:1)&gt;COUNT(Dong4),"",OFFSET('TH-341'!G$1,SMALL(Dong4,ROWS($1:1)),))</f>
        <v>22440</v>
      </c>
      <c r="G17" s="219">
        <f ca="1">IF(ROWS($1:1)&gt;COUNT(Dong4),"",OFFSET('TH-341'!H$1,SMALL(Dong4,ROWS($1:1)),))</f>
        <v>0</v>
      </c>
      <c r="H17" s="218">
        <f ca="1">IF(ROWS($1:1)&gt;COUNT(Dong4),"",OFFSET('TH-341'!I$1,SMALL(Dong4,ROWS($1:1)),))</f>
        <v>0</v>
      </c>
      <c r="I17" s="219">
        <f ca="1">IF(ROWS($1:1)&gt;COUNT(Dong4),"",OFFSET('TH-341'!J$1,SMALL(Dong4,ROWS($1:1)),))</f>
        <v>61000</v>
      </c>
      <c r="J17" s="218">
        <f ca="1">IF(ROWS($1:1)&gt;COUNT(Dong4),"",OFFSET('TH-341'!K$1,SMALL(Dong4,ROWS($1:1)),))</f>
        <v>1368840000</v>
      </c>
      <c r="K17" s="147">
        <f t="shared" ref="K17" ca="1" si="0">IF(C17&lt;&gt;"",ROUND(MAX(K16+G17-I17-M16,0),2),0)</f>
        <v>0</v>
      </c>
      <c r="L17" s="148">
        <f t="shared" ref="L17" ca="1" si="1">IF(C17&lt;&gt;"",MAX(L16-N16+H17-J17,0),0)</f>
        <v>0</v>
      </c>
      <c r="M17" s="147">
        <f t="shared" ref="M17" ca="1" si="2">IF(C17&lt;&gt;"",ROUND(MAX(M16+I17-G17-K16,0),2),0)</f>
        <v>61000</v>
      </c>
      <c r="N17" s="148">
        <f t="shared" ref="N17" ca="1" si="3">IF(C17&lt;&gt;"",MAX(N16-L16+J17-H17,0),0)</f>
        <v>1368840000</v>
      </c>
    </row>
    <row r="18" spans="1:14" s="182" customFormat="1" ht="19.5" customHeight="1">
      <c r="A18" s="173" t="str">
        <f t="shared" ref="A18:A19" ca="1" si="4">IF(D18&lt;&gt;"",C18,"")</f>
        <v/>
      </c>
      <c r="B18" s="174" t="str">
        <f ca="1">IF(ROWS($1:2)&gt;COUNT(Dong4),"",OFFSET('TH-341'!B$1,SMALL(Dong4,ROWS($1:2)),))</f>
        <v/>
      </c>
      <c r="C18" s="174" t="str">
        <f ca="1">IF(ROWS($1:2)&gt;COUNT(Dong4),"",OFFSET('TH-341'!C$1,SMALL(Dong4,ROWS($1:2)),))</f>
        <v/>
      </c>
      <c r="D18" s="221" t="str">
        <f ca="1">IF(ROWS($1:2)&gt;COUNT(Dong4),"",OFFSET('TH-341'!D$1,SMALL(Dong4,ROWS($1:2)),))</f>
        <v/>
      </c>
      <c r="E18" s="174" t="str">
        <f ca="1">IF(ROWS($1:2)&gt;COUNT(Dong4),"",OFFSET('TH-341'!F$1,SMALL(Dong4,ROWS($1:2)),))</f>
        <v/>
      </c>
      <c r="F18" s="218" t="str">
        <f ca="1">IF(ROWS($1:2)&gt;COUNT(Dong4),"",OFFSET('TH-341'!G$1,SMALL(Dong4,ROWS($1:2)),))</f>
        <v/>
      </c>
      <c r="G18" s="219" t="str">
        <f ca="1">IF(ROWS($1:2)&gt;COUNT(Dong4),"",OFFSET('TH-341'!H$1,SMALL(Dong4,ROWS($1:2)),))</f>
        <v/>
      </c>
      <c r="H18" s="218" t="str">
        <f ca="1">IF(ROWS($1:2)&gt;COUNT(Dong4),"",OFFSET('TH-341'!I$1,SMALL(Dong4,ROWS($1:2)),))</f>
        <v/>
      </c>
      <c r="I18" s="219" t="str">
        <f ca="1">IF(ROWS($1:2)&gt;COUNT(Dong4),"",OFFSET('TH-341'!J$1,SMALL(Dong4,ROWS($1:2)),))</f>
        <v/>
      </c>
      <c r="J18" s="218" t="str">
        <f ca="1">IF(ROWS($1:2)&gt;COUNT(Dong4),"",OFFSET('TH-341'!K$1,SMALL(Dong4,ROWS($1:2)),))</f>
        <v/>
      </c>
      <c r="K18" s="147">
        <f t="shared" ref="K18:K19" ca="1" si="5">IF(C18&lt;&gt;"",ROUND(MAX(K17+G18-I18-M17,0),2),0)</f>
        <v>0</v>
      </c>
      <c r="L18" s="148">
        <f t="shared" ref="L18:L19" ca="1" si="6">IF(C18&lt;&gt;"",MAX(L17-N17+H18-J18,0),0)</f>
        <v>0</v>
      </c>
      <c r="M18" s="147">
        <f t="shared" ref="M18:M19" ca="1" si="7">IF(C18&lt;&gt;"",ROUND(MAX(M17+I18-G18-K17,0),2),0)</f>
        <v>0</v>
      </c>
      <c r="N18" s="148">
        <f t="shared" ref="N18:N19" ca="1" si="8">IF(C18&lt;&gt;"",MAX(N17-L17+J18-H18,0),0)</f>
        <v>0</v>
      </c>
    </row>
    <row r="19" spans="1:14" s="182" customFormat="1" ht="19.5" customHeight="1">
      <c r="A19" s="173" t="str">
        <f t="shared" ca="1" si="4"/>
        <v/>
      </c>
      <c r="B19" s="174" t="str">
        <f ca="1">IF(ROWS($1:3)&gt;COUNT(Dong4),"",OFFSET('TH-341'!B$1,SMALL(Dong4,ROWS($1:3)),))</f>
        <v/>
      </c>
      <c r="C19" s="174" t="str">
        <f ca="1">IF(ROWS($1:3)&gt;COUNT(Dong4),"",OFFSET('TH-341'!C$1,SMALL(Dong4,ROWS($1:3)),))</f>
        <v/>
      </c>
      <c r="D19" s="221" t="str">
        <f ca="1">IF(ROWS($1:3)&gt;COUNT(Dong4),"",OFFSET('TH-341'!D$1,SMALL(Dong4,ROWS($1:3)),))</f>
        <v/>
      </c>
      <c r="E19" s="174" t="str">
        <f ca="1">IF(ROWS($1:3)&gt;COUNT(Dong4),"",OFFSET('TH-341'!F$1,SMALL(Dong4,ROWS($1:3)),))</f>
        <v/>
      </c>
      <c r="F19" s="218" t="str">
        <f ca="1">IF(ROWS($1:3)&gt;COUNT(Dong4),"",OFFSET('TH-341'!G$1,SMALL(Dong4,ROWS($1:3)),))</f>
        <v/>
      </c>
      <c r="G19" s="219" t="str">
        <f ca="1">IF(ROWS($1:3)&gt;COUNT(Dong4),"",OFFSET('TH-341'!H$1,SMALL(Dong4,ROWS($1:3)),))</f>
        <v/>
      </c>
      <c r="H19" s="218" t="str">
        <f ca="1">IF(ROWS($1:3)&gt;COUNT(Dong4),"",OFFSET('TH-341'!I$1,SMALL(Dong4,ROWS($1:3)),))</f>
        <v/>
      </c>
      <c r="I19" s="219" t="str">
        <f ca="1">IF(ROWS($1:3)&gt;COUNT(Dong4),"",OFFSET('TH-341'!J$1,SMALL(Dong4,ROWS($1:3)),))</f>
        <v/>
      </c>
      <c r="J19" s="218" t="str">
        <f ca="1">IF(ROWS($1:3)&gt;COUNT(Dong4),"",OFFSET('TH-341'!K$1,SMALL(Dong4,ROWS($1:3)),))</f>
        <v/>
      </c>
      <c r="K19" s="147">
        <f t="shared" ca="1" si="5"/>
        <v>0</v>
      </c>
      <c r="L19" s="148">
        <f t="shared" ca="1" si="6"/>
        <v>0</v>
      </c>
      <c r="M19" s="147">
        <f t="shared" ca="1" si="7"/>
        <v>0</v>
      </c>
      <c r="N19" s="148">
        <f t="shared" ca="1" si="8"/>
        <v>0</v>
      </c>
    </row>
    <row r="20" spans="1:14" s="182" customFormat="1" ht="19.5" customHeight="1">
      <c r="A20" s="173" t="str">
        <f t="shared" ref="A20" ca="1" si="9">IF(D20&lt;&gt;"",C20,"")</f>
        <v/>
      </c>
      <c r="B20" s="174" t="str">
        <f ca="1">IF(ROWS($1:4)&gt;COUNT(Dong4),"",OFFSET('TH-341'!B$1,SMALL(Dong4,ROWS($1:4)),))</f>
        <v/>
      </c>
      <c r="C20" s="174" t="str">
        <f ca="1">IF(ROWS($1:4)&gt;COUNT(Dong4),"",OFFSET('TH-341'!C$1,SMALL(Dong4,ROWS($1:4)),))</f>
        <v/>
      </c>
      <c r="D20" s="221" t="str">
        <f ca="1">IF(ROWS($1:4)&gt;COUNT(Dong4),"",OFFSET('TH-341'!D$1,SMALL(Dong4,ROWS($1:4)),))</f>
        <v/>
      </c>
      <c r="E20" s="174" t="str">
        <f ca="1">IF(ROWS($1:4)&gt;COUNT(Dong4),"",OFFSET('TH-341'!F$1,SMALL(Dong4,ROWS($1:4)),))</f>
        <v/>
      </c>
      <c r="F20" s="218" t="str">
        <f ca="1">IF(ROWS($1:4)&gt;COUNT(Dong4),"",OFFSET('TH-341'!G$1,SMALL(Dong4,ROWS($1:4)),))</f>
        <v/>
      </c>
      <c r="G20" s="219" t="str">
        <f ca="1">IF(ROWS($1:4)&gt;COUNT(Dong4),"",OFFSET('TH-341'!H$1,SMALL(Dong4,ROWS($1:4)),))</f>
        <v/>
      </c>
      <c r="H20" s="218" t="str">
        <f ca="1">IF(ROWS($1:4)&gt;COUNT(Dong4),"",OFFSET('TH-341'!I$1,SMALL(Dong4,ROWS($1:4)),))</f>
        <v/>
      </c>
      <c r="I20" s="219" t="str">
        <f ca="1">IF(ROWS($1:4)&gt;COUNT(Dong4),"",OFFSET('TH-341'!J$1,SMALL(Dong4,ROWS($1:4)),))</f>
        <v/>
      </c>
      <c r="J20" s="218" t="str">
        <f ca="1">IF(ROWS($1:4)&gt;COUNT(Dong4),"",OFFSET('TH-341'!K$1,SMALL(Dong4,ROWS($1:4)),))</f>
        <v/>
      </c>
      <c r="K20" s="147">
        <f t="shared" ref="K20" ca="1" si="10">IF(C20&lt;&gt;"",ROUND(MAX(K19+G20-I20-M19,0),2),0)</f>
        <v>0</v>
      </c>
      <c r="L20" s="148">
        <f t="shared" ref="L20" ca="1" si="11">IF(C20&lt;&gt;"",MAX(L19-N19+H20-J20,0),0)</f>
        <v>0</v>
      </c>
      <c r="M20" s="147">
        <f t="shared" ref="M20" ca="1" si="12">IF(C20&lt;&gt;"",ROUND(MAX(M19+I20-G20-K19,0),2),0)</f>
        <v>0</v>
      </c>
      <c r="N20" s="148">
        <f t="shared" ref="N20" ca="1" si="13">IF(C20&lt;&gt;"",MAX(N19-L19+J20-H20,0),0)</f>
        <v>0</v>
      </c>
    </row>
    <row r="21" spans="1:14" s="182" customFormat="1" ht="19.5" customHeight="1">
      <c r="A21" s="177"/>
      <c r="B21" s="177"/>
      <c r="C21" s="177"/>
      <c r="D21" s="222"/>
      <c r="E21" s="179"/>
      <c r="F21" s="180"/>
      <c r="G21" s="178"/>
      <c r="H21" s="178"/>
      <c r="I21" s="178"/>
      <c r="J21" s="181"/>
      <c r="K21" s="147"/>
      <c r="L21" s="148"/>
      <c r="M21" s="147"/>
      <c r="N21" s="148"/>
    </row>
    <row r="22" spans="1:14" s="165" customFormat="1" ht="19.5" customHeight="1">
      <c r="A22" s="174"/>
      <c r="B22" s="174"/>
      <c r="C22" s="174"/>
      <c r="D22" s="183" t="s">
        <v>139</v>
      </c>
      <c r="E22" s="184" t="s">
        <v>23</v>
      </c>
      <c r="F22" s="184" t="s">
        <v>23</v>
      </c>
      <c r="G22" s="233">
        <f t="shared" ref="G22:I22" ca="1" si="14">SUM(G17:G20)</f>
        <v>0</v>
      </c>
      <c r="H22" s="185">
        <f t="shared" ca="1" si="14"/>
        <v>0</v>
      </c>
      <c r="I22" s="233">
        <f t="shared" ca="1" si="14"/>
        <v>61000</v>
      </c>
      <c r="J22" s="185">
        <f ca="1">SUM(J17:J20)</f>
        <v>1368840000</v>
      </c>
      <c r="K22" s="185" t="s">
        <v>23</v>
      </c>
      <c r="L22" s="185" t="s">
        <v>23</v>
      </c>
      <c r="M22" s="185" t="s">
        <v>23</v>
      </c>
      <c r="N22" s="185" t="s">
        <v>23</v>
      </c>
    </row>
    <row r="23" spans="1:14" s="165" customFormat="1" ht="19.5" customHeight="1">
      <c r="A23" s="186"/>
      <c r="B23" s="186"/>
      <c r="C23" s="186"/>
      <c r="D23" s="187" t="s">
        <v>24</v>
      </c>
      <c r="E23" s="188" t="s">
        <v>23</v>
      </c>
      <c r="F23" s="188" t="s">
        <v>23</v>
      </c>
      <c r="G23" s="188" t="s">
        <v>23</v>
      </c>
      <c r="H23" s="188" t="s">
        <v>23</v>
      </c>
      <c r="I23" s="188" t="s">
        <v>23</v>
      </c>
      <c r="J23" s="188" t="s">
        <v>23</v>
      </c>
      <c r="K23" s="189">
        <f ca="1">MAX(K16+G22-M16-I22,0)</f>
        <v>0</v>
      </c>
      <c r="L23" s="190">
        <f ca="1">MAX(L16+H22-N16-J22,0)</f>
        <v>0</v>
      </c>
      <c r="M23" s="189">
        <f ca="1">MAX(M16+I22-K16-G22,0)</f>
        <v>61000</v>
      </c>
      <c r="N23" s="190">
        <f ca="1">MAX(N16+J22-L16-H22,0)</f>
        <v>1368840000</v>
      </c>
    </row>
    <row r="24" spans="1:14" s="165" customFormat="1">
      <c r="E24" s="203"/>
      <c r="F24" s="203"/>
    </row>
    <row r="25" spans="1:14" s="165" customFormat="1">
      <c r="C25" s="191" t="s">
        <v>140</v>
      </c>
      <c r="E25" s="203"/>
      <c r="F25" s="203"/>
    </row>
    <row r="26" spans="1:14" s="165" customFormat="1">
      <c r="C26" s="191" t="str">
        <f>"- Ngày mở sổ: "&amp;TEXT(VLOOKUP($H$9,'341'!$B$5:$C$51,2,0),"dd/MM/yy")</f>
        <v>- Ngày mở sổ: 20/11/15</v>
      </c>
      <c r="E26" s="203"/>
      <c r="F26" s="203"/>
    </row>
    <row r="27" spans="1:14" s="165" customFormat="1">
      <c r="E27" s="203"/>
      <c r="F27" s="203"/>
      <c r="L27" s="203" t="s">
        <v>141</v>
      </c>
    </row>
    <row r="28" spans="1:14" s="165" customFormat="1">
      <c r="C28" s="203" t="s">
        <v>25</v>
      </c>
      <c r="E28" s="203"/>
      <c r="F28" s="203"/>
      <c r="L28" s="203" t="s">
        <v>26</v>
      </c>
    </row>
    <row r="29" spans="1:14" s="165" customFormat="1">
      <c r="C29" s="203" t="s">
        <v>27</v>
      </c>
      <c r="E29" s="203"/>
      <c r="F29" s="203"/>
      <c r="L29" s="203" t="s">
        <v>27</v>
      </c>
    </row>
    <row r="30" spans="1:14" s="165" customFormat="1">
      <c r="E30" s="203"/>
      <c r="F30" s="203"/>
    </row>
    <row r="31" spans="1:14" s="165" customFormat="1">
      <c r="E31" s="203"/>
      <c r="F31" s="203"/>
    </row>
    <row r="32" spans="1:14" s="220" customFormat="1"/>
    <row r="33" spans="2:4" s="220" customFormat="1"/>
    <row r="34" spans="2:4" s="220" customFormat="1"/>
    <row r="35" spans="2:4" s="220" customFormat="1"/>
    <row r="36" spans="2:4" s="220" customFormat="1" ht="15">
      <c r="B36" s="272"/>
      <c r="C36" s="265" t="s">
        <v>440</v>
      </c>
      <c r="D36" s="272"/>
    </row>
    <row r="37" spans="2:4" s="220" customFormat="1"/>
    <row r="38" spans="2:4" s="220" customFormat="1"/>
    <row r="39" spans="2:4" s="220" customFormat="1"/>
    <row r="40" spans="2:4" s="220" customFormat="1"/>
    <row r="41" spans="2:4" s="220" customFormat="1"/>
    <row r="42" spans="2:4" s="220" customFormat="1"/>
    <row r="43" spans="2:4" s="220" customFormat="1"/>
    <row r="44" spans="2:4" s="220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1" right="0.82" top="0.3" bottom="0.3" header="0.1" footer="0.1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25"/>
  <sheetViews>
    <sheetView topLeftCell="A11" zoomScale="90" workbookViewId="0">
      <pane ySplit="5" topLeftCell="A133" activePane="bottomLeft" state="frozen"/>
      <selection activeCell="A11" sqref="A11"/>
      <selection pane="bottomLeft" activeCell="A149" sqref="A149:D149"/>
    </sheetView>
  </sheetViews>
  <sheetFormatPr defaultRowHeight="15"/>
  <cols>
    <col min="1" max="1" width="8.7109375" style="260" customWidth="1"/>
    <col min="2" max="2" width="7" style="24" customWidth="1"/>
    <col min="3" max="3" width="8.85546875" style="260" customWidth="1"/>
    <col min="4" max="4" width="23.5703125" style="25" customWidth="1"/>
    <col min="5" max="5" width="7.140625" style="260" customWidth="1"/>
    <col min="6" max="6" width="15" style="260" customWidth="1"/>
    <col min="7" max="7" width="15" style="41" customWidth="1"/>
    <col min="8" max="8" width="15.28515625" style="260" customWidth="1"/>
    <col min="9" max="9" width="10.7109375" style="260" customWidth="1"/>
    <col min="10" max="10" width="7.5703125" style="25" customWidth="1"/>
    <col min="11" max="11" width="14" style="127" customWidth="1"/>
    <col min="12" max="12" width="12.85546875" style="25" customWidth="1"/>
    <col min="13" max="14" width="0" style="25" hidden="1" customWidth="1"/>
    <col min="15" max="15" width="0" style="260" hidden="1" customWidth="1"/>
    <col min="16" max="16" width="7" style="24" hidden="1" customWidth="1"/>
    <col min="17" max="17" width="26.5703125" style="25" hidden="1" customWidth="1"/>
    <col min="18" max="18" width="7.140625" style="260" hidden="1" customWidth="1"/>
    <col min="19" max="19" width="15.28515625" style="260" hidden="1" customWidth="1"/>
    <col min="20" max="20" width="15.28515625" style="41" hidden="1" customWidth="1"/>
    <col min="21" max="21" width="0" style="131" hidden="1" customWidth="1"/>
    <col min="22" max="24" width="0" style="25" hidden="1" customWidth="1"/>
    <col min="25" max="16384" width="9.140625" style="25"/>
  </cols>
  <sheetData>
    <row r="2" spans="1:21" ht="15.75" customHeight="1">
      <c r="A2" s="15" t="s">
        <v>0</v>
      </c>
      <c r="G2" s="307" t="s">
        <v>163</v>
      </c>
      <c r="H2" s="307"/>
      <c r="I2" s="307"/>
      <c r="O2" s="15" t="s">
        <v>0</v>
      </c>
      <c r="T2" s="25"/>
    </row>
    <row r="3" spans="1:21" ht="15.75" customHeight="1">
      <c r="A3" s="15" t="s">
        <v>1</v>
      </c>
      <c r="G3" s="308" t="s">
        <v>164</v>
      </c>
      <c r="H3" s="308"/>
      <c r="I3" s="308"/>
      <c r="O3" s="15" t="s">
        <v>1</v>
      </c>
      <c r="T3" s="25"/>
    </row>
    <row r="4" spans="1:21">
      <c r="F4" s="3"/>
      <c r="G4" s="308"/>
      <c r="H4" s="308"/>
      <c r="I4" s="308"/>
      <c r="S4" s="3"/>
      <c r="T4" s="25"/>
    </row>
    <row r="5" spans="1:21" ht="23.25" customHeight="1">
      <c r="A5" s="314" t="s">
        <v>2</v>
      </c>
      <c r="B5" s="314"/>
      <c r="C5" s="314"/>
      <c r="D5" s="314"/>
      <c r="E5" s="314"/>
      <c r="F5" s="314"/>
      <c r="G5" s="314"/>
      <c r="H5" s="314"/>
      <c r="I5" s="314"/>
      <c r="O5" s="25"/>
      <c r="P5" s="25"/>
      <c r="R5" s="25"/>
      <c r="S5" s="25"/>
      <c r="T5" s="25"/>
    </row>
    <row r="6" spans="1:21">
      <c r="A6" s="309" t="s">
        <v>3</v>
      </c>
      <c r="B6" s="309"/>
      <c r="C6" s="309"/>
      <c r="D6" s="309"/>
      <c r="E6" s="309"/>
      <c r="F6" s="309"/>
      <c r="G6" s="309"/>
      <c r="H6" s="309"/>
      <c r="I6" s="309"/>
      <c r="O6" s="25"/>
      <c r="P6" s="25"/>
      <c r="R6" s="25"/>
      <c r="S6" s="25"/>
      <c r="T6" s="25"/>
    </row>
    <row r="7" spans="1:21">
      <c r="A7" s="315" t="s">
        <v>28</v>
      </c>
      <c r="B7" s="315"/>
      <c r="C7" s="315"/>
      <c r="D7" s="315"/>
      <c r="E7" s="315"/>
      <c r="F7" s="315"/>
      <c r="G7" s="315"/>
      <c r="H7" s="315"/>
      <c r="I7" s="315"/>
      <c r="O7" s="25"/>
      <c r="P7" s="25"/>
      <c r="R7" s="25"/>
      <c r="S7" s="25"/>
      <c r="T7" s="25"/>
    </row>
    <row r="8" spans="1:21">
      <c r="A8" s="309" t="s">
        <v>43</v>
      </c>
      <c r="B8" s="309"/>
      <c r="C8" s="309"/>
      <c r="D8" s="309"/>
      <c r="E8" s="309"/>
      <c r="F8" s="309"/>
      <c r="G8" s="309"/>
      <c r="H8" s="309"/>
      <c r="I8" s="309"/>
      <c r="O8" s="25"/>
      <c r="P8" s="25"/>
      <c r="R8" s="25"/>
      <c r="S8" s="25"/>
      <c r="T8" s="25"/>
    </row>
    <row r="9" spans="1:21">
      <c r="A9" s="309" t="s">
        <v>5</v>
      </c>
      <c r="B9" s="309"/>
      <c r="C9" s="309"/>
      <c r="D9" s="309"/>
      <c r="E9" s="309"/>
      <c r="F9" s="309"/>
      <c r="G9" s="309"/>
      <c r="H9" s="309"/>
      <c r="I9" s="309"/>
      <c r="O9" s="25"/>
      <c r="P9" s="25"/>
      <c r="R9" s="25"/>
      <c r="S9" s="25"/>
      <c r="T9" s="25"/>
    </row>
    <row r="10" spans="1:21" ht="15" customHeight="1">
      <c r="A10" s="316"/>
      <c r="B10" s="316"/>
      <c r="C10" s="316"/>
      <c r="D10" s="316"/>
      <c r="E10" s="316"/>
      <c r="F10" s="316"/>
      <c r="G10" s="316"/>
      <c r="H10" s="316"/>
      <c r="I10" s="316"/>
      <c r="O10" s="25"/>
      <c r="P10" s="25"/>
      <c r="R10" s="25"/>
      <c r="S10" s="25"/>
      <c r="T10" s="25"/>
    </row>
    <row r="11" spans="1:21" ht="15.75" customHeight="1">
      <c r="A11" s="310" t="s">
        <v>6</v>
      </c>
      <c r="B11" s="311" t="s">
        <v>7</v>
      </c>
      <c r="C11" s="312"/>
      <c r="D11" s="310" t="s">
        <v>8</v>
      </c>
      <c r="E11" s="310" t="s">
        <v>9</v>
      </c>
      <c r="F11" s="311" t="s">
        <v>10</v>
      </c>
      <c r="G11" s="312"/>
      <c r="H11" s="311" t="s">
        <v>11</v>
      </c>
      <c r="I11" s="313"/>
      <c r="O11" s="310" t="s">
        <v>6</v>
      </c>
      <c r="P11" s="259" t="s">
        <v>7</v>
      </c>
      <c r="Q11" s="310" t="s">
        <v>8</v>
      </c>
      <c r="R11" s="310" t="s">
        <v>9</v>
      </c>
      <c r="S11" s="311" t="s">
        <v>10</v>
      </c>
      <c r="T11" s="312"/>
    </row>
    <row r="12" spans="1:21" ht="15.75" customHeight="1">
      <c r="A12" s="310"/>
      <c r="B12" s="319" t="s">
        <v>12</v>
      </c>
      <c r="C12" s="305" t="s">
        <v>13</v>
      </c>
      <c r="D12" s="310"/>
      <c r="E12" s="310"/>
      <c r="F12" s="305" t="s">
        <v>14</v>
      </c>
      <c r="G12" s="303" t="s">
        <v>15</v>
      </c>
      <c r="H12" s="305" t="s">
        <v>14</v>
      </c>
      <c r="I12" s="305" t="s">
        <v>15</v>
      </c>
      <c r="O12" s="310"/>
      <c r="P12" s="319" t="s">
        <v>12</v>
      </c>
      <c r="Q12" s="310"/>
      <c r="R12" s="310"/>
      <c r="S12" s="305" t="s">
        <v>14</v>
      </c>
      <c r="T12" s="303" t="s">
        <v>15</v>
      </c>
    </row>
    <row r="13" spans="1:21" ht="18" customHeight="1">
      <c r="A13" s="310"/>
      <c r="B13" s="320"/>
      <c r="C13" s="306"/>
      <c r="D13" s="310"/>
      <c r="E13" s="310"/>
      <c r="F13" s="306"/>
      <c r="G13" s="304"/>
      <c r="H13" s="306"/>
      <c r="I13" s="306"/>
      <c r="O13" s="310"/>
      <c r="P13" s="320"/>
      <c r="Q13" s="310"/>
      <c r="R13" s="310"/>
      <c r="S13" s="306"/>
      <c r="T13" s="304"/>
    </row>
    <row r="14" spans="1:21" s="260" customFormat="1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K14" s="24"/>
      <c r="O14" s="26" t="s">
        <v>16</v>
      </c>
      <c r="P14" s="27" t="s">
        <v>17</v>
      </c>
      <c r="Q14" s="26" t="s">
        <v>19</v>
      </c>
      <c r="R14" s="26" t="s">
        <v>20</v>
      </c>
      <c r="S14" s="26">
        <v>1</v>
      </c>
      <c r="T14" s="28">
        <v>2</v>
      </c>
      <c r="U14" s="132"/>
    </row>
    <row r="15" spans="1:21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  <c r="O15" s="29"/>
      <c r="P15" s="30"/>
      <c r="Q15" s="31"/>
      <c r="R15" s="32"/>
      <c r="S15" s="20"/>
      <c r="T15" s="19"/>
    </row>
    <row r="16" spans="1:21" ht="21" customHeight="1">
      <c r="A16" s="56">
        <v>42010</v>
      </c>
      <c r="B16" s="88" t="s">
        <v>65</v>
      </c>
      <c r="C16" s="89">
        <f t="shared" ref="C16:C53" si="0">A16</f>
        <v>42010</v>
      </c>
      <c r="D16" s="90" t="s">
        <v>44</v>
      </c>
      <c r="E16" s="91" t="s">
        <v>45</v>
      </c>
      <c r="F16" s="92">
        <v>500000000</v>
      </c>
      <c r="G16" s="93"/>
      <c r="H16" s="87">
        <f>MAX(H15+F16-I15-G16,0)</f>
        <v>500000000</v>
      </c>
      <c r="I16" s="87">
        <f>MAX(I15+G16-H15-F16,0)</f>
        <v>0</v>
      </c>
      <c r="J16" s="33">
        <f t="shared" ref="J16:J47" si="1">IF(A16&lt;&gt;"",MONTH(A16),"")</f>
        <v>1</v>
      </c>
      <c r="O16" s="56">
        <f ca="1">IF(ROWS($1:1)&gt;COUNT(Dong),"",OFFSET('141-BH'!A$1,SMALL(Dong,ROWS($1:1)),))</f>
        <v>42339</v>
      </c>
      <c r="P16" s="56" t="str">
        <f ca="1">IF(ROWS($1:1)&gt;COUNT(Dong),"",OFFSET('141-BH'!B$1,SMALL(Dong,ROWS($1:1)),))</f>
        <v>C10</v>
      </c>
      <c r="Q16" s="94" t="str">
        <f ca="1">IF(ROWS($1:1)&gt;COUNT(Dong),"",OFFSET('141-BH'!D$1,SMALL(Dong,ROWS($1:1)),))</f>
        <v>Tạm ứng mua NL</v>
      </c>
      <c r="R16" s="56" t="str">
        <f ca="1">IF(ROWS($1:1)&gt;COUNT(Dong),"",OFFSET('141-BH'!E$1,SMALL(Dong,ROWS($1:1)),))</f>
        <v>111</v>
      </c>
      <c r="S16" s="87">
        <f ca="1">IF(ROWS($1:1)&gt;COUNT(Dong),"",OFFSET('141-BH'!F$1,SMALL(Dong,ROWS($1:1)),))</f>
        <v>350000000</v>
      </c>
      <c r="T16" s="87">
        <f ca="1">IF(ROWS($1:1)&gt;COUNT(Dong),"",OFFSET('141-BH'!G$1,SMALL(Dong,ROWS($1:1)),))</f>
        <v>0</v>
      </c>
      <c r="U16" s="133" t="str">
        <f ca="1">IF(IF(ROWS($1:1)&gt;COUNT(Dong),"",OFFSET('141-BH'!K$1,SMALL(Dong,ROWS($1:1)),))=0,"",IF(ROWS($1:1)&gt;COUNT(Dong),"",OFFSET('141-BH'!K$1,SMALL(Dong,ROWS($1:1)),)))</f>
        <v/>
      </c>
    </row>
    <row r="17" spans="1:21" ht="21" customHeight="1">
      <c r="A17" s="11">
        <v>42018</v>
      </c>
      <c r="B17" s="17" t="s">
        <v>66</v>
      </c>
      <c r="C17" s="14">
        <f t="shared" si="0"/>
        <v>42018</v>
      </c>
      <c r="D17" s="16" t="s">
        <v>44</v>
      </c>
      <c r="E17" s="34" t="s">
        <v>45</v>
      </c>
      <c r="F17" s="9">
        <v>550000000</v>
      </c>
      <c r="G17" s="18"/>
      <c r="H17" s="5">
        <f>MAX(H16+F17-I16-G17,0)</f>
        <v>1050000000</v>
      </c>
      <c r="I17" s="5">
        <f>MAX(I16+G17-H16-F17,0)</f>
        <v>0</v>
      </c>
      <c r="J17" s="33">
        <f t="shared" si="1"/>
        <v>1</v>
      </c>
      <c r="O17" s="56">
        <f ca="1">IF(ROWS($1:2)&gt;COUNT(Dong),"",OFFSET('141-BH'!A$1,SMALL(Dong,ROWS($1:2)),))</f>
        <v>42344</v>
      </c>
      <c r="P17" s="56" t="str">
        <f ca="1">IF(ROWS($1:2)&gt;COUNT(Dong),"",OFFSET('141-BH'!B$1,SMALL(Dong,ROWS($1:2)),))</f>
        <v>C20</v>
      </c>
      <c r="Q17" s="94" t="str">
        <f ca="1">IF(ROWS($1:2)&gt;COUNT(Dong),"",OFFSET('141-BH'!D$1,SMALL(Dong,ROWS($1:2)),))</f>
        <v>Tạm ứng mua NL</v>
      </c>
      <c r="R17" s="56" t="str">
        <f ca="1">IF(ROWS($1:2)&gt;COUNT(Dong),"",OFFSET('141-BH'!E$1,SMALL(Dong,ROWS($1:2)),))</f>
        <v>111</v>
      </c>
      <c r="S17" s="87">
        <f ca="1">IF(ROWS($1:2)&gt;COUNT(Dong),"",OFFSET('141-BH'!F$1,SMALL(Dong,ROWS($1:2)),))</f>
        <v>180000000</v>
      </c>
      <c r="T17" s="87">
        <f ca="1">IF(ROWS($1:2)&gt;COUNT(Dong),"",OFFSET('141-BH'!G$1,SMALL(Dong,ROWS($1:2)),))</f>
        <v>0</v>
      </c>
      <c r="U17" s="133" t="str">
        <f ca="1">IF(IF(ROWS($1:2)&gt;COUNT(Dong),"",OFFSET('141-BH'!K$1,SMALL(Dong,ROWS($1:2)),))=0,"",IF(ROWS($1:2)&gt;COUNT(Dong),"",OFFSET('141-BH'!K$1,SMALL(Dong,ROWS($1:2)),)))</f>
        <v/>
      </c>
    </row>
    <row r="18" spans="1:21" ht="21" customHeight="1">
      <c r="A18" s="11">
        <v>42020</v>
      </c>
      <c r="B18" s="17" t="s">
        <v>63</v>
      </c>
      <c r="C18" s="14">
        <f t="shared" si="0"/>
        <v>42020</v>
      </c>
      <c r="D18" s="16" t="s">
        <v>44</v>
      </c>
      <c r="E18" s="34" t="s">
        <v>45</v>
      </c>
      <c r="F18" s="9">
        <v>400000000</v>
      </c>
      <c r="G18" s="18"/>
      <c r="H18" s="5">
        <f t="shared" ref="H18:H25" si="2">MAX(H17+F18-I17-G18,0)</f>
        <v>1450000000</v>
      </c>
      <c r="I18" s="5">
        <f t="shared" ref="I18:I25" si="3">MAX(I17+G18-H17-F18,0)</f>
        <v>0</v>
      </c>
      <c r="J18" s="33">
        <f t="shared" si="1"/>
        <v>1</v>
      </c>
      <c r="O18" s="56">
        <f ca="1">IF(ROWS($1:3)&gt;COUNT(Dong),"",OFFSET('141-BH'!A$1,SMALL(Dong,ROWS($1:3)),))</f>
        <v>42344</v>
      </c>
      <c r="P18" s="56" t="str">
        <f ca="1">IF(ROWS($1:3)&gt;COUNT(Dong),"",OFFSET('141-BH'!B$1,SMALL(Dong,ROWS($1:3)),))</f>
        <v>C46</v>
      </c>
      <c r="Q18" s="94" t="str">
        <f ca="1">IF(ROWS($1:3)&gt;COUNT(Dong),"",OFFSET('141-BH'!D$1,SMALL(Dong,ROWS($1:3)),))</f>
        <v>Tạm ứng mua NL</v>
      </c>
      <c r="R18" s="56" t="str">
        <f ca="1">IF(ROWS($1:3)&gt;COUNT(Dong),"",OFFSET('141-BH'!E$1,SMALL(Dong,ROWS($1:3)),))</f>
        <v>111</v>
      </c>
      <c r="S18" s="87">
        <f ca="1">IF(ROWS($1:3)&gt;COUNT(Dong),"",OFFSET('141-BH'!F$1,SMALL(Dong,ROWS($1:3)),))</f>
        <v>380000000</v>
      </c>
      <c r="T18" s="87">
        <f ca="1">IF(ROWS($1:3)&gt;COUNT(Dong),"",OFFSET('141-BH'!G$1,SMALL(Dong,ROWS($1:3)),))</f>
        <v>0</v>
      </c>
      <c r="U18" s="133" t="str">
        <f ca="1">IF(IF(ROWS($1:3)&gt;COUNT(Dong),"",OFFSET('141-BH'!K$1,SMALL(Dong,ROWS($1:3)),))=0,"",IF(ROWS($1:3)&gt;COUNT(Dong),"",OFFSET('141-BH'!K$1,SMALL(Dong,ROWS($1:3)),)))</f>
        <v/>
      </c>
    </row>
    <row r="19" spans="1:21" ht="21" customHeight="1">
      <c r="A19" s="11">
        <v>42024</v>
      </c>
      <c r="B19" s="17" t="s">
        <v>67</v>
      </c>
      <c r="C19" s="14">
        <f t="shared" si="0"/>
        <v>42024</v>
      </c>
      <c r="D19" s="16" t="s">
        <v>44</v>
      </c>
      <c r="E19" s="34" t="s">
        <v>45</v>
      </c>
      <c r="F19" s="9">
        <v>550000000</v>
      </c>
      <c r="G19" s="18"/>
      <c r="H19" s="5">
        <f t="shared" si="2"/>
        <v>2000000000</v>
      </c>
      <c r="I19" s="5">
        <f t="shared" si="3"/>
        <v>0</v>
      </c>
      <c r="J19" s="33">
        <f t="shared" si="1"/>
        <v>1</v>
      </c>
      <c r="O19" s="56">
        <f ca="1">IF(ROWS($1:4)&gt;COUNT(Dong),"",OFFSET('141-BH'!A$1,SMALL(Dong,ROWS($1:4)),))</f>
        <v>42344</v>
      </c>
      <c r="P19" s="56" t="str">
        <f ca="1">IF(ROWS($1:4)&gt;COUNT(Dong),"",OFFSET('141-BH'!B$1,SMALL(Dong,ROWS($1:4)),))</f>
        <v>C49</v>
      </c>
      <c r="Q19" s="94" t="str">
        <f ca="1">IF(ROWS($1:4)&gt;COUNT(Dong),"",OFFSET('141-BH'!D$1,SMALL(Dong,ROWS($1:4)),))</f>
        <v>Tạm ứng mua NL</v>
      </c>
      <c r="R19" s="56" t="str">
        <f ca="1">IF(ROWS($1:4)&gt;COUNT(Dong),"",OFFSET('141-BH'!E$1,SMALL(Dong,ROWS($1:4)),))</f>
        <v>111</v>
      </c>
      <c r="S19" s="87">
        <f ca="1">IF(ROWS($1:4)&gt;COUNT(Dong),"",OFFSET('141-BH'!F$1,SMALL(Dong,ROWS($1:4)),))</f>
        <v>250000000</v>
      </c>
      <c r="T19" s="87">
        <f ca="1">IF(ROWS($1:4)&gt;COUNT(Dong),"",OFFSET('141-BH'!G$1,SMALL(Dong,ROWS($1:4)),))</f>
        <v>0</v>
      </c>
      <c r="U19" s="133" t="str">
        <f ca="1">IF(IF(ROWS($1:4)&gt;COUNT(Dong),"",OFFSET('141-BH'!K$1,SMALL(Dong,ROWS($1:4)),))=0,"",IF(ROWS($1:4)&gt;COUNT(Dong),"",OFFSET('141-BH'!K$1,SMALL(Dong,ROWS($1:4)),)))</f>
        <v/>
      </c>
    </row>
    <row r="20" spans="1:21" ht="21" customHeight="1">
      <c r="A20" s="11">
        <v>42027</v>
      </c>
      <c r="B20" s="17" t="s">
        <v>68</v>
      </c>
      <c r="C20" s="14">
        <f t="shared" si="0"/>
        <v>42027</v>
      </c>
      <c r="D20" s="16" t="s">
        <v>44</v>
      </c>
      <c r="E20" s="34" t="s">
        <v>45</v>
      </c>
      <c r="F20" s="9">
        <v>400000000</v>
      </c>
      <c r="G20" s="18"/>
      <c r="H20" s="5">
        <f t="shared" si="2"/>
        <v>2400000000</v>
      </c>
      <c r="I20" s="5">
        <f t="shared" si="3"/>
        <v>0</v>
      </c>
      <c r="J20" s="33">
        <f t="shared" si="1"/>
        <v>1</v>
      </c>
      <c r="O20" s="56">
        <f ca="1">IF(ROWS($1:5)&gt;COUNT(Dong),"",OFFSET('141-BH'!A$1,SMALL(Dong,ROWS($1:5)),))</f>
        <v>42344</v>
      </c>
      <c r="P20" s="56" t="str">
        <f ca="1">IF(ROWS($1:5)&gt;COUNT(Dong),"",OFFSET('141-BH'!B$1,SMALL(Dong,ROWS($1:5)),))</f>
        <v>C57</v>
      </c>
      <c r="Q20" s="94" t="str">
        <f ca="1">IF(ROWS($1:5)&gt;COUNT(Dong),"",OFFSET('141-BH'!D$1,SMALL(Dong,ROWS($1:5)),))</f>
        <v>Tạm ứng mua NL</v>
      </c>
      <c r="R20" s="56" t="str">
        <f ca="1">IF(ROWS($1:5)&gt;COUNT(Dong),"",OFFSET('141-BH'!E$1,SMALL(Dong,ROWS($1:5)),))</f>
        <v>111</v>
      </c>
      <c r="S20" s="87">
        <f ca="1">IF(ROWS($1:5)&gt;COUNT(Dong),"",OFFSET('141-BH'!F$1,SMALL(Dong,ROWS($1:5)),))</f>
        <v>230000000</v>
      </c>
      <c r="T20" s="87">
        <f ca="1">IF(ROWS($1:5)&gt;COUNT(Dong),"",OFFSET('141-BH'!G$1,SMALL(Dong,ROWS($1:5)),))</f>
        <v>0</v>
      </c>
      <c r="U20" s="133" t="str">
        <f ca="1">IF(IF(ROWS($1:5)&gt;COUNT(Dong),"",OFFSET('141-BH'!K$1,SMALL(Dong,ROWS($1:5)),))=0,"",IF(ROWS($1:5)&gt;COUNT(Dong),"",OFFSET('141-BH'!K$1,SMALL(Dong,ROWS($1:5)),)))</f>
        <v/>
      </c>
    </row>
    <row r="21" spans="1:21" ht="21" customHeight="1">
      <c r="A21" s="11">
        <v>42032</v>
      </c>
      <c r="B21" s="17" t="s">
        <v>70</v>
      </c>
      <c r="C21" s="14">
        <f t="shared" si="0"/>
        <v>42032</v>
      </c>
      <c r="D21" s="16" t="s">
        <v>44</v>
      </c>
      <c r="E21" s="34" t="s">
        <v>45</v>
      </c>
      <c r="F21" s="261">
        <v>320000000</v>
      </c>
      <c r="G21" s="18"/>
      <c r="H21" s="5">
        <f t="shared" si="2"/>
        <v>2720000000</v>
      </c>
      <c r="I21" s="5">
        <f t="shared" si="3"/>
        <v>0</v>
      </c>
      <c r="J21" s="33">
        <f t="shared" si="1"/>
        <v>1</v>
      </c>
      <c r="O21" s="56">
        <f ca="1">IF(ROWS($1:6)&gt;COUNT(Dong),"",OFFSET('141-BH'!A$1,SMALL(Dong,ROWS($1:6)),))</f>
        <v>42368</v>
      </c>
      <c r="P21" s="56" t="str">
        <f ca="1">IF(ROWS($1:6)&gt;COUNT(Dong),"",OFFSET('141-BH'!B$1,SMALL(Dong,ROWS($1:6)),))</f>
        <v>TU22</v>
      </c>
      <c r="Q21" s="94" t="str">
        <f ca="1">IF(ROWS($1:6)&gt;COUNT(Dong),"",OFFSET('141-BH'!D$1,SMALL(Dong,ROWS($1:6)),))</f>
        <v>Võ Văn Thắng</v>
      </c>
      <c r="R21" s="56" t="str">
        <f ca="1">IF(ROWS($1:6)&gt;COUNT(Dong),"",OFFSET('141-BH'!E$1,SMALL(Dong,ROWS($1:6)),))</f>
        <v>331</v>
      </c>
      <c r="S21" s="87">
        <f ca="1">IF(ROWS($1:6)&gt;COUNT(Dong),"",OFFSET('141-BH'!F$1,SMALL(Dong,ROWS($1:6)),))</f>
        <v>0</v>
      </c>
      <c r="T21" s="87">
        <f ca="1">IF(ROWS($1:6)&gt;COUNT(Dong),"",OFFSET('141-BH'!G$1,SMALL(Dong,ROWS($1:6)),))</f>
        <v>443870000</v>
      </c>
      <c r="U21" s="133" t="str">
        <f ca="1">IF(IF(ROWS($1:6)&gt;COUNT(Dong),"",OFFSET('141-BH'!K$1,SMALL(Dong,ROWS($1:6)),))=0,"",IF(ROWS($1:6)&gt;COUNT(Dong),"",OFFSET('141-BH'!K$1,SMALL(Dong,ROWS($1:6)),)))</f>
        <v>N01 &amp; N34 &amp; N42</v>
      </c>
    </row>
    <row r="22" spans="1:21" ht="21" customHeight="1">
      <c r="A22" s="11">
        <v>42035</v>
      </c>
      <c r="B22" s="35" t="s">
        <v>71</v>
      </c>
      <c r="C22" s="14">
        <f t="shared" si="0"/>
        <v>42035</v>
      </c>
      <c r="D22" s="10" t="s">
        <v>94</v>
      </c>
      <c r="E22" s="34" t="s">
        <v>42</v>
      </c>
      <c r="F22" s="18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3">
        <f t="shared" si="1"/>
        <v>1</v>
      </c>
      <c r="K22" s="127" t="s">
        <v>178</v>
      </c>
      <c r="O22" s="56">
        <f ca="1">IF(ROWS($1:7)&gt;COUNT(Dong),"",OFFSET('141-BH'!A$1,SMALL(Dong,ROWS($1:7)),))</f>
        <v>42368</v>
      </c>
      <c r="P22" s="56" t="str">
        <f ca="1">IF(ROWS($1:7)&gt;COUNT(Dong),"",OFFSET('141-BH'!B$1,SMALL(Dong,ROWS($1:7)),))</f>
        <v>TU22</v>
      </c>
      <c r="Q22" s="94" t="str">
        <f ca="1">IF(ROWS($1:7)&gt;COUNT(Dong),"",OFFSET('141-BH'!D$1,SMALL(Dong,ROWS($1:7)),))</f>
        <v>Nguyễn Văn Phong</v>
      </c>
      <c r="R22" s="56" t="str">
        <f ca="1">IF(ROWS($1:7)&gt;COUNT(Dong),"",OFFSET('141-BH'!E$1,SMALL(Dong,ROWS($1:7)),))</f>
        <v>331</v>
      </c>
      <c r="S22" s="87">
        <f ca="1">IF(ROWS($1:7)&gt;COUNT(Dong),"",OFFSET('141-BH'!F$1,SMALL(Dong,ROWS($1:7)),))</f>
        <v>0</v>
      </c>
      <c r="T22" s="87">
        <f ca="1">IF(ROWS($1:7)&gt;COUNT(Dong),"",OFFSET('141-BH'!G$1,SMALL(Dong,ROWS($1:7)),))</f>
        <v>418264500</v>
      </c>
      <c r="U22" s="133" t="str">
        <f ca="1">IF(IF(ROWS($1:7)&gt;COUNT(Dong),"",OFFSET('141-BH'!K$1,SMALL(Dong,ROWS($1:7)),))=0,"",IF(ROWS($1:7)&gt;COUNT(Dong),"",OFFSET('141-BH'!K$1,SMALL(Dong,ROWS($1:7)),)))</f>
        <v>N02 &amp;N35 &amp; N48</v>
      </c>
    </row>
    <row r="23" spans="1:21" ht="21" customHeight="1">
      <c r="A23" s="11">
        <v>42035</v>
      </c>
      <c r="B23" s="35" t="s">
        <v>71</v>
      </c>
      <c r="C23" s="14">
        <f t="shared" si="0"/>
        <v>42035</v>
      </c>
      <c r="D23" s="16" t="s">
        <v>29</v>
      </c>
      <c r="E23" s="34" t="s">
        <v>42</v>
      </c>
      <c r="F23" s="18">
        <v>0</v>
      </c>
      <c r="G23" s="18">
        <v>208260000</v>
      </c>
      <c r="H23" s="5">
        <f t="shared" si="2"/>
        <v>2404100000</v>
      </c>
      <c r="I23" s="5">
        <f t="shared" si="3"/>
        <v>0</v>
      </c>
      <c r="J23" s="33">
        <f t="shared" si="1"/>
        <v>1</v>
      </c>
      <c r="K23" s="127" t="s">
        <v>201</v>
      </c>
      <c r="O23" s="56">
        <f ca="1">IF(ROWS($1:8)&gt;COUNT(Dong),"",OFFSET('141-BH'!A$1,SMALL(Dong,ROWS($1:8)),))</f>
        <v>42368</v>
      </c>
      <c r="P23" s="56" t="str">
        <f ca="1">IF(ROWS($1:8)&gt;COUNT(Dong),"",OFFSET('141-BH'!B$1,SMALL(Dong,ROWS($1:8)),))</f>
        <v>TU22</v>
      </c>
      <c r="Q23" s="94" t="str">
        <f ca="1">IF(ROWS($1:8)&gt;COUNT(Dong),"",OFFSET('141-BH'!D$1,SMALL(Dong,ROWS($1:8)),))</f>
        <v>Nguyễn Văn Nhân</v>
      </c>
      <c r="R23" s="56" t="str">
        <f ca="1">IF(ROWS($1:8)&gt;COUNT(Dong),"",OFFSET('141-BH'!E$1,SMALL(Dong,ROWS($1:8)),))</f>
        <v>331</v>
      </c>
      <c r="S23" s="87">
        <f ca="1">IF(ROWS($1:8)&gt;COUNT(Dong),"",OFFSET('141-BH'!F$1,SMALL(Dong,ROWS($1:8)),))</f>
        <v>0</v>
      </c>
      <c r="T23" s="87">
        <f ca="1">IF(ROWS($1:8)&gt;COUNT(Dong),"",OFFSET('141-BH'!G$1,SMALL(Dong,ROWS($1:8)),))</f>
        <v>87710000</v>
      </c>
      <c r="U23" s="133" t="str">
        <f ca="1">IF(IF(ROWS($1:8)&gt;COUNT(Dong),"",OFFSET('141-BH'!K$1,SMALL(Dong,ROWS($1:8)),))=0,"",IF(ROWS($1:8)&gt;COUNT(Dong),"",OFFSET('141-BH'!K$1,SMALL(Dong,ROWS($1:8)),)))</f>
        <v>N08</v>
      </c>
    </row>
    <row r="24" spans="1:21" ht="21" customHeight="1">
      <c r="A24" s="11">
        <v>42035</v>
      </c>
      <c r="B24" s="35" t="s">
        <v>71</v>
      </c>
      <c r="C24" s="14">
        <f t="shared" si="0"/>
        <v>42035</v>
      </c>
      <c r="D24" s="16" t="s">
        <v>30</v>
      </c>
      <c r="E24" s="34" t="s">
        <v>42</v>
      </c>
      <c r="F24" s="18">
        <v>0</v>
      </c>
      <c r="G24" s="18">
        <v>212004000</v>
      </c>
      <c r="H24" s="5">
        <f t="shared" si="2"/>
        <v>2192096000</v>
      </c>
      <c r="I24" s="5">
        <f t="shared" si="3"/>
        <v>0</v>
      </c>
      <c r="J24" s="33">
        <f t="shared" si="1"/>
        <v>1</v>
      </c>
      <c r="K24" s="127" t="s">
        <v>202</v>
      </c>
      <c r="O24" s="56">
        <f ca="1">IF(ROWS($1:9)&gt;COUNT(Dong),"",OFFSET('141-BH'!A$1,SMALL(Dong,ROWS($1:9)),))</f>
        <v>42368</v>
      </c>
      <c r="P24" s="56" t="str">
        <f ca="1">IF(ROWS($1:9)&gt;COUNT(Dong),"",OFFSET('141-BH'!B$1,SMALL(Dong,ROWS($1:9)),))</f>
        <v>TU22</v>
      </c>
      <c r="Q24" s="94" t="str">
        <f ca="1">IF(ROWS($1:9)&gt;COUNT(Dong),"",OFFSET('141-BH'!D$1,SMALL(Dong,ROWS($1:9)),))</f>
        <v>Trần Văn An</v>
      </c>
      <c r="R24" s="56" t="str">
        <f ca="1">IF(ROWS($1:9)&gt;COUNT(Dong),"",OFFSET('141-BH'!E$1,SMALL(Dong,ROWS($1:9)),))</f>
        <v>331</v>
      </c>
      <c r="S24" s="87">
        <f ca="1">IF(ROWS($1:9)&gt;COUNT(Dong),"",OFFSET('141-BH'!F$1,SMALL(Dong,ROWS($1:9)),))</f>
        <v>0</v>
      </c>
      <c r="T24" s="87">
        <f ca="1">IF(ROWS($1:9)&gt;COUNT(Dong),"",OFFSET('141-BH'!G$1,SMALL(Dong,ROWS($1:9)),))</f>
        <v>89477500</v>
      </c>
      <c r="U24" s="133" t="str">
        <f ca="1">IF(IF(ROWS($1:9)&gt;COUNT(Dong),"",OFFSET('141-BH'!K$1,SMALL(Dong,ROWS($1:9)),))=0,"",IF(ROWS($1:9)&gt;COUNT(Dong),"",OFFSET('141-BH'!K$1,SMALL(Dong,ROWS($1:9)),)))</f>
        <v>N09</v>
      </c>
    </row>
    <row r="25" spans="1:21" ht="21" customHeight="1">
      <c r="A25" s="11">
        <v>42035</v>
      </c>
      <c r="B25" s="35" t="s">
        <v>71</v>
      </c>
      <c r="C25" s="14">
        <f t="shared" si="0"/>
        <v>42035</v>
      </c>
      <c r="D25" s="16" t="s">
        <v>31</v>
      </c>
      <c r="E25" s="34" t="s">
        <v>42</v>
      </c>
      <c r="F25" s="18">
        <v>0</v>
      </c>
      <c r="G25" s="18">
        <v>317628000</v>
      </c>
      <c r="H25" s="5">
        <f t="shared" si="2"/>
        <v>1874468000</v>
      </c>
      <c r="I25" s="5">
        <f t="shared" si="3"/>
        <v>0</v>
      </c>
      <c r="J25" s="33">
        <f t="shared" si="1"/>
        <v>1</v>
      </c>
      <c r="K25" s="127" t="s">
        <v>203</v>
      </c>
      <c r="O25" s="56">
        <f ca="1">IF(ROWS($1:10)&gt;COUNT(Dong),"",OFFSET('141-BH'!A$1,SMALL(Dong,ROWS($1:10)),))</f>
        <v>42368</v>
      </c>
      <c r="P25" s="56" t="str">
        <f ca="1">IF(ROWS($1:10)&gt;COUNT(Dong),"",OFFSET('141-BH'!B$1,SMALL(Dong,ROWS($1:10)),))</f>
        <v>TU22</v>
      </c>
      <c r="Q25" s="94" t="str">
        <f ca="1">IF(ROWS($1:10)&gt;COUNT(Dong),"",OFFSET('141-BH'!D$1,SMALL(Dong,ROWS($1:10)),))</f>
        <v>Nguyễn Thị Tuyết Đang</v>
      </c>
      <c r="R25" s="56" t="str">
        <f ca="1">IF(ROWS($1:10)&gt;COUNT(Dong),"",OFFSET('141-BH'!E$1,SMALL(Dong,ROWS($1:10)),))</f>
        <v>331</v>
      </c>
      <c r="S25" s="87">
        <f ca="1">IF(ROWS($1:10)&gt;COUNT(Dong),"",OFFSET('141-BH'!F$1,SMALL(Dong,ROWS($1:10)),))</f>
        <v>0</v>
      </c>
      <c r="T25" s="87">
        <f ca="1">IF(ROWS($1:10)&gt;COUNT(Dong),"",OFFSET('141-BH'!G$1,SMALL(Dong,ROWS($1:10)),))</f>
        <v>362655500</v>
      </c>
      <c r="U25" s="133" t="str">
        <f ca="1">IF(IF(ROWS($1:10)&gt;COUNT(Dong),"",OFFSET('141-BH'!K$1,SMALL(Dong,ROWS($1:10)),))=0,"",IF(ROWS($1:10)&gt;COUNT(Dong),"",OFFSET('141-BH'!K$1,SMALL(Dong,ROWS($1:10)),)))</f>
        <v>N33 &amp; N41 &amp; N47</v>
      </c>
    </row>
    <row r="26" spans="1:21" ht="21" customHeight="1">
      <c r="A26" s="11">
        <v>42035</v>
      </c>
      <c r="B26" s="35" t="s">
        <v>71</v>
      </c>
      <c r="C26" s="14">
        <f t="shared" si="0"/>
        <v>42035</v>
      </c>
      <c r="D26" s="16" t="s">
        <v>95</v>
      </c>
      <c r="E26" s="34" t="s">
        <v>42</v>
      </c>
      <c r="F26" s="18">
        <v>0</v>
      </c>
      <c r="G26" s="18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3">
        <f t="shared" si="1"/>
        <v>1</v>
      </c>
      <c r="K26" s="127" t="s">
        <v>204</v>
      </c>
      <c r="O26" s="56">
        <f ca="1">IF(ROWS($1:11)&gt;COUNT(Dong),"",OFFSET('141-BH'!A$1,SMALL(Dong,ROWS($1:11)),))</f>
        <v>42368</v>
      </c>
      <c r="P26" s="56" t="str">
        <f ca="1">IF(ROWS($1:11)&gt;COUNT(Dong),"",OFFSET('141-BH'!B$1,SMALL(Dong,ROWS($1:11)),))</f>
        <v>T12</v>
      </c>
      <c r="Q26" s="94" t="str">
        <f ca="1">IF(ROWS($1:11)&gt;COUNT(Dong),"",OFFSET('141-BH'!D$1,SMALL(Dong,ROWS($1:11)),))</f>
        <v>Thu tạm ứng mua NL</v>
      </c>
      <c r="R26" s="56" t="str">
        <f ca="1">IF(ROWS($1:11)&gt;COUNT(Dong),"",OFFSET('141-BH'!E$1,SMALL(Dong,ROWS($1:11)),))</f>
        <v>111</v>
      </c>
      <c r="S26" s="87">
        <f ca="1">IF(ROWS($1:11)&gt;COUNT(Dong),"",OFFSET('141-BH'!F$1,SMALL(Dong,ROWS($1:11)),))</f>
        <v>0</v>
      </c>
      <c r="T26" s="87">
        <f ca="1">IF(ROWS($1:11)&gt;COUNT(Dong),"",OFFSET('141-BH'!G$1,SMALL(Dong,ROWS($1:11)),))</f>
        <v>4287000</v>
      </c>
      <c r="U26" s="133" t="str">
        <f ca="1">IF(IF(ROWS($1:11)&gt;COUNT(Dong),"",OFFSET('141-BH'!K$1,SMALL(Dong,ROWS($1:11)),))=0,"",IF(ROWS($1:11)&gt;COUNT(Dong),"",OFFSET('141-BH'!K$1,SMALL(Dong,ROWS($1:11)),)))</f>
        <v/>
      </c>
    </row>
    <row r="27" spans="1:21" ht="21" customHeight="1">
      <c r="A27" s="11">
        <v>42035</v>
      </c>
      <c r="B27" s="35" t="s">
        <v>71</v>
      </c>
      <c r="C27" s="14">
        <f t="shared" si="0"/>
        <v>42035</v>
      </c>
      <c r="D27" s="16" t="s">
        <v>32</v>
      </c>
      <c r="E27" s="34" t="s">
        <v>42</v>
      </c>
      <c r="F27" s="18">
        <v>0</v>
      </c>
      <c r="G27" s="18">
        <v>212634000</v>
      </c>
      <c r="H27" s="5">
        <f t="shared" si="4"/>
        <v>1452440000</v>
      </c>
      <c r="I27" s="5">
        <f t="shared" si="5"/>
        <v>0</v>
      </c>
      <c r="J27" s="33">
        <f t="shared" si="1"/>
        <v>1</v>
      </c>
      <c r="K27" s="127" t="s">
        <v>205</v>
      </c>
      <c r="O27" s="56" t="str">
        <f ca="1">IF(ROWS($1:12)&gt;COUNT(Dong),"",OFFSET('141-BH'!A$1,SMALL(Dong,ROWS($1:12)),))</f>
        <v/>
      </c>
      <c r="P27" s="56" t="str">
        <f ca="1">IF(ROWS($1:12)&gt;COUNT(Dong),"",OFFSET('141-BH'!B$1,SMALL(Dong,ROWS($1:12)),))</f>
        <v/>
      </c>
      <c r="Q27" s="94" t="str">
        <f ca="1">IF(ROWS($1:12)&gt;COUNT(Dong),"",OFFSET('141-BH'!D$1,SMALL(Dong,ROWS($1:12)),))</f>
        <v/>
      </c>
      <c r="R27" s="56" t="str">
        <f ca="1">IF(ROWS($1:12)&gt;COUNT(Dong),"",OFFSET('141-BH'!E$1,SMALL(Dong,ROWS($1:12)),))</f>
        <v/>
      </c>
      <c r="S27" s="87" t="str">
        <f ca="1">IF(ROWS($1:12)&gt;COUNT(Dong),"",OFFSET('141-BH'!F$1,SMALL(Dong,ROWS($1:12)),))</f>
        <v/>
      </c>
      <c r="T27" s="87" t="str">
        <f ca="1">IF(ROWS($1:12)&gt;COUNT(Dong),"",OFFSET('141-BH'!G$1,SMALL(Dong,ROWS($1:12)),))</f>
        <v/>
      </c>
      <c r="U27" s="133" t="str">
        <f ca="1">IF(IF(ROWS($1:12)&gt;COUNT(Dong),"",OFFSET('141-BH'!K$1,SMALL(Dong,ROWS($1:12)),))=0,"",IF(ROWS($1:12)&gt;COUNT(Dong),"",OFFSET('141-BH'!K$1,SMALL(Dong,ROWS($1:12)),)))</f>
        <v/>
      </c>
    </row>
    <row r="28" spans="1:21" ht="21" customHeight="1">
      <c r="A28" s="11">
        <v>42035</v>
      </c>
      <c r="B28" s="35" t="s">
        <v>71</v>
      </c>
      <c r="C28" s="14">
        <f t="shared" si="0"/>
        <v>42035</v>
      </c>
      <c r="D28" s="16" t="s">
        <v>51</v>
      </c>
      <c r="E28" s="34" t="s">
        <v>42</v>
      </c>
      <c r="F28" s="18">
        <v>0</v>
      </c>
      <c r="G28" s="18">
        <v>107460000</v>
      </c>
      <c r="H28" s="5">
        <f t="shared" si="4"/>
        <v>1344980000</v>
      </c>
      <c r="I28" s="5">
        <f t="shared" si="5"/>
        <v>0</v>
      </c>
      <c r="J28" s="33">
        <f t="shared" si="1"/>
        <v>1</v>
      </c>
      <c r="K28" s="127" t="s">
        <v>184</v>
      </c>
      <c r="O28" s="56" t="str">
        <f ca="1">IF(ROWS($1:13)&gt;COUNT(Dong),"",OFFSET('141-BH'!A$1,SMALL(Dong,ROWS($1:13)),))</f>
        <v/>
      </c>
      <c r="P28" s="56" t="str">
        <f ca="1">IF(ROWS($1:13)&gt;COUNT(Dong),"",OFFSET('141-BH'!B$1,SMALL(Dong,ROWS($1:13)),))</f>
        <v/>
      </c>
      <c r="Q28" s="94" t="str">
        <f ca="1">IF(ROWS($1:13)&gt;COUNT(Dong),"",OFFSET('141-BH'!D$1,SMALL(Dong,ROWS($1:13)),))</f>
        <v/>
      </c>
      <c r="R28" s="56" t="str">
        <f ca="1">IF(ROWS($1:13)&gt;COUNT(Dong),"",OFFSET('141-BH'!E$1,SMALL(Dong,ROWS($1:13)),))</f>
        <v/>
      </c>
      <c r="S28" s="87" t="str">
        <f ca="1">IF(ROWS($1:13)&gt;COUNT(Dong),"",OFFSET('141-BH'!F$1,SMALL(Dong,ROWS($1:13)),))</f>
        <v/>
      </c>
      <c r="T28" s="87" t="str">
        <f ca="1">IF(ROWS($1:13)&gt;COUNT(Dong),"",OFFSET('141-BH'!G$1,SMALL(Dong,ROWS($1:13)),))</f>
        <v/>
      </c>
      <c r="U28" s="133" t="str">
        <f ca="1">IF(IF(ROWS($1:13)&gt;COUNT(Dong),"",OFFSET('141-BH'!K$1,SMALL(Dong,ROWS($1:13)),))=0,"",IF(ROWS($1:13)&gt;COUNT(Dong),"",OFFSET('141-BH'!K$1,SMALL(Dong,ROWS($1:13)),)))</f>
        <v/>
      </c>
    </row>
    <row r="29" spans="1:21" ht="21" customHeight="1">
      <c r="A29" s="11">
        <v>42035</v>
      </c>
      <c r="B29" s="35" t="s">
        <v>71</v>
      </c>
      <c r="C29" s="14">
        <f t="shared" si="0"/>
        <v>42035</v>
      </c>
      <c r="D29" s="16" t="s">
        <v>96</v>
      </c>
      <c r="E29" s="34" t="s">
        <v>42</v>
      </c>
      <c r="F29" s="18">
        <v>0</v>
      </c>
      <c r="G29" s="18">
        <v>107280000</v>
      </c>
      <c r="H29" s="5">
        <f t="shared" si="4"/>
        <v>1237700000</v>
      </c>
      <c r="I29" s="5">
        <f t="shared" si="5"/>
        <v>0</v>
      </c>
      <c r="J29" s="33">
        <f t="shared" si="1"/>
        <v>1</v>
      </c>
      <c r="K29" s="127" t="s">
        <v>175</v>
      </c>
      <c r="O29" s="56" t="str">
        <f ca="1">IF(ROWS($1:14)&gt;COUNT(Dong),"",OFFSET('141-BH'!A$1,SMALL(Dong,ROWS($1:14)),))</f>
        <v/>
      </c>
      <c r="P29" s="56" t="str">
        <f ca="1">IF(ROWS($1:14)&gt;COUNT(Dong),"",OFFSET('141-BH'!B$1,SMALL(Dong,ROWS($1:14)),))</f>
        <v/>
      </c>
      <c r="Q29" s="94" t="str">
        <f ca="1">IF(ROWS($1:14)&gt;COUNT(Dong),"",OFFSET('141-BH'!D$1,SMALL(Dong,ROWS($1:14)),))</f>
        <v/>
      </c>
      <c r="R29" s="56" t="str">
        <f ca="1">IF(ROWS($1:14)&gt;COUNT(Dong),"",OFFSET('141-BH'!E$1,SMALL(Dong,ROWS($1:14)),))</f>
        <v/>
      </c>
      <c r="S29" s="87" t="str">
        <f ca="1">IF(ROWS($1:14)&gt;COUNT(Dong),"",OFFSET('141-BH'!F$1,SMALL(Dong,ROWS($1:14)),))</f>
        <v/>
      </c>
      <c r="T29" s="87" t="str">
        <f ca="1">IF(ROWS($1:14)&gt;COUNT(Dong),"",OFFSET('141-BH'!G$1,SMALL(Dong,ROWS($1:14)),))</f>
        <v/>
      </c>
      <c r="U29" s="133" t="str">
        <f ca="1">IF(IF(ROWS($1:14)&gt;COUNT(Dong),"",OFFSET('141-BH'!K$1,SMALL(Dong,ROWS($1:14)),))=0,"",IF(ROWS($1:14)&gt;COUNT(Dong),"",OFFSET('141-BH'!K$1,SMALL(Dong,ROWS($1:14)),)))</f>
        <v/>
      </c>
    </row>
    <row r="30" spans="1:21" ht="21" customHeight="1">
      <c r="A30" s="11">
        <v>42035</v>
      </c>
      <c r="B30" s="35" t="s">
        <v>71</v>
      </c>
      <c r="C30" s="14">
        <f t="shared" si="0"/>
        <v>42035</v>
      </c>
      <c r="D30" s="16" t="s">
        <v>97</v>
      </c>
      <c r="E30" s="34" t="s">
        <v>42</v>
      </c>
      <c r="F30" s="18">
        <v>0</v>
      </c>
      <c r="G30" s="18">
        <v>332495000</v>
      </c>
      <c r="H30" s="5">
        <f t="shared" si="4"/>
        <v>905205000</v>
      </c>
      <c r="I30" s="5">
        <f t="shared" si="5"/>
        <v>0</v>
      </c>
      <c r="J30" s="33">
        <f t="shared" si="1"/>
        <v>1</v>
      </c>
      <c r="K30" s="127" t="s">
        <v>206</v>
      </c>
      <c r="O30" s="56" t="str">
        <f ca="1">IF(ROWS($1:15)&gt;COUNT(Dong),"",OFFSET('141-BH'!A$1,SMALL(Dong,ROWS($1:15)),))</f>
        <v/>
      </c>
      <c r="P30" s="56" t="str">
        <f ca="1">IF(ROWS($1:15)&gt;COUNT(Dong),"",OFFSET('141-BH'!B$1,SMALL(Dong,ROWS($1:15)),))</f>
        <v/>
      </c>
      <c r="Q30" s="94" t="str">
        <f ca="1">IF(ROWS($1:15)&gt;COUNT(Dong),"",OFFSET('141-BH'!D$1,SMALL(Dong,ROWS($1:15)),))</f>
        <v/>
      </c>
      <c r="R30" s="56" t="str">
        <f ca="1">IF(ROWS($1:15)&gt;COUNT(Dong),"",OFFSET('141-BH'!E$1,SMALL(Dong,ROWS($1:15)),))</f>
        <v/>
      </c>
      <c r="S30" s="87" t="str">
        <f ca="1">IF(ROWS($1:15)&gt;COUNT(Dong),"",OFFSET('141-BH'!F$1,SMALL(Dong,ROWS($1:15)),))</f>
        <v/>
      </c>
      <c r="T30" s="87" t="str">
        <f ca="1">IF(ROWS($1:15)&gt;COUNT(Dong),"",OFFSET('141-BH'!G$1,SMALL(Dong,ROWS($1:15)),))</f>
        <v/>
      </c>
      <c r="U30" s="133" t="str">
        <f ca="1">IF(IF(ROWS($1:15)&gt;COUNT(Dong),"",OFFSET('141-BH'!K$1,SMALL(Dong,ROWS($1:15)),))=0,"",IF(ROWS($1:15)&gt;COUNT(Dong),"",OFFSET('141-BH'!K$1,SMALL(Dong,ROWS($1:15)),)))</f>
        <v/>
      </c>
    </row>
    <row r="31" spans="1:21" ht="21" customHeight="1">
      <c r="A31" s="11">
        <v>42035</v>
      </c>
      <c r="B31" s="35" t="s">
        <v>71</v>
      </c>
      <c r="C31" s="14">
        <f t="shared" si="0"/>
        <v>42035</v>
      </c>
      <c r="D31" s="16" t="s">
        <v>47</v>
      </c>
      <c r="E31" s="34" t="s">
        <v>42</v>
      </c>
      <c r="F31" s="18">
        <v>0</v>
      </c>
      <c r="G31" s="18">
        <v>318825000</v>
      </c>
      <c r="H31" s="5">
        <f t="shared" si="4"/>
        <v>586380000</v>
      </c>
      <c r="I31" s="5">
        <f t="shared" si="5"/>
        <v>0</v>
      </c>
      <c r="J31" s="33">
        <f t="shared" si="1"/>
        <v>1</v>
      </c>
      <c r="K31" s="127" t="s">
        <v>207</v>
      </c>
      <c r="O31" s="56" t="str">
        <f ca="1">IF(ROWS($1:16)&gt;COUNT(Dong),"",OFFSET('141-BH'!A$1,SMALL(Dong,ROWS($1:16)),))</f>
        <v/>
      </c>
      <c r="P31" s="56" t="str">
        <f ca="1">IF(ROWS($1:16)&gt;COUNT(Dong),"",OFFSET('141-BH'!B$1,SMALL(Dong,ROWS($1:16)),))</f>
        <v/>
      </c>
      <c r="Q31" s="94" t="str">
        <f ca="1">IF(ROWS($1:16)&gt;COUNT(Dong),"",OFFSET('141-BH'!D$1,SMALL(Dong,ROWS($1:16)),))</f>
        <v/>
      </c>
      <c r="R31" s="56" t="str">
        <f ca="1">IF(ROWS($1:16)&gt;COUNT(Dong),"",OFFSET('141-BH'!E$1,SMALL(Dong,ROWS($1:16)),))</f>
        <v/>
      </c>
      <c r="S31" s="87" t="str">
        <f ca="1">IF(ROWS($1:16)&gt;COUNT(Dong),"",OFFSET('141-BH'!F$1,SMALL(Dong,ROWS($1:16)),))</f>
        <v/>
      </c>
      <c r="T31" s="87" t="str">
        <f ca="1">IF(ROWS($1:16)&gt;COUNT(Dong),"",OFFSET('141-BH'!G$1,SMALL(Dong,ROWS($1:16)),))</f>
        <v/>
      </c>
      <c r="U31" s="133" t="str">
        <f ca="1">IF(IF(ROWS($1:16)&gt;COUNT(Dong),"",OFFSET('141-BH'!K$1,SMALL(Dong,ROWS($1:16)),))=0,"",IF(ROWS($1:16)&gt;COUNT(Dong),"",OFFSET('141-BH'!K$1,SMALL(Dong,ROWS($1:16)),)))</f>
        <v/>
      </c>
    </row>
    <row r="32" spans="1:21" ht="21" customHeight="1">
      <c r="A32" s="11">
        <v>42035</v>
      </c>
      <c r="B32" s="35" t="s">
        <v>71</v>
      </c>
      <c r="C32" s="14">
        <f t="shared" si="0"/>
        <v>42035</v>
      </c>
      <c r="D32" s="16" t="s">
        <v>49</v>
      </c>
      <c r="E32" s="34" t="s">
        <v>42</v>
      </c>
      <c r="F32" s="18">
        <v>0</v>
      </c>
      <c r="G32" s="18">
        <v>157145000</v>
      </c>
      <c r="H32" s="5">
        <f t="shared" si="4"/>
        <v>429235000</v>
      </c>
      <c r="I32" s="5">
        <f t="shared" si="5"/>
        <v>0</v>
      </c>
      <c r="J32" s="33">
        <f t="shared" si="1"/>
        <v>1</v>
      </c>
      <c r="K32" s="127" t="s">
        <v>189</v>
      </c>
      <c r="O32" s="56" t="str">
        <f ca="1">IF(ROWS($1:17)&gt;COUNT(Dong),"",OFFSET('141-BH'!A$1,SMALL(Dong,ROWS($1:17)),))</f>
        <v/>
      </c>
      <c r="P32" s="56" t="str">
        <f ca="1">IF(ROWS($1:17)&gt;COUNT(Dong),"",OFFSET('141-BH'!B$1,SMALL(Dong,ROWS($1:17)),))</f>
        <v/>
      </c>
      <c r="Q32" s="94" t="str">
        <f ca="1">IF(ROWS($1:17)&gt;COUNT(Dong),"",OFFSET('141-BH'!D$1,SMALL(Dong,ROWS($1:17)),))</f>
        <v/>
      </c>
      <c r="R32" s="56" t="str">
        <f ca="1">IF(ROWS($1:17)&gt;COUNT(Dong),"",OFFSET('141-BH'!E$1,SMALL(Dong,ROWS($1:17)),))</f>
        <v/>
      </c>
      <c r="S32" s="87" t="str">
        <f ca="1">IF(ROWS($1:17)&gt;COUNT(Dong),"",OFFSET('141-BH'!F$1,SMALL(Dong,ROWS($1:17)),))</f>
        <v/>
      </c>
      <c r="T32" s="87" t="str">
        <f ca="1">IF(ROWS($1:17)&gt;COUNT(Dong),"",OFFSET('141-BH'!G$1,SMALL(Dong,ROWS($1:17)),))</f>
        <v/>
      </c>
      <c r="U32" s="133" t="str">
        <f ca="1">IF(IF(ROWS($1:17)&gt;COUNT(Dong),"",OFFSET('141-BH'!K$1,SMALL(Dong,ROWS($1:17)),))=0,"",IF(ROWS($1:17)&gt;COUNT(Dong),"",OFFSET('141-BH'!K$1,SMALL(Dong,ROWS($1:17)),)))</f>
        <v/>
      </c>
    </row>
    <row r="33" spans="1:21" ht="21" customHeight="1">
      <c r="A33" s="11">
        <v>42035</v>
      </c>
      <c r="B33" s="35" t="s">
        <v>71</v>
      </c>
      <c r="C33" s="14">
        <f t="shared" si="0"/>
        <v>42035</v>
      </c>
      <c r="D33" s="16" t="s">
        <v>46</v>
      </c>
      <c r="E33" s="34" t="s">
        <v>42</v>
      </c>
      <c r="F33" s="18">
        <v>0</v>
      </c>
      <c r="G33" s="18">
        <v>243445000</v>
      </c>
      <c r="H33" s="5">
        <f t="shared" si="4"/>
        <v>185790000</v>
      </c>
      <c r="I33" s="5">
        <f t="shared" si="5"/>
        <v>0</v>
      </c>
      <c r="J33" s="33">
        <f t="shared" si="1"/>
        <v>1</v>
      </c>
      <c r="K33" s="127" t="s">
        <v>208</v>
      </c>
      <c r="O33" s="56" t="str">
        <f ca="1">IF(ROWS($1:18)&gt;COUNT(Dong),"",OFFSET('141-BH'!A$1,SMALL(Dong,ROWS($1:18)),))</f>
        <v/>
      </c>
      <c r="P33" s="56" t="str">
        <f ca="1">IF(ROWS($1:18)&gt;COUNT(Dong),"",OFFSET('141-BH'!B$1,SMALL(Dong,ROWS($1:18)),))</f>
        <v/>
      </c>
      <c r="Q33" s="94" t="str">
        <f ca="1">IF(ROWS($1:18)&gt;COUNT(Dong),"",OFFSET('141-BH'!D$1,SMALL(Dong,ROWS($1:18)),))</f>
        <v/>
      </c>
      <c r="R33" s="56" t="str">
        <f ca="1">IF(ROWS($1:18)&gt;COUNT(Dong),"",OFFSET('141-BH'!E$1,SMALL(Dong,ROWS($1:18)),))</f>
        <v/>
      </c>
      <c r="S33" s="87" t="str">
        <f ca="1">IF(ROWS($1:18)&gt;COUNT(Dong),"",OFFSET('141-BH'!F$1,SMALL(Dong,ROWS($1:18)),))</f>
        <v/>
      </c>
      <c r="T33" s="87" t="str">
        <f ca="1">IF(ROWS($1:18)&gt;COUNT(Dong),"",OFFSET('141-BH'!G$1,SMALL(Dong,ROWS($1:18)),))</f>
        <v/>
      </c>
      <c r="U33" s="133" t="str">
        <f ca="1">IF(IF(ROWS($1:18)&gt;COUNT(Dong),"",OFFSET('141-BH'!K$1,SMALL(Dong,ROWS($1:18)),))=0,"",IF(ROWS($1:18)&gt;COUNT(Dong),"",OFFSET('141-BH'!K$1,SMALL(Dong,ROWS($1:18)),)))</f>
        <v/>
      </c>
    </row>
    <row r="34" spans="1:21" ht="21" customHeight="1">
      <c r="A34" s="11">
        <v>42035</v>
      </c>
      <c r="B34" s="35" t="s">
        <v>71</v>
      </c>
      <c r="C34" s="14">
        <f t="shared" si="0"/>
        <v>42035</v>
      </c>
      <c r="D34" s="16" t="s">
        <v>98</v>
      </c>
      <c r="E34" s="34" t="s">
        <v>42</v>
      </c>
      <c r="F34" s="18">
        <v>0</v>
      </c>
      <c r="G34" s="18">
        <v>179280000</v>
      </c>
      <c r="H34" s="5">
        <f t="shared" si="4"/>
        <v>6510000</v>
      </c>
      <c r="I34" s="5">
        <f t="shared" si="5"/>
        <v>0</v>
      </c>
      <c r="J34" s="33">
        <f t="shared" si="1"/>
        <v>1</v>
      </c>
      <c r="K34" s="127" t="s">
        <v>209</v>
      </c>
      <c r="O34" s="56" t="str">
        <f ca="1">IF(ROWS($1:19)&gt;COUNT(Dong),"",OFFSET('141-BH'!A$1,SMALL(Dong,ROWS($1:19)),))</f>
        <v/>
      </c>
      <c r="P34" s="56" t="str">
        <f ca="1">IF(ROWS($1:19)&gt;COUNT(Dong),"",OFFSET('141-BH'!B$1,SMALL(Dong,ROWS($1:19)),))</f>
        <v/>
      </c>
      <c r="Q34" s="94" t="str">
        <f ca="1">IF(ROWS($1:19)&gt;COUNT(Dong),"",OFFSET('141-BH'!D$1,SMALL(Dong,ROWS($1:19)),))</f>
        <v/>
      </c>
      <c r="R34" s="56" t="str">
        <f ca="1">IF(ROWS($1:19)&gt;COUNT(Dong),"",OFFSET('141-BH'!E$1,SMALL(Dong,ROWS($1:19)),))</f>
        <v/>
      </c>
      <c r="S34" s="87" t="str">
        <f ca="1">IF(ROWS($1:19)&gt;COUNT(Dong),"",OFFSET('141-BH'!F$1,SMALL(Dong,ROWS($1:19)),))</f>
        <v/>
      </c>
      <c r="T34" s="87" t="str">
        <f ca="1">IF(ROWS($1:19)&gt;COUNT(Dong),"",OFFSET('141-BH'!G$1,SMALL(Dong,ROWS($1:19)),))</f>
        <v/>
      </c>
      <c r="U34" s="133" t="str">
        <f ca="1">IF(IF(ROWS($1:19)&gt;COUNT(Dong),"",OFFSET('141-BH'!K$1,SMALL(Dong,ROWS($1:19)),))=0,"",IF(ROWS($1:19)&gt;COUNT(Dong),"",OFFSET('141-BH'!K$1,SMALL(Dong,ROWS($1:19)),)))</f>
        <v/>
      </c>
    </row>
    <row r="35" spans="1:21" ht="21" customHeight="1">
      <c r="A35" s="14">
        <v>42039</v>
      </c>
      <c r="B35" s="21" t="s">
        <v>57</v>
      </c>
      <c r="C35" s="14">
        <f t="shared" si="0"/>
        <v>42039</v>
      </c>
      <c r="D35" s="16" t="s">
        <v>44</v>
      </c>
      <c r="E35" s="34" t="s">
        <v>45</v>
      </c>
      <c r="F35" s="9">
        <v>600000000</v>
      </c>
      <c r="G35" s="18"/>
      <c r="H35" s="5">
        <f t="shared" si="4"/>
        <v>606510000</v>
      </c>
      <c r="I35" s="5">
        <f t="shared" si="5"/>
        <v>0</v>
      </c>
      <c r="J35" s="33">
        <f t="shared" si="1"/>
        <v>2</v>
      </c>
      <c r="O35" s="56" t="str">
        <f ca="1">IF(ROWS($1:20)&gt;COUNT(Dong),"",OFFSET('141-BH'!A$1,SMALL(Dong,ROWS($1:20)),))</f>
        <v/>
      </c>
      <c r="P35" s="56" t="str">
        <f ca="1">IF(ROWS($1:20)&gt;COUNT(Dong),"",OFFSET('141-BH'!B$1,SMALL(Dong,ROWS($1:20)),))</f>
        <v/>
      </c>
      <c r="Q35" s="94" t="str">
        <f ca="1">IF(ROWS($1:20)&gt;COUNT(Dong),"",OFFSET('141-BH'!D$1,SMALL(Dong,ROWS($1:20)),))</f>
        <v/>
      </c>
      <c r="R35" s="56" t="str">
        <f ca="1">IF(ROWS($1:20)&gt;COUNT(Dong),"",OFFSET('141-BH'!E$1,SMALL(Dong,ROWS($1:20)),))</f>
        <v/>
      </c>
      <c r="S35" s="87" t="str">
        <f ca="1">IF(ROWS($1:20)&gt;COUNT(Dong),"",OFFSET('141-BH'!F$1,SMALL(Dong,ROWS($1:20)),))</f>
        <v/>
      </c>
      <c r="T35" s="87" t="str">
        <f ca="1">IF(ROWS($1:20)&gt;COUNT(Dong),"",OFFSET('141-BH'!G$1,SMALL(Dong,ROWS($1:20)),))</f>
        <v/>
      </c>
      <c r="U35" s="133" t="str">
        <f ca="1">IF(IF(ROWS($1:20)&gt;COUNT(Dong),"",OFFSET('141-BH'!K$1,SMALL(Dong,ROWS($1:20)),))=0,"",IF(ROWS($1:20)&gt;COUNT(Dong),"",OFFSET('141-BH'!K$1,SMALL(Dong,ROWS($1:20)),)))</f>
        <v/>
      </c>
    </row>
    <row r="36" spans="1:21" ht="21" customHeight="1">
      <c r="A36" s="14">
        <v>42040</v>
      </c>
      <c r="B36" s="21" t="s">
        <v>54</v>
      </c>
      <c r="C36" s="14">
        <f t="shared" si="0"/>
        <v>42040</v>
      </c>
      <c r="D36" s="16" t="s">
        <v>44</v>
      </c>
      <c r="E36" s="34" t="s">
        <v>45</v>
      </c>
      <c r="F36" s="9">
        <v>650000000</v>
      </c>
      <c r="G36" s="18"/>
      <c r="H36" s="5">
        <f t="shared" si="4"/>
        <v>1256510000</v>
      </c>
      <c r="I36" s="5">
        <f t="shared" si="5"/>
        <v>0</v>
      </c>
      <c r="J36" s="33">
        <f t="shared" si="1"/>
        <v>2</v>
      </c>
      <c r="O36" s="56" t="str">
        <f ca="1">IF(ROWS($1:21)&gt;COUNT(Dong),"",OFFSET('141-BH'!A$1,SMALL(Dong,ROWS($1:21)),))</f>
        <v/>
      </c>
      <c r="P36" s="56" t="str">
        <f ca="1">IF(ROWS($1:21)&gt;COUNT(Dong),"",OFFSET('141-BH'!B$1,SMALL(Dong,ROWS($1:21)),))</f>
        <v/>
      </c>
      <c r="Q36" s="94" t="str">
        <f ca="1">IF(ROWS($1:21)&gt;COUNT(Dong),"",OFFSET('141-BH'!D$1,SMALL(Dong,ROWS($1:21)),))</f>
        <v/>
      </c>
      <c r="R36" s="56" t="str">
        <f ca="1">IF(ROWS($1:21)&gt;COUNT(Dong),"",OFFSET('141-BH'!E$1,SMALL(Dong,ROWS($1:21)),))</f>
        <v/>
      </c>
      <c r="S36" s="87" t="str">
        <f ca="1">IF(ROWS($1:21)&gt;COUNT(Dong),"",OFFSET('141-BH'!F$1,SMALL(Dong,ROWS($1:21)),))</f>
        <v/>
      </c>
      <c r="T36" s="87" t="str">
        <f ca="1">IF(ROWS($1:21)&gt;COUNT(Dong),"",OFFSET('141-BH'!G$1,SMALL(Dong,ROWS($1:21)),))</f>
        <v/>
      </c>
      <c r="U36" s="133" t="str">
        <f ca="1">IF(IF(ROWS($1:21)&gt;COUNT(Dong),"",OFFSET('141-BH'!K$1,SMALL(Dong,ROWS($1:21)),))=0,"",IF(ROWS($1:21)&gt;COUNT(Dong),"",OFFSET('141-BH'!K$1,SMALL(Dong,ROWS($1:21)),)))</f>
        <v/>
      </c>
    </row>
    <row r="37" spans="1:21" ht="21" customHeight="1">
      <c r="A37" s="14">
        <v>42049</v>
      </c>
      <c r="B37" s="21" t="s">
        <v>55</v>
      </c>
      <c r="C37" s="14">
        <f t="shared" si="0"/>
        <v>42049</v>
      </c>
      <c r="D37" s="16" t="s">
        <v>44</v>
      </c>
      <c r="E37" s="34" t="s">
        <v>45</v>
      </c>
      <c r="F37" s="9">
        <v>650000000</v>
      </c>
      <c r="G37" s="18"/>
      <c r="H37" s="5">
        <f t="shared" si="4"/>
        <v>1906510000</v>
      </c>
      <c r="I37" s="5">
        <f t="shared" si="5"/>
        <v>0</v>
      </c>
      <c r="J37" s="33">
        <f t="shared" si="1"/>
        <v>2</v>
      </c>
      <c r="O37" s="56" t="str">
        <f ca="1">IF(ROWS($1:22)&gt;COUNT(Dong),"",OFFSET('141-BH'!A$1,SMALL(Dong,ROWS($1:22)),))</f>
        <v/>
      </c>
      <c r="P37" s="56" t="str">
        <f ca="1">IF(ROWS($1:22)&gt;COUNT(Dong),"",OFFSET('141-BH'!B$1,SMALL(Dong,ROWS($1:22)),))</f>
        <v/>
      </c>
      <c r="Q37" s="94" t="str">
        <f ca="1">IF(ROWS($1:22)&gt;COUNT(Dong),"",OFFSET('141-BH'!D$1,SMALL(Dong,ROWS($1:22)),))</f>
        <v/>
      </c>
      <c r="R37" s="56" t="str">
        <f ca="1">IF(ROWS($1:22)&gt;COUNT(Dong),"",OFFSET('141-BH'!E$1,SMALL(Dong,ROWS($1:22)),))</f>
        <v/>
      </c>
      <c r="S37" s="87" t="str">
        <f ca="1">IF(ROWS($1:22)&gt;COUNT(Dong),"",OFFSET('141-BH'!F$1,SMALL(Dong,ROWS($1:22)),))</f>
        <v/>
      </c>
      <c r="T37" s="87" t="str">
        <f ca="1">IF(ROWS($1:22)&gt;COUNT(Dong),"",OFFSET('141-BH'!G$1,SMALL(Dong,ROWS($1:22)),))</f>
        <v/>
      </c>
      <c r="U37" s="133" t="str">
        <f ca="1">IF(IF(ROWS($1:22)&gt;COUNT(Dong),"",OFFSET('141-BH'!K$1,SMALL(Dong,ROWS($1:22)),))=0,"",IF(ROWS($1:22)&gt;COUNT(Dong),"",OFFSET('141-BH'!K$1,SMALL(Dong,ROWS($1:22)),)))</f>
        <v/>
      </c>
    </row>
    <row r="38" spans="1:21" ht="21" customHeight="1">
      <c r="A38" s="14">
        <v>42060</v>
      </c>
      <c r="B38" s="21" t="s">
        <v>60</v>
      </c>
      <c r="C38" s="14">
        <f t="shared" si="0"/>
        <v>42060</v>
      </c>
      <c r="D38" s="16" t="s">
        <v>44</v>
      </c>
      <c r="E38" s="34" t="s">
        <v>45</v>
      </c>
      <c r="F38" s="9">
        <v>620000000</v>
      </c>
      <c r="G38" s="18"/>
      <c r="H38" s="5">
        <f t="shared" si="4"/>
        <v>2526510000</v>
      </c>
      <c r="I38" s="5">
        <f t="shared" si="5"/>
        <v>0</v>
      </c>
      <c r="J38" s="33">
        <f t="shared" si="1"/>
        <v>2</v>
      </c>
      <c r="O38" s="56" t="str">
        <f ca="1">IF(ROWS($1:23)&gt;COUNT(Dong),"",OFFSET('141-BH'!A$1,SMALL(Dong,ROWS($1:23)),))</f>
        <v/>
      </c>
      <c r="P38" s="56" t="str">
        <f ca="1">IF(ROWS($1:23)&gt;COUNT(Dong),"",OFFSET('141-BH'!B$1,SMALL(Dong,ROWS($1:23)),))</f>
        <v/>
      </c>
      <c r="Q38" s="94" t="str">
        <f ca="1">IF(ROWS($1:23)&gt;COUNT(Dong),"",OFFSET('141-BH'!D$1,SMALL(Dong,ROWS($1:23)),))</f>
        <v/>
      </c>
      <c r="R38" s="56" t="str">
        <f ca="1">IF(ROWS($1:23)&gt;COUNT(Dong),"",OFFSET('141-BH'!E$1,SMALL(Dong,ROWS($1:23)),))</f>
        <v/>
      </c>
      <c r="S38" s="87" t="str">
        <f ca="1">IF(ROWS($1:23)&gt;COUNT(Dong),"",OFFSET('141-BH'!F$1,SMALL(Dong,ROWS($1:23)),))</f>
        <v/>
      </c>
      <c r="T38" s="87" t="str">
        <f ca="1">IF(ROWS($1:23)&gt;COUNT(Dong),"",OFFSET('141-BH'!G$1,SMALL(Dong,ROWS($1:23)),))</f>
        <v/>
      </c>
      <c r="U38" s="133" t="str">
        <f ca="1">IF(IF(ROWS($1:23)&gt;COUNT(Dong),"",OFFSET('141-BH'!K$1,SMALL(Dong,ROWS($1:23)),))=0,"",IF(ROWS($1:23)&gt;COUNT(Dong),"",OFFSET('141-BH'!K$1,SMALL(Dong,ROWS($1:23)),)))</f>
        <v/>
      </c>
    </row>
    <row r="39" spans="1:21" ht="21" customHeight="1">
      <c r="A39" s="11">
        <v>42063</v>
      </c>
      <c r="B39" s="17" t="s">
        <v>73</v>
      </c>
      <c r="C39" s="14">
        <f t="shared" si="0"/>
        <v>42063</v>
      </c>
      <c r="D39" s="10" t="s">
        <v>94</v>
      </c>
      <c r="E39" s="34" t="s">
        <v>42</v>
      </c>
      <c r="F39" s="9"/>
      <c r="G39" s="18">
        <v>149430000</v>
      </c>
      <c r="H39" s="5">
        <f t="shared" si="4"/>
        <v>2377080000</v>
      </c>
      <c r="I39" s="5">
        <f t="shared" si="5"/>
        <v>0</v>
      </c>
      <c r="J39" s="33">
        <f t="shared" si="1"/>
        <v>2</v>
      </c>
      <c r="K39" s="127" t="s">
        <v>166</v>
      </c>
      <c r="O39" s="56" t="str">
        <f ca="1">IF(ROWS($1:24)&gt;COUNT(Dong),"",OFFSET('141-BH'!A$1,SMALL(Dong,ROWS($1:24)),))</f>
        <v/>
      </c>
      <c r="P39" s="56" t="str">
        <f ca="1">IF(ROWS($1:24)&gt;COUNT(Dong),"",OFFSET('141-BH'!B$1,SMALL(Dong,ROWS($1:24)),))</f>
        <v/>
      </c>
      <c r="Q39" s="94" t="str">
        <f ca="1">IF(ROWS($1:24)&gt;COUNT(Dong),"",OFFSET('141-BH'!D$1,SMALL(Dong,ROWS($1:24)),))</f>
        <v/>
      </c>
      <c r="R39" s="56" t="str">
        <f ca="1">IF(ROWS($1:24)&gt;COUNT(Dong),"",OFFSET('141-BH'!E$1,SMALL(Dong,ROWS($1:24)),))</f>
        <v/>
      </c>
      <c r="S39" s="87" t="str">
        <f ca="1">IF(ROWS($1:24)&gt;COUNT(Dong),"",OFFSET('141-BH'!F$1,SMALL(Dong,ROWS($1:24)),))</f>
        <v/>
      </c>
      <c r="T39" s="87" t="str">
        <f ca="1">IF(ROWS($1:24)&gt;COUNT(Dong),"",OFFSET('141-BH'!G$1,SMALL(Dong,ROWS($1:24)),))</f>
        <v/>
      </c>
      <c r="U39" s="133" t="str">
        <f ca="1">IF(IF(ROWS($1:24)&gt;COUNT(Dong),"",OFFSET('141-BH'!K$1,SMALL(Dong,ROWS($1:24)),))=0,"",IF(ROWS($1:24)&gt;COUNT(Dong),"",OFFSET('141-BH'!K$1,SMALL(Dong,ROWS($1:24)),)))</f>
        <v/>
      </c>
    </row>
    <row r="40" spans="1:21" ht="21" customHeight="1">
      <c r="A40" s="11">
        <v>42063</v>
      </c>
      <c r="B40" s="17" t="s">
        <v>73</v>
      </c>
      <c r="C40" s="14">
        <f t="shared" si="0"/>
        <v>42063</v>
      </c>
      <c r="D40" s="16" t="s">
        <v>29</v>
      </c>
      <c r="E40" s="34" t="s">
        <v>42</v>
      </c>
      <c r="F40" s="18"/>
      <c r="G40" s="9">
        <v>151215000</v>
      </c>
      <c r="H40" s="5">
        <f t="shared" si="4"/>
        <v>2225865000</v>
      </c>
      <c r="I40" s="5">
        <f t="shared" si="5"/>
        <v>0</v>
      </c>
      <c r="J40" s="33">
        <f t="shared" si="1"/>
        <v>2</v>
      </c>
      <c r="K40" s="127" t="s">
        <v>167</v>
      </c>
      <c r="O40" s="56" t="str">
        <f ca="1">IF(ROWS($1:25)&gt;COUNT(Dong),"",OFFSET('141-BH'!A$1,SMALL(Dong,ROWS($1:25)),))</f>
        <v/>
      </c>
      <c r="P40" s="56" t="str">
        <f ca="1">IF(ROWS($1:25)&gt;COUNT(Dong),"",OFFSET('141-BH'!B$1,SMALL(Dong,ROWS($1:25)),))</f>
        <v/>
      </c>
      <c r="Q40" s="94" t="str">
        <f ca="1">IF(ROWS($1:25)&gt;COUNT(Dong),"",OFFSET('141-BH'!D$1,SMALL(Dong,ROWS($1:25)),))</f>
        <v/>
      </c>
      <c r="R40" s="56" t="str">
        <f ca="1">IF(ROWS($1:25)&gt;COUNT(Dong),"",OFFSET('141-BH'!E$1,SMALL(Dong,ROWS($1:25)),))</f>
        <v/>
      </c>
      <c r="S40" s="87" t="str">
        <f ca="1">IF(ROWS($1:25)&gt;COUNT(Dong),"",OFFSET('141-BH'!F$1,SMALL(Dong,ROWS($1:25)),))</f>
        <v/>
      </c>
      <c r="T40" s="87" t="str">
        <f ca="1">IF(ROWS($1:25)&gt;COUNT(Dong),"",OFFSET('141-BH'!G$1,SMALL(Dong,ROWS($1:25)),))</f>
        <v/>
      </c>
      <c r="U40" s="133" t="str">
        <f ca="1">IF(IF(ROWS($1:25)&gt;COUNT(Dong),"",OFFSET('141-BH'!K$1,SMALL(Dong,ROWS($1:25)),))=0,"",IF(ROWS($1:25)&gt;COUNT(Dong),"",OFFSET('141-BH'!K$1,SMALL(Dong,ROWS($1:25)),)))</f>
        <v/>
      </c>
    </row>
    <row r="41" spans="1:21" ht="21" customHeight="1">
      <c r="A41" s="11">
        <v>42063</v>
      </c>
      <c r="B41" s="17" t="s">
        <v>73</v>
      </c>
      <c r="C41" s="14">
        <f t="shared" si="0"/>
        <v>42063</v>
      </c>
      <c r="D41" s="16" t="s">
        <v>30</v>
      </c>
      <c r="E41" s="34" t="s">
        <v>42</v>
      </c>
      <c r="F41" s="9"/>
      <c r="G41" s="18">
        <v>280984500</v>
      </c>
      <c r="H41" s="5">
        <f t="shared" si="4"/>
        <v>1944880500</v>
      </c>
      <c r="I41" s="5">
        <f t="shared" si="5"/>
        <v>0</v>
      </c>
      <c r="J41" s="33">
        <f t="shared" si="1"/>
        <v>2</v>
      </c>
      <c r="K41" s="127" t="s">
        <v>169</v>
      </c>
      <c r="O41" s="56" t="str">
        <f ca="1">IF(ROWS($1:26)&gt;COUNT(Dong),"",OFFSET('141-BH'!A$1,SMALL(Dong,ROWS($1:26)),))</f>
        <v/>
      </c>
      <c r="P41" s="56" t="str">
        <f ca="1">IF(ROWS($1:26)&gt;COUNT(Dong),"",OFFSET('141-BH'!B$1,SMALL(Dong,ROWS($1:26)),))</f>
        <v/>
      </c>
      <c r="Q41" s="94" t="str">
        <f ca="1">IF(ROWS($1:26)&gt;COUNT(Dong),"",OFFSET('141-BH'!D$1,SMALL(Dong,ROWS($1:26)),))</f>
        <v/>
      </c>
      <c r="R41" s="56" t="str">
        <f ca="1">IF(ROWS($1:26)&gt;COUNT(Dong),"",OFFSET('141-BH'!E$1,SMALL(Dong,ROWS($1:26)),))</f>
        <v/>
      </c>
      <c r="S41" s="87" t="str">
        <f ca="1">IF(ROWS($1:26)&gt;COUNT(Dong),"",OFFSET('141-BH'!F$1,SMALL(Dong,ROWS($1:26)),))</f>
        <v/>
      </c>
      <c r="T41" s="87" t="str">
        <f ca="1">IF(ROWS($1:26)&gt;COUNT(Dong),"",OFFSET('141-BH'!G$1,SMALL(Dong,ROWS($1:26)),))</f>
        <v/>
      </c>
      <c r="U41" s="133" t="str">
        <f ca="1">IF(IF(ROWS($1:26)&gt;COUNT(Dong),"",OFFSET('141-BH'!K$1,SMALL(Dong,ROWS($1:26)),))=0,"",IF(ROWS($1:26)&gt;COUNT(Dong),"",OFFSET('141-BH'!K$1,SMALL(Dong,ROWS($1:26)),)))</f>
        <v/>
      </c>
    </row>
    <row r="42" spans="1:21" ht="21" customHeight="1">
      <c r="A42" s="11">
        <v>42063</v>
      </c>
      <c r="B42" s="17" t="s">
        <v>73</v>
      </c>
      <c r="C42" s="14">
        <f t="shared" si="0"/>
        <v>42063</v>
      </c>
      <c r="D42" s="16" t="s">
        <v>32</v>
      </c>
      <c r="E42" s="34" t="s">
        <v>42</v>
      </c>
      <c r="F42" s="9"/>
      <c r="G42" s="18">
        <v>287130000</v>
      </c>
      <c r="H42" s="5">
        <f t="shared" si="4"/>
        <v>1657750500</v>
      </c>
      <c r="I42" s="5">
        <f t="shared" si="5"/>
        <v>0</v>
      </c>
      <c r="J42" s="33">
        <f t="shared" si="1"/>
        <v>2</v>
      </c>
      <c r="K42" s="127" t="s">
        <v>170</v>
      </c>
      <c r="O42" s="56" t="str">
        <f ca="1">IF(ROWS($1:27)&gt;COUNT(Dong),"",OFFSET('141-BH'!A$1,SMALL(Dong,ROWS($1:27)),))</f>
        <v/>
      </c>
      <c r="P42" s="56" t="str">
        <f ca="1">IF(ROWS($1:27)&gt;COUNT(Dong),"",OFFSET('141-BH'!B$1,SMALL(Dong,ROWS($1:27)),))</f>
        <v/>
      </c>
      <c r="Q42" s="94" t="str">
        <f ca="1">IF(ROWS($1:27)&gt;COUNT(Dong),"",OFFSET('141-BH'!D$1,SMALL(Dong,ROWS($1:27)),))</f>
        <v/>
      </c>
      <c r="R42" s="56" t="str">
        <f ca="1">IF(ROWS($1:27)&gt;COUNT(Dong),"",OFFSET('141-BH'!E$1,SMALL(Dong,ROWS($1:27)),))</f>
        <v/>
      </c>
      <c r="S42" s="87" t="str">
        <f ca="1">IF(ROWS($1:27)&gt;COUNT(Dong),"",OFFSET('141-BH'!F$1,SMALL(Dong,ROWS($1:27)),))</f>
        <v/>
      </c>
      <c r="T42" s="87" t="str">
        <f ca="1">IF(ROWS($1:27)&gt;COUNT(Dong),"",OFFSET('141-BH'!G$1,SMALL(Dong,ROWS($1:27)),))</f>
        <v/>
      </c>
      <c r="U42" s="133" t="str">
        <f ca="1">IF(IF(ROWS($1:27)&gt;COUNT(Dong),"",OFFSET('141-BH'!K$1,SMALL(Dong,ROWS($1:27)),))=0,"",IF(ROWS($1:27)&gt;COUNT(Dong),"",OFFSET('141-BH'!K$1,SMALL(Dong,ROWS($1:27)),)))</f>
        <v/>
      </c>
    </row>
    <row r="43" spans="1:21" ht="21" customHeight="1">
      <c r="A43" s="11">
        <v>42063</v>
      </c>
      <c r="B43" s="17" t="s">
        <v>73</v>
      </c>
      <c r="C43" s="14">
        <f t="shared" si="0"/>
        <v>42063</v>
      </c>
      <c r="D43" s="16" t="s">
        <v>51</v>
      </c>
      <c r="E43" s="34" t="s">
        <v>42</v>
      </c>
      <c r="F43" s="18"/>
      <c r="G43" s="9">
        <v>139893000</v>
      </c>
      <c r="H43" s="5">
        <f t="shared" si="4"/>
        <v>1517857500</v>
      </c>
      <c r="I43" s="5">
        <f t="shared" si="5"/>
        <v>0</v>
      </c>
      <c r="J43" s="33">
        <f t="shared" si="1"/>
        <v>2</v>
      </c>
      <c r="K43" s="127" t="s">
        <v>171</v>
      </c>
      <c r="O43" s="56" t="str">
        <f ca="1">IF(ROWS($1:28)&gt;COUNT(Dong),"",OFFSET('141-BH'!A$1,SMALL(Dong,ROWS($1:28)),))</f>
        <v/>
      </c>
      <c r="P43" s="56" t="str">
        <f ca="1">IF(ROWS($1:28)&gt;COUNT(Dong),"",OFFSET('141-BH'!B$1,SMALL(Dong,ROWS($1:28)),))</f>
        <v/>
      </c>
      <c r="Q43" s="94" t="str">
        <f ca="1">IF(ROWS($1:28)&gt;COUNT(Dong),"",OFFSET('141-BH'!D$1,SMALL(Dong,ROWS($1:28)),))</f>
        <v/>
      </c>
      <c r="R43" s="56" t="str">
        <f ca="1">IF(ROWS($1:28)&gt;COUNT(Dong),"",OFFSET('141-BH'!E$1,SMALL(Dong,ROWS($1:28)),))</f>
        <v/>
      </c>
      <c r="S43" s="87" t="str">
        <f ca="1">IF(ROWS($1:28)&gt;COUNT(Dong),"",OFFSET('141-BH'!F$1,SMALL(Dong,ROWS($1:28)),))</f>
        <v/>
      </c>
      <c r="T43" s="87" t="str">
        <f ca="1">IF(ROWS($1:28)&gt;COUNT(Dong),"",OFFSET('141-BH'!G$1,SMALL(Dong,ROWS($1:28)),))</f>
        <v/>
      </c>
      <c r="U43" s="133" t="str">
        <f ca="1">IF(IF(ROWS($1:28)&gt;COUNT(Dong),"",OFFSET('141-BH'!K$1,SMALL(Dong,ROWS($1:28)),))=0,"",IF(ROWS($1:28)&gt;COUNT(Dong),"",OFFSET('141-BH'!K$1,SMALL(Dong,ROWS($1:28)),)))</f>
        <v/>
      </c>
    </row>
    <row r="44" spans="1:21" ht="21" customHeight="1">
      <c r="A44" s="11">
        <v>42063</v>
      </c>
      <c r="B44" s="17" t="s">
        <v>73</v>
      </c>
      <c r="C44" s="14">
        <f t="shared" si="0"/>
        <v>42063</v>
      </c>
      <c r="D44" s="16" t="s">
        <v>96</v>
      </c>
      <c r="E44" s="34" t="s">
        <v>42</v>
      </c>
      <c r="F44" s="9"/>
      <c r="G44" s="18">
        <v>144585000</v>
      </c>
      <c r="H44" s="5">
        <f t="shared" si="4"/>
        <v>1373272500</v>
      </c>
      <c r="I44" s="5">
        <f t="shared" si="5"/>
        <v>0</v>
      </c>
      <c r="J44" s="33">
        <f t="shared" si="1"/>
        <v>2</v>
      </c>
      <c r="K44" s="127" t="s">
        <v>172</v>
      </c>
      <c r="O44" s="56" t="str">
        <f ca="1">IF(ROWS($1:29)&gt;COUNT(Dong),"",OFFSET('141-BH'!A$1,SMALL(Dong,ROWS($1:29)),))</f>
        <v/>
      </c>
      <c r="P44" s="56" t="str">
        <f ca="1">IF(ROWS($1:29)&gt;COUNT(Dong),"",OFFSET('141-BH'!B$1,SMALL(Dong,ROWS($1:29)),))</f>
        <v/>
      </c>
      <c r="Q44" s="94" t="str">
        <f ca="1">IF(ROWS($1:29)&gt;COUNT(Dong),"",OFFSET('141-BH'!D$1,SMALL(Dong,ROWS($1:29)),))</f>
        <v/>
      </c>
      <c r="R44" s="56" t="str">
        <f ca="1">IF(ROWS($1:29)&gt;COUNT(Dong),"",OFFSET('141-BH'!E$1,SMALL(Dong,ROWS($1:29)),))</f>
        <v/>
      </c>
      <c r="S44" s="87" t="str">
        <f ca="1">IF(ROWS($1:29)&gt;COUNT(Dong),"",OFFSET('141-BH'!F$1,SMALL(Dong,ROWS($1:29)),))</f>
        <v/>
      </c>
      <c r="T44" s="87" t="str">
        <f ca="1">IF(ROWS($1:29)&gt;COUNT(Dong),"",OFFSET('141-BH'!G$1,SMALL(Dong,ROWS($1:29)),))</f>
        <v/>
      </c>
      <c r="U44" s="133" t="str">
        <f ca="1">IF(IF(ROWS($1:29)&gt;COUNT(Dong),"",OFFSET('141-BH'!K$1,SMALL(Dong,ROWS($1:29)),))=0,"",IF(ROWS($1:29)&gt;COUNT(Dong),"",OFFSET('141-BH'!K$1,SMALL(Dong,ROWS($1:29)),)))</f>
        <v/>
      </c>
    </row>
    <row r="45" spans="1:21" ht="21" customHeight="1">
      <c r="A45" s="11">
        <v>42063</v>
      </c>
      <c r="B45" s="17" t="s">
        <v>73</v>
      </c>
      <c r="C45" s="14">
        <f t="shared" si="0"/>
        <v>42063</v>
      </c>
      <c r="D45" s="16" t="s">
        <v>97</v>
      </c>
      <c r="E45" s="34" t="s">
        <v>42</v>
      </c>
      <c r="F45" s="9"/>
      <c r="G45" s="18">
        <v>176410000</v>
      </c>
      <c r="H45" s="5">
        <f t="shared" si="4"/>
        <v>1196862500</v>
      </c>
      <c r="I45" s="5">
        <f t="shared" si="5"/>
        <v>0</v>
      </c>
      <c r="J45" s="33">
        <f t="shared" si="1"/>
        <v>2</v>
      </c>
      <c r="K45" s="127" t="s">
        <v>173</v>
      </c>
      <c r="O45" s="56" t="str">
        <f ca="1">IF(ROWS($1:30)&gt;COUNT(Dong),"",OFFSET('141-BH'!A$1,SMALL(Dong,ROWS($1:30)),))</f>
        <v/>
      </c>
      <c r="P45" s="56" t="str">
        <f ca="1">IF(ROWS($1:30)&gt;COUNT(Dong),"",OFFSET('141-BH'!B$1,SMALL(Dong,ROWS($1:30)),))</f>
        <v/>
      </c>
      <c r="Q45" s="94" t="str">
        <f ca="1">IF(ROWS($1:30)&gt;COUNT(Dong),"",OFFSET('141-BH'!D$1,SMALL(Dong,ROWS($1:30)),))</f>
        <v/>
      </c>
      <c r="R45" s="56" t="str">
        <f ca="1">IF(ROWS($1:30)&gt;COUNT(Dong),"",OFFSET('141-BH'!E$1,SMALL(Dong,ROWS($1:30)),))</f>
        <v/>
      </c>
      <c r="S45" s="87" t="str">
        <f ca="1">IF(ROWS($1:30)&gt;COUNT(Dong),"",OFFSET('141-BH'!F$1,SMALL(Dong,ROWS($1:30)),))</f>
        <v/>
      </c>
      <c r="T45" s="87" t="str">
        <f ca="1">IF(ROWS($1:30)&gt;COUNT(Dong),"",OFFSET('141-BH'!G$1,SMALL(Dong,ROWS($1:30)),))</f>
        <v/>
      </c>
      <c r="U45" s="133" t="str">
        <f ca="1">IF(IF(ROWS($1:30)&gt;COUNT(Dong),"",OFFSET('141-BH'!K$1,SMALL(Dong,ROWS($1:30)),))=0,"",IF(ROWS($1:30)&gt;COUNT(Dong),"",OFFSET('141-BH'!K$1,SMALL(Dong,ROWS($1:30)),)))</f>
        <v/>
      </c>
    </row>
    <row r="46" spans="1:21" ht="21" customHeight="1">
      <c r="A46" s="11">
        <v>42063</v>
      </c>
      <c r="B46" s="17" t="s">
        <v>73</v>
      </c>
      <c r="C46" s="14">
        <f t="shared" si="0"/>
        <v>42063</v>
      </c>
      <c r="D46" s="16" t="s">
        <v>47</v>
      </c>
      <c r="E46" s="34" t="s">
        <v>42</v>
      </c>
      <c r="F46" s="9"/>
      <c r="G46" s="18">
        <v>176203500</v>
      </c>
      <c r="H46" s="5">
        <f t="shared" si="4"/>
        <v>1020659000</v>
      </c>
      <c r="I46" s="5">
        <f t="shared" si="5"/>
        <v>0</v>
      </c>
      <c r="J46" s="33">
        <f t="shared" si="1"/>
        <v>2</v>
      </c>
      <c r="K46" s="127" t="s">
        <v>174</v>
      </c>
      <c r="O46" s="56" t="str">
        <f ca="1">IF(ROWS($1:31)&gt;COUNT(Dong),"",OFFSET('141-BH'!A$1,SMALL(Dong,ROWS($1:31)),))</f>
        <v/>
      </c>
      <c r="P46" s="56" t="str">
        <f ca="1">IF(ROWS($1:31)&gt;COUNT(Dong),"",OFFSET('141-BH'!B$1,SMALL(Dong,ROWS($1:31)),))</f>
        <v/>
      </c>
      <c r="Q46" s="94" t="str">
        <f ca="1">IF(ROWS($1:31)&gt;COUNT(Dong),"",OFFSET('141-BH'!D$1,SMALL(Dong,ROWS($1:31)),))</f>
        <v/>
      </c>
      <c r="R46" s="56" t="str">
        <f ca="1">IF(ROWS($1:31)&gt;COUNT(Dong),"",OFFSET('141-BH'!E$1,SMALL(Dong,ROWS($1:31)),))</f>
        <v/>
      </c>
      <c r="S46" s="87" t="str">
        <f ca="1">IF(ROWS($1:31)&gt;COUNT(Dong),"",OFFSET('141-BH'!F$1,SMALL(Dong,ROWS($1:31)),))</f>
        <v/>
      </c>
      <c r="T46" s="87" t="str">
        <f ca="1">IF(ROWS($1:31)&gt;COUNT(Dong),"",OFFSET('141-BH'!G$1,SMALL(Dong,ROWS($1:31)),))</f>
        <v/>
      </c>
      <c r="U46" s="133" t="str">
        <f ca="1">IF(IF(ROWS($1:31)&gt;COUNT(Dong),"",OFFSET('141-BH'!K$1,SMALL(Dong,ROWS($1:31)),))=0,"",IF(ROWS($1:31)&gt;COUNT(Dong),"",OFFSET('141-BH'!K$1,SMALL(Dong,ROWS($1:31)),)))</f>
        <v/>
      </c>
    </row>
    <row r="47" spans="1:21" ht="21" customHeight="1">
      <c r="A47" s="11">
        <v>42063</v>
      </c>
      <c r="B47" s="17" t="s">
        <v>73</v>
      </c>
      <c r="C47" s="14">
        <f t="shared" si="0"/>
        <v>42063</v>
      </c>
      <c r="D47" s="16" t="s">
        <v>49</v>
      </c>
      <c r="E47" s="34" t="s">
        <v>42</v>
      </c>
      <c r="F47" s="9"/>
      <c r="G47" s="18">
        <v>345740000</v>
      </c>
      <c r="H47" s="5">
        <f t="shared" si="4"/>
        <v>674919000</v>
      </c>
      <c r="I47" s="5">
        <f t="shared" si="5"/>
        <v>0</v>
      </c>
      <c r="J47" s="33">
        <f t="shared" si="1"/>
        <v>2</v>
      </c>
      <c r="K47" s="127" t="s">
        <v>176</v>
      </c>
      <c r="O47" s="56" t="str">
        <f ca="1">IF(ROWS($1:32)&gt;COUNT(Dong),"",OFFSET('141-BH'!A$1,SMALL(Dong,ROWS($1:32)),))</f>
        <v/>
      </c>
      <c r="P47" s="56" t="str">
        <f ca="1">IF(ROWS($1:32)&gt;COUNT(Dong),"",OFFSET('141-BH'!B$1,SMALL(Dong,ROWS($1:32)),))</f>
        <v/>
      </c>
      <c r="Q47" s="94" t="str">
        <f ca="1">IF(ROWS($1:32)&gt;COUNT(Dong),"",OFFSET('141-BH'!D$1,SMALL(Dong,ROWS($1:32)),))</f>
        <v/>
      </c>
      <c r="R47" s="56" t="str">
        <f ca="1">IF(ROWS($1:32)&gt;COUNT(Dong),"",OFFSET('141-BH'!E$1,SMALL(Dong,ROWS($1:32)),))</f>
        <v/>
      </c>
      <c r="S47" s="87" t="str">
        <f ca="1">IF(ROWS($1:32)&gt;COUNT(Dong),"",OFFSET('141-BH'!F$1,SMALL(Dong,ROWS($1:32)),))</f>
        <v/>
      </c>
      <c r="T47" s="87" t="str">
        <f ca="1">IF(ROWS($1:32)&gt;COUNT(Dong),"",OFFSET('141-BH'!G$1,SMALL(Dong,ROWS($1:32)),))</f>
        <v/>
      </c>
      <c r="U47" s="133" t="str">
        <f ca="1">IF(IF(ROWS($1:32)&gt;COUNT(Dong),"",OFFSET('141-BH'!K$1,SMALL(Dong,ROWS($1:32)),))=0,"",IF(ROWS($1:32)&gt;COUNT(Dong),"",OFFSET('141-BH'!K$1,SMALL(Dong,ROWS($1:32)),)))</f>
        <v/>
      </c>
    </row>
    <row r="48" spans="1:21" ht="21" customHeight="1">
      <c r="A48" s="11">
        <v>42063</v>
      </c>
      <c r="B48" s="17" t="s">
        <v>73</v>
      </c>
      <c r="C48" s="14">
        <f t="shared" si="0"/>
        <v>42063</v>
      </c>
      <c r="D48" s="16" t="s">
        <v>46</v>
      </c>
      <c r="E48" s="34" t="s">
        <v>42</v>
      </c>
      <c r="F48" s="9"/>
      <c r="G48" s="18">
        <v>349398000</v>
      </c>
      <c r="H48" s="5">
        <f t="shared" si="4"/>
        <v>325521000</v>
      </c>
      <c r="I48" s="5">
        <f t="shared" si="5"/>
        <v>0</v>
      </c>
      <c r="J48" s="33">
        <f t="shared" ref="J48:J63" si="6">IF(A48&lt;&gt;"",MONTH(A48),"")</f>
        <v>2</v>
      </c>
      <c r="K48" s="127" t="s">
        <v>185</v>
      </c>
      <c r="O48" s="56" t="str">
        <f ca="1">IF(ROWS($1:33)&gt;COUNT(Dong),"",OFFSET('141-BH'!A$1,SMALL(Dong,ROWS($1:33)),))</f>
        <v/>
      </c>
      <c r="P48" s="56" t="str">
        <f ca="1">IF(ROWS($1:33)&gt;COUNT(Dong),"",OFFSET('141-BH'!B$1,SMALL(Dong,ROWS($1:33)),))</f>
        <v/>
      </c>
      <c r="Q48" s="94" t="str">
        <f ca="1">IF(ROWS($1:33)&gt;COUNT(Dong),"",OFFSET('141-BH'!D$1,SMALL(Dong,ROWS($1:33)),))</f>
        <v/>
      </c>
      <c r="R48" s="56" t="str">
        <f ca="1">IF(ROWS($1:33)&gt;COUNT(Dong),"",OFFSET('141-BH'!E$1,SMALL(Dong,ROWS($1:33)),))</f>
        <v/>
      </c>
      <c r="S48" s="87" t="str">
        <f ca="1">IF(ROWS($1:33)&gt;COUNT(Dong),"",OFFSET('141-BH'!F$1,SMALL(Dong,ROWS($1:33)),))</f>
        <v/>
      </c>
      <c r="T48" s="87" t="str">
        <f ca="1">IF(ROWS($1:33)&gt;COUNT(Dong),"",OFFSET('141-BH'!G$1,SMALL(Dong,ROWS($1:33)),))</f>
        <v/>
      </c>
      <c r="U48" s="133" t="str">
        <f ca="1">IF(IF(ROWS($1:33)&gt;COUNT(Dong),"",OFFSET('141-BH'!K$1,SMALL(Dong,ROWS($1:33)),))=0,"",IF(ROWS($1:33)&gt;COUNT(Dong),"",OFFSET('141-BH'!K$1,SMALL(Dong,ROWS($1:33)),)))</f>
        <v/>
      </c>
    </row>
    <row r="49" spans="1:21" ht="21" customHeight="1">
      <c r="A49" s="11">
        <v>42063</v>
      </c>
      <c r="B49" s="17" t="s">
        <v>73</v>
      </c>
      <c r="C49" s="14">
        <f t="shared" si="0"/>
        <v>42063</v>
      </c>
      <c r="D49" s="16" t="s">
        <v>103</v>
      </c>
      <c r="E49" s="34" t="s">
        <v>42</v>
      </c>
      <c r="F49" s="9"/>
      <c r="G49" s="18">
        <v>149948500</v>
      </c>
      <c r="H49" s="5">
        <f t="shared" si="4"/>
        <v>175572500</v>
      </c>
      <c r="I49" s="5">
        <f t="shared" si="5"/>
        <v>0</v>
      </c>
      <c r="J49" s="33">
        <f t="shared" si="6"/>
        <v>2</v>
      </c>
      <c r="K49" s="127" t="s">
        <v>186</v>
      </c>
      <c r="O49" s="56" t="str">
        <f ca="1">IF(ROWS($1:34)&gt;COUNT(Dong),"",OFFSET('141-BH'!A$1,SMALL(Dong,ROWS($1:34)),))</f>
        <v/>
      </c>
      <c r="P49" s="56" t="str">
        <f ca="1">IF(ROWS($1:34)&gt;COUNT(Dong),"",OFFSET('141-BH'!B$1,SMALL(Dong,ROWS($1:34)),))</f>
        <v/>
      </c>
      <c r="Q49" s="94" t="str">
        <f ca="1">IF(ROWS($1:34)&gt;COUNT(Dong),"",OFFSET('141-BH'!D$1,SMALL(Dong,ROWS($1:34)),))</f>
        <v/>
      </c>
      <c r="R49" s="56" t="str">
        <f ca="1">IF(ROWS($1:34)&gt;COUNT(Dong),"",OFFSET('141-BH'!E$1,SMALL(Dong,ROWS($1:34)),))</f>
        <v/>
      </c>
      <c r="S49" s="87" t="str">
        <f ca="1">IF(ROWS($1:34)&gt;COUNT(Dong),"",OFFSET('141-BH'!F$1,SMALL(Dong,ROWS($1:34)),))</f>
        <v/>
      </c>
      <c r="T49" s="87" t="str">
        <f ca="1">IF(ROWS($1:34)&gt;COUNT(Dong),"",OFFSET('141-BH'!G$1,SMALL(Dong,ROWS($1:34)),))</f>
        <v/>
      </c>
      <c r="U49" s="133" t="str">
        <f ca="1">IF(IF(ROWS($1:34)&gt;COUNT(Dong),"",OFFSET('141-BH'!K$1,SMALL(Dong,ROWS($1:34)),))=0,"",IF(ROWS($1:34)&gt;COUNT(Dong),"",OFFSET('141-BH'!K$1,SMALL(Dong,ROWS($1:34)),)))</f>
        <v/>
      </c>
    </row>
    <row r="50" spans="1:21" ht="21" customHeight="1">
      <c r="A50" s="11">
        <v>42063</v>
      </c>
      <c r="B50" s="17" t="s">
        <v>73</v>
      </c>
      <c r="C50" s="14">
        <f t="shared" si="0"/>
        <v>42063</v>
      </c>
      <c r="D50" s="16" t="s">
        <v>50</v>
      </c>
      <c r="E50" s="34" t="s">
        <v>42</v>
      </c>
      <c r="F50" s="9"/>
      <c r="G50" s="18">
        <v>173076500</v>
      </c>
      <c r="H50" s="5">
        <f t="shared" si="4"/>
        <v>2496000</v>
      </c>
      <c r="I50" s="5">
        <f t="shared" si="5"/>
        <v>0</v>
      </c>
      <c r="J50" s="33">
        <f t="shared" si="6"/>
        <v>2</v>
      </c>
      <c r="K50" s="127" t="s">
        <v>187</v>
      </c>
      <c r="O50" s="95" t="str">
        <f ca="1">IF(ROWS($1:35)&gt;COUNT(Dong),"",OFFSET('141-BH'!A$1,SMALL(Dong,ROWS($1:35)),))</f>
        <v/>
      </c>
      <c r="P50" s="95" t="str">
        <f ca="1">IF(ROWS($1:35)&gt;COUNT(Dong),"",OFFSET('141-BH'!B$1,SMALL(Dong,ROWS($1:35)),))</f>
        <v/>
      </c>
      <c r="Q50" s="96" t="str">
        <f ca="1">IF(ROWS($1:35)&gt;COUNT(Dong),"",OFFSET('141-BH'!D$1,SMALL(Dong,ROWS($1:35)),))</f>
        <v/>
      </c>
      <c r="R50" s="95" t="str">
        <f ca="1">IF(ROWS($1:35)&gt;COUNT(Dong),"",OFFSET('141-BH'!E$1,SMALL(Dong,ROWS($1:35)),))</f>
        <v/>
      </c>
      <c r="S50" s="97" t="str">
        <f ca="1">IF(ROWS($1:35)&gt;COUNT(Dong),"",OFFSET('141-BH'!F$1,SMALL(Dong,ROWS($1:35)),))</f>
        <v/>
      </c>
      <c r="T50" s="87" t="str">
        <f ca="1">IF(ROWS($1:35)&gt;COUNT(Dong),"",OFFSET('141-BH'!G$1,SMALL(Dong,ROWS($1:35)),))</f>
        <v/>
      </c>
      <c r="U50" s="133" t="str">
        <f ca="1">IF(IF(ROWS($1:35)&gt;COUNT(Dong),"",OFFSET('141-BH'!K$1,SMALL(Dong,ROWS($1:35)),))=0,"",IF(ROWS($1:35)&gt;COUNT(Dong),"",OFFSET('141-BH'!K$1,SMALL(Dong,ROWS($1:35)),)))</f>
        <v/>
      </c>
    </row>
    <row r="51" spans="1:21" ht="21" customHeight="1">
      <c r="A51" s="11">
        <v>42065</v>
      </c>
      <c r="B51" s="35" t="s">
        <v>217</v>
      </c>
      <c r="C51" s="14">
        <f t="shared" si="0"/>
        <v>42065</v>
      </c>
      <c r="D51" s="16" t="s">
        <v>44</v>
      </c>
      <c r="E51" s="34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3">
        <f t="shared" si="6"/>
        <v>3</v>
      </c>
      <c r="O51" s="47"/>
      <c r="P51" s="98"/>
      <c r="Q51" s="99"/>
      <c r="R51" s="258"/>
      <c r="S51" s="100"/>
      <c r="T51" s="55"/>
    </row>
    <row r="52" spans="1:21" ht="21" customHeight="1">
      <c r="A52" s="14">
        <v>42068</v>
      </c>
      <c r="B52" s="21" t="s">
        <v>57</v>
      </c>
      <c r="C52" s="14">
        <f t="shared" si="0"/>
        <v>42068</v>
      </c>
      <c r="D52" s="16" t="s">
        <v>44</v>
      </c>
      <c r="E52" s="34" t="s">
        <v>45</v>
      </c>
      <c r="F52" s="4">
        <v>300000000</v>
      </c>
      <c r="G52" s="18"/>
      <c r="H52" s="5">
        <f t="shared" si="4"/>
        <v>652496000</v>
      </c>
      <c r="I52" s="5">
        <f t="shared" si="5"/>
        <v>0</v>
      </c>
      <c r="J52" s="33">
        <f t="shared" si="6"/>
        <v>3</v>
      </c>
      <c r="O52" s="101"/>
      <c r="P52" s="85"/>
      <c r="Q52" s="49"/>
      <c r="R52" s="102"/>
      <c r="S52" s="103"/>
      <c r="T52" s="54"/>
    </row>
    <row r="53" spans="1:21" ht="21" customHeight="1">
      <c r="A53" s="14">
        <v>42072</v>
      </c>
      <c r="B53" s="21" t="s">
        <v>218</v>
      </c>
      <c r="C53" s="14">
        <f t="shared" si="0"/>
        <v>42072</v>
      </c>
      <c r="D53" s="16" t="s">
        <v>44</v>
      </c>
      <c r="E53" s="34" t="s">
        <v>45</v>
      </c>
      <c r="F53" s="4">
        <v>320000000</v>
      </c>
      <c r="G53" s="18"/>
      <c r="H53" s="5">
        <f t="shared" si="4"/>
        <v>972496000</v>
      </c>
      <c r="I53" s="5">
        <f t="shared" si="5"/>
        <v>0</v>
      </c>
      <c r="J53" s="33">
        <f t="shared" si="6"/>
        <v>3</v>
      </c>
      <c r="O53" s="101"/>
      <c r="P53" s="85"/>
      <c r="Q53" s="49"/>
      <c r="R53" s="102"/>
      <c r="S53" s="104"/>
      <c r="T53" s="54"/>
    </row>
    <row r="54" spans="1:21" ht="21" customHeight="1">
      <c r="A54" s="14">
        <v>42094</v>
      </c>
      <c r="B54" s="17" t="s">
        <v>250</v>
      </c>
      <c r="C54" s="14">
        <f t="shared" ref="C54:C58" si="7">A54</f>
        <v>42094</v>
      </c>
      <c r="D54" s="10" t="s">
        <v>94</v>
      </c>
      <c r="E54" s="34" t="s">
        <v>42</v>
      </c>
      <c r="F54" s="9"/>
      <c r="G54" s="18">
        <v>161120000</v>
      </c>
      <c r="H54" s="5">
        <f t="shared" si="4"/>
        <v>811376000</v>
      </c>
      <c r="I54" s="5">
        <f t="shared" si="5"/>
        <v>0</v>
      </c>
      <c r="J54" s="33">
        <f t="shared" si="6"/>
        <v>3</v>
      </c>
      <c r="K54" s="127" t="s">
        <v>210</v>
      </c>
      <c r="O54" s="101"/>
      <c r="P54" s="85"/>
      <c r="Q54" s="49"/>
      <c r="R54" s="102"/>
      <c r="S54" s="103"/>
      <c r="T54" s="54"/>
    </row>
    <row r="55" spans="1:21" ht="21" customHeight="1">
      <c r="A55" s="14">
        <v>42094</v>
      </c>
      <c r="B55" s="17" t="s">
        <v>250</v>
      </c>
      <c r="C55" s="14">
        <f t="shared" si="7"/>
        <v>42094</v>
      </c>
      <c r="D55" s="16" t="s">
        <v>29</v>
      </c>
      <c r="E55" s="34" t="s">
        <v>42</v>
      </c>
      <c r="F55" s="9"/>
      <c r="G55" s="18">
        <v>185049500</v>
      </c>
      <c r="H55" s="5">
        <f t="shared" si="4"/>
        <v>626326500</v>
      </c>
      <c r="I55" s="5">
        <f t="shared" si="5"/>
        <v>0</v>
      </c>
      <c r="J55" s="33">
        <f t="shared" si="6"/>
        <v>3</v>
      </c>
      <c r="K55" s="127" t="s">
        <v>166</v>
      </c>
      <c r="O55" s="101"/>
      <c r="P55" s="85"/>
      <c r="Q55" s="49"/>
      <c r="R55" s="102"/>
      <c r="S55" s="103"/>
      <c r="T55" s="54"/>
    </row>
    <row r="56" spans="1:21" ht="21" customHeight="1">
      <c r="A56" s="14">
        <v>42094</v>
      </c>
      <c r="B56" s="17" t="s">
        <v>250</v>
      </c>
      <c r="C56" s="14">
        <f t="shared" si="7"/>
        <v>42094</v>
      </c>
      <c r="D56" s="16" t="s">
        <v>30</v>
      </c>
      <c r="E56" s="34" t="s">
        <v>42</v>
      </c>
      <c r="F56" s="9"/>
      <c r="G56" s="18">
        <v>346328500</v>
      </c>
      <c r="H56" s="5">
        <f t="shared" si="4"/>
        <v>279998000</v>
      </c>
      <c r="I56" s="5">
        <f t="shared" si="5"/>
        <v>0</v>
      </c>
      <c r="J56" s="33">
        <f t="shared" si="6"/>
        <v>3</v>
      </c>
      <c r="K56" s="127" t="s">
        <v>221</v>
      </c>
      <c r="O56" s="101"/>
      <c r="P56" s="85"/>
      <c r="Q56" s="49"/>
      <c r="R56" s="102"/>
      <c r="S56" s="103"/>
      <c r="T56" s="54"/>
    </row>
    <row r="57" spans="1:21" ht="21" customHeight="1">
      <c r="A57" s="14">
        <v>42094</v>
      </c>
      <c r="B57" s="17" t="s">
        <v>250</v>
      </c>
      <c r="C57" s="14">
        <f t="shared" si="7"/>
        <v>42094</v>
      </c>
      <c r="D57" s="16" t="s">
        <v>51</v>
      </c>
      <c r="E57" s="34" t="s">
        <v>42</v>
      </c>
      <c r="F57" s="9"/>
      <c r="G57" s="18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3">
        <f t="shared" si="6"/>
        <v>3</v>
      </c>
      <c r="K57" s="127" t="s">
        <v>175</v>
      </c>
      <c r="O57" s="101"/>
      <c r="P57" s="85"/>
      <c r="Q57" s="49"/>
      <c r="R57" s="102"/>
      <c r="S57" s="103"/>
      <c r="T57" s="54"/>
    </row>
    <row r="58" spans="1:21" ht="21" customHeight="1">
      <c r="A58" s="14">
        <v>42094</v>
      </c>
      <c r="B58" s="17" t="s">
        <v>250</v>
      </c>
      <c r="C58" s="14">
        <f t="shared" si="7"/>
        <v>42094</v>
      </c>
      <c r="D58" s="16" t="s">
        <v>96</v>
      </c>
      <c r="E58" s="34" t="s">
        <v>42</v>
      </c>
      <c r="F58" s="9"/>
      <c r="G58" s="18">
        <v>115540000</v>
      </c>
      <c r="H58" s="5">
        <f t="shared" si="8"/>
        <v>3576500</v>
      </c>
      <c r="I58" s="5">
        <f t="shared" si="9"/>
        <v>0</v>
      </c>
      <c r="J58" s="33">
        <f t="shared" si="6"/>
        <v>3</v>
      </c>
      <c r="K58" s="127" t="s">
        <v>177</v>
      </c>
      <c r="O58" s="101"/>
      <c r="P58" s="85"/>
      <c r="Q58" s="49"/>
      <c r="R58" s="102"/>
      <c r="S58" s="103"/>
      <c r="T58" s="54"/>
    </row>
    <row r="59" spans="1:21" ht="21" customHeight="1">
      <c r="A59" s="11">
        <v>42101</v>
      </c>
      <c r="B59" s="21" t="s">
        <v>57</v>
      </c>
      <c r="C59" s="14">
        <f>A59</f>
        <v>42101</v>
      </c>
      <c r="D59" s="16" t="s">
        <v>44</v>
      </c>
      <c r="E59" s="34" t="s">
        <v>45</v>
      </c>
      <c r="F59" s="9">
        <v>600000000</v>
      </c>
      <c r="G59" s="22"/>
      <c r="H59" s="5">
        <f t="shared" si="8"/>
        <v>603576500</v>
      </c>
      <c r="I59" s="5">
        <f t="shared" si="9"/>
        <v>0</v>
      </c>
      <c r="J59" s="33">
        <f t="shared" si="6"/>
        <v>4</v>
      </c>
      <c r="O59" s="47"/>
      <c r="P59" s="85"/>
      <c r="Q59" s="49"/>
      <c r="R59" s="102"/>
      <c r="S59" s="103"/>
      <c r="T59" s="54"/>
    </row>
    <row r="60" spans="1:21" ht="21" customHeight="1">
      <c r="A60" s="11">
        <v>42110</v>
      </c>
      <c r="B60" s="21" t="s">
        <v>265</v>
      </c>
      <c r="C60" s="14">
        <v>42110</v>
      </c>
      <c r="D60" s="16" t="s">
        <v>44</v>
      </c>
      <c r="E60" s="34" t="s">
        <v>45</v>
      </c>
      <c r="F60" s="9">
        <v>450000000</v>
      </c>
      <c r="G60" s="22"/>
      <c r="H60" s="5">
        <f t="shared" si="8"/>
        <v>1053576500</v>
      </c>
      <c r="I60" s="5">
        <f t="shared" si="9"/>
        <v>0</v>
      </c>
      <c r="J60" s="33">
        <f t="shared" ref="J60" si="10">IF(A60&lt;&gt;"",MONTH(A60),"")</f>
        <v>4</v>
      </c>
      <c r="O60" s="47"/>
      <c r="P60" s="85"/>
      <c r="Q60" s="49"/>
      <c r="R60" s="102"/>
      <c r="S60" s="103"/>
      <c r="T60" s="54"/>
    </row>
    <row r="61" spans="1:21" ht="21" customHeight="1">
      <c r="A61" s="11">
        <v>42118</v>
      </c>
      <c r="B61" s="21" t="s">
        <v>102</v>
      </c>
      <c r="C61" s="14">
        <f t="shared" ref="C61:C62" si="11">A61</f>
        <v>42118</v>
      </c>
      <c r="D61" s="16" t="s">
        <v>44</v>
      </c>
      <c r="E61" s="34" t="s">
        <v>45</v>
      </c>
      <c r="F61" s="9">
        <v>400000000</v>
      </c>
      <c r="G61" s="22"/>
      <c r="H61" s="5">
        <f t="shared" si="8"/>
        <v>1453576500</v>
      </c>
      <c r="I61" s="5">
        <f t="shared" si="9"/>
        <v>0</v>
      </c>
      <c r="J61" s="33">
        <f t="shared" si="6"/>
        <v>4</v>
      </c>
      <c r="O61" s="47"/>
      <c r="P61" s="85"/>
      <c r="Q61" s="49"/>
      <c r="R61" s="102"/>
      <c r="S61" s="103"/>
      <c r="T61" s="54"/>
    </row>
    <row r="62" spans="1:21" ht="21" customHeight="1">
      <c r="A62" s="11">
        <v>42123</v>
      </c>
      <c r="B62" s="21" t="s">
        <v>268</v>
      </c>
      <c r="C62" s="14">
        <f t="shared" si="11"/>
        <v>42123</v>
      </c>
      <c r="D62" s="16" t="s">
        <v>94</v>
      </c>
      <c r="E62" s="34" t="s">
        <v>42</v>
      </c>
      <c r="F62" s="9"/>
      <c r="G62" s="18">
        <v>303004000</v>
      </c>
      <c r="H62" s="5">
        <f t="shared" si="8"/>
        <v>1150572500</v>
      </c>
      <c r="I62" s="5">
        <f t="shared" si="9"/>
        <v>0</v>
      </c>
      <c r="J62" s="33">
        <f t="shared" si="6"/>
        <v>4</v>
      </c>
      <c r="K62" s="127" t="s">
        <v>252</v>
      </c>
      <c r="O62" s="47"/>
      <c r="P62" s="85"/>
      <c r="Q62" s="49"/>
      <c r="R62" s="102"/>
      <c r="S62" s="103"/>
      <c r="T62" s="54"/>
    </row>
    <row r="63" spans="1:21" ht="21" customHeight="1">
      <c r="A63" s="11">
        <v>42123</v>
      </c>
      <c r="B63" s="21" t="s">
        <v>268</v>
      </c>
      <c r="C63" s="14">
        <f t="shared" ref="C63:C91" si="12">A63</f>
        <v>42123</v>
      </c>
      <c r="D63" s="229" t="s">
        <v>29</v>
      </c>
      <c r="E63" s="34" t="s">
        <v>42</v>
      </c>
      <c r="F63" s="9"/>
      <c r="G63" s="18">
        <v>373564000</v>
      </c>
      <c r="H63" s="5">
        <f t="shared" si="8"/>
        <v>777008500</v>
      </c>
      <c r="I63" s="5">
        <f t="shared" si="9"/>
        <v>0</v>
      </c>
      <c r="J63" s="33">
        <f t="shared" si="6"/>
        <v>4</v>
      </c>
      <c r="K63" s="127" t="s">
        <v>253</v>
      </c>
      <c r="O63" s="47"/>
      <c r="P63" s="85"/>
      <c r="Q63" s="49"/>
      <c r="R63" s="102"/>
      <c r="S63" s="103"/>
      <c r="T63" s="54"/>
    </row>
    <row r="64" spans="1:21" ht="21" customHeight="1">
      <c r="A64" s="11">
        <v>42123</v>
      </c>
      <c r="B64" s="21" t="s">
        <v>268</v>
      </c>
      <c r="C64" s="14">
        <f t="shared" si="12"/>
        <v>42123</v>
      </c>
      <c r="D64" s="16" t="s">
        <v>49</v>
      </c>
      <c r="E64" s="34" t="s">
        <v>42</v>
      </c>
      <c r="F64" s="9"/>
      <c r="G64" s="18">
        <v>89745000</v>
      </c>
      <c r="H64" s="5">
        <f t="shared" si="8"/>
        <v>687263500</v>
      </c>
      <c r="I64" s="5">
        <f t="shared" si="9"/>
        <v>0</v>
      </c>
      <c r="J64" s="33">
        <f>IF(A64&lt;&gt;"",MONTH(A64),"")</f>
        <v>4</v>
      </c>
      <c r="K64" s="127" t="s">
        <v>254</v>
      </c>
      <c r="O64" s="47"/>
      <c r="P64" s="85"/>
      <c r="Q64" s="49"/>
      <c r="R64" s="102"/>
      <c r="S64" s="103"/>
      <c r="T64" s="54"/>
    </row>
    <row r="65" spans="1:20" ht="21" customHeight="1">
      <c r="A65" s="11">
        <v>42123</v>
      </c>
      <c r="B65" s="21" t="s">
        <v>268</v>
      </c>
      <c r="C65" s="14">
        <f t="shared" si="12"/>
        <v>42123</v>
      </c>
      <c r="D65" s="16" t="s">
        <v>31</v>
      </c>
      <c r="E65" s="34" t="s">
        <v>42</v>
      </c>
      <c r="F65" s="9"/>
      <c r="G65" s="18">
        <v>220150000</v>
      </c>
      <c r="H65" s="5">
        <f t="shared" si="8"/>
        <v>467113500</v>
      </c>
      <c r="I65" s="5">
        <f t="shared" si="9"/>
        <v>0</v>
      </c>
      <c r="J65" s="33">
        <f>IF(A65&lt;&gt;"",MONTH(A65),"")</f>
        <v>4</v>
      </c>
      <c r="K65" s="127" t="s">
        <v>255</v>
      </c>
      <c r="O65" s="101"/>
      <c r="P65" s="85"/>
      <c r="Q65" s="49"/>
      <c r="R65" s="102"/>
      <c r="S65" s="103"/>
      <c r="T65" s="54"/>
    </row>
    <row r="66" spans="1:20" ht="21" customHeight="1">
      <c r="A66" s="11">
        <v>42123</v>
      </c>
      <c r="B66" s="21" t="s">
        <v>268</v>
      </c>
      <c r="C66" s="14">
        <f t="shared" si="12"/>
        <v>42123</v>
      </c>
      <c r="D66" s="16" t="s">
        <v>97</v>
      </c>
      <c r="E66" s="34" t="s">
        <v>42</v>
      </c>
      <c r="F66" s="9"/>
      <c r="G66" s="18">
        <v>78678000</v>
      </c>
      <c r="H66" s="5">
        <f t="shared" si="4"/>
        <v>388435500</v>
      </c>
      <c r="I66" s="5">
        <f t="shared" si="5"/>
        <v>0</v>
      </c>
      <c r="J66" s="33">
        <f>IF(A66&lt;&gt;"",MONTH(A66),"")</f>
        <v>4</v>
      </c>
      <c r="K66" s="230" t="s">
        <v>173</v>
      </c>
      <c r="O66" s="101"/>
      <c r="P66" s="85"/>
      <c r="Q66" s="49"/>
      <c r="R66" s="102"/>
      <c r="S66" s="103"/>
      <c r="T66" s="54"/>
    </row>
    <row r="67" spans="1:20" ht="21" customHeight="1">
      <c r="A67" s="11">
        <v>42123</v>
      </c>
      <c r="B67" s="21" t="s">
        <v>268</v>
      </c>
      <c r="C67" s="14">
        <f t="shared" si="12"/>
        <v>42123</v>
      </c>
      <c r="D67" s="16" t="s">
        <v>47</v>
      </c>
      <c r="E67" s="34" t="s">
        <v>42</v>
      </c>
      <c r="F67" s="9"/>
      <c r="G67" s="18">
        <v>90830000</v>
      </c>
      <c r="H67" s="5">
        <f t="shared" si="4"/>
        <v>297605500</v>
      </c>
      <c r="I67" s="5">
        <f t="shared" si="5"/>
        <v>0</v>
      </c>
      <c r="J67" s="33">
        <f t="shared" ref="J67:J129" si="13">IF(A67&lt;&gt;"",MONTH(A67),"")</f>
        <v>4</v>
      </c>
      <c r="K67" s="127" t="s">
        <v>174</v>
      </c>
      <c r="O67" s="101"/>
      <c r="P67" s="85"/>
      <c r="Q67" s="49"/>
      <c r="R67" s="102"/>
      <c r="S67" s="103"/>
      <c r="T67" s="54"/>
    </row>
    <row r="68" spans="1:20" ht="21" customHeight="1">
      <c r="A68" s="11">
        <v>42123</v>
      </c>
      <c r="B68" s="21" t="s">
        <v>268</v>
      </c>
      <c r="C68" s="14">
        <f t="shared" si="12"/>
        <v>42123</v>
      </c>
      <c r="D68" s="16" t="s">
        <v>30</v>
      </c>
      <c r="E68" s="34" t="s">
        <v>42</v>
      </c>
      <c r="F68" s="9"/>
      <c r="G68" s="18">
        <v>282950500</v>
      </c>
      <c r="H68" s="5">
        <f t="shared" si="4"/>
        <v>14655000</v>
      </c>
      <c r="I68" s="5">
        <f t="shared" si="5"/>
        <v>0</v>
      </c>
      <c r="J68" s="33">
        <f t="shared" si="13"/>
        <v>4</v>
      </c>
      <c r="K68" s="127" t="s">
        <v>256</v>
      </c>
      <c r="O68" s="101"/>
      <c r="P68" s="85"/>
      <c r="Q68" s="49"/>
      <c r="R68" s="102"/>
      <c r="S68" s="103"/>
      <c r="T68" s="54"/>
    </row>
    <row r="69" spans="1:20" ht="21" customHeight="1">
      <c r="A69" s="14">
        <v>42130</v>
      </c>
      <c r="B69" s="21" t="s">
        <v>271</v>
      </c>
      <c r="C69" s="14">
        <f t="shared" si="12"/>
        <v>42130</v>
      </c>
      <c r="D69" s="16" t="s">
        <v>44</v>
      </c>
      <c r="E69" s="34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3">
        <f t="shared" si="13"/>
        <v>5</v>
      </c>
      <c r="O69" s="101"/>
      <c r="P69" s="85"/>
      <c r="Q69" s="105"/>
      <c r="R69" s="102"/>
      <c r="S69" s="103"/>
      <c r="T69" s="103"/>
    </row>
    <row r="70" spans="1:20" ht="21" customHeight="1">
      <c r="A70" s="14">
        <v>42134</v>
      </c>
      <c r="B70" s="21" t="s">
        <v>59</v>
      </c>
      <c r="C70" s="14">
        <f t="shared" si="12"/>
        <v>42134</v>
      </c>
      <c r="D70" s="16" t="s">
        <v>44</v>
      </c>
      <c r="E70" s="34" t="s">
        <v>45</v>
      </c>
      <c r="F70" s="9">
        <v>400000000</v>
      </c>
      <c r="G70" s="18"/>
      <c r="H70" s="5">
        <f t="shared" si="4"/>
        <v>914655000</v>
      </c>
      <c r="I70" s="5">
        <f t="shared" si="5"/>
        <v>0</v>
      </c>
      <c r="J70" s="33">
        <f t="shared" si="13"/>
        <v>5</v>
      </c>
      <c r="O70" s="101"/>
      <c r="P70" s="85"/>
      <c r="Q70" s="49"/>
      <c r="R70" s="102"/>
      <c r="S70" s="103"/>
      <c r="T70" s="54"/>
    </row>
    <row r="71" spans="1:20" ht="21" customHeight="1">
      <c r="A71" s="14">
        <v>42151</v>
      </c>
      <c r="B71" s="21" t="s">
        <v>60</v>
      </c>
      <c r="C71" s="14">
        <f t="shared" si="12"/>
        <v>42151</v>
      </c>
      <c r="D71" s="16" t="s">
        <v>44</v>
      </c>
      <c r="E71" s="34" t="s">
        <v>45</v>
      </c>
      <c r="F71" s="9">
        <v>350000000</v>
      </c>
      <c r="G71" s="18"/>
      <c r="H71" s="5">
        <f t="shared" si="4"/>
        <v>1264655000</v>
      </c>
      <c r="I71" s="5">
        <f t="shared" si="5"/>
        <v>0</v>
      </c>
      <c r="J71" s="33">
        <f t="shared" si="13"/>
        <v>5</v>
      </c>
      <c r="O71" s="101"/>
      <c r="P71" s="85"/>
      <c r="Q71" s="49"/>
      <c r="R71" s="102"/>
      <c r="S71" s="103"/>
      <c r="T71" s="54"/>
    </row>
    <row r="72" spans="1:20" ht="21" customHeight="1">
      <c r="A72" s="14">
        <v>42155</v>
      </c>
      <c r="B72" s="21" t="s">
        <v>273</v>
      </c>
      <c r="C72" s="14">
        <f t="shared" si="12"/>
        <v>42155</v>
      </c>
      <c r="D72" s="16" t="s">
        <v>97</v>
      </c>
      <c r="E72" s="34" t="s">
        <v>42</v>
      </c>
      <c r="F72" s="9"/>
      <c r="G72" s="18">
        <v>219728000</v>
      </c>
      <c r="H72" s="5">
        <f t="shared" si="4"/>
        <v>1044927000</v>
      </c>
      <c r="I72" s="5">
        <f t="shared" si="5"/>
        <v>0</v>
      </c>
      <c r="J72" s="33">
        <f t="shared" si="13"/>
        <v>5</v>
      </c>
      <c r="K72" s="127" t="s">
        <v>209</v>
      </c>
      <c r="O72" s="101"/>
      <c r="P72" s="85"/>
      <c r="Q72" s="49"/>
      <c r="R72" s="102"/>
      <c r="S72" s="103"/>
      <c r="T72" s="54"/>
    </row>
    <row r="73" spans="1:20" ht="21" customHeight="1">
      <c r="A73" s="14">
        <v>42155</v>
      </c>
      <c r="B73" s="21" t="s">
        <v>273</v>
      </c>
      <c r="C73" s="14">
        <f t="shared" si="12"/>
        <v>42155</v>
      </c>
      <c r="D73" s="16" t="s">
        <v>47</v>
      </c>
      <c r="E73" s="34" t="s">
        <v>42</v>
      </c>
      <c r="F73" s="9"/>
      <c r="G73" s="18">
        <v>111568000</v>
      </c>
      <c r="H73" s="5">
        <f t="shared" si="4"/>
        <v>933359000</v>
      </c>
      <c r="I73" s="5">
        <f t="shared" si="5"/>
        <v>0</v>
      </c>
      <c r="J73" s="33">
        <f t="shared" si="13"/>
        <v>5</v>
      </c>
      <c r="K73" s="127" t="s">
        <v>174</v>
      </c>
      <c r="O73" s="101"/>
      <c r="P73" s="85"/>
      <c r="Q73" s="49"/>
      <c r="R73" s="102"/>
      <c r="S73" s="103"/>
      <c r="T73" s="54"/>
    </row>
    <row r="74" spans="1:20" ht="21" customHeight="1">
      <c r="A74" s="14">
        <v>42155</v>
      </c>
      <c r="B74" s="21" t="s">
        <v>273</v>
      </c>
      <c r="C74" s="14">
        <f t="shared" si="12"/>
        <v>42155</v>
      </c>
      <c r="D74" s="16" t="s">
        <v>49</v>
      </c>
      <c r="E74" s="34" t="s">
        <v>42</v>
      </c>
      <c r="F74" s="9"/>
      <c r="G74" s="18">
        <v>111168000</v>
      </c>
      <c r="H74" s="5">
        <f t="shared" si="4"/>
        <v>822191000</v>
      </c>
      <c r="I74" s="5">
        <f t="shared" si="5"/>
        <v>0</v>
      </c>
      <c r="J74" s="33">
        <f t="shared" si="13"/>
        <v>5</v>
      </c>
      <c r="K74" s="127" t="s">
        <v>254</v>
      </c>
      <c r="O74" s="101"/>
      <c r="P74" s="85"/>
      <c r="Q74" s="49"/>
      <c r="R74" s="102"/>
      <c r="S74" s="103"/>
      <c r="T74" s="54"/>
    </row>
    <row r="75" spans="1:20" ht="21" customHeight="1">
      <c r="A75" s="14">
        <v>42155</v>
      </c>
      <c r="B75" s="21" t="s">
        <v>273</v>
      </c>
      <c r="C75" s="14">
        <f t="shared" si="12"/>
        <v>42155</v>
      </c>
      <c r="D75" s="16" t="s">
        <v>98</v>
      </c>
      <c r="E75" s="34" t="s">
        <v>42</v>
      </c>
      <c r="F75" s="9"/>
      <c r="G75" s="18">
        <v>110880000</v>
      </c>
      <c r="H75" s="5">
        <f t="shared" si="4"/>
        <v>711311000</v>
      </c>
      <c r="I75" s="5">
        <f t="shared" si="5"/>
        <v>0</v>
      </c>
      <c r="J75" s="33">
        <f t="shared" si="13"/>
        <v>5</v>
      </c>
      <c r="K75" s="127" t="s">
        <v>210</v>
      </c>
      <c r="O75" s="101"/>
      <c r="P75" s="85"/>
      <c r="Q75" s="49"/>
      <c r="R75" s="102"/>
      <c r="S75" s="103"/>
      <c r="T75" s="54"/>
    </row>
    <row r="76" spans="1:20" ht="21" customHeight="1">
      <c r="A76" s="14">
        <v>42155</v>
      </c>
      <c r="B76" s="21" t="s">
        <v>273</v>
      </c>
      <c r="C76" s="14">
        <f t="shared" si="12"/>
        <v>42155</v>
      </c>
      <c r="D76" s="16" t="s">
        <v>46</v>
      </c>
      <c r="E76" s="34" t="s">
        <v>42</v>
      </c>
      <c r="F76" s="9"/>
      <c r="G76" s="18">
        <v>103728000</v>
      </c>
      <c r="H76" s="5">
        <f t="shared" si="4"/>
        <v>607583000</v>
      </c>
      <c r="I76" s="5">
        <f t="shared" si="5"/>
        <v>0</v>
      </c>
      <c r="J76" s="33">
        <f t="shared" si="13"/>
        <v>5</v>
      </c>
      <c r="K76" s="127" t="s">
        <v>167</v>
      </c>
      <c r="O76" s="101"/>
      <c r="P76" s="85"/>
      <c r="Q76" s="49"/>
      <c r="R76" s="102"/>
      <c r="S76" s="103"/>
      <c r="T76" s="54"/>
    </row>
    <row r="77" spans="1:20" ht="21" customHeight="1">
      <c r="A77" s="14">
        <v>42155</v>
      </c>
      <c r="B77" s="21" t="s">
        <v>273</v>
      </c>
      <c r="C77" s="14">
        <f t="shared" si="12"/>
        <v>42155</v>
      </c>
      <c r="D77" s="16" t="s">
        <v>30</v>
      </c>
      <c r="E77" s="34" t="s">
        <v>42</v>
      </c>
      <c r="F77" s="9"/>
      <c r="G77" s="18">
        <v>197472000</v>
      </c>
      <c r="H77" s="5">
        <f t="shared" si="4"/>
        <v>410111000</v>
      </c>
      <c r="I77" s="5">
        <f t="shared" si="5"/>
        <v>0</v>
      </c>
      <c r="J77" s="33">
        <f t="shared" si="13"/>
        <v>5</v>
      </c>
      <c r="K77" s="127" t="s">
        <v>270</v>
      </c>
      <c r="O77" s="101"/>
      <c r="P77" s="85"/>
      <c r="Q77" s="49"/>
      <c r="R77" s="102"/>
      <c r="S77" s="103"/>
      <c r="T77" s="54"/>
    </row>
    <row r="78" spans="1:20" ht="21" customHeight="1">
      <c r="A78" s="14">
        <v>42155</v>
      </c>
      <c r="B78" s="21" t="s">
        <v>273</v>
      </c>
      <c r="C78" s="14">
        <f t="shared" si="12"/>
        <v>42155</v>
      </c>
      <c r="D78" s="16" t="s">
        <v>31</v>
      </c>
      <c r="E78" s="34" t="s">
        <v>42</v>
      </c>
      <c r="F78" s="9"/>
      <c r="G78" s="18">
        <v>106811000</v>
      </c>
      <c r="H78" s="5">
        <f t="shared" si="4"/>
        <v>303300000</v>
      </c>
      <c r="I78" s="5">
        <f t="shared" si="5"/>
        <v>0</v>
      </c>
      <c r="J78" s="33">
        <f t="shared" si="13"/>
        <v>5</v>
      </c>
      <c r="K78" s="127" t="s">
        <v>172</v>
      </c>
      <c r="O78" s="101"/>
      <c r="P78" s="85"/>
      <c r="Q78" s="49"/>
      <c r="R78" s="102"/>
      <c r="S78" s="103"/>
      <c r="T78" s="54"/>
    </row>
    <row r="79" spans="1:20" ht="21" customHeight="1">
      <c r="A79" s="14">
        <v>42155</v>
      </c>
      <c r="B79" s="21" t="s">
        <v>273</v>
      </c>
      <c r="C79" s="14">
        <f t="shared" si="12"/>
        <v>42155</v>
      </c>
      <c r="D79" s="16" t="s">
        <v>95</v>
      </c>
      <c r="E79" s="34" t="s">
        <v>42</v>
      </c>
      <c r="F79" s="9"/>
      <c r="G79" s="18">
        <v>101711000</v>
      </c>
      <c r="H79" s="5">
        <f t="shared" si="4"/>
        <v>201589000</v>
      </c>
      <c r="I79" s="5">
        <f t="shared" si="5"/>
        <v>0</v>
      </c>
      <c r="J79" s="33">
        <f t="shared" si="13"/>
        <v>5</v>
      </c>
      <c r="K79" s="127" t="s">
        <v>182</v>
      </c>
      <c r="O79" s="101"/>
      <c r="P79" s="85"/>
      <c r="Q79" s="49"/>
      <c r="R79" s="102"/>
      <c r="S79" s="103"/>
      <c r="T79" s="54"/>
    </row>
    <row r="80" spans="1:20" ht="21" customHeight="1">
      <c r="A80" s="14">
        <v>42155</v>
      </c>
      <c r="B80" s="21" t="s">
        <v>273</v>
      </c>
      <c r="C80" s="14">
        <f t="shared" si="12"/>
        <v>42155</v>
      </c>
      <c r="D80" s="16" t="s">
        <v>51</v>
      </c>
      <c r="E80" s="34" t="s">
        <v>42</v>
      </c>
      <c r="F80" s="9"/>
      <c r="G80" s="18">
        <v>110211000</v>
      </c>
      <c r="H80" s="5">
        <f t="shared" si="4"/>
        <v>91378000</v>
      </c>
      <c r="I80" s="5">
        <f t="shared" si="5"/>
        <v>0</v>
      </c>
      <c r="J80" s="33">
        <f t="shared" si="13"/>
        <v>5</v>
      </c>
      <c r="K80" s="127" t="s">
        <v>177</v>
      </c>
      <c r="O80" s="101"/>
      <c r="P80" s="85"/>
      <c r="Q80" s="49"/>
      <c r="R80" s="102"/>
      <c r="S80" s="103"/>
      <c r="T80" s="54"/>
    </row>
    <row r="81" spans="1:20" ht="21" customHeight="1">
      <c r="A81" s="14">
        <v>42155</v>
      </c>
      <c r="B81" s="21" t="s">
        <v>273</v>
      </c>
      <c r="C81" s="14">
        <f t="shared" si="12"/>
        <v>42155</v>
      </c>
      <c r="D81" s="16" t="s">
        <v>96</v>
      </c>
      <c r="E81" s="34" t="s">
        <v>42</v>
      </c>
      <c r="F81" s="9"/>
      <c r="G81" s="18">
        <v>86241000</v>
      </c>
      <c r="H81" s="5">
        <f t="shared" si="4"/>
        <v>5137000</v>
      </c>
      <c r="I81" s="5">
        <f t="shared" si="5"/>
        <v>0</v>
      </c>
      <c r="J81" s="33">
        <f t="shared" si="13"/>
        <v>5</v>
      </c>
      <c r="K81" s="127" t="s">
        <v>186</v>
      </c>
      <c r="O81" s="101"/>
      <c r="P81" s="85"/>
      <c r="Q81" s="49"/>
      <c r="R81" s="102"/>
      <c r="S81" s="103"/>
      <c r="T81" s="54"/>
    </row>
    <row r="82" spans="1:20" ht="21" customHeight="1">
      <c r="A82" s="14">
        <f>C82</f>
        <v>42156</v>
      </c>
      <c r="B82" s="21" t="s">
        <v>296</v>
      </c>
      <c r="C82" s="14">
        <v>42156</v>
      </c>
      <c r="D82" s="16" t="s">
        <v>44</v>
      </c>
      <c r="E82" s="34" t="s">
        <v>45</v>
      </c>
      <c r="F82" s="9">
        <v>550000000</v>
      </c>
      <c r="G82" s="18"/>
      <c r="H82" s="5">
        <f t="shared" si="4"/>
        <v>555137000</v>
      </c>
      <c r="I82" s="5">
        <f t="shared" si="5"/>
        <v>0</v>
      </c>
      <c r="J82" s="33">
        <f t="shared" si="13"/>
        <v>6</v>
      </c>
      <c r="O82" s="101"/>
      <c r="P82" s="85"/>
      <c r="Q82" s="49"/>
      <c r="R82" s="102"/>
      <c r="S82" s="103"/>
      <c r="T82" s="54"/>
    </row>
    <row r="83" spans="1:20" ht="21" customHeight="1">
      <c r="A83" s="14">
        <f>C83</f>
        <v>42179</v>
      </c>
      <c r="B83" s="21" t="s">
        <v>67</v>
      </c>
      <c r="C83" s="14">
        <v>42179</v>
      </c>
      <c r="D83" s="16" t="s">
        <v>44</v>
      </c>
      <c r="E83" s="34" t="s">
        <v>45</v>
      </c>
      <c r="F83" s="9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3">
        <f t="shared" si="13"/>
        <v>6</v>
      </c>
      <c r="O83" s="101"/>
      <c r="P83" s="85"/>
      <c r="Q83" s="105"/>
      <c r="R83" s="102"/>
      <c r="S83" s="103"/>
      <c r="T83" s="103"/>
    </row>
    <row r="84" spans="1:20" ht="21" customHeight="1">
      <c r="A84" s="14">
        <v>42185</v>
      </c>
      <c r="B84" s="21" t="s">
        <v>388</v>
      </c>
      <c r="C84" s="14">
        <f t="shared" si="12"/>
        <v>42185</v>
      </c>
      <c r="D84" s="16" t="s">
        <v>29</v>
      </c>
      <c r="E84" s="34" t="s">
        <v>42</v>
      </c>
      <c r="F84" s="9"/>
      <c r="G84" s="18">
        <v>79068000</v>
      </c>
      <c r="H84" s="5">
        <f t="shared" si="14"/>
        <v>986069000</v>
      </c>
      <c r="I84" s="5">
        <f t="shared" si="15"/>
        <v>0</v>
      </c>
      <c r="J84" s="33">
        <f t="shared" si="13"/>
        <v>6</v>
      </c>
      <c r="K84" s="127" t="s">
        <v>173</v>
      </c>
      <c r="O84" s="101"/>
      <c r="P84" s="85"/>
      <c r="Q84" s="49"/>
      <c r="R84" s="102"/>
      <c r="S84" s="103"/>
      <c r="T84" s="54"/>
    </row>
    <row r="85" spans="1:20" ht="21" customHeight="1">
      <c r="A85" s="14">
        <v>42185</v>
      </c>
      <c r="B85" s="21" t="s">
        <v>388</v>
      </c>
      <c r="C85" s="14">
        <f t="shared" si="12"/>
        <v>42185</v>
      </c>
      <c r="D85" s="16" t="s">
        <v>30</v>
      </c>
      <c r="E85" s="34" t="s">
        <v>42</v>
      </c>
      <c r="F85" s="9"/>
      <c r="G85" s="18">
        <v>237852500</v>
      </c>
      <c r="H85" s="5">
        <f t="shared" si="14"/>
        <v>748216500</v>
      </c>
      <c r="I85" s="5">
        <f t="shared" si="15"/>
        <v>0</v>
      </c>
      <c r="J85" s="33">
        <f t="shared" si="13"/>
        <v>6</v>
      </c>
      <c r="K85" s="127" t="s">
        <v>320</v>
      </c>
      <c r="O85" s="101"/>
      <c r="P85" s="85"/>
      <c r="Q85" s="49"/>
      <c r="R85" s="102"/>
      <c r="S85" s="103"/>
      <c r="T85" s="54"/>
    </row>
    <row r="86" spans="1:20" ht="21" customHeight="1">
      <c r="A86" s="14">
        <v>42185</v>
      </c>
      <c r="B86" s="21" t="s">
        <v>388</v>
      </c>
      <c r="C86" s="14">
        <f t="shared" si="12"/>
        <v>42185</v>
      </c>
      <c r="D86" s="16" t="s">
        <v>31</v>
      </c>
      <c r="E86" s="34" t="s">
        <v>42</v>
      </c>
      <c r="F86" s="9"/>
      <c r="G86" s="18">
        <v>232886000</v>
      </c>
      <c r="H86" s="5">
        <f t="shared" si="14"/>
        <v>515330500</v>
      </c>
      <c r="I86" s="5">
        <f t="shared" si="15"/>
        <v>0</v>
      </c>
      <c r="J86" s="33">
        <f t="shared" si="13"/>
        <v>6</v>
      </c>
      <c r="K86" s="127" t="s">
        <v>321</v>
      </c>
      <c r="O86" s="101"/>
      <c r="P86" s="85"/>
      <c r="Q86" s="49"/>
      <c r="R86" s="102"/>
      <c r="S86" s="103"/>
      <c r="T86" s="54"/>
    </row>
    <row r="87" spans="1:20" ht="21" customHeight="1">
      <c r="A87" s="14">
        <v>42185</v>
      </c>
      <c r="B87" s="21" t="s">
        <v>388</v>
      </c>
      <c r="C87" s="14">
        <f t="shared" si="12"/>
        <v>42185</v>
      </c>
      <c r="D87" s="16" t="s">
        <v>95</v>
      </c>
      <c r="E87" s="34" t="s">
        <v>42</v>
      </c>
      <c r="F87" s="9"/>
      <c r="G87" s="18">
        <v>240316000</v>
      </c>
      <c r="H87" s="5">
        <f t="shared" si="14"/>
        <v>275014500</v>
      </c>
      <c r="I87" s="5">
        <f t="shared" si="15"/>
        <v>0</v>
      </c>
      <c r="J87" s="33">
        <f t="shared" si="13"/>
        <v>6</v>
      </c>
      <c r="K87" s="127" t="s">
        <v>322</v>
      </c>
      <c r="O87" s="101"/>
      <c r="P87" s="85"/>
      <c r="Q87" s="49"/>
      <c r="R87" s="102"/>
      <c r="S87" s="103"/>
      <c r="T87" s="54"/>
    </row>
    <row r="88" spans="1:20" ht="21" customHeight="1">
      <c r="A88" s="14">
        <v>42185</v>
      </c>
      <c r="B88" s="21" t="s">
        <v>388</v>
      </c>
      <c r="C88" s="14">
        <f t="shared" si="12"/>
        <v>42185</v>
      </c>
      <c r="D88" s="16" t="s">
        <v>32</v>
      </c>
      <c r="E88" s="34" t="s">
        <v>42</v>
      </c>
      <c r="F88" s="9"/>
      <c r="G88" s="18">
        <v>76740000</v>
      </c>
      <c r="H88" s="5">
        <f t="shared" si="14"/>
        <v>198274500</v>
      </c>
      <c r="I88" s="5">
        <f t="shared" si="15"/>
        <v>0</v>
      </c>
      <c r="J88" s="33">
        <f t="shared" si="13"/>
        <v>6</v>
      </c>
      <c r="K88" s="127" t="s">
        <v>179</v>
      </c>
      <c r="O88" s="101"/>
      <c r="P88" s="85"/>
      <c r="Q88" s="49"/>
      <c r="R88" s="102"/>
      <c r="S88" s="103"/>
      <c r="T88" s="54"/>
    </row>
    <row r="89" spans="1:20" ht="21" customHeight="1">
      <c r="A89" s="14">
        <v>42185</v>
      </c>
      <c r="B89" s="21" t="s">
        <v>388</v>
      </c>
      <c r="C89" s="14">
        <f t="shared" si="12"/>
        <v>42185</v>
      </c>
      <c r="D89" s="16" t="s">
        <v>51</v>
      </c>
      <c r="E89" s="34" t="s">
        <v>42</v>
      </c>
      <c r="F89" s="9"/>
      <c r="G89" s="18">
        <v>95112500</v>
      </c>
      <c r="H89" s="5">
        <f t="shared" si="14"/>
        <v>103162000</v>
      </c>
      <c r="I89" s="5">
        <f t="shared" si="15"/>
        <v>0</v>
      </c>
      <c r="J89" s="33">
        <f t="shared" si="13"/>
        <v>6</v>
      </c>
      <c r="K89" s="127" t="s">
        <v>195</v>
      </c>
      <c r="O89" s="101"/>
      <c r="P89" s="85"/>
      <c r="Q89" s="49"/>
      <c r="R89" s="102"/>
      <c r="S89" s="103"/>
      <c r="T89" s="54"/>
    </row>
    <row r="90" spans="1:20" ht="21" customHeight="1">
      <c r="A90" s="14">
        <v>42185</v>
      </c>
      <c r="B90" s="21" t="s">
        <v>388</v>
      </c>
      <c r="C90" s="14">
        <f t="shared" si="12"/>
        <v>42185</v>
      </c>
      <c r="D90" s="16" t="s">
        <v>96</v>
      </c>
      <c r="E90" s="34" t="s">
        <v>42</v>
      </c>
      <c r="F90" s="9"/>
      <c r="G90" s="18">
        <v>95375000</v>
      </c>
      <c r="H90" s="5">
        <f t="shared" si="14"/>
        <v>7787000</v>
      </c>
      <c r="I90" s="5">
        <f t="shared" si="15"/>
        <v>0</v>
      </c>
      <c r="J90" s="33">
        <f t="shared" si="13"/>
        <v>6</v>
      </c>
      <c r="K90" s="127" t="s">
        <v>196</v>
      </c>
      <c r="O90" s="101"/>
      <c r="P90" s="85"/>
      <c r="Q90" s="49"/>
      <c r="R90" s="102"/>
      <c r="S90" s="103"/>
      <c r="T90" s="54"/>
    </row>
    <row r="91" spans="1:20" ht="21" customHeight="1">
      <c r="A91" s="14">
        <v>42215</v>
      </c>
      <c r="B91" s="21" t="s">
        <v>380</v>
      </c>
      <c r="C91" s="14">
        <f t="shared" si="12"/>
        <v>42215</v>
      </c>
      <c r="D91" s="16" t="s">
        <v>44</v>
      </c>
      <c r="E91" s="34" t="s">
        <v>45</v>
      </c>
      <c r="F91" s="9">
        <v>250000000</v>
      </c>
      <c r="G91" s="18"/>
      <c r="H91" s="5">
        <f t="shared" si="14"/>
        <v>257787000</v>
      </c>
      <c r="I91" s="5">
        <f t="shared" si="15"/>
        <v>0</v>
      </c>
      <c r="J91" s="33">
        <f t="shared" si="13"/>
        <v>7</v>
      </c>
      <c r="O91" s="101"/>
      <c r="P91" s="85"/>
      <c r="Q91" s="49"/>
      <c r="R91" s="102"/>
      <c r="S91" s="103"/>
      <c r="T91" s="54"/>
    </row>
    <row r="92" spans="1:20" ht="21" customHeight="1">
      <c r="A92" s="14">
        <v>42216</v>
      </c>
      <c r="B92" s="21" t="s">
        <v>387</v>
      </c>
      <c r="C92" s="14">
        <f t="shared" ref="C92:C95" si="16">A92</f>
        <v>42216</v>
      </c>
      <c r="D92" s="16" t="s">
        <v>46</v>
      </c>
      <c r="E92" s="34" t="s">
        <v>42</v>
      </c>
      <c r="F92" s="9"/>
      <c r="G92" s="18">
        <v>74700000</v>
      </c>
      <c r="H92" s="5">
        <f t="shared" si="14"/>
        <v>183087000</v>
      </c>
      <c r="I92" s="5">
        <f t="shared" si="15"/>
        <v>0</v>
      </c>
      <c r="J92" s="33">
        <f t="shared" si="13"/>
        <v>7</v>
      </c>
      <c r="K92" s="127" t="s">
        <v>179</v>
      </c>
      <c r="O92" s="101"/>
      <c r="P92" s="85"/>
      <c r="Q92" s="49"/>
      <c r="R92" s="102"/>
      <c r="S92" s="103"/>
      <c r="T92" s="54"/>
    </row>
    <row r="93" spans="1:20" ht="21" customHeight="1">
      <c r="A93" s="14">
        <v>42216</v>
      </c>
      <c r="B93" s="21" t="s">
        <v>387</v>
      </c>
      <c r="C93" s="14">
        <f t="shared" si="16"/>
        <v>42216</v>
      </c>
      <c r="D93" s="16" t="s">
        <v>103</v>
      </c>
      <c r="E93" s="34" t="s">
        <v>42</v>
      </c>
      <c r="F93" s="9"/>
      <c r="G93" s="18">
        <v>83400000</v>
      </c>
      <c r="H93" s="5">
        <f t="shared" ref="H93:H122" si="17">MAX(H92+F93-I92-G93,0)</f>
        <v>99687000</v>
      </c>
      <c r="I93" s="5">
        <f t="shared" ref="I93:I122" si="18">MAX(I92+G93-H92-F93,0)</f>
        <v>0</v>
      </c>
      <c r="J93" s="33">
        <f t="shared" si="13"/>
        <v>7</v>
      </c>
      <c r="K93" s="127" t="s">
        <v>180</v>
      </c>
      <c r="O93" s="101"/>
      <c r="P93" s="85"/>
      <c r="Q93" s="49"/>
      <c r="R93" s="102"/>
      <c r="S93" s="103"/>
      <c r="T93" s="54"/>
    </row>
    <row r="94" spans="1:20" ht="21" customHeight="1">
      <c r="A94" s="14">
        <v>42216</v>
      </c>
      <c r="B94" s="21" t="s">
        <v>387</v>
      </c>
      <c r="C94" s="14">
        <f t="shared" si="16"/>
        <v>42216</v>
      </c>
      <c r="D94" s="16" t="s">
        <v>50</v>
      </c>
      <c r="E94" s="34" t="s">
        <v>42</v>
      </c>
      <c r="F94" s="9"/>
      <c r="G94" s="18">
        <v>81900000</v>
      </c>
      <c r="H94" s="5">
        <f t="shared" si="17"/>
        <v>17787000</v>
      </c>
      <c r="I94" s="5">
        <f t="shared" si="18"/>
        <v>0</v>
      </c>
      <c r="J94" s="33">
        <f t="shared" si="13"/>
        <v>7</v>
      </c>
      <c r="K94" s="127" t="s">
        <v>181</v>
      </c>
      <c r="O94" s="101"/>
      <c r="P94" s="85"/>
      <c r="Q94" s="49"/>
      <c r="R94" s="102"/>
      <c r="S94" s="103"/>
      <c r="T94" s="54"/>
    </row>
    <row r="95" spans="1:20" ht="21" customHeight="1">
      <c r="A95" s="14">
        <v>42224</v>
      </c>
      <c r="B95" s="21" t="s">
        <v>381</v>
      </c>
      <c r="C95" s="14">
        <f t="shared" si="16"/>
        <v>42224</v>
      </c>
      <c r="D95" s="16" t="s">
        <v>44</v>
      </c>
      <c r="E95" s="34" t="s">
        <v>45</v>
      </c>
      <c r="F95" s="9">
        <v>300000000</v>
      </c>
      <c r="G95" s="18"/>
      <c r="H95" s="5">
        <f t="shared" si="17"/>
        <v>317787000</v>
      </c>
      <c r="I95" s="5">
        <f t="shared" si="18"/>
        <v>0</v>
      </c>
      <c r="J95" s="33">
        <f t="shared" si="13"/>
        <v>8</v>
      </c>
      <c r="O95" s="101"/>
      <c r="P95" s="85"/>
      <c r="Q95" s="49"/>
      <c r="R95" s="102"/>
      <c r="S95" s="103"/>
      <c r="T95" s="54"/>
    </row>
    <row r="96" spans="1:20" ht="21" customHeight="1">
      <c r="A96" s="14">
        <v>42245</v>
      </c>
      <c r="B96" s="21" t="s">
        <v>382</v>
      </c>
      <c r="C96" s="14">
        <f t="shared" ref="C96:C134" si="19">A96</f>
        <v>42245</v>
      </c>
      <c r="D96" s="16" t="s">
        <v>44</v>
      </c>
      <c r="E96" s="34" t="s">
        <v>45</v>
      </c>
      <c r="F96" s="9">
        <v>330000000</v>
      </c>
      <c r="G96" s="18"/>
      <c r="H96" s="5">
        <f t="shared" si="17"/>
        <v>647787000</v>
      </c>
      <c r="I96" s="5">
        <f t="shared" si="18"/>
        <v>0</v>
      </c>
      <c r="J96" s="33">
        <f t="shared" si="13"/>
        <v>8</v>
      </c>
      <c r="O96" s="101"/>
      <c r="P96" s="85"/>
      <c r="Q96" s="49"/>
      <c r="R96" s="102"/>
      <c r="S96" s="103"/>
      <c r="T96" s="54"/>
    </row>
    <row r="97" spans="1:20" ht="21" customHeight="1">
      <c r="A97" s="14">
        <v>42247</v>
      </c>
      <c r="B97" s="21" t="s">
        <v>389</v>
      </c>
      <c r="C97" s="14">
        <f t="shared" si="19"/>
        <v>42247</v>
      </c>
      <c r="D97" s="229" t="s">
        <v>46</v>
      </c>
      <c r="E97" s="34" t="s">
        <v>42</v>
      </c>
      <c r="F97" s="9"/>
      <c r="G97" s="18">
        <v>205168000</v>
      </c>
      <c r="H97" s="5">
        <f t="shared" si="17"/>
        <v>442619000</v>
      </c>
      <c r="I97" s="5">
        <f t="shared" si="18"/>
        <v>0</v>
      </c>
      <c r="J97" s="33">
        <f t="shared" si="13"/>
        <v>8</v>
      </c>
      <c r="K97" s="127" t="s">
        <v>262</v>
      </c>
      <c r="O97" s="101"/>
      <c r="P97" s="85"/>
      <c r="Q97" s="49"/>
      <c r="R97" s="102"/>
      <c r="S97" s="103"/>
      <c r="T97" s="54"/>
    </row>
    <row r="98" spans="1:20" ht="21" customHeight="1">
      <c r="A98" s="14">
        <v>42247</v>
      </c>
      <c r="B98" s="21" t="s">
        <v>389</v>
      </c>
      <c r="C98" s="14">
        <f t="shared" si="19"/>
        <v>42247</v>
      </c>
      <c r="D98" s="229" t="s">
        <v>103</v>
      </c>
      <c r="E98" s="34" t="s">
        <v>42</v>
      </c>
      <c r="F98" s="9"/>
      <c r="G98" s="18">
        <v>218560000</v>
      </c>
      <c r="H98" s="5">
        <f t="shared" si="17"/>
        <v>224059000</v>
      </c>
      <c r="I98" s="5">
        <f t="shared" si="18"/>
        <v>0</v>
      </c>
      <c r="J98" s="33">
        <f t="shared" si="13"/>
        <v>8</v>
      </c>
      <c r="K98" s="127" t="s">
        <v>340</v>
      </c>
      <c r="O98" s="101"/>
      <c r="P98" s="85"/>
      <c r="Q98" s="49"/>
      <c r="R98" s="102"/>
      <c r="S98" s="103"/>
      <c r="T98" s="54"/>
    </row>
    <row r="99" spans="1:20" ht="21" customHeight="1">
      <c r="A99" s="14">
        <v>42247</v>
      </c>
      <c r="B99" s="21" t="s">
        <v>389</v>
      </c>
      <c r="C99" s="14">
        <f t="shared" si="19"/>
        <v>42247</v>
      </c>
      <c r="D99" s="229" t="s">
        <v>50</v>
      </c>
      <c r="E99" s="34" t="s">
        <v>42</v>
      </c>
      <c r="F99" s="9"/>
      <c r="G99" s="18">
        <v>206032000</v>
      </c>
      <c r="H99" s="5">
        <f t="shared" ref="H99:H101" si="20">MAX(H98+F99-I98-G99,0)</f>
        <v>18027000</v>
      </c>
      <c r="I99" s="5">
        <f t="shared" ref="I99:I101" si="21">MAX(I98+G99-H98-F99,0)</f>
        <v>0</v>
      </c>
      <c r="J99" s="33">
        <f t="shared" si="13"/>
        <v>8</v>
      </c>
      <c r="K99" s="127" t="s">
        <v>341</v>
      </c>
      <c r="O99" s="101"/>
      <c r="P99" s="85"/>
      <c r="Q99" s="49"/>
      <c r="R99" s="102"/>
      <c r="S99" s="103"/>
      <c r="T99" s="54"/>
    </row>
    <row r="100" spans="1:20" ht="21" customHeight="1">
      <c r="A100" s="14">
        <v>42288</v>
      </c>
      <c r="B100" s="21" t="s">
        <v>218</v>
      </c>
      <c r="C100" s="14">
        <f t="shared" si="19"/>
        <v>42288</v>
      </c>
      <c r="D100" s="16" t="s">
        <v>44</v>
      </c>
      <c r="E100" s="34" t="s">
        <v>45</v>
      </c>
      <c r="F100" s="9">
        <v>380000000</v>
      </c>
      <c r="G100" s="18"/>
      <c r="H100" s="5">
        <f t="shared" si="20"/>
        <v>398027000</v>
      </c>
      <c r="I100" s="5">
        <f t="shared" si="21"/>
        <v>0</v>
      </c>
      <c r="J100" s="33">
        <f t="shared" si="13"/>
        <v>10</v>
      </c>
      <c r="O100" s="101"/>
      <c r="P100" s="85"/>
      <c r="Q100" s="49"/>
      <c r="R100" s="102"/>
      <c r="S100" s="103"/>
      <c r="T100" s="54"/>
    </row>
    <row r="101" spans="1:20" ht="21" customHeight="1">
      <c r="A101" s="14">
        <v>42302</v>
      </c>
      <c r="B101" s="21" t="s">
        <v>395</v>
      </c>
      <c r="C101" s="14">
        <f t="shared" si="19"/>
        <v>42302</v>
      </c>
      <c r="D101" s="16" t="s">
        <v>44</v>
      </c>
      <c r="E101" s="34" t="s">
        <v>45</v>
      </c>
      <c r="F101" s="9">
        <v>380000000</v>
      </c>
      <c r="G101" s="18"/>
      <c r="H101" s="5">
        <f t="shared" si="20"/>
        <v>778027000</v>
      </c>
      <c r="I101" s="5">
        <f t="shared" si="21"/>
        <v>0</v>
      </c>
      <c r="J101" s="33">
        <f t="shared" si="13"/>
        <v>10</v>
      </c>
      <c r="O101" s="101"/>
      <c r="P101" s="85"/>
      <c r="Q101" s="49"/>
      <c r="R101" s="102"/>
      <c r="S101" s="103"/>
      <c r="T101" s="54"/>
    </row>
    <row r="102" spans="1:20" ht="21" customHeight="1">
      <c r="A102" s="14">
        <v>42308</v>
      </c>
      <c r="B102" s="21" t="s">
        <v>386</v>
      </c>
      <c r="C102" s="14">
        <f t="shared" si="19"/>
        <v>42308</v>
      </c>
      <c r="D102" s="16" t="s">
        <v>46</v>
      </c>
      <c r="E102" s="34" t="s">
        <v>42</v>
      </c>
      <c r="F102" s="9"/>
      <c r="G102" s="18">
        <v>124740000</v>
      </c>
      <c r="H102" s="5">
        <f t="shared" ref="H102:H104" si="22">MAX(H101+F102-I101-G102,0)</f>
        <v>653287000</v>
      </c>
      <c r="I102" s="5">
        <f t="shared" ref="I102:I104" si="23">MAX(I101+G102-H101-F102,0)</f>
        <v>0</v>
      </c>
      <c r="J102" s="33">
        <f t="shared" si="13"/>
        <v>10</v>
      </c>
      <c r="K102" s="193" t="s">
        <v>181</v>
      </c>
      <c r="O102" s="101"/>
      <c r="P102" s="85"/>
      <c r="Q102" s="49"/>
      <c r="R102" s="102"/>
      <c r="S102" s="103"/>
      <c r="T102" s="54"/>
    </row>
    <row r="103" spans="1:20" ht="21" customHeight="1">
      <c r="A103" s="14">
        <v>42308</v>
      </c>
      <c r="B103" s="21" t="s">
        <v>386</v>
      </c>
      <c r="C103" s="14">
        <f t="shared" si="19"/>
        <v>42308</v>
      </c>
      <c r="D103" s="10" t="s">
        <v>103</v>
      </c>
      <c r="E103" s="34" t="s">
        <v>42</v>
      </c>
      <c r="F103" s="9"/>
      <c r="G103" s="9">
        <v>128535000</v>
      </c>
      <c r="H103" s="5">
        <f t="shared" si="22"/>
        <v>524752000</v>
      </c>
      <c r="I103" s="5">
        <f t="shared" si="23"/>
        <v>0</v>
      </c>
      <c r="J103" s="33">
        <f t="shared" si="13"/>
        <v>10</v>
      </c>
      <c r="K103" s="192" t="s">
        <v>260</v>
      </c>
      <c r="O103" s="101"/>
      <c r="P103" s="85"/>
      <c r="Q103" s="105"/>
      <c r="R103" s="102"/>
      <c r="S103" s="103"/>
      <c r="T103" s="103"/>
    </row>
    <row r="104" spans="1:20" ht="21" customHeight="1">
      <c r="A104" s="14">
        <v>42308</v>
      </c>
      <c r="B104" s="21" t="s">
        <v>386</v>
      </c>
      <c r="C104" s="14">
        <f t="shared" si="19"/>
        <v>42308</v>
      </c>
      <c r="D104" s="16" t="s">
        <v>50</v>
      </c>
      <c r="E104" s="34" t="s">
        <v>42</v>
      </c>
      <c r="F104" s="9"/>
      <c r="G104" s="18">
        <v>126885000</v>
      </c>
      <c r="H104" s="5">
        <f t="shared" si="22"/>
        <v>397867000</v>
      </c>
      <c r="I104" s="5">
        <f t="shared" si="23"/>
        <v>0</v>
      </c>
      <c r="J104" s="33">
        <f t="shared" si="13"/>
        <v>10</v>
      </c>
      <c r="K104" s="192" t="s">
        <v>171</v>
      </c>
      <c r="O104" s="101"/>
      <c r="P104" s="85"/>
      <c r="Q104" s="49"/>
      <c r="R104" s="102"/>
      <c r="S104" s="103"/>
      <c r="T104" s="54"/>
    </row>
    <row r="105" spans="1:20" ht="21" customHeight="1">
      <c r="A105" s="14">
        <v>42308</v>
      </c>
      <c r="B105" s="21" t="s">
        <v>386</v>
      </c>
      <c r="C105" s="14">
        <f t="shared" si="19"/>
        <v>42308</v>
      </c>
      <c r="D105" s="16" t="s">
        <v>51</v>
      </c>
      <c r="E105" s="34" t="s">
        <v>42</v>
      </c>
      <c r="F105" s="9"/>
      <c r="G105" s="18">
        <v>122150000</v>
      </c>
      <c r="H105" s="5">
        <f t="shared" si="17"/>
        <v>275717000</v>
      </c>
      <c r="I105" s="5">
        <f t="shared" si="18"/>
        <v>0</v>
      </c>
      <c r="J105" s="33">
        <f t="shared" si="13"/>
        <v>10</v>
      </c>
      <c r="K105" s="192" t="s">
        <v>187</v>
      </c>
      <c r="O105" s="101"/>
      <c r="P105" s="85"/>
      <c r="Q105" s="49"/>
      <c r="R105" s="102"/>
      <c r="S105" s="103"/>
      <c r="T105" s="54"/>
    </row>
    <row r="106" spans="1:20" ht="21" customHeight="1">
      <c r="A106" s="14">
        <v>42308</v>
      </c>
      <c r="B106" s="21" t="s">
        <v>386</v>
      </c>
      <c r="C106" s="14">
        <f t="shared" si="19"/>
        <v>42308</v>
      </c>
      <c r="D106" s="16" t="s">
        <v>96</v>
      </c>
      <c r="E106" s="34" t="s">
        <v>42</v>
      </c>
      <c r="F106" s="9"/>
      <c r="G106" s="18">
        <v>119875000</v>
      </c>
      <c r="H106" s="5">
        <f t="shared" si="17"/>
        <v>155842000</v>
      </c>
      <c r="I106" s="5">
        <f t="shared" si="18"/>
        <v>0</v>
      </c>
      <c r="J106" s="33">
        <f t="shared" si="13"/>
        <v>10</v>
      </c>
      <c r="K106" s="192" t="s">
        <v>168</v>
      </c>
      <c r="O106" s="101"/>
      <c r="P106" s="85"/>
      <c r="Q106" s="49"/>
      <c r="R106" s="102"/>
      <c r="S106" s="103"/>
      <c r="T106" s="54"/>
    </row>
    <row r="107" spans="1:20" ht="21" customHeight="1">
      <c r="A107" s="14">
        <v>42308</v>
      </c>
      <c r="B107" s="21" t="s">
        <v>386</v>
      </c>
      <c r="C107" s="14">
        <f t="shared" si="19"/>
        <v>42308</v>
      </c>
      <c r="D107" s="16" t="s">
        <v>261</v>
      </c>
      <c r="E107" s="34" t="s">
        <v>42</v>
      </c>
      <c r="F107" s="9"/>
      <c r="G107" s="18">
        <v>130077500</v>
      </c>
      <c r="H107" s="5">
        <f t="shared" si="17"/>
        <v>25764500</v>
      </c>
      <c r="I107" s="5">
        <f t="shared" si="18"/>
        <v>0</v>
      </c>
      <c r="J107" s="33">
        <f t="shared" si="13"/>
        <v>10</v>
      </c>
      <c r="K107" s="192" t="s">
        <v>390</v>
      </c>
      <c r="O107" s="101"/>
      <c r="P107" s="85"/>
      <c r="Q107" s="49"/>
      <c r="R107" s="102"/>
      <c r="S107" s="103"/>
      <c r="T107" s="54"/>
    </row>
    <row r="108" spans="1:20" ht="21" customHeight="1">
      <c r="A108" s="14">
        <v>42320</v>
      </c>
      <c r="B108" s="21" t="s">
        <v>406</v>
      </c>
      <c r="C108" s="14">
        <f t="shared" si="19"/>
        <v>42320</v>
      </c>
      <c r="D108" s="16" t="s">
        <v>44</v>
      </c>
      <c r="E108" s="34" t="s">
        <v>45</v>
      </c>
      <c r="F108" s="9">
        <v>180000000</v>
      </c>
      <c r="G108" s="18"/>
      <c r="H108" s="5">
        <f t="shared" si="17"/>
        <v>205764500</v>
      </c>
      <c r="I108" s="5">
        <f t="shared" si="18"/>
        <v>0</v>
      </c>
      <c r="J108" s="33">
        <f t="shared" si="13"/>
        <v>11</v>
      </c>
      <c r="O108" s="101"/>
      <c r="P108" s="85"/>
      <c r="Q108" s="49"/>
      <c r="R108" s="102"/>
      <c r="S108" s="103"/>
      <c r="T108" s="54"/>
    </row>
    <row r="109" spans="1:20" ht="21" customHeight="1">
      <c r="A109" s="14">
        <v>42325</v>
      </c>
      <c r="B109" s="21" t="s">
        <v>61</v>
      </c>
      <c r="C109" s="14">
        <f t="shared" si="19"/>
        <v>42325</v>
      </c>
      <c r="D109" s="16" t="s">
        <v>44</v>
      </c>
      <c r="E109" s="34" t="s">
        <v>45</v>
      </c>
      <c r="F109" s="9">
        <v>360000000</v>
      </c>
      <c r="G109" s="18"/>
      <c r="H109" s="5">
        <f t="shared" si="17"/>
        <v>565764500</v>
      </c>
      <c r="I109" s="5">
        <f t="shared" si="18"/>
        <v>0</v>
      </c>
      <c r="J109" s="33">
        <f t="shared" si="13"/>
        <v>11</v>
      </c>
      <c r="O109" s="101"/>
      <c r="P109" s="85"/>
      <c r="Q109" s="49"/>
      <c r="R109" s="102"/>
      <c r="S109" s="103"/>
      <c r="T109" s="54"/>
    </row>
    <row r="110" spans="1:20" ht="21" customHeight="1">
      <c r="A110" s="14">
        <v>42327</v>
      </c>
      <c r="B110" s="21" t="s">
        <v>383</v>
      </c>
      <c r="C110" s="14">
        <f t="shared" si="19"/>
        <v>42327</v>
      </c>
      <c r="D110" s="16" t="s">
        <v>44</v>
      </c>
      <c r="E110" s="34" t="s">
        <v>45</v>
      </c>
      <c r="F110" s="9">
        <v>150000000</v>
      </c>
      <c r="G110" s="18"/>
      <c r="H110" s="5">
        <f t="shared" ref="H110:H117" si="24">MAX(H109+F110-I109-G110,0)</f>
        <v>715764500</v>
      </c>
      <c r="I110" s="5">
        <f t="shared" ref="I110:I117" si="25">MAX(I109+G110-H109-F110,0)</f>
        <v>0</v>
      </c>
      <c r="J110" s="33">
        <f t="shared" si="13"/>
        <v>11</v>
      </c>
      <c r="O110" s="101"/>
      <c r="P110" s="85"/>
      <c r="Q110" s="49"/>
      <c r="R110" s="102"/>
      <c r="S110" s="103"/>
      <c r="T110" s="54"/>
    </row>
    <row r="111" spans="1:20" ht="21" customHeight="1">
      <c r="A111" s="14">
        <v>42328</v>
      </c>
      <c r="B111" s="21" t="s">
        <v>63</v>
      </c>
      <c r="C111" s="14">
        <f t="shared" si="19"/>
        <v>42328</v>
      </c>
      <c r="D111" s="16" t="s">
        <v>44</v>
      </c>
      <c r="E111" s="34" t="s">
        <v>45</v>
      </c>
      <c r="F111" s="9">
        <v>380000000</v>
      </c>
      <c r="G111" s="18"/>
      <c r="H111" s="5">
        <f t="shared" si="24"/>
        <v>1095764500</v>
      </c>
      <c r="I111" s="5">
        <f t="shared" si="25"/>
        <v>0</v>
      </c>
      <c r="J111" s="33">
        <f t="shared" si="13"/>
        <v>11</v>
      </c>
      <c r="O111" s="101"/>
      <c r="P111" s="85"/>
      <c r="Q111" s="49"/>
      <c r="R111" s="102"/>
      <c r="S111" s="103"/>
      <c r="T111" s="54"/>
    </row>
    <row r="112" spans="1:20" ht="21" customHeight="1">
      <c r="A112" s="14">
        <v>42333</v>
      </c>
      <c r="B112" s="21" t="s">
        <v>407</v>
      </c>
      <c r="C112" s="14">
        <f t="shared" si="19"/>
        <v>42333</v>
      </c>
      <c r="D112" s="16" t="s">
        <v>44</v>
      </c>
      <c r="E112" s="34" t="s">
        <v>45</v>
      </c>
      <c r="F112" s="9">
        <v>380000000</v>
      </c>
      <c r="G112" s="18"/>
      <c r="H112" s="5">
        <f t="shared" si="24"/>
        <v>1475764500</v>
      </c>
      <c r="I112" s="5">
        <f t="shared" si="25"/>
        <v>0</v>
      </c>
      <c r="J112" s="33">
        <f t="shared" si="13"/>
        <v>11</v>
      </c>
      <c r="O112" s="101"/>
      <c r="P112" s="85"/>
      <c r="Q112" s="49"/>
      <c r="R112" s="102"/>
      <c r="S112" s="103"/>
      <c r="T112" s="54"/>
    </row>
    <row r="113" spans="1:20" ht="21" customHeight="1">
      <c r="A113" s="14">
        <v>42338</v>
      </c>
      <c r="B113" s="21" t="s">
        <v>391</v>
      </c>
      <c r="C113" s="14">
        <f t="shared" si="19"/>
        <v>42338</v>
      </c>
      <c r="D113" s="10" t="s">
        <v>103</v>
      </c>
      <c r="E113" s="34" t="s">
        <v>42</v>
      </c>
      <c r="F113" s="9"/>
      <c r="G113" s="18">
        <v>90090000</v>
      </c>
      <c r="H113" s="5">
        <f t="shared" si="24"/>
        <v>1385674500</v>
      </c>
      <c r="I113" s="5">
        <f t="shared" si="25"/>
        <v>0</v>
      </c>
      <c r="J113" s="33">
        <f t="shared" si="13"/>
        <v>11</v>
      </c>
      <c r="K113" s="127" t="s">
        <v>167</v>
      </c>
      <c r="O113" s="101"/>
      <c r="P113" s="85"/>
      <c r="Q113" s="49"/>
      <c r="R113" s="102"/>
      <c r="S113" s="103"/>
      <c r="T113" s="54"/>
    </row>
    <row r="114" spans="1:20" ht="21" customHeight="1">
      <c r="A114" s="14">
        <v>42338</v>
      </c>
      <c r="B114" s="21" t="s">
        <v>391</v>
      </c>
      <c r="C114" s="14">
        <f t="shared" si="19"/>
        <v>42338</v>
      </c>
      <c r="D114" s="16" t="s">
        <v>50</v>
      </c>
      <c r="E114" s="34" t="s">
        <v>42</v>
      </c>
      <c r="F114" s="9"/>
      <c r="G114" s="18">
        <v>89430000</v>
      </c>
      <c r="H114" s="5">
        <f t="shared" si="24"/>
        <v>1296244500</v>
      </c>
      <c r="I114" s="5">
        <f t="shared" si="25"/>
        <v>0</v>
      </c>
      <c r="J114" s="33">
        <f t="shared" si="13"/>
        <v>11</v>
      </c>
      <c r="K114" s="127" t="s">
        <v>258</v>
      </c>
      <c r="O114" s="47"/>
      <c r="P114" s="106"/>
      <c r="Q114" s="49"/>
      <c r="R114" s="102"/>
      <c r="S114" s="103"/>
      <c r="T114" s="54"/>
    </row>
    <row r="115" spans="1:20" ht="21" customHeight="1">
      <c r="A115" s="14">
        <v>42338</v>
      </c>
      <c r="B115" s="21" t="s">
        <v>391</v>
      </c>
      <c r="C115" s="14">
        <f t="shared" si="19"/>
        <v>42338</v>
      </c>
      <c r="D115" s="16" t="s">
        <v>51</v>
      </c>
      <c r="E115" s="34" t="s">
        <v>42</v>
      </c>
      <c r="F115" s="9"/>
      <c r="G115" s="18">
        <v>154400000</v>
      </c>
      <c r="H115" s="5">
        <f t="shared" si="24"/>
        <v>1141844500</v>
      </c>
      <c r="I115" s="5">
        <f t="shared" si="25"/>
        <v>0</v>
      </c>
      <c r="J115" s="33">
        <f t="shared" si="13"/>
        <v>11</v>
      </c>
      <c r="K115" s="127" t="s">
        <v>401</v>
      </c>
      <c r="O115" s="47"/>
      <c r="P115" s="106"/>
      <c r="Q115" s="49"/>
      <c r="R115" s="102"/>
      <c r="S115" s="103"/>
      <c r="T115" s="54"/>
    </row>
    <row r="116" spans="1:20" ht="21" customHeight="1">
      <c r="A116" s="14">
        <v>42338</v>
      </c>
      <c r="B116" s="21" t="s">
        <v>391</v>
      </c>
      <c r="C116" s="14">
        <f t="shared" si="19"/>
        <v>42338</v>
      </c>
      <c r="D116" s="16" t="s">
        <v>96</v>
      </c>
      <c r="E116" s="34" t="s">
        <v>42</v>
      </c>
      <c r="F116" s="9"/>
      <c r="G116" s="18">
        <v>77900000</v>
      </c>
      <c r="H116" s="5">
        <f t="shared" si="24"/>
        <v>1063944500</v>
      </c>
      <c r="I116" s="5">
        <f t="shared" si="25"/>
        <v>0</v>
      </c>
      <c r="J116" s="33">
        <f t="shared" si="13"/>
        <v>11</v>
      </c>
      <c r="K116" s="127" t="s">
        <v>192</v>
      </c>
      <c r="O116" s="47"/>
      <c r="P116" s="106"/>
      <c r="Q116" s="49"/>
      <c r="R116" s="102"/>
      <c r="S116" s="103"/>
      <c r="T116" s="54"/>
    </row>
    <row r="117" spans="1:20" ht="21" customHeight="1">
      <c r="A117" s="14">
        <v>42338</v>
      </c>
      <c r="B117" s="21" t="s">
        <v>391</v>
      </c>
      <c r="C117" s="14">
        <f t="shared" si="19"/>
        <v>42338</v>
      </c>
      <c r="D117" s="16" t="s">
        <v>261</v>
      </c>
      <c r="E117" s="34" t="s">
        <v>42</v>
      </c>
      <c r="F117" s="9"/>
      <c r="G117" s="9">
        <v>168480000</v>
      </c>
      <c r="H117" s="5">
        <f t="shared" si="24"/>
        <v>895464500</v>
      </c>
      <c r="I117" s="5">
        <f t="shared" si="25"/>
        <v>0</v>
      </c>
      <c r="J117" s="33">
        <f t="shared" si="13"/>
        <v>11</v>
      </c>
      <c r="K117" s="127" t="s">
        <v>184</v>
      </c>
      <c r="O117" s="101"/>
      <c r="P117" s="85"/>
      <c r="Q117" s="105"/>
      <c r="R117" s="102"/>
      <c r="S117" s="103"/>
      <c r="T117" s="103"/>
    </row>
    <row r="118" spans="1:20" ht="21" customHeight="1">
      <c r="A118" s="14">
        <v>42338</v>
      </c>
      <c r="B118" s="21" t="s">
        <v>391</v>
      </c>
      <c r="C118" s="14">
        <f t="shared" si="19"/>
        <v>42338</v>
      </c>
      <c r="D118" s="16" t="s">
        <v>94</v>
      </c>
      <c r="E118" s="34" t="s">
        <v>42</v>
      </c>
      <c r="F118" s="9"/>
      <c r="G118" s="18">
        <v>144690000</v>
      </c>
      <c r="H118" s="5">
        <f t="shared" si="17"/>
        <v>750774500</v>
      </c>
      <c r="I118" s="5">
        <f t="shared" si="18"/>
        <v>0</v>
      </c>
      <c r="J118" s="33">
        <f t="shared" si="13"/>
        <v>11</v>
      </c>
      <c r="K118" s="127" t="s">
        <v>396</v>
      </c>
      <c r="O118" s="101"/>
      <c r="P118" s="85"/>
      <c r="Q118" s="49"/>
      <c r="R118" s="102"/>
      <c r="S118" s="103"/>
      <c r="T118" s="54"/>
    </row>
    <row r="119" spans="1:20" ht="21" customHeight="1">
      <c r="A119" s="14">
        <v>42338</v>
      </c>
      <c r="B119" s="21" t="s">
        <v>391</v>
      </c>
      <c r="C119" s="14">
        <f t="shared" si="19"/>
        <v>42338</v>
      </c>
      <c r="D119" s="16" t="s">
        <v>29</v>
      </c>
      <c r="E119" s="34" t="s">
        <v>42</v>
      </c>
      <c r="F119" s="9"/>
      <c r="G119" s="18">
        <v>140100000</v>
      </c>
      <c r="H119" s="5">
        <f t="shared" si="17"/>
        <v>610674500</v>
      </c>
      <c r="I119" s="5">
        <f t="shared" si="18"/>
        <v>0</v>
      </c>
      <c r="J119" s="33">
        <f t="shared" si="13"/>
        <v>11</v>
      </c>
      <c r="K119" s="127" t="s">
        <v>397</v>
      </c>
      <c r="O119" s="101"/>
      <c r="P119" s="85"/>
      <c r="Q119" s="49"/>
      <c r="R119" s="102"/>
      <c r="S119" s="103"/>
      <c r="T119" s="54"/>
    </row>
    <row r="120" spans="1:20" ht="21" customHeight="1">
      <c r="A120" s="14">
        <v>42338</v>
      </c>
      <c r="B120" s="21" t="s">
        <v>391</v>
      </c>
      <c r="C120" s="14">
        <f t="shared" si="19"/>
        <v>42338</v>
      </c>
      <c r="D120" s="16" t="s">
        <v>31</v>
      </c>
      <c r="E120" s="34" t="s">
        <v>42</v>
      </c>
      <c r="F120" s="9"/>
      <c r="G120" s="18">
        <v>140830000</v>
      </c>
      <c r="H120" s="5">
        <f t="shared" si="17"/>
        <v>469844500</v>
      </c>
      <c r="I120" s="5">
        <f t="shared" si="18"/>
        <v>0</v>
      </c>
      <c r="J120" s="33">
        <f t="shared" si="13"/>
        <v>11</v>
      </c>
      <c r="K120" s="127" t="s">
        <v>399</v>
      </c>
      <c r="O120" s="101"/>
      <c r="P120" s="85"/>
      <c r="Q120" s="49"/>
      <c r="R120" s="102"/>
      <c r="S120" s="103"/>
      <c r="T120" s="54"/>
    </row>
    <row r="121" spans="1:20" ht="21" customHeight="1">
      <c r="A121" s="14">
        <v>42338</v>
      </c>
      <c r="B121" s="21" t="s">
        <v>391</v>
      </c>
      <c r="C121" s="14">
        <f t="shared" si="19"/>
        <v>42338</v>
      </c>
      <c r="D121" s="16" t="s">
        <v>95</v>
      </c>
      <c r="E121" s="34" t="s">
        <v>42</v>
      </c>
      <c r="F121" s="9"/>
      <c r="G121" s="18">
        <v>153300000</v>
      </c>
      <c r="H121" s="5">
        <f t="shared" si="17"/>
        <v>316544500</v>
      </c>
      <c r="I121" s="5">
        <f t="shared" si="18"/>
        <v>0</v>
      </c>
      <c r="J121" s="33">
        <f t="shared" si="13"/>
        <v>11</v>
      </c>
      <c r="K121" s="127" t="s">
        <v>400</v>
      </c>
      <c r="O121" s="101"/>
      <c r="P121" s="85"/>
      <c r="Q121" s="49"/>
      <c r="R121" s="102"/>
      <c r="S121" s="103"/>
      <c r="T121" s="54"/>
    </row>
    <row r="122" spans="1:20" ht="21" customHeight="1">
      <c r="A122" s="14">
        <v>42338</v>
      </c>
      <c r="B122" s="21" t="s">
        <v>391</v>
      </c>
      <c r="C122" s="14">
        <f t="shared" si="19"/>
        <v>42338</v>
      </c>
      <c r="D122" s="16" t="s">
        <v>32</v>
      </c>
      <c r="E122" s="34" t="s">
        <v>42</v>
      </c>
      <c r="F122" s="9"/>
      <c r="G122" s="18">
        <v>79300000</v>
      </c>
      <c r="H122" s="5">
        <f t="shared" si="17"/>
        <v>237244500</v>
      </c>
      <c r="I122" s="5">
        <f t="shared" si="18"/>
        <v>0</v>
      </c>
      <c r="J122" s="33">
        <f t="shared" si="13"/>
        <v>11</v>
      </c>
      <c r="K122" s="127" t="s">
        <v>177</v>
      </c>
      <c r="O122" s="101"/>
      <c r="P122" s="85"/>
      <c r="Q122" s="49"/>
      <c r="R122" s="102"/>
      <c r="S122" s="103"/>
      <c r="T122" s="54"/>
    </row>
    <row r="123" spans="1:20" ht="21" customHeight="1">
      <c r="A123" s="14">
        <v>42338</v>
      </c>
      <c r="B123" s="21" t="s">
        <v>391</v>
      </c>
      <c r="C123" s="14">
        <f t="shared" si="19"/>
        <v>42338</v>
      </c>
      <c r="D123" s="16" t="s">
        <v>30</v>
      </c>
      <c r="E123" s="34" t="s">
        <v>42</v>
      </c>
      <c r="F123" s="9"/>
      <c r="G123" s="18">
        <v>220980000</v>
      </c>
      <c r="H123" s="5">
        <f t="shared" ref="H123:H125" si="26">MAX(H122+F123-I122-G123,0)</f>
        <v>16264500</v>
      </c>
      <c r="I123" s="5">
        <f t="shared" ref="I123:I125" si="27">MAX(I122+G123-H122-F123,0)</f>
        <v>0</v>
      </c>
      <c r="J123" s="33">
        <f t="shared" si="13"/>
        <v>11</v>
      </c>
      <c r="K123" s="127" t="s">
        <v>402</v>
      </c>
      <c r="O123" s="101"/>
      <c r="P123" s="85"/>
      <c r="Q123" s="49"/>
      <c r="R123" s="102"/>
      <c r="S123" s="103"/>
      <c r="T123" s="54"/>
    </row>
    <row r="124" spans="1:20" ht="21" customHeight="1">
      <c r="A124" s="14">
        <v>42339</v>
      </c>
      <c r="B124" s="21" t="s">
        <v>220</v>
      </c>
      <c r="C124" s="14">
        <f t="shared" si="19"/>
        <v>42339</v>
      </c>
      <c r="D124" s="16" t="s">
        <v>44</v>
      </c>
      <c r="E124" s="34" t="s">
        <v>45</v>
      </c>
      <c r="F124" s="9">
        <v>350000000</v>
      </c>
      <c r="G124" s="18"/>
      <c r="H124" s="5">
        <f t="shared" si="26"/>
        <v>366264500</v>
      </c>
      <c r="I124" s="5">
        <f t="shared" si="27"/>
        <v>0</v>
      </c>
      <c r="J124" s="33">
        <f t="shared" si="13"/>
        <v>12</v>
      </c>
      <c r="O124" s="101"/>
      <c r="P124" s="85"/>
      <c r="Q124" s="49"/>
      <c r="R124" s="102"/>
      <c r="S124" s="103"/>
      <c r="T124" s="54"/>
    </row>
    <row r="125" spans="1:20" ht="21" customHeight="1">
      <c r="A125" s="14">
        <v>42344</v>
      </c>
      <c r="B125" s="21" t="s">
        <v>62</v>
      </c>
      <c r="C125" s="14">
        <f t="shared" si="19"/>
        <v>42344</v>
      </c>
      <c r="D125" s="16" t="s">
        <v>44</v>
      </c>
      <c r="E125" s="34" t="s">
        <v>45</v>
      </c>
      <c r="F125" s="9">
        <v>180000000</v>
      </c>
      <c r="G125" s="18"/>
      <c r="H125" s="5">
        <f t="shared" si="26"/>
        <v>546264500</v>
      </c>
      <c r="I125" s="5">
        <f t="shared" si="27"/>
        <v>0</v>
      </c>
      <c r="J125" s="33">
        <f t="shared" si="13"/>
        <v>12</v>
      </c>
      <c r="O125" s="101"/>
      <c r="P125" s="85"/>
      <c r="Q125" s="49"/>
      <c r="R125" s="102"/>
      <c r="S125" s="103"/>
      <c r="T125" s="54"/>
    </row>
    <row r="126" spans="1:20" ht="21" customHeight="1">
      <c r="A126" s="14">
        <v>42344</v>
      </c>
      <c r="B126" s="21" t="s">
        <v>437</v>
      </c>
      <c r="C126" s="14">
        <f t="shared" ref="C126:C128" si="28">A126</f>
        <v>42344</v>
      </c>
      <c r="D126" s="16" t="s">
        <v>44</v>
      </c>
      <c r="E126" s="34" t="s">
        <v>45</v>
      </c>
      <c r="F126" s="9">
        <v>380000000</v>
      </c>
      <c r="G126" s="18"/>
      <c r="H126" s="5">
        <f t="shared" ref="H126" si="29">MAX(H125+F126-I125-G126,0)</f>
        <v>926264500</v>
      </c>
      <c r="I126" s="5">
        <f t="shared" ref="I126" si="30">MAX(I125+G126-H125-F126,0)</f>
        <v>0</v>
      </c>
      <c r="J126" s="33">
        <f t="shared" ref="J126:J128" si="31">IF(A126&lt;&gt;"",MONTH(A126),"")</f>
        <v>12</v>
      </c>
      <c r="O126" s="101"/>
      <c r="P126" s="85"/>
      <c r="Q126" s="49"/>
      <c r="R126" s="102"/>
      <c r="S126" s="103"/>
      <c r="T126" s="54"/>
    </row>
    <row r="127" spans="1:20" ht="21" customHeight="1">
      <c r="A127" s="14">
        <v>42344</v>
      </c>
      <c r="B127" s="21" t="s">
        <v>438</v>
      </c>
      <c r="C127" s="14">
        <f t="shared" si="28"/>
        <v>42344</v>
      </c>
      <c r="D127" s="16" t="s">
        <v>44</v>
      </c>
      <c r="E127" s="34" t="s">
        <v>45</v>
      </c>
      <c r="F127" s="9">
        <v>250000000</v>
      </c>
      <c r="G127" s="18"/>
      <c r="H127" s="5">
        <f t="shared" ref="H127:H134" si="32">MAX(H126+F127-I126-G127,0)</f>
        <v>1176264500</v>
      </c>
      <c r="I127" s="5">
        <f t="shared" ref="I127:I134" si="33">MAX(I126+G127-H126-F127,0)</f>
        <v>0</v>
      </c>
      <c r="J127" s="33">
        <f t="shared" si="31"/>
        <v>12</v>
      </c>
      <c r="O127" s="101"/>
      <c r="P127" s="85"/>
      <c r="Q127" s="49"/>
      <c r="R127" s="102"/>
      <c r="S127" s="103"/>
      <c r="T127" s="54"/>
    </row>
    <row r="128" spans="1:20" ht="21" customHeight="1">
      <c r="A128" s="14">
        <v>42344</v>
      </c>
      <c r="B128" s="21" t="s">
        <v>436</v>
      </c>
      <c r="C128" s="14">
        <f t="shared" si="28"/>
        <v>42344</v>
      </c>
      <c r="D128" s="16" t="s">
        <v>44</v>
      </c>
      <c r="E128" s="34" t="s">
        <v>45</v>
      </c>
      <c r="F128" s="9">
        <v>230000000</v>
      </c>
      <c r="G128" s="18"/>
      <c r="H128" s="5">
        <f t="shared" si="32"/>
        <v>1406264500</v>
      </c>
      <c r="I128" s="5">
        <f t="shared" si="33"/>
        <v>0</v>
      </c>
      <c r="J128" s="33">
        <f t="shared" si="31"/>
        <v>12</v>
      </c>
      <c r="O128" s="101"/>
      <c r="P128" s="85"/>
      <c r="Q128" s="49"/>
      <c r="R128" s="102"/>
      <c r="S128" s="103"/>
      <c r="T128" s="54"/>
    </row>
    <row r="129" spans="1:21" ht="21" customHeight="1">
      <c r="A129" s="14">
        <v>42368</v>
      </c>
      <c r="B129" s="21" t="s">
        <v>417</v>
      </c>
      <c r="C129" s="14">
        <f t="shared" si="19"/>
        <v>42368</v>
      </c>
      <c r="D129" s="10" t="s">
        <v>103</v>
      </c>
      <c r="E129" s="34" t="s">
        <v>42</v>
      </c>
      <c r="F129" s="9"/>
      <c r="G129" s="18">
        <v>443870000</v>
      </c>
      <c r="H129" s="5">
        <f t="shared" si="32"/>
        <v>962394500</v>
      </c>
      <c r="I129" s="5">
        <f t="shared" si="33"/>
        <v>0</v>
      </c>
      <c r="J129" s="33">
        <f t="shared" si="13"/>
        <v>12</v>
      </c>
      <c r="K129" s="127" t="s">
        <v>432</v>
      </c>
      <c r="O129" s="101"/>
      <c r="P129" s="85"/>
      <c r="Q129" s="49"/>
      <c r="R129" s="102"/>
      <c r="S129" s="103"/>
      <c r="T129" s="54"/>
    </row>
    <row r="130" spans="1:21" ht="21" customHeight="1">
      <c r="A130" s="14">
        <v>42368</v>
      </c>
      <c r="B130" s="21" t="s">
        <v>417</v>
      </c>
      <c r="C130" s="14">
        <f t="shared" si="19"/>
        <v>42368</v>
      </c>
      <c r="D130" s="16" t="s">
        <v>50</v>
      </c>
      <c r="E130" s="34" t="s">
        <v>42</v>
      </c>
      <c r="F130" s="9"/>
      <c r="G130" s="18">
        <v>418264500</v>
      </c>
      <c r="H130" s="5">
        <f t="shared" si="32"/>
        <v>544130000</v>
      </c>
      <c r="I130" s="5">
        <f t="shared" si="33"/>
        <v>0</v>
      </c>
      <c r="J130" s="33">
        <f t="shared" ref="J130:J134" si="34">IF(A130&lt;&gt;"",MONTH(A130),"")</f>
        <v>12</v>
      </c>
      <c r="K130" s="127" t="s">
        <v>428</v>
      </c>
      <c r="O130" s="101"/>
      <c r="P130" s="85"/>
      <c r="Q130" s="49"/>
      <c r="R130" s="102"/>
      <c r="S130" s="103"/>
      <c r="T130" s="54"/>
    </row>
    <row r="131" spans="1:21" ht="21" customHeight="1">
      <c r="A131" s="14">
        <v>42368</v>
      </c>
      <c r="B131" s="21" t="s">
        <v>417</v>
      </c>
      <c r="C131" s="14">
        <f t="shared" si="19"/>
        <v>42368</v>
      </c>
      <c r="D131" s="16" t="s">
        <v>96</v>
      </c>
      <c r="E131" s="34" t="s">
        <v>42</v>
      </c>
      <c r="F131" s="9"/>
      <c r="G131" s="18">
        <v>87710000</v>
      </c>
      <c r="H131" s="5">
        <f t="shared" si="32"/>
        <v>456420000</v>
      </c>
      <c r="I131" s="5">
        <f t="shared" si="33"/>
        <v>0</v>
      </c>
      <c r="J131" s="33">
        <f t="shared" si="34"/>
        <v>12</v>
      </c>
      <c r="K131" s="127" t="s">
        <v>178</v>
      </c>
      <c r="O131" s="101"/>
      <c r="P131" s="85"/>
      <c r="Q131" s="49"/>
      <c r="R131" s="102"/>
      <c r="S131" s="103"/>
      <c r="T131" s="54"/>
    </row>
    <row r="132" spans="1:21" ht="21" customHeight="1">
      <c r="A132" s="14">
        <v>42368</v>
      </c>
      <c r="B132" s="21" t="s">
        <v>417</v>
      </c>
      <c r="C132" s="14">
        <f t="shared" si="19"/>
        <v>42368</v>
      </c>
      <c r="D132" s="16" t="s">
        <v>30</v>
      </c>
      <c r="E132" s="34" t="s">
        <v>42</v>
      </c>
      <c r="F132" s="9"/>
      <c r="G132" s="18">
        <v>89477500</v>
      </c>
      <c r="H132" s="5">
        <f t="shared" si="32"/>
        <v>366942500</v>
      </c>
      <c r="I132" s="5">
        <f t="shared" si="33"/>
        <v>0</v>
      </c>
      <c r="J132" s="33">
        <f t="shared" si="34"/>
        <v>12</v>
      </c>
      <c r="K132" s="127" t="s">
        <v>179</v>
      </c>
      <c r="O132" s="101"/>
      <c r="P132" s="85"/>
      <c r="Q132" s="49"/>
      <c r="R132" s="102"/>
      <c r="S132" s="103"/>
      <c r="T132" s="54"/>
    </row>
    <row r="133" spans="1:21" ht="21" customHeight="1">
      <c r="A133" s="14">
        <v>42368</v>
      </c>
      <c r="B133" s="21" t="s">
        <v>417</v>
      </c>
      <c r="C133" s="14">
        <f t="shared" ref="C133" si="35">A133</f>
        <v>42368</v>
      </c>
      <c r="D133" s="16" t="s">
        <v>46</v>
      </c>
      <c r="E133" s="34" t="s">
        <v>42</v>
      </c>
      <c r="F133" s="9"/>
      <c r="G133" s="18">
        <v>362655500</v>
      </c>
      <c r="H133" s="5">
        <f t="shared" si="32"/>
        <v>4287000</v>
      </c>
      <c r="I133" s="5">
        <f t="shared" si="33"/>
        <v>0</v>
      </c>
      <c r="J133" s="33">
        <f t="shared" si="34"/>
        <v>12</v>
      </c>
      <c r="K133" s="127" t="s">
        <v>427</v>
      </c>
      <c r="O133" s="101"/>
      <c r="P133" s="85"/>
      <c r="Q133" s="49"/>
      <c r="R133" s="102"/>
      <c r="S133" s="103"/>
      <c r="T133" s="54"/>
    </row>
    <row r="134" spans="1:21" ht="21" customHeight="1">
      <c r="A134" s="14">
        <v>42368</v>
      </c>
      <c r="B134" s="21" t="s">
        <v>421</v>
      </c>
      <c r="C134" s="14">
        <f t="shared" si="19"/>
        <v>42368</v>
      </c>
      <c r="D134" s="16" t="s">
        <v>420</v>
      </c>
      <c r="E134" s="34" t="s">
        <v>45</v>
      </c>
      <c r="F134" s="9"/>
      <c r="G134" s="9">
        <v>4287000</v>
      </c>
      <c r="H134" s="5">
        <f t="shared" si="32"/>
        <v>0</v>
      </c>
      <c r="I134" s="5">
        <f t="shared" si="33"/>
        <v>0</v>
      </c>
      <c r="J134" s="33">
        <f t="shared" si="34"/>
        <v>12</v>
      </c>
      <c r="O134" s="101"/>
      <c r="P134" s="85"/>
      <c r="Q134" s="49"/>
      <c r="R134" s="102"/>
      <c r="S134" s="103"/>
      <c r="T134" s="54"/>
    </row>
    <row r="135" spans="1:21" ht="21" customHeight="1">
      <c r="A135" s="11"/>
      <c r="B135" s="35"/>
      <c r="C135" s="11"/>
      <c r="D135" s="16"/>
      <c r="E135" s="23"/>
      <c r="F135" s="4"/>
      <c r="G135" s="5"/>
      <c r="H135" s="5"/>
      <c r="I135" s="5"/>
      <c r="J135" s="33" t="str">
        <f t="shared" ref="J135" si="36">IF(A135&lt;&gt;"",MONTH(A135),"")</f>
        <v/>
      </c>
      <c r="O135" s="47"/>
      <c r="P135" s="98"/>
      <c r="Q135" s="49"/>
      <c r="R135" s="258"/>
      <c r="S135" s="100"/>
      <c r="T135" s="55"/>
    </row>
    <row r="136" spans="1:21" ht="21" customHeight="1">
      <c r="A136" s="11"/>
      <c r="B136" s="35"/>
      <c r="C136" s="11"/>
      <c r="D136" s="36" t="s">
        <v>22</v>
      </c>
      <c r="E136" s="23" t="s">
        <v>23</v>
      </c>
      <c r="F136" s="4">
        <f>SUM(F16:F135)</f>
        <v>14450000000</v>
      </c>
      <c r="G136" s="4">
        <f>SUM(G16:G135)</f>
        <v>14450000000</v>
      </c>
      <c r="H136" s="4" t="s">
        <v>23</v>
      </c>
      <c r="I136" s="4" t="s">
        <v>23</v>
      </c>
      <c r="O136" s="47"/>
      <c r="P136" s="98"/>
      <c r="Q136" s="99" t="s">
        <v>22</v>
      </c>
      <c r="R136" s="258" t="s">
        <v>23</v>
      </c>
      <c r="S136" s="100">
        <f ca="1">SUM(S17:S135)</f>
        <v>1040000000</v>
      </c>
      <c r="T136" s="100">
        <f ca="1">SUM(T17:T135)</f>
        <v>1406264500</v>
      </c>
    </row>
    <row r="137" spans="1:21" ht="21" customHeight="1">
      <c r="A137" s="37"/>
      <c r="B137" s="38"/>
      <c r="C137" s="37"/>
      <c r="D137" s="39" t="s">
        <v>24</v>
      </c>
      <c r="E137" s="40" t="s">
        <v>23</v>
      </c>
      <c r="F137" s="6" t="s">
        <v>23</v>
      </c>
      <c r="G137" s="8" t="s">
        <v>23</v>
      </c>
      <c r="H137" s="8">
        <f>IF(H15-I15+F136-G136&gt;0,H15-I15+F136-G136,0)</f>
        <v>0</v>
      </c>
      <c r="I137" s="8">
        <f>IF(I15-H15+G136-F136&gt;0,I15-H15+G136-F136,0)</f>
        <v>0</v>
      </c>
      <c r="O137" s="47"/>
      <c r="P137" s="98"/>
      <c r="Q137" s="99" t="s">
        <v>24</v>
      </c>
      <c r="R137" s="258" t="s">
        <v>23</v>
      </c>
      <c r="S137" s="100" t="s">
        <v>23</v>
      </c>
      <c r="T137" s="55" t="s">
        <v>23</v>
      </c>
    </row>
    <row r="138" spans="1:21">
      <c r="F138" s="42"/>
      <c r="I138" s="42"/>
      <c r="K138" s="201"/>
      <c r="O138" s="258"/>
      <c r="P138" s="98"/>
      <c r="Q138" s="49"/>
      <c r="R138" s="258"/>
      <c r="S138" s="258"/>
      <c r="T138" s="55"/>
    </row>
    <row r="139" spans="1:21" s="1" customFormat="1">
      <c r="A139" s="260"/>
      <c r="B139" s="260"/>
      <c r="C139" s="43" t="s">
        <v>48</v>
      </c>
      <c r="D139" s="25"/>
      <c r="E139" s="260"/>
      <c r="F139" s="260"/>
      <c r="G139" s="41"/>
      <c r="H139" s="41"/>
      <c r="I139" s="41"/>
      <c r="J139" s="53"/>
      <c r="K139" s="51">
        <f>H137+'141-TT'!H178</f>
        <v>0</v>
      </c>
      <c r="L139" s="53"/>
      <c r="M139" s="53"/>
      <c r="N139" s="53"/>
      <c r="O139" s="258"/>
      <c r="P139" s="258"/>
      <c r="Q139" s="49"/>
      <c r="R139" s="258"/>
      <c r="S139" s="258"/>
      <c r="T139" s="55"/>
      <c r="U139" s="134"/>
    </row>
    <row r="140" spans="1:21" s="1" customFormat="1">
      <c r="A140" s="260"/>
      <c r="B140" s="260"/>
      <c r="C140" s="43" t="s">
        <v>149</v>
      </c>
      <c r="D140" s="25"/>
      <c r="E140" s="260"/>
      <c r="F140" s="260"/>
      <c r="G140" s="41"/>
      <c r="H140" s="42"/>
      <c r="I140" s="42"/>
      <c r="J140" s="54"/>
      <c r="K140" s="51"/>
      <c r="L140" s="54"/>
      <c r="M140" s="53"/>
      <c r="N140" s="53"/>
      <c r="O140" s="258"/>
      <c r="P140" s="258"/>
      <c r="Q140" s="49"/>
      <c r="R140" s="258"/>
      <c r="S140" s="258"/>
      <c r="T140" s="55"/>
      <c r="U140" s="134"/>
    </row>
    <row r="141" spans="1:21" s="1" customFormat="1">
      <c r="A141" s="260"/>
      <c r="B141" s="260"/>
      <c r="C141" s="260"/>
      <c r="D141" s="25"/>
      <c r="E141" s="309" t="s">
        <v>165</v>
      </c>
      <c r="F141" s="309"/>
      <c r="G141" s="309"/>
      <c r="H141" s="309"/>
      <c r="I141" s="309"/>
      <c r="J141" s="54"/>
      <c r="K141" s="107"/>
      <c r="L141" s="54"/>
      <c r="M141" s="53"/>
      <c r="N141" s="53"/>
      <c r="O141" s="258"/>
      <c r="P141" s="258"/>
      <c r="Q141" s="49"/>
      <c r="R141" s="53"/>
      <c r="S141" s="53"/>
      <c r="T141" s="53"/>
      <c r="U141" s="134"/>
    </row>
    <row r="142" spans="1:21" s="1" customFormat="1">
      <c r="A142" s="309" t="s">
        <v>25</v>
      </c>
      <c r="B142" s="309"/>
      <c r="C142" s="309"/>
      <c r="D142" s="309"/>
      <c r="E142" s="309" t="s">
        <v>26</v>
      </c>
      <c r="F142" s="309"/>
      <c r="G142" s="309"/>
      <c r="H142" s="309"/>
      <c r="I142" s="309"/>
      <c r="J142" s="54"/>
      <c r="K142" s="129"/>
      <c r="L142" s="55"/>
      <c r="M142" s="53"/>
      <c r="N142" s="53"/>
      <c r="O142" s="318" t="s">
        <v>25</v>
      </c>
      <c r="P142" s="318"/>
      <c r="Q142" s="318"/>
      <c r="R142" s="53"/>
      <c r="S142" s="53"/>
      <c r="T142" s="53"/>
      <c r="U142" s="134"/>
    </row>
    <row r="143" spans="1:21" s="1" customFormat="1">
      <c r="A143" s="309" t="s">
        <v>27</v>
      </c>
      <c r="B143" s="309"/>
      <c r="C143" s="309"/>
      <c r="D143" s="309"/>
      <c r="E143" s="309" t="s">
        <v>27</v>
      </c>
      <c r="F143" s="309"/>
      <c r="G143" s="309"/>
      <c r="H143" s="309"/>
      <c r="I143" s="309"/>
      <c r="J143" s="54"/>
      <c r="K143" s="128"/>
      <c r="L143" s="54"/>
      <c r="M143" s="53"/>
      <c r="N143" s="53"/>
      <c r="O143" s="318" t="s">
        <v>27</v>
      </c>
      <c r="P143" s="318"/>
      <c r="Q143" s="318"/>
      <c r="R143" s="53"/>
      <c r="S143" s="53"/>
      <c r="T143" s="53"/>
      <c r="U143" s="134"/>
    </row>
    <row r="144" spans="1:21" s="1" customFormat="1">
      <c r="A144" s="260"/>
      <c r="B144" s="260"/>
      <c r="C144" s="260"/>
      <c r="D144" s="25"/>
      <c r="E144" s="260"/>
      <c r="F144" s="260"/>
      <c r="G144" s="41"/>
      <c r="H144" s="260"/>
      <c r="I144" s="260"/>
      <c r="J144" s="54"/>
      <c r="K144" s="107"/>
      <c r="L144" s="54"/>
      <c r="M144" s="53"/>
      <c r="N144" s="53"/>
      <c r="O144" s="258"/>
      <c r="P144" s="258"/>
      <c r="Q144" s="49"/>
      <c r="R144" s="258"/>
      <c r="S144" s="258"/>
      <c r="T144" s="55"/>
      <c r="U144" s="134"/>
    </row>
    <row r="145" spans="1:20">
      <c r="F145" s="42"/>
      <c r="G145" s="42"/>
      <c r="H145" s="41"/>
      <c r="J145" s="54"/>
      <c r="K145" s="130"/>
      <c r="L145" s="54"/>
      <c r="M145" s="49"/>
      <c r="N145" s="49"/>
      <c r="O145" s="258"/>
      <c r="P145" s="98"/>
      <c r="Q145" s="49"/>
      <c r="R145" s="258"/>
      <c r="S145" s="109"/>
      <c r="T145" s="109"/>
    </row>
    <row r="146" spans="1:20">
      <c r="F146" s="42"/>
      <c r="H146" s="41"/>
      <c r="J146" s="54"/>
      <c r="K146" s="129"/>
      <c r="L146" s="54"/>
      <c r="M146" s="49"/>
      <c r="N146" s="49"/>
      <c r="O146" s="258"/>
      <c r="P146" s="98"/>
      <c r="Q146" s="49"/>
      <c r="R146" s="258"/>
      <c r="S146" s="109"/>
      <c r="T146" s="55"/>
    </row>
    <row r="147" spans="1:20">
      <c r="F147" s="42"/>
      <c r="H147" s="41"/>
      <c r="J147" s="54"/>
      <c r="K147" s="130"/>
      <c r="L147" s="54"/>
      <c r="M147" s="49"/>
      <c r="N147" s="49"/>
      <c r="O147" s="258"/>
      <c r="P147" s="98"/>
      <c r="Q147" s="49"/>
      <c r="R147" s="258"/>
      <c r="S147" s="109"/>
      <c r="T147" s="55"/>
    </row>
    <row r="148" spans="1:20">
      <c r="F148" s="42"/>
      <c r="H148" s="41"/>
      <c r="J148" s="54"/>
      <c r="K148" s="129"/>
      <c r="L148" s="54"/>
      <c r="M148" s="49"/>
      <c r="N148" s="49"/>
      <c r="O148" s="258"/>
      <c r="P148" s="98"/>
      <c r="Q148" s="49"/>
      <c r="R148" s="258"/>
      <c r="S148" s="109"/>
      <c r="T148" s="55"/>
    </row>
    <row r="149" spans="1:20">
      <c r="A149" s="317" t="s">
        <v>440</v>
      </c>
      <c r="B149" s="317"/>
      <c r="C149" s="317"/>
      <c r="D149" s="317"/>
      <c r="J149" s="49"/>
      <c r="K149" s="130"/>
      <c r="L149" s="49"/>
      <c r="M149" s="49"/>
      <c r="N149" s="49"/>
      <c r="O149" s="258"/>
      <c r="P149" s="98"/>
      <c r="Q149" s="49"/>
      <c r="R149" s="258"/>
      <c r="S149" s="258"/>
      <c r="T149" s="55"/>
    </row>
    <row r="150" spans="1:20">
      <c r="F150" s="42"/>
      <c r="G150" s="42"/>
      <c r="J150" s="49"/>
      <c r="K150" s="130"/>
      <c r="L150" s="49"/>
      <c r="M150" s="49"/>
      <c r="N150" s="49"/>
      <c r="O150" s="258"/>
      <c r="P150" s="98"/>
      <c r="Q150" s="49"/>
      <c r="R150" s="258"/>
      <c r="S150" s="109"/>
      <c r="T150" s="109"/>
    </row>
    <row r="151" spans="1:20">
      <c r="J151" s="49"/>
      <c r="K151" s="130"/>
      <c r="L151" s="49"/>
      <c r="M151" s="49"/>
      <c r="N151" s="49"/>
      <c r="O151" s="258"/>
      <c r="P151" s="98"/>
      <c r="Q151" s="49"/>
      <c r="R151" s="258"/>
      <c r="S151" s="258"/>
      <c r="T151" s="55"/>
    </row>
    <row r="152" spans="1:20">
      <c r="J152" s="49"/>
      <c r="K152" s="130"/>
      <c r="L152" s="49"/>
      <c r="M152" s="49"/>
      <c r="N152" s="49"/>
      <c r="O152" s="258"/>
      <c r="P152" s="98"/>
      <c r="Q152" s="49"/>
      <c r="R152" s="258"/>
      <c r="S152" s="258"/>
      <c r="T152" s="55"/>
    </row>
    <row r="153" spans="1:20">
      <c r="J153" s="49"/>
      <c r="K153" s="130"/>
      <c r="L153" s="49"/>
      <c r="M153" s="49"/>
      <c r="N153" s="49"/>
      <c r="O153" s="258"/>
      <c r="P153" s="98"/>
      <c r="Q153" s="49"/>
      <c r="R153" s="258"/>
      <c r="S153" s="258"/>
      <c r="T153" s="55"/>
    </row>
    <row r="154" spans="1:20">
      <c r="O154" s="258"/>
      <c r="P154" s="98"/>
      <c r="Q154" s="49"/>
      <c r="R154" s="258"/>
      <c r="S154" s="258"/>
      <c r="T154" s="55"/>
    </row>
    <row r="155" spans="1:20">
      <c r="O155" s="258"/>
      <c r="P155" s="98"/>
      <c r="Q155" s="49"/>
      <c r="R155" s="258"/>
      <c r="S155" s="258"/>
      <c r="T155" s="55"/>
    </row>
    <row r="156" spans="1:20">
      <c r="O156" s="258"/>
      <c r="P156" s="98"/>
      <c r="Q156" s="49"/>
      <c r="R156" s="258"/>
      <c r="S156" s="258"/>
      <c r="T156" s="55"/>
    </row>
    <row r="157" spans="1:20">
      <c r="O157" s="258"/>
      <c r="P157" s="98"/>
      <c r="Q157" s="49"/>
      <c r="R157" s="258"/>
      <c r="S157" s="258"/>
      <c r="T157" s="55"/>
    </row>
    <row r="158" spans="1:20">
      <c r="O158" s="258"/>
      <c r="P158" s="98"/>
      <c r="Q158" s="49"/>
      <c r="R158" s="258"/>
      <c r="S158" s="258"/>
      <c r="T158" s="55"/>
    </row>
    <row r="159" spans="1:20">
      <c r="O159" s="258"/>
      <c r="P159" s="98"/>
      <c r="Q159" s="49"/>
      <c r="R159" s="258"/>
      <c r="S159" s="258"/>
      <c r="T159" s="55"/>
    </row>
    <row r="160" spans="1:20">
      <c r="O160" s="258"/>
      <c r="P160" s="98"/>
      <c r="Q160" s="49"/>
      <c r="R160" s="258"/>
      <c r="S160" s="258"/>
      <c r="T160" s="55"/>
    </row>
    <row r="161" spans="15:20">
      <c r="O161" s="258"/>
      <c r="P161" s="98"/>
      <c r="Q161" s="49"/>
      <c r="R161" s="258"/>
      <c r="S161" s="258"/>
      <c r="T161" s="55"/>
    </row>
    <row r="162" spans="15:20">
      <c r="O162" s="258"/>
      <c r="P162" s="98"/>
      <c r="Q162" s="49"/>
      <c r="R162" s="258"/>
      <c r="S162" s="258"/>
      <c r="T162" s="55"/>
    </row>
    <row r="163" spans="15:20">
      <c r="O163" s="258"/>
      <c r="P163" s="98"/>
      <c r="Q163" s="49"/>
      <c r="R163" s="258"/>
      <c r="S163" s="258"/>
      <c r="T163" s="55"/>
    </row>
    <row r="164" spans="15:20">
      <c r="O164" s="258"/>
      <c r="P164" s="98"/>
      <c r="Q164" s="49"/>
      <c r="R164" s="258"/>
      <c r="S164" s="258"/>
      <c r="T164" s="55"/>
    </row>
    <row r="165" spans="15:20">
      <c r="O165" s="258"/>
      <c r="P165" s="98"/>
      <c r="Q165" s="49"/>
      <c r="R165" s="258"/>
      <c r="S165" s="258"/>
      <c r="T165" s="55"/>
    </row>
    <row r="166" spans="15:20">
      <c r="O166" s="258"/>
      <c r="P166" s="98"/>
      <c r="Q166" s="49"/>
      <c r="R166" s="258"/>
      <c r="S166" s="258"/>
      <c r="T166" s="55"/>
    </row>
    <row r="167" spans="15:20">
      <c r="O167" s="258"/>
      <c r="P167" s="98"/>
      <c r="Q167" s="49"/>
      <c r="R167" s="258"/>
      <c r="S167" s="258"/>
      <c r="T167" s="55"/>
    </row>
    <row r="168" spans="15:20">
      <c r="O168" s="258"/>
      <c r="P168" s="98"/>
      <c r="Q168" s="49"/>
      <c r="R168" s="258"/>
      <c r="S168" s="258"/>
      <c r="T168" s="55"/>
    </row>
    <row r="169" spans="15:20">
      <c r="O169" s="258"/>
      <c r="P169" s="98"/>
      <c r="Q169" s="49"/>
      <c r="R169" s="258"/>
      <c r="S169" s="258"/>
      <c r="T169" s="55"/>
    </row>
    <row r="170" spans="15:20">
      <c r="O170" s="258"/>
      <c r="P170" s="98"/>
      <c r="Q170" s="49"/>
      <c r="R170" s="258"/>
      <c r="S170" s="258"/>
      <c r="T170" s="55"/>
    </row>
    <row r="171" spans="15:20">
      <c r="O171" s="258"/>
      <c r="P171" s="98"/>
      <c r="Q171" s="49"/>
      <c r="R171" s="258"/>
      <c r="S171" s="258"/>
      <c r="T171" s="55"/>
    </row>
    <row r="172" spans="15:20">
      <c r="O172" s="258"/>
      <c r="P172" s="98"/>
      <c r="Q172" s="49"/>
      <c r="R172" s="258"/>
      <c r="S172" s="258"/>
      <c r="T172" s="55"/>
    </row>
    <row r="173" spans="15:20">
      <c r="O173" s="258"/>
      <c r="P173" s="98"/>
      <c r="Q173" s="49"/>
      <c r="R173" s="258"/>
      <c r="S173" s="258"/>
      <c r="T173" s="55"/>
    </row>
    <row r="174" spans="15:20">
      <c r="O174" s="258"/>
      <c r="P174" s="98"/>
      <c r="Q174" s="49"/>
      <c r="R174" s="258"/>
      <c r="S174" s="258"/>
      <c r="T174" s="55"/>
    </row>
    <row r="175" spans="15:20">
      <c r="O175" s="258"/>
      <c r="P175" s="98"/>
      <c r="Q175" s="49"/>
      <c r="R175" s="258"/>
      <c r="S175" s="258"/>
      <c r="T175" s="55"/>
    </row>
    <row r="176" spans="15:20">
      <c r="O176" s="258"/>
      <c r="P176" s="98"/>
      <c r="Q176" s="49"/>
      <c r="R176" s="258"/>
      <c r="S176" s="258"/>
      <c r="T176" s="55"/>
    </row>
    <row r="177" spans="15:20">
      <c r="O177" s="258"/>
      <c r="P177" s="98"/>
      <c r="Q177" s="49"/>
      <c r="R177" s="258"/>
      <c r="S177" s="258"/>
      <c r="T177" s="55"/>
    </row>
    <row r="178" spans="15:20">
      <c r="O178" s="258"/>
      <c r="P178" s="98"/>
      <c r="Q178" s="49"/>
      <c r="R178" s="258"/>
      <c r="S178" s="258"/>
      <c r="T178" s="55"/>
    </row>
    <row r="179" spans="15:20">
      <c r="O179" s="258"/>
      <c r="P179" s="98"/>
      <c r="Q179" s="49"/>
      <c r="R179" s="258"/>
      <c r="S179" s="258"/>
      <c r="T179" s="55"/>
    </row>
    <row r="180" spans="15:20">
      <c r="O180" s="258"/>
      <c r="P180" s="98"/>
      <c r="Q180" s="49"/>
      <c r="R180" s="258"/>
      <c r="S180" s="258"/>
      <c r="T180" s="55"/>
    </row>
    <row r="181" spans="15:20">
      <c r="O181" s="258"/>
      <c r="P181" s="98"/>
      <c r="Q181" s="49"/>
      <c r="R181" s="258"/>
      <c r="S181" s="258"/>
      <c r="T181" s="55"/>
    </row>
    <row r="182" spans="15:20">
      <c r="O182" s="258"/>
      <c r="P182" s="98"/>
      <c r="Q182" s="49"/>
      <c r="R182" s="258"/>
      <c r="S182" s="258"/>
      <c r="T182" s="55"/>
    </row>
    <row r="183" spans="15:20">
      <c r="O183" s="258"/>
      <c r="P183" s="98"/>
      <c r="Q183" s="49"/>
      <c r="R183" s="258"/>
      <c r="S183" s="258"/>
      <c r="T183" s="55"/>
    </row>
    <row r="184" spans="15:20">
      <c r="O184" s="258"/>
      <c r="P184" s="98"/>
      <c r="Q184" s="49"/>
      <c r="R184" s="258"/>
      <c r="S184" s="258"/>
      <c r="T184" s="55"/>
    </row>
    <row r="185" spans="15:20">
      <c r="O185" s="258"/>
      <c r="P185" s="98"/>
      <c r="Q185" s="49"/>
      <c r="R185" s="258"/>
      <c r="S185" s="258"/>
      <c r="T185" s="55"/>
    </row>
    <row r="186" spans="15:20">
      <c r="O186" s="258"/>
      <c r="P186" s="98"/>
      <c r="Q186" s="49"/>
      <c r="R186" s="258"/>
      <c r="S186" s="258"/>
      <c r="T186" s="55"/>
    </row>
    <row r="187" spans="15:20">
      <c r="O187" s="258"/>
      <c r="P187" s="98"/>
      <c r="Q187" s="49"/>
      <c r="R187" s="258"/>
      <c r="S187" s="258"/>
      <c r="T187" s="55"/>
    </row>
    <row r="188" spans="15:20">
      <c r="O188" s="258"/>
      <c r="P188" s="98"/>
      <c r="Q188" s="49"/>
      <c r="R188" s="258"/>
      <c r="S188" s="258"/>
      <c r="T188" s="55"/>
    </row>
    <row r="189" spans="15:20">
      <c r="O189" s="258"/>
      <c r="P189" s="98"/>
      <c r="Q189" s="49"/>
      <c r="R189" s="258"/>
      <c r="S189" s="258"/>
      <c r="T189" s="55"/>
    </row>
    <row r="190" spans="15:20">
      <c r="O190" s="258"/>
      <c r="P190" s="98"/>
      <c r="Q190" s="49"/>
      <c r="R190" s="258"/>
      <c r="S190" s="258"/>
      <c r="T190" s="55"/>
    </row>
    <row r="191" spans="15:20">
      <c r="O191" s="258"/>
      <c r="P191" s="98"/>
      <c r="Q191" s="49"/>
      <c r="R191" s="258"/>
      <c r="S191" s="258"/>
      <c r="T191" s="55"/>
    </row>
    <row r="192" spans="15:20">
      <c r="O192" s="258"/>
      <c r="P192" s="98"/>
      <c r="Q192" s="49"/>
      <c r="R192" s="258"/>
      <c r="S192" s="258"/>
      <c r="T192" s="55"/>
    </row>
    <row r="193" spans="15:20">
      <c r="O193" s="258"/>
      <c r="P193" s="98"/>
      <c r="Q193" s="49"/>
      <c r="R193" s="258"/>
      <c r="S193" s="258"/>
      <c r="T193" s="55"/>
    </row>
    <row r="194" spans="15:20">
      <c r="O194" s="258"/>
      <c r="P194" s="98"/>
      <c r="Q194" s="49"/>
      <c r="R194" s="258"/>
      <c r="S194" s="258"/>
      <c r="T194" s="55"/>
    </row>
    <row r="195" spans="15:20">
      <c r="O195" s="258"/>
      <c r="P195" s="98"/>
      <c r="Q195" s="49"/>
      <c r="R195" s="258"/>
      <c r="S195" s="258"/>
      <c r="T195" s="55"/>
    </row>
    <row r="196" spans="15:20">
      <c r="O196" s="258"/>
      <c r="P196" s="98"/>
      <c r="Q196" s="49"/>
      <c r="R196" s="258"/>
      <c r="S196" s="258"/>
      <c r="T196" s="55"/>
    </row>
    <row r="197" spans="15:20">
      <c r="O197" s="258"/>
      <c r="P197" s="98"/>
      <c r="Q197" s="49"/>
      <c r="R197" s="258"/>
      <c r="S197" s="258"/>
      <c r="T197" s="55"/>
    </row>
    <row r="198" spans="15:20">
      <c r="O198" s="258"/>
      <c r="P198" s="98"/>
      <c r="Q198" s="49"/>
      <c r="R198" s="258"/>
      <c r="S198" s="258"/>
      <c r="T198" s="55"/>
    </row>
    <row r="199" spans="15:20">
      <c r="O199" s="258"/>
      <c r="P199" s="98"/>
      <c r="Q199" s="49"/>
      <c r="R199" s="258"/>
      <c r="S199" s="258"/>
      <c r="T199" s="55"/>
    </row>
    <row r="200" spans="15:20">
      <c r="O200" s="258"/>
      <c r="P200" s="98"/>
      <c r="Q200" s="49"/>
      <c r="R200" s="258"/>
      <c r="S200" s="258"/>
      <c r="T200" s="55"/>
    </row>
    <row r="201" spans="15:20">
      <c r="O201" s="258"/>
      <c r="P201" s="98"/>
      <c r="Q201" s="49"/>
      <c r="R201" s="258"/>
      <c r="S201" s="258"/>
      <c r="T201" s="55"/>
    </row>
    <row r="202" spans="15:20">
      <c r="O202" s="258"/>
      <c r="P202" s="98"/>
      <c r="Q202" s="49"/>
      <c r="R202" s="258"/>
      <c r="S202" s="258"/>
      <c r="T202" s="55"/>
    </row>
    <row r="203" spans="15:20">
      <c r="O203" s="258"/>
      <c r="P203" s="98"/>
      <c r="Q203" s="49"/>
      <c r="R203" s="258"/>
      <c r="S203" s="258"/>
      <c r="T203" s="55"/>
    </row>
    <row r="204" spans="15:20">
      <c r="O204" s="258"/>
      <c r="P204" s="98"/>
      <c r="Q204" s="49"/>
      <c r="R204" s="258"/>
      <c r="S204" s="258"/>
      <c r="T204" s="55"/>
    </row>
    <row r="205" spans="15:20">
      <c r="O205" s="258"/>
      <c r="P205" s="98"/>
      <c r="Q205" s="49"/>
      <c r="R205" s="258"/>
      <c r="S205" s="258"/>
      <c r="T205" s="55"/>
    </row>
    <row r="206" spans="15:20">
      <c r="O206" s="258"/>
      <c r="P206" s="98"/>
      <c r="Q206" s="49"/>
      <c r="R206" s="258"/>
      <c r="S206" s="258"/>
      <c r="T206" s="55"/>
    </row>
    <row r="207" spans="15:20">
      <c r="O207" s="258"/>
      <c r="P207" s="98"/>
      <c r="Q207" s="49"/>
      <c r="R207" s="258"/>
      <c r="S207" s="258"/>
      <c r="T207" s="55"/>
    </row>
    <row r="208" spans="15:20">
      <c r="O208" s="258"/>
      <c r="P208" s="98"/>
      <c r="Q208" s="49"/>
      <c r="R208" s="258"/>
      <c r="S208" s="258"/>
      <c r="T208" s="55"/>
    </row>
    <row r="209" spans="15:20">
      <c r="O209" s="258"/>
      <c r="P209" s="98"/>
      <c r="Q209" s="49"/>
      <c r="R209" s="258"/>
      <c r="S209" s="258"/>
      <c r="T209" s="55"/>
    </row>
    <row r="210" spans="15:20">
      <c r="O210" s="258"/>
      <c r="P210" s="98"/>
      <c r="Q210" s="49"/>
      <c r="R210" s="258"/>
      <c r="S210" s="258"/>
      <c r="T210" s="55"/>
    </row>
    <row r="211" spans="15:20">
      <c r="O211" s="258"/>
      <c r="P211" s="98"/>
      <c r="Q211" s="49"/>
      <c r="R211" s="258"/>
      <c r="S211" s="258"/>
      <c r="T211" s="55"/>
    </row>
    <row r="212" spans="15:20">
      <c r="O212" s="258"/>
      <c r="P212" s="98"/>
      <c r="Q212" s="49"/>
      <c r="R212" s="258"/>
      <c r="S212" s="258"/>
      <c r="T212" s="55"/>
    </row>
    <row r="213" spans="15:20">
      <c r="O213" s="258"/>
      <c r="P213" s="98"/>
      <c r="Q213" s="49"/>
      <c r="R213" s="258"/>
      <c r="S213" s="258"/>
      <c r="T213" s="55"/>
    </row>
    <row r="214" spans="15:20">
      <c r="O214" s="258"/>
      <c r="P214" s="98"/>
      <c r="Q214" s="49"/>
      <c r="R214" s="258"/>
      <c r="S214" s="258"/>
      <c r="T214" s="55"/>
    </row>
    <row r="215" spans="15:20">
      <c r="O215" s="258"/>
      <c r="P215" s="98"/>
      <c r="Q215" s="49"/>
      <c r="R215" s="258"/>
      <c r="S215" s="258"/>
      <c r="T215" s="55"/>
    </row>
    <row r="216" spans="15:20">
      <c r="O216" s="258"/>
      <c r="P216" s="98"/>
      <c r="Q216" s="49"/>
      <c r="R216" s="258"/>
      <c r="S216" s="258"/>
      <c r="T216" s="55"/>
    </row>
    <row r="217" spans="15:20">
      <c r="O217" s="258"/>
      <c r="P217" s="98"/>
      <c r="Q217" s="49"/>
      <c r="R217" s="258"/>
      <c r="S217" s="258"/>
      <c r="T217" s="55"/>
    </row>
    <row r="218" spans="15:20">
      <c r="O218" s="258"/>
      <c r="P218" s="98"/>
      <c r="Q218" s="49"/>
      <c r="R218" s="258"/>
      <c r="S218" s="258"/>
      <c r="T218" s="55"/>
    </row>
    <row r="219" spans="15:20">
      <c r="O219" s="258"/>
      <c r="P219" s="98"/>
      <c r="Q219" s="49"/>
      <c r="R219" s="258"/>
      <c r="S219" s="258"/>
      <c r="T219" s="55"/>
    </row>
    <row r="220" spans="15:20">
      <c r="O220" s="258"/>
      <c r="P220" s="98"/>
      <c r="Q220" s="49"/>
      <c r="R220" s="258"/>
      <c r="S220" s="258"/>
      <c r="T220" s="55"/>
    </row>
    <row r="221" spans="15:20">
      <c r="O221" s="258"/>
      <c r="P221" s="98"/>
      <c r="Q221" s="49"/>
      <c r="R221" s="258"/>
      <c r="S221" s="258"/>
      <c r="T221" s="55"/>
    </row>
    <row r="222" spans="15:20">
      <c r="O222" s="258"/>
      <c r="P222" s="98"/>
      <c r="Q222" s="49"/>
      <c r="R222" s="258"/>
      <c r="S222" s="258"/>
      <c r="T222" s="55"/>
    </row>
    <row r="223" spans="15:20">
      <c r="O223" s="258"/>
      <c r="P223" s="98"/>
      <c r="Q223" s="49"/>
      <c r="R223" s="258"/>
      <c r="S223" s="258"/>
      <c r="T223" s="55"/>
    </row>
    <row r="224" spans="15:20">
      <c r="O224" s="258"/>
      <c r="P224" s="98"/>
      <c r="Q224" s="49"/>
      <c r="R224" s="258"/>
      <c r="S224" s="258"/>
      <c r="T224" s="55"/>
    </row>
    <row r="225" spans="15:20">
      <c r="O225" s="258"/>
      <c r="P225" s="98"/>
      <c r="Q225" s="49"/>
      <c r="R225" s="258"/>
      <c r="S225" s="258"/>
      <c r="T225" s="55"/>
    </row>
  </sheetData>
  <autoFilter ref="A14:N137"/>
  <mergeCells count="35">
    <mergeCell ref="A149:D149"/>
    <mergeCell ref="O142:Q142"/>
    <mergeCell ref="O143:Q143"/>
    <mergeCell ref="S11:T11"/>
    <mergeCell ref="P12:P13"/>
    <mergeCell ref="S12:S13"/>
    <mergeCell ref="T12:T13"/>
    <mergeCell ref="O11:O13"/>
    <mergeCell ref="Q11:Q13"/>
    <mergeCell ref="R11:R13"/>
    <mergeCell ref="A143:D143"/>
    <mergeCell ref="A11:A13"/>
    <mergeCell ref="B11:C11"/>
    <mergeCell ref="B12:B13"/>
    <mergeCell ref="E143:I143"/>
    <mergeCell ref="F12:F13"/>
    <mergeCell ref="A142:D142"/>
    <mergeCell ref="C12:C13"/>
    <mergeCell ref="D11:D13"/>
    <mergeCell ref="E11:E13"/>
    <mergeCell ref="F11:G11"/>
    <mergeCell ref="E141:I141"/>
    <mergeCell ref="E142:I142"/>
    <mergeCell ref="G12:G13"/>
    <mergeCell ref="H12:H13"/>
    <mergeCell ref="I12:I13"/>
    <mergeCell ref="G2:I2"/>
    <mergeCell ref="G3:I4"/>
    <mergeCell ref="H11:I11"/>
    <mergeCell ref="A5:I5"/>
    <mergeCell ref="A7:I7"/>
    <mergeCell ref="A8:I8"/>
    <mergeCell ref="A9:I9"/>
    <mergeCell ref="A10:I10"/>
    <mergeCell ref="A6:I6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202"/>
  <sheetViews>
    <sheetView topLeftCell="A11" zoomScale="90" workbookViewId="0">
      <pane ySplit="5" topLeftCell="A128" activePane="bottomLeft" state="frozen"/>
      <selection activeCell="A11" sqref="A11"/>
      <selection pane="bottomLeft" activeCell="F14" sqref="F1:G1048576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23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92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27" width="9.140625" style="1"/>
    <col min="28" max="28" width="12.28515625" style="1" customWidth="1"/>
    <col min="29" max="16384" width="9.140625" style="1"/>
  </cols>
  <sheetData>
    <row r="1" spans="1:20">
      <c r="A1" s="260"/>
      <c r="B1" s="260"/>
      <c r="C1" s="260"/>
      <c r="D1" s="25"/>
      <c r="E1" s="260"/>
      <c r="F1" s="260"/>
      <c r="G1" s="41"/>
      <c r="H1" s="260"/>
      <c r="I1" s="260"/>
      <c r="N1" s="260"/>
      <c r="O1" s="260"/>
      <c r="P1" s="25"/>
      <c r="Q1" s="260"/>
      <c r="R1" s="260"/>
      <c r="S1" s="41"/>
    </row>
    <row r="2" spans="1:20" ht="15.75" customHeight="1">
      <c r="A2" s="15" t="s">
        <v>0</v>
      </c>
      <c r="B2" s="260"/>
      <c r="C2" s="260"/>
      <c r="D2" s="25"/>
      <c r="E2" s="260"/>
      <c r="F2" s="260"/>
      <c r="G2" s="307" t="s">
        <v>163</v>
      </c>
      <c r="H2" s="307"/>
      <c r="I2" s="307"/>
      <c r="N2" s="260"/>
      <c r="O2" s="260"/>
      <c r="P2" s="25"/>
      <c r="Q2" s="260"/>
      <c r="R2" s="260"/>
      <c r="S2" s="1"/>
    </row>
    <row r="3" spans="1:20" ht="15.75" customHeight="1">
      <c r="A3" s="15" t="s">
        <v>1</v>
      </c>
      <c r="B3" s="260"/>
      <c r="C3" s="260"/>
      <c r="D3" s="25"/>
      <c r="E3" s="260"/>
      <c r="F3" s="260"/>
      <c r="G3" s="308" t="s">
        <v>164</v>
      </c>
      <c r="H3" s="308"/>
      <c r="I3" s="308"/>
      <c r="N3" s="260"/>
      <c r="O3" s="260"/>
      <c r="P3" s="25"/>
      <c r="Q3" s="260"/>
      <c r="R3" s="260"/>
      <c r="S3" s="1"/>
    </row>
    <row r="4" spans="1:20">
      <c r="A4" s="260"/>
      <c r="B4" s="260"/>
      <c r="C4" s="260"/>
      <c r="D4" s="25"/>
      <c r="E4" s="260"/>
      <c r="F4" s="3"/>
      <c r="G4" s="308"/>
      <c r="H4" s="308"/>
      <c r="I4" s="308"/>
      <c r="N4" s="260"/>
      <c r="O4" s="260"/>
      <c r="P4" s="25"/>
      <c r="Q4" s="260"/>
      <c r="R4" s="3"/>
      <c r="S4" s="1"/>
    </row>
    <row r="5" spans="1:20" ht="23.25" customHeight="1">
      <c r="A5" s="314" t="s">
        <v>2</v>
      </c>
      <c r="B5" s="314"/>
      <c r="C5" s="314"/>
      <c r="D5" s="314"/>
      <c r="E5" s="314"/>
      <c r="F5" s="314"/>
      <c r="G5" s="314"/>
      <c r="H5" s="314"/>
      <c r="I5" s="314"/>
      <c r="N5" s="1"/>
      <c r="O5" s="1"/>
      <c r="Q5" s="1"/>
      <c r="R5" s="1"/>
      <c r="S5" s="1"/>
    </row>
    <row r="6" spans="1:20">
      <c r="A6" s="309" t="s">
        <v>3</v>
      </c>
      <c r="B6" s="309"/>
      <c r="C6" s="309"/>
      <c r="D6" s="309"/>
      <c r="E6" s="309"/>
      <c r="F6" s="309"/>
      <c r="G6" s="309"/>
      <c r="H6" s="309"/>
      <c r="I6" s="309"/>
      <c r="N6" s="1"/>
      <c r="O6" s="1"/>
      <c r="Q6" s="1"/>
      <c r="R6" s="1"/>
      <c r="S6" s="1"/>
    </row>
    <row r="7" spans="1:20">
      <c r="A7" s="315" t="s">
        <v>28</v>
      </c>
      <c r="B7" s="309"/>
      <c r="C7" s="309"/>
      <c r="D7" s="309"/>
      <c r="E7" s="309"/>
      <c r="F7" s="309"/>
      <c r="G7" s="309"/>
      <c r="H7" s="309"/>
      <c r="I7" s="309"/>
      <c r="N7" s="1"/>
      <c r="O7" s="1"/>
      <c r="Q7" s="1"/>
      <c r="R7" s="1"/>
      <c r="S7" s="1"/>
    </row>
    <row r="8" spans="1:20">
      <c r="A8" s="309" t="s">
        <v>75</v>
      </c>
      <c r="B8" s="309" t="s">
        <v>4</v>
      </c>
      <c r="C8" s="309"/>
      <c r="D8" s="309"/>
      <c r="E8" s="309"/>
      <c r="F8" s="309"/>
      <c r="G8" s="309"/>
      <c r="H8" s="309"/>
      <c r="I8" s="309"/>
      <c r="N8" s="1"/>
      <c r="O8" s="1"/>
      <c r="Q8" s="1"/>
      <c r="R8" s="1"/>
      <c r="S8" s="1"/>
    </row>
    <row r="9" spans="1:20">
      <c r="A9" s="309" t="s">
        <v>5</v>
      </c>
      <c r="B9" s="315"/>
      <c r="C9" s="315"/>
      <c r="D9" s="315"/>
      <c r="E9" s="315"/>
      <c r="F9" s="315"/>
      <c r="G9" s="315"/>
      <c r="H9" s="315"/>
      <c r="I9" s="315"/>
      <c r="N9" s="1"/>
      <c r="O9" s="1"/>
      <c r="Q9" s="1"/>
      <c r="R9" s="1"/>
      <c r="S9" s="1"/>
    </row>
    <row r="10" spans="1:20">
      <c r="A10" s="260"/>
      <c r="B10" s="260"/>
      <c r="C10" s="321"/>
      <c r="D10" s="321"/>
      <c r="E10" s="321"/>
      <c r="F10" s="321"/>
      <c r="G10" s="321"/>
      <c r="H10" s="321"/>
      <c r="I10" s="321"/>
      <c r="N10" s="260"/>
      <c r="O10" s="1"/>
      <c r="Q10" s="1"/>
      <c r="R10" s="1"/>
      <c r="S10" s="1"/>
    </row>
    <row r="11" spans="1:20" ht="15.75" customHeight="1">
      <c r="A11" s="310" t="s">
        <v>6</v>
      </c>
      <c r="B11" s="311" t="s">
        <v>7</v>
      </c>
      <c r="C11" s="312"/>
      <c r="D11" s="310" t="s">
        <v>8</v>
      </c>
      <c r="E11" s="310" t="s">
        <v>9</v>
      </c>
      <c r="F11" s="311" t="s">
        <v>10</v>
      </c>
      <c r="G11" s="312"/>
      <c r="H11" s="311" t="s">
        <v>11</v>
      </c>
      <c r="I11" s="313"/>
      <c r="N11" s="311" t="s">
        <v>7</v>
      </c>
      <c r="O11" s="312"/>
      <c r="P11" s="310" t="s">
        <v>8</v>
      </c>
      <c r="Q11" s="310" t="s">
        <v>9</v>
      </c>
      <c r="R11" s="311" t="s">
        <v>10</v>
      </c>
      <c r="S11" s="312"/>
    </row>
    <row r="12" spans="1:20" ht="15.75" customHeight="1">
      <c r="A12" s="310"/>
      <c r="B12" s="305" t="s">
        <v>12</v>
      </c>
      <c r="C12" s="305" t="s">
        <v>13</v>
      </c>
      <c r="D12" s="310"/>
      <c r="E12" s="310"/>
      <c r="F12" s="305" t="s">
        <v>14</v>
      </c>
      <c r="G12" s="303" t="s">
        <v>15</v>
      </c>
      <c r="H12" s="305" t="s">
        <v>14</v>
      </c>
      <c r="I12" s="305" t="s">
        <v>15</v>
      </c>
      <c r="N12" s="305" t="s">
        <v>12</v>
      </c>
      <c r="O12" s="305" t="s">
        <v>13</v>
      </c>
      <c r="P12" s="310"/>
      <c r="Q12" s="310"/>
      <c r="R12" s="305" t="s">
        <v>14</v>
      </c>
      <c r="S12" s="303" t="s">
        <v>15</v>
      </c>
    </row>
    <row r="13" spans="1:20" ht="17.25" customHeight="1">
      <c r="A13" s="310"/>
      <c r="B13" s="306"/>
      <c r="C13" s="306"/>
      <c r="D13" s="310"/>
      <c r="E13" s="310"/>
      <c r="F13" s="306"/>
      <c r="G13" s="304"/>
      <c r="H13" s="306"/>
      <c r="I13" s="306"/>
      <c r="N13" s="306"/>
      <c r="O13" s="306"/>
      <c r="P13" s="310"/>
      <c r="Q13" s="310"/>
      <c r="R13" s="306"/>
      <c r="S13" s="304"/>
    </row>
    <row r="14" spans="1:20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92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20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20" ht="18" customHeight="1">
      <c r="A16" s="14">
        <v>42018</v>
      </c>
      <c r="B16" s="21" t="s">
        <v>62</v>
      </c>
      <c r="C16" s="11">
        <f t="shared" ref="C16:C52" si="0">A16</f>
        <v>42018</v>
      </c>
      <c r="D16" s="16" t="s">
        <v>44</v>
      </c>
      <c r="E16" s="34" t="s">
        <v>45</v>
      </c>
      <c r="F16" s="9">
        <v>550000000</v>
      </c>
      <c r="G16" s="18"/>
      <c r="H16" s="5">
        <f t="shared" ref="H16:H17" si="1">MAX(H15+F16-G16-I15,0)</f>
        <v>550000000</v>
      </c>
      <c r="I16" s="5">
        <f t="shared" ref="I16:I17" si="2">MAX(I15+G16-F16-H15,0)</f>
        <v>0</v>
      </c>
      <c r="J16" s="33">
        <f t="shared" ref="J16:J47" si="3">IF(A16&lt;&gt;"",MONTH(A16),"")</f>
        <v>1</v>
      </c>
      <c r="K16" s="193"/>
      <c r="N16" s="21" t="str">
        <f ca="1">IF(ROWS($1:1)&gt;COUNT(Dong1),"",OFFSET('141-TT'!B$1,SMALL(Dong1,ROWS($1:1)),))</f>
        <v>C09</v>
      </c>
      <c r="O16" s="136">
        <f ca="1">IF(ROWS($1:1)&gt;COUNT(Dong1),"",OFFSET('141-TT'!C$1,SMALL(Dong1,ROWS($1:1)),))</f>
        <v>42339</v>
      </c>
      <c r="P16" s="21" t="str">
        <f ca="1">IF(ROWS($1:1)&gt;COUNT(Dong1),"",OFFSET('141-TT'!D$1,SMALL(Dong1,ROWS($1:1)),))</f>
        <v>Tạm ứng mua NL</v>
      </c>
      <c r="Q16" s="21" t="str">
        <f ca="1">IF(ROWS($1:1)&gt;COUNT(Dong1),"",OFFSET('141-TT'!E$1,SMALL(Dong1,ROWS($1:1)),))</f>
        <v>111</v>
      </c>
      <c r="R16" s="21">
        <f ca="1">IF(ROWS($1:1)&gt;COUNT(Dong1),"",OFFSET('141-TT'!F$1,SMALL(Dong1,ROWS($1:1)),))</f>
        <v>370000000</v>
      </c>
      <c r="S16" s="21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8" customHeight="1">
      <c r="A17" s="14">
        <v>42020</v>
      </c>
      <c r="B17" s="21" t="s">
        <v>55</v>
      </c>
      <c r="C17" s="11">
        <f t="shared" si="0"/>
        <v>42020</v>
      </c>
      <c r="D17" s="16" t="s">
        <v>44</v>
      </c>
      <c r="E17" s="34" t="s">
        <v>45</v>
      </c>
      <c r="F17" s="9">
        <v>500000000</v>
      </c>
      <c r="G17" s="18"/>
      <c r="H17" s="5">
        <f t="shared" si="1"/>
        <v>1050000000</v>
      </c>
      <c r="I17" s="5">
        <f t="shared" si="2"/>
        <v>0</v>
      </c>
      <c r="J17" s="33">
        <f t="shared" si="3"/>
        <v>1</v>
      </c>
      <c r="K17" s="193"/>
      <c r="N17" s="21" t="str">
        <f ca="1">IF(ROWS($1:2)&gt;COUNT(Dong1),"",OFFSET('141-TT'!B$1,SMALL(Dong1,ROWS($1:2)),))</f>
        <v>C19</v>
      </c>
      <c r="O17" s="136">
        <f ca="1">IF(ROWS($1:2)&gt;COUNT(Dong1),"",OFFSET('141-TT'!C$1,SMALL(Dong1,ROWS($1:2)),))</f>
        <v>42343</v>
      </c>
      <c r="P17" s="21" t="str">
        <f ca="1">IF(ROWS($1:2)&gt;COUNT(Dong1),"",OFFSET('141-TT'!D$1,SMALL(Dong1,ROWS($1:2)),))</f>
        <v>Tạm ứng mua NL</v>
      </c>
      <c r="Q17" s="21" t="str">
        <f ca="1">IF(ROWS($1:2)&gt;COUNT(Dong1),"",OFFSET('141-TT'!E$1,SMALL(Dong1,ROWS($1:2)),))</f>
        <v>111</v>
      </c>
      <c r="R17" s="21">
        <f ca="1">IF(ROWS($1:2)&gt;COUNT(Dong1),"",OFFSET('141-TT'!F$1,SMALL(Dong1,ROWS($1:2)),))</f>
        <v>570000000</v>
      </c>
      <c r="S17" s="21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8" customHeight="1">
      <c r="A18" s="14">
        <v>42024</v>
      </c>
      <c r="B18" s="21" t="s">
        <v>102</v>
      </c>
      <c r="C18" s="11">
        <f t="shared" si="0"/>
        <v>42024</v>
      </c>
      <c r="D18" s="16" t="s">
        <v>44</v>
      </c>
      <c r="E18" s="34" t="s">
        <v>45</v>
      </c>
      <c r="F18" s="9">
        <v>500000000</v>
      </c>
      <c r="G18" s="18"/>
      <c r="H18" s="5">
        <f t="shared" ref="H18:H81" si="4">MAX(H17+F18-G18-I17,0)</f>
        <v>1550000000</v>
      </c>
      <c r="I18" s="5">
        <f t="shared" ref="I18:I81" si="5">MAX(I17+G18-F18-H17,0)</f>
        <v>0</v>
      </c>
      <c r="J18" s="33">
        <f t="shared" si="3"/>
        <v>1</v>
      </c>
      <c r="K18" s="193"/>
      <c r="N18" s="21" t="str">
        <f ca="1">IF(ROWS($1:3)&gt;COUNT(Dong1),"",OFFSET('141-TT'!B$1,SMALL(Dong1,ROWS($1:3)),))</f>
        <v>C30</v>
      </c>
      <c r="O18" s="136">
        <f ca="1">IF(ROWS($1:3)&gt;COUNT(Dong1),"",OFFSET('141-TT'!C$1,SMALL(Dong1,ROWS($1:3)),))</f>
        <v>42350</v>
      </c>
      <c r="P18" s="21" t="str">
        <f ca="1">IF(ROWS($1:3)&gt;COUNT(Dong1),"",OFFSET('141-TT'!D$1,SMALL(Dong1,ROWS($1:3)),))</f>
        <v>Tạm ứng mua NL</v>
      </c>
      <c r="Q18" s="21" t="str">
        <f ca="1">IF(ROWS($1:3)&gt;COUNT(Dong1),"",OFFSET('141-TT'!E$1,SMALL(Dong1,ROWS($1:3)),))</f>
        <v>111</v>
      </c>
      <c r="R18" s="21">
        <f ca="1">IF(ROWS($1:3)&gt;COUNT(Dong1),"",OFFSET('141-TT'!F$1,SMALL(Dong1,ROWS($1:3)),))</f>
        <v>390000000</v>
      </c>
      <c r="S18" s="21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8" customHeight="1">
      <c r="A19" s="14">
        <v>42027</v>
      </c>
      <c r="B19" s="21" t="s">
        <v>56</v>
      </c>
      <c r="C19" s="11">
        <f t="shared" si="0"/>
        <v>42027</v>
      </c>
      <c r="D19" s="16" t="s">
        <v>44</v>
      </c>
      <c r="E19" s="34" t="s">
        <v>45</v>
      </c>
      <c r="F19" s="9">
        <v>550000000</v>
      </c>
      <c r="G19" s="18"/>
      <c r="H19" s="5">
        <f t="shared" si="4"/>
        <v>2100000000</v>
      </c>
      <c r="I19" s="5">
        <f t="shared" si="5"/>
        <v>0</v>
      </c>
      <c r="J19" s="33">
        <f t="shared" si="3"/>
        <v>1</v>
      </c>
      <c r="K19" s="193"/>
      <c r="N19" s="21" t="str">
        <f ca="1">IF(ROWS($1:4)&gt;COUNT(Dong1),"",OFFSET('141-TT'!B$1,SMALL(Dong1,ROWS($1:4)),))</f>
        <v>C34</v>
      </c>
      <c r="O19" s="136">
        <f ca="1">IF(ROWS($1:4)&gt;COUNT(Dong1),"",OFFSET('141-TT'!C$1,SMALL(Dong1,ROWS($1:4)),))</f>
        <v>42353</v>
      </c>
      <c r="P19" s="21" t="str">
        <f ca="1">IF(ROWS($1:4)&gt;COUNT(Dong1),"",OFFSET('141-TT'!D$1,SMALL(Dong1,ROWS($1:4)),))</f>
        <v>Tạm ứng mua NL</v>
      </c>
      <c r="Q19" s="21" t="str">
        <f ca="1">IF(ROWS($1:4)&gt;COUNT(Dong1),"",OFFSET('141-TT'!E$1,SMALL(Dong1,ROWS($1:4)),))</f>
        <v>111</v>
      </c>
      <c r="R19" s="21">
        <f ca="1">IF(ROWS($1:4)&gt;COUNT(Dong1),"",OFFSET('141-TT'!F$1,SMALL(Dong1,ROWS($1:4)),))</f>
        <v>380000000</v>
      </c>
      <c r="S19" s="21">
        <f ca="1">IF(ROWS($1:4)&gt;COUNT(Dong1),"",OFFSET('141-TT'!G$1,SMALL(Dong1,ROWS($1:4)),))</f>
        <v>0</v>
      </c>
      <c r="T19" s="1" t="str">
        <f ca="1">IF(IF(ROWS($1:4)&gt;COUNT(Dong1),"",OFFSET('141-TT'!K$1,SMALL(Dong1,ROWS($1:4)),))=0,"",IF(ROWS($1:4)&gt;COUNT(Dong1),"",OFFSET('141-TT'!K$1,SMALL(Dong1,ROWS($1:4)),)))</f>
        <v/>
      </c>
    </row>
    <row r="20" spans="1:20" ht="18" customHeight="1">
      <c r="A20" s="14">
        <v>42032</v>
      </c>
      <c r="B20" s="21" t="s">
        <v>69</v>
      </c>
      <c r="C20" s="11">
        <f t="shared" si="0"/>
        <v>42032</v>
      </c>
      <c r="D20" s="16" t="s">
        <v>44</v>
      </c>
      <c r="E20" s="34" t="s">
        <v>45</v>
      </c>
      <c r="F20" s="9">
        <v>400000000</v>
      </c>
      <c r="G20" s="18"/>
      <c r="H20" s="5">
        <f t="shared" si="4"/>
        <v>2500000000</v>
      </c>
      <c r="I20" s="5">
        <f t="shared" si="5"/>
        <v>0</v>
      </c>
      <c r="J20" s="33">
        <f t="shared" si="3"/>
        <v>1</v>
      </c>
      <c r="K20" s="193"/>
      <c r="N20" s="21" t="str">
        <f ca="1">IF(ROWS($1:5)&gt;COUNT(Dong1),"",OFFSET('141-TT'!B$1,SMALL(Dong1,ROWS($1:5)),))</f>
        <v>C37</v>
      </c>
      <c r="O20" s="136">
        <f ca="1">IF(ROWS($1:5)&gt;COUNT(Dong1),"",OFFSET('141-TT'!C$1,SMALL(Dong1,ROWS($1:5)),))</f>
        <v>42357</v>
      </c>
      <c r="P20" s="21" t="str">
        <f ca="1">IF(ROWS($1:5)&gt;COUNT(Dong1),"",OFFSET('141-TT'!D$1,SMALL(Dong1,ROWS($1:5)),))</f>
        <v>Tạm ứng mua NL</v>
      </c>
      <c r="Q20" s="21" t="str">
        <f ca="1">IF(ROWS($1:5)&gt;COUNT(Dong1),"",OFFSET('141-TT'!E$1,SMALL(Dong1,ROWS($1:5)),))</f>
        <v>111</v>
      </c>
      <c r="R20" s="21">
        <f ca="1">IF(ROWS($1:5)&gt;COUNT(Dong1),"",OFFSET('141-TT'!F$1,SMALL(Dong1,ROWS($1:5)),))</f>
        <v>340000000</v>
      </c>
      <c r="S20" s="21">
        <f ca="1">IF(ROWS($1:5)&gt;COUNT(Dong1),"",OFFSET('141-TT'!G$1,SMALL(Dong1,ROWS($1:5)),))</f>
        <v>0</v>
      </c>
      <c r="T20" s="1" t="str">
        <f ca="1">IF(IF(ROWS($1:5)&gt;COUNT(Dong1),"",OFFSET('141-TT'!K$1,SMALL(Dong1,ROWS($1:5)),))=0,"",IF(ROWS($1:5)&gt;COUNT(Dong1),"",OFFSET('141-TT'!K$1,SMALL(Dong1,ROWS($1:5)),)))</f>
        <v/>
      </c>
    </row>
    <row r="21" spans="1:20" ht="18" customHeight="1">
      <c r="A21" s="14">
        <v>42035</v>
      </c>
      <c r="B21" s="21" t="s">
        <v>72</v>
      </c>
      <c r="C21" s="11">
        <f t="shared" si="0"/>
        <v>42035</v>
      </c>
      <c r="D21" s="16" t="s">
        <v>99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3">
        <f t="shared" si="3"/>
        <v>1</v>
      </c>
      <c r="K21" s="194" t="s">
        <v>193</v>
      </c>
      <c r="N21" s="21" t="str">
        <f ca="1">IF(ROWS($1:6)&gt;COUNT(Dong1),"",OFFSET('141-TT'!B$1,SMALL(Dong1,ROWS($1:6)),))</f>
        <v>C40</v>
      </c>
      <c r="O21" s="136">
        <f ca="1">IF(ROWS($1:6)&gt;COUNT(Dong1),"",OFFSET('141-TT'!C$1,SMALL(Dong1,ROWS($1:6)),))</f>
        <v>42360</v>
      </c>
      <c r="P21" s="21" t="str">
        <f ca="1">IF(ROWS($1:6)&gt;COUNT(Dong1),"",OFFSET('141-TT'!D$1,SMALL(Dong1,ROWS($1:6)),))</f>
        <v>Tạm ứng mua NL</v>
      </c>
      <c r="Q21" s="21" t="str">
        <f ca="1">IF(ROWS($1:6)&gt;COUNT(Dong1),"",OFFSET('141-TT'!E$1,SMALL(Dong1,ROWS($1:6)),))</f>
        <v>111</v>
      </c>
      <c r="R21" s="21">
        <f ca="1">IF(ROWS($1:6)&gt;COUNT(Dong1),"",OFFSET('141-TT'!F$1,SMALL(Dong1,ROWS($1:6)),))</f>
        <v>340000000</v>
      </c>
      <c r="S21" s="21">
        <f ca="1">IF(ROWS($1:6)&gt;COUNT(Dong1),"",OFFSET('141-TT'!G$1,SMALL(Dong1,ROWS($1:6)),))</f>
        <v>0</v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18" customHeight="1">
      <c r="A22" s="14">
        <v>42035</v>
      </c>
      <c r="B22" s="21" t="s">
        <v>72</v>
      </c>
      <c r="C22" s="11">
        <f t="shared" si="0"/>
        <v>42035</v>
      </c>
      <c r="D22" s="16" t="s">
        <v>53</v>
      </c>
      <c r="E22" s="12" t="s">
        <v>42</v>
      </c>
      <c r="F22" s="9"/>
      <c r="G22" s="18">
        <v>296270000</v>
      </c>
      <c r="H22" s="5">
        <f t="shared" si="4"/>
        <v>1886604500</v>
      </c>
      <c r="I22" s="5">
        <f t="shared" si="5"/>
        <v>0</v>
      </c>
      <c r="J22" s="33">
        <f t="shared" si="3"/>
        <v>1</v>
      </c>
      <c r="K22" s="193" t="s">
        <v>194</v>
      </c>
      <c r="N22" s="21" t="str">
        <f ca="1">IF(ROWS($1:7)&gt;COUNT(Dong1),"",OFFSET('141-TT'!B$1,SMALL(Dong1,ROWS($1:7)),))</f>
        <v>C45</v>
      </c>
      <c r="O22" s="136">
        <f ca="1">IF(ROWS($1:7)&gt;COUNT(Dong1),"",OFFSET('141-TT'!C$1,SMALL(Dong1,ROWS($1:7)),))</f>
        <v>42360</v>
      </c>
      <c r="P22" s="21" t="str">
        <f ca="1">IF(ROWS($1:7)&gt;COUNT(Dong1),"",OFFSET('141-TT'!D$1,SMALL(Dong1,ROWS($1:7)),))</f>
        <v>Tạm ứng mua NL</v>
      </c>
      <c r="Q22" s="21" t="str">
        <f ca="1">IF(ROWS($1:7)&gt;COUNT(Dong1),"",OFFSET('141-TT'!E$1,SMALL(Dong1,ROWS($1:7)),))</f>
        <v>111</v>
      </c>
      <c r="R22" s="21">
        <f ca="1">IF(ROWS($1:7)&gt;COUNT(Dong1),"",OFFSET('141-TT'!F$1,SMALL(Dong1,ROWS($1:7)),))</f>
        <v>520000000</v>
      </c>
      <c r="S22" s="21">
        <f ca="1">IF(ROWS($1:7)&gt;COUNT(Dong1),"",OFFSET('141-TT'!G$1,SMALL(Dong1,ROWS($1:7)),))</f>
        <v>0</v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18" customHeight="1">
      <c r="A23" s="14">
        <v>42035</v>
      </c>
      <c r="B23" s="21" t="s">
        <v>72</v>
      </c>
      <c r="C23" s="11">
        <f t="shared" si="0"/>
        <v>42035</v>
      </c>
      <c r="D23" s="16" t="s">
        <v>33</v>
      </c>
      <c r="E23" s="12" t="s">
        <v>42</v>
      </c>
      <c r="F23" s="9"/>
      <c r="G23" s="18">
        <v>158364000</v>
      </c>
      <c r="H23" s="5">
        <f t="shared" si="4"/>
        <v>1728240500</v>
      </c>
      <c r="I23" s="5">
        <f t="shared" si="5"/>
        <v>0</v>
      </c>
      <c r="J23" s="33">
        <f t="shared" si="3"/>
        <v>1</v>
      </c>
      <c r="K23" s="193" t="s">
        <v>172</v>
      </c>
      <c r="N23" s="21" t="str">
        <f ca="1">IF(ROWS($1:8)&gt;COUNT(Dong1),"",OFFSET('141-TT'!B$1,SMALL(Dong1,ROWS($1:8)),))</f>
        <v>C48</v>
      </c>
      <c r="O23" s="136">
        <f ca="1">IF(ROWS($1:8)&gt;COUNT(Dong1),"",OFFSET('141-TT'!C$1,SMALL(Dong1,ROWS($1:8)),))</f>
        <v>42360</v>
      </c>
      <c r="P23" s="21" t="str">
        <f ca="1">IF(ROWS($1:8)&gt;COUNT(Dong1),"",OFFSET('141-TT'!D$1,SMALL(Dong1,ROWS($1:8)),))</f>
        <v>Tạm ứng mua NL</v>
      </c>
      <c r="Q23" s="21" t="str">
        <f ca="1">IF(ROWS($1:8)&gt;COUNT(Dong1),"",OFFSET('141-TT'!E$1,SMALL(Dong1,ROWS($1:8)),))</f>
        <v>111</v>
      </c>
      <c r="R23" s="21">
        <f ca="1">IF(ROWS($1:8)&gt;COUNT(Dong1),"",OFFSET('141-TT'!F$1,SMALL(Dong1,ROWS($1:8)),))</f>
        <v>520000000</v>
      </c>
      <c r="S23" s="21">
        <f ca="1">IF(ROWS($1:8)&gt;COUNT(Dong1),"",OFFSET('141-TT'!G$1,SMALL(Dong1,ROWS($1:8)),))</f>
        <v>0</v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18" customHeight="1">
      <c r="A24" s="14">
        <v>42035</v>
      </c>
      <c r="B24" s="21" t="s">
        <v>72</v>
      </c>
      <c r="C24" s="11">
        <f t="shared" si="0"/>
        <v>42035</v>
      </c>
      <c r="D24" s="16" t="s">
        <v>52</v>
      </c>
      <c r="E24" s="12" t="s">
        <v>42</v>
      </c>
      <c r="F24" s="9"/>
      <c r="G24" s="18">
        <v>157489500</v>
      </c>
      <c r="H24" s="5">
        <f t="shared" si="4"/>
        <v>1570751000</v>
      </c>
      <c r="I24" s="5">
        <f t="shared" si="5"/>
        <v>0</v>
      </c>
      <c r="J24" s="33">
        <f t="shared" si="3"/>
        <v>1</v>
      </c>
      <c r="K24" s="193" t="s">
        <v>182</v>
      </c>
      <c r="N24" s="21" t="str">
        <f ca="1">IF(ROWS($1:9)&gt;COUNT(Dong1),"",OFFSET('141-TT'!B$1,SMALL(Dong1,ROWS($1:9)),))</f>
        <v>C52</v>
      </c>
      <c r="O24" s="136">
        <f ca="1">IF(ROWS($1:9)&gt;COUNT(Dong1),"",OFFSET('141-TT'!C$1,SMALL(Dong1,ROWS($1:9)),))</f>
        <v>42360</v>
      </c>
      <c r="P24" s="21" t="str">
        <f ca="1">IF(ROWS($1:9)&gt;COUNT(Dong1),"",OFFSET('141-TT'!D$1,SMALL(Dong1,ROWS($1:9)),))</f>
        <v>Tạm ứng mua NL</v>
      </c>
      <c r="Q24" s="21" t="str">
        <f ca="1">IF(ROWS($1:9)&gt;COUNT(Dong1),"",OFFSET('141-TT'!E$1,SMALL(Dong1,ROWS($1:9)),))</f>
        <v>111</v>
      </c>
      <c r="R24" s="21">
        <f ca="1">IF(ROWS($1:9)&gt;COUNT(Dong1),"",OFFSET('141-TT'!F$1,SMALL(Dong1,ROWS($1:9)),))</f>
        <v>430000000</v>
      </c>
      <c r="S24" s="21">
        <f ca="1">IF(ROWS($1:9)&gt;COUNT(Dong1),"",OFFSET('141-TT'!G$1,SMALL(Dong1,ROWS($1:9)),))</f>
        <v>0</v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8" customHeight="1">
      <c r="A25" s="14">
        <v>42035</v>
      </c>
      <c r="B25" s="21" t="s">
        <v>72</v>
      </c>
      <c r="C25" s="11">
        <f t="shared" si="0"/>
        <v>42035</v>
      </c>
      <c r="D25" s="16" t="s">
        <v>100</v>
      </c>
      <c r="E25" s="12" t="s">
        <v>42</v>
      </c>
      <c r="F25" s="9"/>
      <c r="G25" s="18">
        <v>157145000</v>
      </c>
      <c r="H25" s="5">
        <f t="shared" si="4"/>
        <v>1413606000</v>
      </c>
      <c r="I25" s="5">
        <f t="shared" si="5"/>
        <v>0</v>
      </c>
      <c r="J25" s="33">
        <f t="shared" si="3"/>
        <v>1</v>
      </c>
      <c r="K25" s="193" t="s">
        <v>195</v>
      </c>
      <c r="N25" s="21" t="str">
        <f ca="1">IF(ROWS($1:10)&gt;COUNT(Dong1),"",OFFSET('141-TT'!B$1,SMALL(Dong1,ROWS($1:10)),))</f>
        <v>C57</v>
      </c>
      <c r="O25" s="136">
        <f ca="1">IF(ROWS($1:10)&gt;COUNT(Dong1),"",OFFSET('141-TT'!C$1,SMALL(Dong1,ROWS($1:10)),))</f>
        <v>42360</v>
      </c>
      <c r="P25" s="21" t="str">
        <f ca="1">IF(ROWS($1:10)&gt;COUNT(Dong1),"",OFFSET('141-TT'!D$1,SMALL(Dong1,ROWS($1:10)),))</f>
        <v>Tạm ứng mua NL</v>
      </c>
      <c r="Q25" s="21" t="str">
        <f ca="1">IF(ROWS($1:10)&gt;COUNT(Dong1),"",OFFSET('141-TT'!E$1,SMALL(Dong1,ROWS($1:10)),))</f>
        <v>111</v>
      </c>
      <c r="R25" s="21">
        <f ca="1">IF(ROWS($1:10)&gt;COUNT(Dong1),"",OFFSET('141-TT'!F$1,SMALL(Dong1,ROWS($1:10)),))</f>
        <v>450000000</v>
      </c>
      <c r="S25" s="21">
        <f ca="1">IF(ROWS($1:10)&gt;COUNT(Dong1),"",OFFSET('141-TT'!G$1,SMALL(Dong1,ROWS($1:10)),))</f>
        <v>0</v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8" customHeight="1">
      <c r="A26" s="14">
        <v>42035</v>
      </c>
      <c r="B26" s="21" t="s">
        <v>72</v>
      </c>
      <c r="C26" s="11">
        <f t="shared" si="0"/>
        <v>42035</v>
      </c>
      <c r="D26" s="16" t="s">
        <v>101</v>
      </c>
      <c r="E26" s="12" t="s">
        <v>42</v>
      </c>
      <c r="F26" s="9"/>
      <c r="G26" s="18">
        <v>155555000</v>
      </c>
      <c r="H26" s="5">
        <f t="shared" si="4"/>
        <v>1258051000</v>
      </c>
      <c r="I26" s="5">
        <f t="shared" si="5"/>
        <v>0</v>
      </c>
      <c r="J26" s="33">
        <f t="shared" si="3"/>
        <v>1</v>
      </c>
      <c r="K26" s="193" t="s">
        <v>196</v>
      </c>
      <c r="N26" s="21" t="str">
        <f ca="1">IF(ROWS($1:11)&gt;COUNT(Dong1),"",OFFSET('141-TT'!B$1,SMALL(Dong1,ROWS($1:11)),))</f>
        <v>TU23</v>
      </c>
      <c r="O26" s="136">
        <f ca="1">IF(ROWS($1:11)&gt;COUNT(Dong1),"",OFFSET('141-TT'!C$1,SMALL(Dong1,ROWS($1:11)),))</f>
        <v>42368</v>
      </c>
      <c r="P26" s="21" t="str">
        <f ca="1">IF(ROWS($1:11)&gt;COUNT(Dong1),"",OFFSET('141-TT'!D$1,SMALL(Dong1,ROWS($1:11)),))</f>
        <v>Võ Thị Bảy</v>
      </c>
      <c r="Q26" s="21" t="str">
        <f ca="1">IF(ROWS($1:11)&gt;COUNT(Dong1),"",OFFSET('141-TT'!E$1,SMALL(Dong1,ROWS($1:11)),))</f>
        <v>331</v>
      </c>
      <c r="R26" s="21">
        <f ca="1">IF(ROWS($1:11)&gt;COUNT(Dong1),"",OFFSET('141-TT'!F$1,SMALL(Dong1,ROWS($1:11)),))</f>
        <v>0</v>
      </c>
      <c r="S26" s="21">
        <f ca="1">IF(ROWS($1:11)&gt;COUNT(Dong1),"",OFFSET('141-TT'!G$1,SMALL(Dong1,ROWS($1:11)),))</f>
        <v>757087500</v>
      </c>
      <c r="T26" s="1" t="str">
        <f ca="1">IF(IF(ROWS($1:11)&gt;COUNT(Dong1),"",OFFSET('141-TT'!K$1,SMALL(Dong1,ROWS($1:11)),))=0,"",IF(ROWS($1:11)&gt;COUNT(Dong1),"",OFFSET('141-TT'!K$1,SMALL(Dong1,ROWS($1:11)),)))</f>
        <v>N10 &amp; N19 &amp; N20 &amp; N26 &amp;N28 &amp; N40 &amp; N43 &amp; N51</v>
      </c>
    </row>
    <row r="27" spans="1:20" ht="18" customHeight="1">
      <c r="A27" s="14">
        <v>42035</v>
      </c>
      <c r="B27" s="21" t="s">
        <v>72</v>
      </c>
      <c r="C27" s="11">
        <f t="shared" si="0"/>
        <v>42035</v>
      </c>
      <c r="D27" s="16" t="s">
        <v>36</v>
      </c>
      <c r="E27" s="12" t="s">
        <v>42</v>
      </c>
      <c r="F27" s="9"/>
      <c r="G27" s="18">
        <v>157940000</v>
      </c>
      <c r="H27" s="5">
        <f t="shared" si="4"/>
        <v>1100111000</v>
      </c>
      <c r="I27" s="5">
        <f t="shared" si="5"/>
        <v>0</v>
      </c>
      <c r="J27" s="33">
        <f t="shared" si="3"/>
        <v>1</v>
      </c>
      <c r="K27" s="193" t="s">
        <v>177</v>
      </c>
      <c r="N27" s="21" t="str">
        <f ca="1">IF(ROWS($1:12)&gt;COUNT(Dong1),"",OFFSET('141-TT'!B$1,SMALL(Dong1,ROWS($1:12)),))</f>
        <v>TU23</v>
      </c>
      <c r="O27" s="136">
        <f ca="1">IF(ROWS($1:12)&gt;COUNT(Dong1),"",OFFSET('141-TT'!C$1,SMALL(Dong1,ROWS($1:12)),))</f>
        <v>42368</v>
      </c>
      <c r="P27" s="21" t="str">
        <f ca="1">IF(ROWS($1:12)&gt;COUNT(Dong1),"",OFFSET('141-TT'!D$1,SMALL(Dong1,ROWS($1:12)),))</f>
        <v>Võ Văn Bá</v>
      </c>
      <c r="Q27" s="21" t="str">
        <f ca="1">IF(ROWS($1:12)&gt;COUNT(Dong1),"",OFFSET('141-TT'!E$1,SMALL(Dong1,ROWS($1:12)),))</f>
        <v>331</v>
      </c>
      <c r="R27" s="21">
        <f ca="1">IF(ROWS($1:12)&gt;COUNT(Dong1),"",OFFSET('141-TT'!F$1,SMALL(Dong1,ROWS($1:12)),))</f>
        <v>0</v>
      </c>
      <c r="S27" s="21">
        <f ca="1">IF(ROWS($1:12)&gt;COUNT(Dong1),"",OFFSET('141-TT'!G$1,SMALL(Dong1,ROWS($1:12)),))</f>
        <v>731144500</v>
      </c>
      <c r="T27" s="1" t="str">
        <f ca="1">IF(IF(ROWS($1:12)&gt;COUNT(Dong1),"",OFFSET('141-TT'!K$1,SMALL(Dong1,ROWS($1:12)),))=0,"",IF(ROWS($1:12)&gt;COUNT(Dong1),"",OFFSET('141-TT'!K$1,SMALL(Dong1,ROWS($1:12)),)))</f>
        <v>N11 &amp; N17 &amp; N21 &amp; N27 &amp;N29 &amp; N38 &amp; N44 &amp;N52</v>
      </c>
    </row>
    <row r="28" spans="1:20" ht="18" customHeight="1">
      <c r="A28" s="14">
        <v>42035</v>
      </c>
      <c r="B28" s="21" t="s">
        <v>72</v>
      </c>
      <c r="C28" s="11">
        <f t="shared" si="0"/>
        <v>42035</v>
      </c>
      <c r="D28" s="16" t="s">
        <v>34</v>
      </c>
      <c r="E28" s="12" t="s">
        <v>42</v>
      </c>
      <c r="F28" s="9"/>
      <c r="G28" s="18">
        <v>158523000</v>
      </c>
      <c r="H28" s="5">
        <f t="shared" si="4"/>
        <v>941588000</v>
      </c>
      <c r="I28" s="5">
        <f t="shared" si="5"/>
        <v>0</v>
      </c>
      <c r="J28" s="33">
        <f t="shared" si="3"/>
        <v>1</v>
      </c>
      <c r="K28" s="193" t="s">
        <v>186</v>
      </c>
      <c r="N28" s="21" t="str">
        <f ca="1">IF(ROWS($1:13)&gt;COUNT(Dong1),"",OFFSET('141-TT'!B$1,SMALL(Dong1,ROWS($1:13)),))</f>
        <v>TU23</v>
      </c>
      <c r="O28" s="136">
        <f ca="1">IF(ROWS($1:13)&gt;COUNT(Dong1),"",OFFSET('141-TT'!C$1,SMALL(Dong1,ROWS($1:13)),))</f>
        <v>42368</v>
      </c>
      <c r="P28" s="21" t="str">
        <f ca="1">IF(ROWS($1:13)&gt;COUNT(Dong1),"",OFFSET('141-TT'!D$1,SMALL(Dong1,ROWS($1:13)),))</f>
        <v>Nguyễn Thanh Vân</v>
      </c>
      <c r="Q28" s="21" t="str">
        <f ca="1">IF(ROWS($1:13)&gt;COUNT(Dong1),"",OFFSET('141-TT'!E$1,SMALL(Dong1,ROWS($1:13)),))</f>
        <v>331</v>
      </c>
      <c r="R28" s="21">
        <f ca="1">IF(ROWS($1:13)&gt;COUNT(Dong1),"",OFFSET('141-TT'!F$1,SMALL(Dong1,ROWS($1:13)),))</f>
        <v>0</v>
      </c>
      <c r="S28" s="21">
        <f ca="1">IF(ROWS($1:13)&gt;COUNT(Dong1),"",OFFSET('141-TT'!G$1,SMALL(Dong1,ROWS($1:13)),))</f>
        <v>551506000</v>
      </c>
      <c r="T28" s="1" t="str">
        <f ca="1">IF(IF(ROWS($1:13)&gt;COUNT(Dong1),"",OFFSET('141-TT'!K$1,SMALL(Dong1,ROWS($1:13)),))=0,"",IF(ROWS($1:13)&gt;COUNT(Dong1),"",OFFSET('141-TT'!K$1,SMALL(Dong1,ROWS($1:13)),)))</f>
        <v>N12 &amp; N18 &amp; N22 &amp; N30 &amp; N39 &amp; N45</v>
      </c>
    </row>
    <row r="29" spans="1:20" ht="18" customHeight="1">
      <c r="A29" s="14">
        <v>42035</v>
      </c>
      <c r="B29" s="21" t="s">
        <v>72</v>
      </c>
      <c r="C29" s="11">
        <f t="shared" si="0"/>
        <v>42035</v>
      </c>
      <c r="D29" s="16" t="s">
        <v>40</v>
      </c>
      <c r="E29" s="12" t="s">
        <v>42</v>
      </c>
      <c r="F29" s="9"/>
      <c r="G29" s="18">
        <v>158470000</v>
      </c>
      <c r="H29" s="5">
        <f t="shared" si="4"/>
        <v>783118000</v>
      </c>
      <c r="I29" s="5">
        <f t="shared" si="5"/>
        <v>0</v>
      </c>
      <c r="J29" s="33">
        <f t="shared" si="3"/>
        <v>1</v>
      </c>
      <c r="K29" s="193" t="s">
        <v>187</v>
      </c>
      <c r="N29" s="21" t="str">
        <f ca="1">IF(ROWS($1:14)&gt;COUNT(Dong1),"",OFFSET('141-TT'!B$1,SMALL(Dong1,ROWS($1:14)),))</f>
        <v>TU23</v>
      </c>
      <c r="O29" s="136">
        <f ca="1">IF(ROWS($1:14)&gt;COUNT(Dong1),"",OFFSET('141-TT'!C$1,SMALL(Dong1,ROWS($1:14)),))</f>
        <v>42368</v>
      </c>
      <c r="P29" s="21" t="str">
        <f ca="1">IF(ROWS($1:14)&gt;COUNT(Dong1),"",OFFSET('141-TT'!D$1,SMALL(Dong1,ROWS($1:14)),))</f>
        <v>Hồ Thị Mỹ</v>
      </c>
      <c r="Q29" s="21" t="str">
        <f ca="1">IF(ROWS($1:14)&gt;COUNT(Dong1),"",OFFSET('141-TT'!E$1,SMALL(Dong1,ROWS($1:14)),))</f>
        <v>331</v>
      </c>
      <c r="R29" s="21">
        <f ca="1">IF(ROWS($1:14)&gt;COUNT(Dong1),"",OFFSET('141-TT'!F$1,SMALL(Dong1,ROWS($1:14)),))</f>
        <v>0</v>
      </c>
      <c r="S29" s="21">
        <f ca="1">IF(ROWS($1:14)&gt;COUNT(Dong1),"",OFFSET('141-TT'!G$1,SMALL(Dong1,ROWS($1:14)),))</f>
        <v>380758000</v>
      </c>
      <c r="T29" s="1" t="str">
        <f ca="1">IF(IF(ROWS($1:14)&gt;COUNT(Dong1),"",OFFSET('141-TT'!K$1,SMALL(Dong1,ROWS($1:14)),))=0,"",IF(ROWS($1:14)&gt;COUNT(Dong1),"",OFFSET('141-TT'!K$1,SMALL(Dong1,ROWS($1:14)),)))</f>
        <v>N14 &amp; N23 &amp; N32 &amp; N46</v>
      </c>
    </row>
    <row r="30" spans="1:20" ht="18" customHeight="1">
      <c r="A30" s="14">
        <v>42035</v>
      </c>
      <c r="B30" s="21" t="s">
        <v>72</v>
      </c>
      <c r="C30" s="11">
        <f t="shared" si="0"/>
        <v>42035</v>
      </c>
      <c r="D30" s="16" t="s">
        <v>41</v>
      </c>
      <c r="E30" s="12" t="s">
        <v>42</v>
      </c>
      <c r="F30" s="9"/>
      <c r="G30" s="18">
        <v>158019500</v>
      </c>
      <c r="H30" s="5">
        <f t="shared" si="4"/>
        <v>625098500</v>
      </c>
      <c r="I30" s="5">
        <f t="shared" si="5"/>
        <v>0</v>
      </c>
      <c r="J30" s="33">
        <f t="shared" si="3"/>
        <v>1</v>
      </c>
      <c r="K30" s="193" t="s">
        <v>168</v>
      </c>
      <c r="N30" s="21" t="str">
        <f ca="1">IF(ROWS($1:15)&gt;COUNT(Dong1),"",OFFSET('141-TT'!B$1,SMALL(Dong1,ROWS($1:15)),))</f>
        <v>TU23</v>
      </c>
      <c r="O30" s="136">
        <f ca="1">IF(ROWS($1:15)&gt;COUNT(Dong1),"",OFFSET('141-TT'!C$1,SMALL(Dong1,ROWS($1:15)),))</f>
        <v>42368</v>
      </c>
      <c r="P30" s="21" t="str">
        <f ca="1">IF(ROWS($1:15)&gt;COUNT(Dong1),"",OFFSET('141-TT'!D$1,SMALL(Dong1,ROWS($1:15)),))</f>
        <v>Phạm Thị Ngọc</v>
      </c>
      <c r="Q30" s="21" t="str">
        <f ca="1">IF(ROWS($1:15)&gt;COUNT(Dong1),"",OFFSET('141-TT'!E$1,SMALL(Dong1,ROWS($1:15)),))</f>
        <v>331</v>
      </c>
      <c r="R30" s="21">
        <f ca="1">IF(ROWS($1:15)&gt;COUNT(Dong1),"",OFFSET('141-TT'!F$1,SMALL(Dong1,ROWS($1:15)),))</f>
        <v>0</v>
      </c>
      <c r="S30" s="21">
        <f ca="1">IF(ROWS($1:15)&gt;COUNT(Dong1),"",OFFSET('141-TT'!G$1,SMALL(Dong1,ROWS($1:15)),))</f>
        <v>382505000</v>
      </c>
      <c r="T30" s="1" t="str">
        <f ca="1">IF(IF(ROWS($1:15)&gt;COUNT(Dong1),"",OFFSET('141-TT'!K$1,SMALL(Dong1,ROWS($1:15)),))=0,"",IF(ROWS($1:15)&gt;COUNT(Dong1),"",OFFSET('141-TT'!K$1,SMALL(Dong1,ROWS($1:15)),)))</f>
        <v>N15 &amp; N24 &amp;N36 &amp; N49</v>
      </c>
    </row>
    <row r="31" spans="1:20" ht="18" customHeight="1">
      <c r="A31" s="14">
        <v>42035</v>
      </c>
      <c r="B31" s="21" t="s">
        <v>72</v>
      </c>
      <c r="C31" s="11">
        <f t="shared" si="0"/>
        <v>42035</v>
      </c>
      <c r="D31" s="16" t="s">
        <v>37</v>
      </c>
      <c r="E31" s="12" t="s">
        <v>42</v>
      </c>
      <c r="F31" s="9"/>
      <c r="G31" s="18">
        <v>155396000</v>
      </c>
      <c r="H31" s="5">
        <f t="shared" si="4"/>
        <v>469702500</v>
      </c>
      <c r="I31" s="5">
        <f t="shared" si="5"/>
        <v>0</v>
      </c>
      <c r="J31" s="33">
        <f t="shared" si="3"/>
        <v>1</v>
      </c>
      <c r="K31" s="192" t="s">
        <v>197</v>
      </c>
      <c r="N31" s="21" t="str">
        <f ca="1">IF(ROWS($1:16)&gt;COUNT(Dong1),"",OFFSET('141-TT'!B$1,SMALL(Dong1,ROWS($1:16)),))</f>
        <v>TU23</v>
      </c>
      <c r="O31" s="136">
        <f ca="1">IF(ROWS($1:16)&gt;COUNT(Dong1),"",OFFSET('141-TT'!C$1,SMALL(Dong1,ROWS($1:16)),))</f>
        <v>42368</v>
      </c>
      <c r="P31" s="21" t="str">
        <f ca="1">IF(ROWS($1:16)&gt;COUNT(Dong1),"",OFFSET('141-TT'!D$1,SMALL(Dong1,ROWS($1:16)),))</f>
        <v>Nguyễn Đức Tiến</v>
      </c>
      <c r="Q31" s="21" t="str">
        <f ca="1">IF(ROWS($1:16)&gt;COUNT(Dong1),"",OFFSET('141-TT'!E$1,SMALL(Dong1,ROWS($1:16)),))</f>
        <v>331</v>
      </c>
      <c r="R31" s="21">
        <f ca="1">IF(ROWS($1:16)&gt;COUNT(Dong1),"",OFFSET('141-TT'!F$1,SMALL(Dong1,ROWS($1:16)),))</f>
        <v>0</v>
      </c>
      <c r="S31" s="21">
        <f ca="1">IF(ROWS($1:16)&gt;COUNT(Dong1),"",OFFSET('141-TT'!G$1,SMALL(Dong1,ROWS($1:16)),))</f>
        <v>376173000</v>
      </c>
      <c r="T31" s="1" t="str">
        <f ca="1">IF(IF(ROWS($1:16)&gt;COUNT(Dong1),"",OFFSET('141-TT'!K$1,SMALL(Dong1,ROWS($1:16)),))=0,"",IF(ROWS($1:16)&gt;COUNT(Dong1),"",OFFSET('141-TT'!K$1,SMALL(Dong1,ROWS($1:16)),)))</f>
        <v>N16 &amp; N25 &amp; N37 &amp; N50</v>
      </c>
    </row>
    <row r="32" spans="1:20" ht="18" customHeight="1">
      <c r="A32" s="14">
        <v>42035</v>
      </c>
      <c r="B32" s="21" t="s">
        <v>72</v>
      </c>
      <c r="C32" s="11">
        <f t="shared" si="0"/>
        <v>42035</v>
      </c>
      <c r="D32" s="16" t="s">
        <v>38</v>
      </c>
      <c r="E32" s="12" t="s">
        <v>42</v>
      </c>
      <c r="F32" s="9"/>
      <c r="G32" s="18">
        <v>158284500</v>
      </c>
      <c r="H32" s="5">
        <f t="shared" si="4"/>
        <v>311418000</v>
      </c>
      <c r="I32" s="5">
        <f t="shared" si="5"/>
        <v>0</v>
      </c>
      <c r="J32" s="33">
        <f t="shared" si="3"/>
        <v>1</v>
      </c>
      <c r="K32" s="192" t="s">
        <v>198</v>
      </c>
      <c r="N32" s="21" t="str">
        <f ca="1">IF(ROWS($1:17)&gt;COUNT(Dong1),"",OFFSET('141-TT'!B$1,SMALL(Dong1,ROWS($1:17)),))</f>
        <v>TU23</v>
      </c>
      <c r="O32" s="136">
        <f ca="1">IF(ROWS($1:17)&gt;COUNT(Dong1),"",OFFSET('141-TT'!C$1,SMALL(Dong1,ROWS($1:17)),))</f>
        <v>42368</v>
      </c>
      <c r="P32" s="21" t="str">
        <f ca="1">IF(ROWS($1:17)&gt;COUNT(Dong1),"",OFFSET('141-TT'!D$1,SMALL(Dong1,ROWS($1:17)),))</f>
        <v>Đỗ Thị Hoàng Mai</v>
      </c>
      <c r="Q32" s="21" t="str">
        <f ca="1">IF(ROWS($1:17)&gt;COUNT(Dong1),"",OFFSET('141-TT'!E$1,SMALL(Dong1,ROWS($1:17)),))</f>
        <v>331</v>
      </c>
      <c r="R32" s="21">
        <f ca="1">IF(ROWS($1:17)&gt;COUNT(Dong1),"",OFFSET('141-TT'!F$1,SMALL(Dong1,ROWS($1:17)),))</f>
        <v>0</v>
      </c>
      <c r="S32" s="21">
        <f ca="1">IF(ROWS($1:17)&gt;COUNT(Dong1),"",OFFSET('141-TT'!G$1,SMALL(Dong1,ROWS($1:17)),))</f>
        <v>176557500</v>
      </c>
      <c r="T32" s="1" t="str">
        <f ca="1">IF(IF(ROWS($1:17)&gt;COUNT(Dong1),"",OFFSET('141-TT'!K$1,SMALL(Dong1,ROWS($1:17)),))=0,"",IF(ROWS($1:17)&gt;COUNT(Dong1),"",OFFSET('141-TT'!K$1,SMALL(Dong1,ROWS($1:17)),)))</f>
        <v>N05</v>
      </c>
    </row>
    <row r="33" spans="1:20" ht="18" customHeight="1">
      <c r="A33" s="14">
        <v>42035</v>
      </c>
      <c r="B33" s="21" t="s">
        <v>72</v>
      </c>
      <c r="C33" s="11">
        <f t="shared" si="0"/>
        <v>42035</v>
      </c>
      <c r="D33" s="16" t="s">
        <v>35</v>
      </c>
      <c r="E33" s="12" t="s">
        <v>42</v>
      </c>
      <c r="F33" s="9"/>
      <c r="G33" s="18">
        <v>158523000</v>
      </c>
      <c r="H33" s="5">
        <f t="shared" si="4"/>
        <v>152895000</v>
      </c>
      <c r="I33" s="5">
        <f t="shared" si="5"/>
        <v>0</v>
      </c>
      <c r="J33" s="33">
        <f t="shared" si="3"/>
        <v>1</v>
      </c>
      <c r="K33" s="192" t="s">
        <v>199</v>
      </c>
      <c r="N33" s="21" t="str">
        <f ca="1">IF(ROWS($1:18)&gt;COUNT(Dong1),"",OFFSET('141-TT'!B$1,SMALL(Dong1,ROWS($1:18)),))</f>
        <v>TU23</v>
      </c>
      <c r="O33" s="136">
        <f ca="1">IF(ROWS($1:18)&gt;COUNT(Dong1),"",OFFSET('141-TT'!C$1,SMALL(Dong1,ROWS($1:18)),))</f>
        <v>42368</v>
      </c>
      <c r="P33" s="21" t="str">
        <f ca="1">IF(ROWS($1:18)&gt;COUNT(Dong1),"",OFFSET('141-TT'!D$1,SMALL(Dong1,ROWS($1:18)),))</f>
        <v>Trần Thị Lang</v>
      </c>
      <c r="Q33" s="21" t="str">
        <f ca="1">IF(ROWS($1:18)&gt;COUNT(Dong1),"",OFFSET('141-TT'!E$1,SMALL(Dong1,ROWS($1:18)),))</f>
        <v>331</v>
      </c>
      <c r="R33" s="21">
        <f ca="1">IF(ROWS($1:18)&gt;COUNT(Dong1),"",OFFSET('141-TT'!F$1,SMALL(Dong1,ROWS($1:18)),))</f>
        <v>0</v>
      </c>
      <c r="S33" s="21">
        <f ca="1">IF(ROWS($1:18)&gt;COUNT(Dong1),"",OFFSET('141-TT'!G$1,SMALL(Dong1,ROWS($1:18)),))</f>
        <v>371257500</v>
      </c>
      <c r="T33" s="1" t="str">
        <f ca="1">IF(IF(ROWS($1:18)&gt;COUNT(Dong1),"",OFFSET('141-TT'!K$1,SMALL(Dong1,ROWS($1:18)),))=0,"",IF(ROWS($1:18)&gt;COUNT(Dong1),"",OFFSET('141-TT'!K$1,SMALL(Dong1,ROWS($1:18)),)))</f>
        <v>N03 &amp; N07</v>
      </c>
    </row>
    <row r="34" spans="1:20" ht="18" customHeight="1">
      <c r="A34" s="14">
        <v>42035</v>
      </c>
      <c r="B34" s="21" t="s">
        <v>72</v>
      </c>
      <c r="C34" s="11">
        <f t="shared" si="0"/>
        <v>42035</v>
      </c>
      <c r="D34" s="16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3">
        <f t="shared" si="3"/>
        <v>1</v>
      </c>
      <c r="K34" s="192" t="s">
        <v>200</v>
      </c>
      <c r="N34" s="21" t="str">
        <f ca="1">IF(ROWS($1:19)&gt;COUNT(Dong1),"",OFFSET('141-TT'!B$1,SMALL(Dong1,ROWS($1:19)),))</f>
        <v>TU23</v>
      </c>
      <c r="O34" s="136">
        <f ca="1">IF(ROWS($1:19)&gt;COUNT(Dong1),"",OFFSET('141-TT'!C$1,SMALL(Dong1,ROWS($1:19)),))</f>
        <v>42368</v>
      </c>
      <c r="P34" s="21" t="str">
        <f ca="1">IF(ROWS($1:19)&gt;COUNT(Dong1),"",OFFSET('141-TT'!D$1,SMALL(Dong1,ROWS($1:19)),))</f>
        <v>Phạm Thị Chính</v>
      </c>
      <c r="Q34" s="21" t="str">
        <f ca="1">IF(ROWS($1:19)&gt;COUNT(Dong1),"",OFFSET('141-TT'!E$1,SMALL(Dong1,ROWS($1:19)),))</f>
        <v>331</v>
      </c>
      <c r="R34" s="21">
        <f ca="1">IF(ROWS($1:19)&gt;COUNT(Dong1),"",OFFSET('141-TT'!F$1,SMALL(Dong1,ROWS($1:19)),))</f>
        <v>0</v>
      </c>
      <c r="S34" s="21">
        <f ca="1">IF(ROWS($1:19)&gt;COUNT(Dong1),"",OFFSET('141-TT'!G$1,SMALL(Dong1,ROWS($1:19)),))</f>
        <v>197060000</v>
      </c>
      <c r="T34" s="1" t="str">
        <f ca="1">IF(IF(ROWS($1:19)&gt;COUNT(Dong1),"",OFFSET('141-TT'!K$1,SMALL(Dong1,ROWS($1:19)),))=0,"",IF(ROWS($1:19)&gt;COUNT(Dong1),"",OFFSET('141-TT'!K$1,SMALL(Dong1,ROWS($1:19)),)))</f>
        <v>N06</v>
      </c>
    </row>
    <row r="35" spans="1:20" ht="18" customHeight="1">
      <c r="A35" s="14">
        <v>42040</v>
      </c>
      <c r="B35" s="21" t="s">
        <v>59</v>
      </c>
      <c r="C35" s="11">
        <f t="shared" si="0"/>
        <v>42040</v>
      </c>
      <c r="D35" s="16" t="s">
        <v>44</v>
      </c>
      <c r="E35" s="34" t="s">
        <v>45</v>
      </c>
      <c r="F35" s="9">
        <v>450000000</v>
      </c>
      <c r="G35" s="18"/>
      <c r="H35" s="5">
        <f t="shared" si="4"/>
        <v>450255000</v>
      </c>
      <c r="I35" s="5">
        <f t="shared" si="5"/>
        <v>0</v>
      </c>
      <c r="J35" s="33">
        <f t="shared" si="3"/>
        <v>2</v>
      </c>
      <c r="K35" s="193"/>
      <c r="N35" s="21" t="str">
        <f ca="1">IF(ROWS($1:20)&gt;COUNT(Dong1),"",OFFSET('141-TT'!B$1,SMALL(Dong1,ROWS($1:20)),))</f>
        <v>TU23</v>
      </c>
      <c r="O35" s="136">
        <f ca="1">IF(ROWS($1:20)&gt;COUNT(Dong1),"",OFFSET('141-TT'!C$1,SMALL(Dong1,ROWS($1:20)),))</f>
        <v>42368</v>
      </c>
      <c r="P35" s="21" t="str">
        <f ca="1">IF(ROWS($1:20)&gt;COUNT(Dong1),"",OFFSET('141-TT'!D$1,SMALL(Dong1,ROWS($1:20)),))</f>
        <v>Nguyễn Thị Mộng Tuyền</v>
      </c>
      <c r="Q35" s="21" t="str">
        <f ca="1">IF(ROWS($1:20)&gt;COUNT(Dong1),"",OFFSET('141-TT'!E$1,SMALL(Dong1,ROWS($1:20)),))</f>
        <v>331</v>
      </c>
      <c r="R35" s="21">
        <f ca="1">IF(ROWS($1:20)&gt;COUNT(Dong1),"",OFFSET('141-TT'!F$1,SMALL(Dong1,ROWS($1:20)),))</f>
        <v>0</v>
      </c>
      <c r="S35" s="21">
        <f ca="1">IF(ROWS($1:20)&gt;COUNT(Dong1),"",OFFSET('141-TT'!G$1,SMALL(Dong1,ROWS($1:20)),))</f>
        <v>195880000</v>
      </c>
      <c r="T35" s="1" t="str">
        <f ca="1">IF(IF(ROWS($1:20)&gt;COUNT(Dong1),"",OFFSET('141-TT'!K$1,SMALL(Dong1,ROWS($1:20)),))=0,"",IF(ROWS($1:20)&gt;COUNT(Dong1),"",OFFSET('141-TT'!K$1,SMALL(Dong1,ROWS($1:20)),)))</f>
        <v>N04</v>
      </c>
    </row>
    <row r="36" spans="1:20" ht="18" customHeight="1">
      <c r="A36" s="14">
        <v>42041</v>
      </c>
      <c r="B36" s="21" t="s">
        <v>61</v>
      </c>
      <c r="C36" s="11">
        <f t="shared" si="0"/>
        <v>42041</v>
      </c>
      <c r="D36" s="16" t="s">
        <v>44</v>
      </c>
      <c r="E36" s="34" t="s">
        <v>45</v>
      </c>
      <c r="F36" s="9">
        <v>500000000</v>
      </c>
      <c r="G36" s="18"/>
      <c r="H36" s="5">
        <f t="shared" si="4"/>
        <v>950255000</v>
      </c>
      <c r="I36" s="5">
        <f t="shared" si="5"/>
        <v>0</v>
      </c>
      <c r="J36" s="33">
        <f t="shared" si="3"/>
        <v>2</v>
      </c>
      <c r="K36" s="193"/>
      <c r="N36" s="21" t="str">
        <f ca="1">IF(ROWS($1:21)&gt;COUNT(Dong1),"",OFFSET('141-TT'!B$1,SMALL(Dong1,ROWS($1:21)),))</f>
        <v>TU23</v>
      </c>
      <c r="O36" s="136">
        <f ca="1">IF(ROWS($1:21)&gt;COUNT(Dong1),"",OFFSET('141-TT'!C$1,SMALL(Dong1,ROWS($1:21)),))</f>
        <v>42368</v>
      </c>
      <c r="P36" s="21" t="str">
        <f ca="1">IF(ROWS($1:21)&gt;COUNT(Dong1),"",OFFSET('141-TT'!D$1,SMALL(Dong1,ROWS($1:21)),))</f>
        <v>Nguyễn Thanh Vinh</v>
      </c>
      <c r="Q36" s="21" t="str">
        <f ca="1">IF(ROWS($1:21)&gt;COUNT(Dong1),"",OFFSET('141-TT'!E$1,SMALL(Dong1,ROWS($1:21)),))</f>
        <v>331</v>
      </c>
      <c r="R36" s="21">
        <f ca="1">IF(ROWS($1:21)&gt;COUNT(Dong1),"",OFFSET('141-TT'!F$1,SMALL(Dong1,ROWS($1:21)),))</f>
        <v>0</v>
      </c>
      <c r="S36" s="21">
        <f ca="1">IF(ROWS($1:21)&gt;COUNT(Dong1),"",OFFSET('141-TT'!G$1,SMALL(Dong1,ROWS($1:21)),))</f>
        <v>186826000</v>
      </c>
      <c r="T36" s="1" t="str">
        <f ca="1">IF(IF(ROWS($1:21)&gt;COUNT(Dong1),"",OFFSET('141-TT'!K$1,SMALL(Dong1,ROWS($1:21)),))=0,"",IF(ROWS($1:21)&gt;COUNT(Dong1),"",OFFSET('141-TT'!K$1,SMALL(Dong1,ROWS($1:21)),)))</f>
        <v>N13 &amp; N31</v>
      </c>
    </row>
    <row r="37" spans="1:20" ht="18" customHeight="1">
      <c r="A37" s="14">
        <v>42049</v>
      </c>
      <c r="B37" s="21" t="s">
        <v>64</v>
      </c>
      <c r="C37" s="11">
        <f t="shared" si="0"/>
        <v>42049</v>
      </c>
      <c r="D37" s="16" t="s">
        <v>44</v>
      </c>
      <c r="E37" s="34" t="s">
        <v>45</v>
      </c>
      <c r="F37" s="9">
        <v>550000000</v>
      </c>
      <c r="G37" s="18"/>
      <c r="H37" s="5">
        <f t="shared" si="4"/>
        <v>1500255000</v>
      </c>
      <c r="I37" s="5">
        <f t="shared" si="5"/>
        <v>0</v>
      </c>
      <c r="J37" s="33">
        <f t="shared" si="3"/>
        <v>2</v>
      </c>
      <c r="K37" s="193"/>
      <c r="N37" s="21" t="str">
        <f ca="1">IF(ROWS($1:22)&gt;COUNT(Dong1),"",OFFSET('141-TT'!B$1,SMALL(Dong1,ROWS($1:22)),))</f>
        <v>T13</v>
      </c>
      <c r="O37" s="136">
        <f ca="1">IF(ROWS($1:22)&gt;COUNT(Dong1),"",OFFSET('141-TT'!C$1,SMALL(Dong1,ROWS($1:22)),))</f>
        <v>42368</v>
      </c>
      <c r="P37" s="21" t="str">
        <f ca="1">IF(ROWS($1:22)&gt;COUNT(Dong1),"",OFFSET('141-TT'!D$1,SMALL(Dong1,ROWS($1:22)),))</f>
        <v>Thu tạm ứng mua NL</v>
      </c>
      <c r="Q37" s="21" t="str">
        <f ca="1">IF(ROWS($1:22)&gt;COUNT(Dong1),"",OFFSET('141-TT'!E$1,SMALL(Dong1,ROWS($1:22)),))</f>
        <v>111</v>
      </c>
      <c r="R37" s="21">
        <f ca="1">IF(ROWS($1:22)&gt;COUNT(Dong1),"",OFFSET('141-TT'!F$1,SMALL(Dong1,ROWS($1:22)),))</f>
        <v>0</v>
      </c>
      <c r="S37" s="21">
        <f ca="1">IF(ROWS($1:22)&gt;COUNT(Dong1),"",OFFSET('141-TT'!G$1,SMALL(Dong1,ROWS($1:22)),))</f>
        <v>6983000</v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8" customHeight="1">
      <c r="A38" s="14">
        <v>42060</v>
      </c>
      <c r="B38" s="21" t="s">
        <v>58</v>
      </c>
      <c r="C38" s="11">
        <f t="shared" si="0"/>
        <v>42060</v>
      </c>
      <c r="D38" s="16" t="s">
        <v>44</v>
      </c>
      <c r="E38" s="34" t="s">
        <v>45</v>
      </c>
      <c r="F38" s="9">
        <v>520000000</v>
      </c>
      <c r="G38" s="18"/>
      <c r="H38" s="5">
        <f t="shared" si="4"/>
        <v>2020255000</v>
      </c>
      <c r="I38" s="5">
        <f t="shared" si="5"/>
        <v>0</v>
      </c>
      <c r="J38" s="33">
        <f t="shared" si="3"/>
        <v>2</v>
      </c>
      <c r="K38" s="193"/>
      <c r="N38" s="21" t="str">
        <f ca="1">IF(ROWS($1:23)&gt;COUNT(Dong1),"",OFFSET('141-TT'!B$1,SMALL(Dong1,ROWS($1:23)),))</f>
        <v/>
      </c>
      <c r="O38" s="136" t="str">
        <f ca="1">IF(ROWS($1:23)&gt;COUNT(Dong1),"",OFFSET('141-TT'!C$1,SMALL(Dong1,ROWS($1:23)),))</f>
        <v/>
      </c>
      <c r="P38" s="21" t="str">
        <f ca="1">IF(ROWS($1:23)&gt;COUNT(Dong1),"",OFFSET('141-TT'!D$1,SMALL(Dong1,ROWS($1:23)),))</f>
        <v/>
      </c>
      <c r="Q38" s="21" t="str">
        <f ca="1">IF(ROWS($1:23)&gt;COUNT(Dong1),"",OFFSET('141-TT'!E$1,SMALL(Dong1,ROWS($1:23)),))</f>
        <v/>
      </c>
      <c r="R38" s="21" t="str">
        <f ca="1">IF(ROWS($1:23)&gt;COUNT(Dong1),"",OFFSET('141-TT'!F$1,SMALL(Dong1,ROWS($1:23)),))</f>
        <v/>
      </c>
      <c r="S38" s="21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8" customHeight="1">
      <c r="A39" s="14">
        <v>42063</v>
      </c>
      <c r="B39" s="21" t="s">
        <v>74</v>
      </c>
      <c r="C39" s="11">
        <f t="shared" si="0"/>
        <v>42063</v>
      </c>
      <c r="D39" s="16" t="s">
        <v>99</v>
      </c>
      <c r="E39" s="12" t="s">
        <v>42</v>
      </c>
      <c r="F39" s="9"/>
      <c r="G39" s="18">
        <v>175171000</v>
      </c>
      <c r="H39" s="5">
        <f t="shared" si="4"/>
        <v>1845084000</v>
      </c>
      <c r="I39" s="5">
        <f t="shared" si="5"/>
        <v>0</v>
      </c>
      <c r="J39" s="33">
        <f t="shared" si="3"/>
        <v>2</v>
      </c>
      <c r="K39" s="193" t="s">
        <v>178</v>
      </c>
      <c r="N39" s="21" t="str">
        <f ca="1">IF(ROWS($1:24)&gt;COUNT(Dong1),"",OFFSET('141-TT'!B$1,SMALL(Dong1,ROWS($1:24)),))</f>
        <v/>
      </c>
      <c r="O39" s="136" t="str">
        <f ca="1">IF(ROWS($1:24)&gt;COUNT(Dong1),"",OFFSET('141-TT'!C$1,SMALL(Dong1,ROWS($1:24)),))</f>
        <v/>
      </c>
      <c r="P39" s="21" t="str">
        <f ca="1">IF(ROWS($1:24)&gt;COUNT(Dong1),"",OFFSET('141-TT'!D$1,SMALL(Dong1,ROWS($1:24)),))</f>
        <v/>
      </c>
      <c r="Q39" s="21" t="str">
        <f ca="1">IF(ROWS($1:24)&gt;COUNT(Dong1),"",OFFSET('141-TT'!E$1,SMALL(Dong1,ROWS($1:24)),))</f>
        <v/>
      </c>
      <c r="R39" s="21" t="str">
        <f ca="1">IF(ROWS($1:24)&gt;COUNT(Dong1),"",OFFSET('141-TT'!F$1,SMALL(Dong1,ROWS($1:24)),))</f>
        <v/>
      </c>
      <c r="S39" s="21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8" customHeight="1">
      <c r="A40" s="14">
        <v>42063</v>
      </c>
      <c r="B40" s="21" t="s">
        <v>74</v>
      </c>
      <c r="C40" s="11">
        <f t="shared" si="0"/>
        <v>42063</v>
      </c>
      <c r="D40" s="16" t="s">
        <v>53</v>
      </c>
      <c r="E40" s="12" t="s">
        <v>42</v>
      </c>
      <c r="F40" s="9"/>
      <c r="G40" s="18">
        <v>176528000</v>
      </c>
      <c r="H40" s="5">
        <f t="shared" si="4"/>
        <v>1668556000</v>
      </c>
      <c r="I40" s="5">
        <f t="shared" si="5"/>
        <v>0</v>
      </c>
      <c r="J40" s="33">
        <f t="shared" si="3"/>
        <v>2</v>
      </c>
      <c r="K40" s="193" t="s">
        <v>179</v>
      </c>
      <c r="N40" s="21" t="str">
        <f ca="1">IF(ROWS($1:25)&gt;COUNT(Dong1),"",OFFSET('141-TT'!B$1,SMALL(Dong1,ROWS($1:25)),))</f>
        <v/>
      </c>
      <c r="O40" s="136" t="str">
        <f ca="1">IF(ROWS($1:25)&gt;COUNT(Dong1),"",OFFSET('141-TT'!C$1,SMALL(Dong1,ROWS($1:25)),))</f>
        <v/>
      </c>
      <c r="P40" s="21" t="str">
        <f ca="1">IF(ROWS($1:25)&gt;COUNT(Dong1),"",OFFSET('141-TT'!D$1,SMALL(Dong1,ROWS($1:25)),))</f>
        <v/>
      </c>
      <c r="Q40" s="21" t="str">
        <f ca="1">IF(ROWS($1:25)&gt;COUNT(Dong1),"",OFFSET('141-TT'!E$1,SMALL(Dong1,ROWS($1:25)),))</f>
        <v/>
      </c>
      <c r="R40" s="21" t="str">
        <f ca="1">IF(ROWS($1:25)&gt;COUNT(Dong1),"",OFFSET('141-TT'!F$1,SMALL(Dong1,ROWS($1:25)),))</f>
        <v/>
      </c>
      <c r="S40" s="21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8" customHeight="1">
      <c r="A41" s="14">
        <v>42063</v>
      </c>
      <c r="B41" s="21" t="s">
        <v>74</v>
      </c>
      <c r="C41" s="11">
        <f t="shared" si="0"/>
        <v>42063</v>
      </c>
      <c r="D41" s="16" t="s">
        <v>33</v>
      </c>
      <c r="E41" s="12" t="s">
        <v>42</v>
      </c>
      <c r="F41" s="9"/>
      <c r="G41" s="18">
        <v>176498500</v>
      </c>
      <c r="H41" s="5">
        <f t="shared" si="4"/>
        <v>1492057500</v>
      </c>
      <c r="I41" s="5">
        <f t="shared" si="5"/>
        <v>0</v>
      </c>
      <c r="J41" s="33">
        <f t="shared" si="3"/>
        <v>2</v>
      </c>
      <c r="K41" s="193" t="s">
        <v>180</v>
      </c>
      <c r="N41" s="21" t="str">
        <f ca="1">IF(ROWS($1:26)&gt;COUNT(Dong1),"",OFFSET('141-TT'!B$1,SMALL(Dong1,ROWS($1:26)),))</f>
        <v/>
      </c>
      <c r="O41" s="136" t="str">
        <f ca="1">IF(ROWS($1:26)&gt;COUNT(Dong1),"",OFFSET('141-TT'!C$1,SMALL(Dong1,ROWS($1:26)),))</f>
        <v/>
      </c>
      <c r="P41" s="21" t="str">
        <f ca="1">IF(ROWS($1:26)&gt;COUNT(Dong1),"",OFFSET('141-TT'!D$1,SMALL(Dong1,ROWS($1:26)),))</f>
        <v/>
      </c>
      <c r="Q41" s="21" t="str">
        <f ca="1">IF(ROWS($1:26)&gt;COUNT(Dong1),"",OFFSET('141-TT'!E$1,SMALL(Dong1,ROWS($1:26)),))</f>
        <v/>
      </c>
      <c r="R41" s="21" t="str">
        <f ca="1">IF(ROWS($1:26)&gt;COUNT(Dong1),"",OFFSET('141-TT'!F$1,SMALL(Dong1,ROWS($1:26)),))</f>
        <v/>
      </c>
      <c r="S41" s="21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8" customHeight="1">
      <c r="A42" s="14">
        <v>42063</v>
      </c>
      <c r="B42" s="21" t="s">
        <v>74</v>
      </c>
      <c r="C42" s="11">
        <f t="shared" si="0"/>
        <v>42063</v>
      </c>
      <c r="D42" s="16" t="s">
        <v>52</v>
      </c>
      <c r="E42" s="12" t="s">
        <v>42</v>
      </c>
      <c r="F42" s="9"/>
      <c r="G42" s="18">
        <v>168091000</v>
      </c>
      <c r="H42" s="5">
        <f t="shared" si="4"/>
        <v>1323966500</v>
      </c>
      <c r="I42" s="5">
        <f t="shared" si="5"/>
        <v>0</v>
      </c>
      <c r="J42" s="33">
        <f t="shared" si="3"/>
        <v>2</v>
      </c>
      <c r="K42" s="193" t="s">
        <v>181</v>
      </c>
      <c r="N42" s="21" t="str">
        <f ca="1">IF(ROWS($1:27)&gt;COUNT(Dong1),"",OFFSET('141-TT'!B$1,SMALL(Dong1,ROWS($1:27)),))</f>
        <v/>
      </c>
      <c r="O42" s="136" t="str">
        <f ca="1">IF(ROWS($1:27)&gt;COUNT(Dong1),"",OFFSET('141-TT'!C$1,SMALL(Dong1,ROWS($1:27)),))</f>
        <v/>
      </c>
      <c r="P42" s="21" t="str">
        <f ca="1">IF(ROWS($1:27)&gt;COUNT(Dong1),"",OFFSET('141-TT'!D$1,SMALL(Dong1,ROWS($1:27)),))</f>
        <v/>
      </c>
      <c r="Q42" s="21" t="str">
        <f ca="1">IF(ROWS($1:27)&gt;COUNT(Dong1),"",OFFSET('141-TT'!E$1,SMALL(Dong1,ROWS($1:27)),))</f>
        <v/>
      </c>
      <c r="R42" s="21" t="str">
        <f ca="1">IF(ROWS($1:27)&gt;COUNT(Dong1),"",OFFSET('141-TT'!F$1,SMALL(Dong1,ROWS($1:27)),))</f>
        <v/>
      </c>
      <c r="S42" s="21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8" customHeight="1">
      <c r="A43" s="14">
        <v>42063</v>
      </c>
      <c r="B43" s="21" t="s">
        <v>74</v>
      </c>
      <c r="C43" s="11">
        <f t="shared" si="0"/>
        <v>42063</v>
      </c>
      <c r="D43" s="16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3">
        <f t="shared" si="3"/>
        <v>2</v>
      </c>
      <c r="K43" s="193" t="s">
        <v>182</v>
      </c>
      <c r="N43" s="21" t="str">
        <f ca="1">IF(ROWS($1:28)&gt;COUNT(Dong1),"",OFFSET('141-TT'!B$1,SMALL(Dong1,ROWS($1:28)),))</f>
        <v/>
      </c>
      <c r="O43" s="136" t="str">
        <f ca="1">IF(ROWS($1:28)&gt;COUNT(Dong1),"",OFFSET('141-TT'!C$1,SMALL(Dong1,ROWS($1:28)),))</f>
        <v/>
      </c>
      <c r="P43" s="21" t="str">
        <f ca="1">IF(ROWS($1:28)&gt;COUNT(Dong1),"",OFFSET('141-TT'!D$1,SMALL(Dong1,ROWS($1:28)),))</f>
        <v/>
      </c>
      <c r="Q43" s="21" t="str">
        <f ca="1">IF(ROWS($1:28)&gt;COUNT(Dong1),"",OFFSET('141-TT'!E$1,SMALL(Dong1,ROWS($1:28)),))</f>
        <v/>
      </c>
      <c r="R43" s="21" t="str">
        <f ca="1">IF(ROWS($1:28)&gt;COUNT(Dong1),"",OFFSET('141-TT'!F$1,SMALL(Dong1,ROWS($1:28)),))</f>
        <v/>
      </c>
      <c r="S43" s="21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8" customHeight="1">
      <c r="A44" s="14">
        <v>42063</v>
      </c>
      <c r="B44" s="21" t="s">
        <v>74</v>
      </c>
      <c r="C44" s="11">
        <f t="shared" si="0"/>
        <v>42063</v>
      </c>
      <c r="D44" s="16" t="s">
        <v>34</v>
      </c>
      <c r="E44" s="12" t="s">
        <v>42</v>
      </c>
      <c r="F44" s="9"/>
      <c r="G44" s="18">
        <v>158474000</v>
      </c>
      <c r="H44" s="5">
        <f t="shared" si="4"/>
        <v>1015337500</v>
      </c>
      <c r="I44" s="5">
        <f t="shared" si="5"/>
        <v>0</v>
      </c>
      <c r="J44" s="33">
        <f t="shared" si="3"/>
        <v>2</v>
      </c>
      <c r="K44" s="193" t="s">
        <v>183</v>
      </c>
      <c r="N44" s="21" t="str">
        <f ca="1">IF(ROWS($1:29)&gt;COUNT(Dong1),"",OFFSET('141-TT'!B$1,SMALL(Dong1,ROWS($1:29)),))</f>
        <v/>
      </c>
      <c r="O44" s="136" t="str">
        <f ca="1">IF(ROWS($1:29)&gt;COUNT(Dong1),"",OFFSET('141-TT'!C$1,SMALL(Dong1,ROWS($1:29)),))</f>
        <v/>
      </c>
      <c r="P44" s="21" t="str">
        <f ca="1">IF(ROWS($1:29)&gt;COUNT(Dong1),"",OFFSET('141-TT'!D$1,SMALL(Dong1,ROWS($1:29)),))</f>
        <v/>
      </c>
      <c r="Q44" s="21" t="str">
        <f ca="1">IF(ROWS($1:29)&gt;COUNT(Dong1),"",OFFSET('141-TT'!E$1,SMALL(Dong1,ROWS($1:29)),))</f>
        <v/>
      </c>
      <c r="R44" s="21" t="str">
        <f ca="1">IF(ROWS($1:29)&gt;COUNT(Dong1),"",OFFSET('141-TT'!F$1,SMALL(Dong1,ROWS($1:29)),))</f>
        <v/>
      </c>
      <c r="S44" s="21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8" customHeight="1">
      <c r="A45" s="14">
        <v>42063</v>
      </c>
      <c r="B45" s="21" t="s">
        <v>74</v>
      </c>
      <c r="C45" s="11">
        <f t="shared" si="0"/>
        <v>42063</v>
      </c>
      <c r="D45" s="16" t="s">
        <v>40</v>
      </c>
      <c r="E45" s="12" t="s">
        <v>42</v>
      </c>
      <c r="F45" s="9"/>
      <c r="G45" s="18">
        <v>324972000</v>
      </c>
      <c r="H45" s="5">
        <f t="shared" si="4"/>
        <v>690365500</v>
      </c>
      <c r="I45" s="5">
        <f t="shared" si="5"/>
        <v>0</v>
      </c>
      <c r="J45" s="33">
        <f t="shared" si="3"/>
        <v>2</v>
      </c>
      <c r="K45" s="123" t="s">
        <v>188</v>
      </c>
      <c r="N45" s="21" t="str">
        <f ca="1">IF(ROWS($1:30)&gt;COUNT(Dong1),"",OFFSET('141-TT'!B$1,SMALL(Dong1,ROWS($1:30)),))</f>
        <v/>
      </c>
      <c r="O45" s="136" t="str">
        <f ca="1">IF(ROWS($1:30)&gt;COUNT(Dong1),"",OFFSET('141-TT'!C$1,SMALL(Dong1,ROWS($1:30)),))</f>
        <v/>
      </c>
      <c r="P45" s="21" t="str">
        <f ca="1">IF(ROWS($1:30)&gt;COUNT(Dong1),"",OFFSET('141-TT'!D$1,SMALL(Dong1,ROWS($1:30)),))</f>
        <v/>
      </c>
      <c r="Q45" s="21" t="str">
        <f ca="1">IF(ROWS($1:30)&gt;COUNT(Dong1),"",OFFSET('141-TT'!E$1,SMALL(Dong1,ROWS($1:30)),))</f>
        <v/>
      </c>
      <c r="R45" s="21" t="str">
        <f ca="1">IF(ROWS($1:30)&gt;COUNT(Dong1),"",OFFSET('141-TT'!F$1,SMALL(Dong1,ROWS($1:30)),))</f>
        <v/>
      </c>
      <c r="S45" s="21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8" customHeight="1">
      <c r="A46" s="14">
        <v>42063</v>
      </c>
      <c r="B46" s="21" t="s">
        <v>74</v>
      </c>
      <c r="C46" s="11">
        <f t="shared" si="0"/>
        <v>42063</v>
      </c>
      <c r="D46" s="16" t="s">
        <v>41</v>
      </c>
      <c r="E46" s="12" t="s">
        <v>42</v>
      </c>
      <c r="F46" s="9"/>
      <c r="G46" s="18">
        <v>352997000</v>
      </c>
      <c r="H46" s="5">
        <f t="shared" si="4"/>
        <v>337368500</v>
      </c>
      <c r="I46" s="5">
        <f t="shared" si="5"/>
        <v>0</v>
      </c>
      <c r="J46" s="33">
        <f t="shared" si="3"/>
        <v>2</v>
      </c>
      <c r="K46" s="123" t="s">
        <v>190</v>
      </c>
      <c r="N46" s="21" t="str">
        <f ca="1">IF(ROWS($1:31)&gt;COUNT(Dong1),"",OFFSET('141-TT'!B$1,SMALL(Dong1,ROWS($1:31)),))</f>
        <v/>
      </c>
      <c r="O46" s="136" t="str">
        <f ca="1">IF(ROWS($1:31)&gt;COUNT(Dong1),"",OFFSET('141-TT'!C$1,SMALL(Dong1,ROWS($1:31)),))</f>
        <v/>
      </c>
      <c r="P46" s="21" t="str">
        <f ca="1">IF(ROWS($1:31)&gt;COUNT(Dong1),"",OFFSET('141-TT'!D$1,SMALL(Dong1,ROWS($1:31)),))</f>
        <v/>
      </c>
      <c r="Q46" s="21" t="str">
        <f ca="1">IF(ROWS($1:31)&gt;COUNT(Dong1),"",OFFSET('141-TT'!E$1,SMALL(Dong1,ROWS($1:31)),))</f>
        <v/>
      </c>
      <c r="R46" s="21" t="str">
        <f ca="1">IF(ROWS($1:31)&gt;COUNT(Dong1),"",OFFSET('141-TT'!F$1,SMALL(Dong1,ROWS($1:31)),))</f>
        <v/>
      </c>
      <c r="S46" s="21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8" customHeight="1">
      <c r="A47" s="14">
        <v>42063</v>
      </c>
      <c r="B47" s="21" t="s">
        <v>74</v>
      </c>
      <c r="C47" s="11">
        <f t="shared" si="0"/>
        <v>42063</v>
      </c>
      <c r="D47" s="16" t="s">
        <v>37</v>
      </c>
      <c r="E47" s="12" t="s">
        <v>42</v>
      </c>
      <c r="F47" s="9"/>
      <c r="G47" s="18">
        <v>171985000</v>
      </c>
      <c r="H47" s="5">
        <f t="shared" si="4"/>
        <v>165383500</v>
      </c>
      <c r="I47" s="5">
        <f t="shared" si="5"/>
        <v>0</v>
      </c>
      <c r="J47" s="33">
        <f t="shared" si="3"/>
        <v>2</v>
      </c>
      <c r="K47" s="123" t="s">
        <v>191</v>
      </c>
      <c r="N47" s="21" t="str">
        <f ca="1">IF(ROWS($1:32)&gt;COUNT(Dong1),"",OFFSET('141-TT'!B$1,SMALL(Dong1,ROWS($1:32)),))</f>
        <v/>
      </c>
      <c r="O47" s="136" t="str">
        <f ca="1">IF(ROWS($1:32)&gt;COUNT(Dong1),"",OFFSET('141-TT'!C$1,SMALL(Dong1,ROWS($1:32)),))</f>
        <v/>
      </c>
      <c r="P47" s="21" t="str">
        <f ca="1">IF(ROWS($1:32)&gt;COUNT(Dong1),"",OFFSET('141-TT'!D$1,SMALL(Dong1,ROWS($1:32)),))</f>
        <v/>
      </c>
      <c r="Q47" s="21" t="str">
        <f ca="1">IF(ROWS($1:32)&gt;COUNT(Dong1),"",OFFSET('141-TT'!E$1,SMALL(Dong1,ROWS($1:32)),))</f>
        <v/>
      </c>
      <c r="R47" s="21" t="str">
        <f ca="1">IF(ROWS($1:32)&gt;COUNT(Dong1),"",OFFSET('141-TT'!F$1,SMALL(Dong1,ROWS($1:32)),))</f>
        <v/>
      </c>
      <c r="S47" s="21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8" customHeight="1">
      <c r="A48" s="14">
        <v>42063</v>
      </c>
      <c r="B48" s="21" t="s">
        <v>74</v>
      </c>
      <c r="C48" s="11">
        <f t="shared" si="0"/>
        <v>42063</v>
      </c>
      <c r="D48" s="16" t="s">
        <v>38</v>
      </c>
      <c r="E48" s="12" t="s">
        <v>42</v>
      </c>
      <c r="F48" s="9"/>
      <c r="G48" s="18">
        <v>160362000</v>
      </c>
      <c r="H48" s="5">
        <f t="shared" si="4"/>
        <v>5021500</v>
      </c>
      <c r="I48" s="5">
        <f t="shared" si="5"/>
        <v>0</v>
      </c>
      <c r="J48" s="33">
        <f t="shared" ref="J48:J68" si="6">IF(A48&lt;&gt;"",MONTH(A48),"")</f>
        <v>2</v>
      </c>
      <c r="K48" s="123" t="s">
        <v>192</v>
      </c>
      <c r="N48" s="21" t="str">
        <f ca="1">IF(ROWS($1:33)&gt;COUNT(Dong1),"",OFFSET('141-TT'!B$1,SMALL(Dong1,ROWS($1:33)),))</f>
        <v/>
      </c>
      <c r="O48" s="136" t="str">
        <f ca="1">IF(ROWS($1:33)&gt;COUNT(Dong1),"",OFFSET('141-TT'!C$1,SMALL(Dong1,ROWS($1:33)),))</f>
        <v/>
      </c>
      <c r="P48" s="21" t="str">
        <f ca="1">IF(ROWS($1:33)&gt;COUNT(Dong1),"",OFFSET('141-TT'!D$1,SMALL(Dong1,ROWS($1:33)),))</f>
        <v/>
      </c>
      <c r="Q48" s="21" t="str">
        <f ca="1">IF(ROWS($1:33)&gt;COUNT(Dong1),"",OFFSET('141-TT'!E$1,SMALL(Dong1,ROWS($1:33)),))</f>
        <v/>
      </c>
      <c r="R48" s="21" t="str">
        <f ca="1">IF(ROWS($1:33)&gt;COUNT(Dong1),"",OFFSET('141-TT'!F$1,SMALL(Dong1,ROWS($1:33)),))</f>
        <v/>
      </c>
      <c r="S48" s="21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8" customHeight="1">
      <c r="A49" s="14">
        <v>42065</v>
      </c>
      <c r="B49" s="21" t="s">
        <v>219</v>
      </c>
      <c r="C49" s="11">
        <f t="shared" si="0"/>
        <v>42065</v>
      </c>
      <c r="D49" s="16" t="s">
        <v>44</v>
      </c>
      <c r="E49" s="34" t="s">
        <v>45</v>
      </c>
      <c r="F49" s="9">
        <v>450000000</v>
      </c>
      <c r="G49" s="18"/>
      <c r="H49" s="5">
        <f t="shared" si="4"/>
        <v>455021500</v>
      </c>
      <c r="I49" s="5">
        <f t="shared" si="5"/>
        <v>0</v>
      </c>
      <c r="J49" s="33">
        <f t="shared" si="6"/>
        <v>3</v>
      </c>
      <c r="K49" s="193"/>
      <c r="N49" s="85"/>
      <c r="O49" s="137"/>
      <c r="P49" s="85"/>
      <c r="Q49" s="85"/>
      <c r="R49" s="85"/>
      <c r="S49" s="85"/>
    </row>
    <row r="50" spans="1:21" ht="18" customHeight="1">
      <c r="A50" s="14">
        <v>42068</v>
      </c>
      <c r="B50" s="21" t="s">
        <v>220</v>
      </c>
      <c r="C50" s="11">
        <f t="shared" si="0"/>
        <v>42068</v>
      </c>
      <c r="D50" s="16" t="s">
        <v>44</v>
      </c>
      <c r="E50" s="34" t="s">
        <v>45</v>
      </c>
      <c r="F50" s="9">
        <v>450000000</v>
      </c>
      <c r="G50" s="18"/>
      <c r="H50" s="5">
        <f t="shared" si="4"/>
        <v>905021500</v>
      </c>
      <c r="I50" s="5">
        <f t="shared" si="5"/>
        <v>0</v>
      </c>
      <c r="J50" s="33">
        <f t="shared" si="6"/>
        <v>3</v>
      </c>
      <c r="K50" s="193"/>
      <c r="N50" s="85"/>
      <c r="O50" s="137"/>
      <c r="P50" s="85"/>
      <c r="Q50" s="85"/>
      <c r="R50" s="85"/>
      <c r="S50" s="85"/>
    </row>
    <row r="51" spans="1:21" ht="18" customHeight="1">
      <c r="A51" s="14">
        <v>42076</v>
      </c>
      <c r="B51" s="21" t="s">
        <v>66</v>
      </c>
      <c r="C51" s="11">
        <f t="shared" si="0"/>
        <v>42076</v>
      </c>
      <c r="D51" s="16" t="s">
        <v>44</v>
      </c>
      <c r="E51" s="34" t="s">
        <v>45</v>
      </c>
      <c r="F51" s="9">
        <v>550000000</v>
      </c>
      <c r="G51" s="18"/>
      <c r="H51" s="5">
        <f t="shared" si="4"/>
        <v>1455021500</v>
      </c>
      <c r="I51" s="5">
        <f t="shared" si="5"/>
        <v>0</v>
      </c>
      <c r="J51" s="33">
        <f t="shared" si="6"/>
        <v>3</v>
      </c>
      <c r="K51" s="193"/>
      <c r="N51" s="85"/>
      <c r="O51" s="137"/>
      <c r="P51" s="85"/>
      <c r="Q51" s="85"/>
      <c r="R51" s="85"/>
      <c r="S51" s="85"/>
    </row>
    <row r="52" spans="1:21" ht="18" customHeight="1">
      <c r="A52" s="14">
        <v>42086</v>
      </c>
      <c r="B52" s="21" t="s">
        <v>64</v>
      </c>
      <c r="C52" s="11">
        <f t="shared" si="0"/>
        <v>42086</v>
      </c>
      <c r="D52" s="16" t="s">
        <v>44</v>
      </c>
      <c r="E52" s="34" t="s">
        <v>45</v>
      </c>
      <c r="F52" s="9">
        <v>570000000</v>
      </c>
      <c r="G52" s="18"/>
      <c r="H52" s="5">
        <f t="shared" si="4"/>
        <v>2025021500</v>
      </c>
      <c r="I52" s="5">
        <f t="shared" si="5"/>
        <v>0</v>
      </c>
      <c r="J52" s="33">
        <f t="shared" si="6"/>
        <v>3</v>
      </c>
      <c r="K52" s="193"/>
      <c r="N52" s="85"/>
      <c r="O52" s="137"/>
      <c r="P52" s="85"/>
      <c r="Q52" s="85"/>
      <c r="R52" s="85"/>
      <c r="S52" s="85"/>
    </row>
    <row r="53" spans="1:21" ht="18" customHeight="1">
      <c r="A53" s="14">
        <v>42094</v>
      </c>
      <c r="B53" s="21" t="s">
        <v>251</v>
      </c>
      <c r="C53" s="14">
        <f>A53</f>
        <v>42094</v>
      </c>
      <c r="D53" s="16" t="s">
        <v>53</v>
      </c>
      <c r="E53" s="12" t="s">
        <v>42</v>
      </c>
      <c r="F53" s="9"/>
      <c r="G53" s="18">
        <v>150597500</v>
      </c>
      <c r="H53" s="5">
        <f t="shared" si="4"/>
        <v>1874424000</v>
      </c>
      <c r="I53" s="5">
        <f t="shared" si="5"/>
        <v>0</v>
      </c>
      <c r="J53" s="33">
        <f t="shared" si="6"/>
        <v>3</v>
      </c>
      <c r="K53" s="197" t="s">
        <v>182</v>
      </c>
      <c r="N53" s="85"/>
      <c r="O53" s="137"/>
      <c r="P53" s="85"/>
      <c r="Q53" s="85"/>
      <c r="R53" s="85"/>
      <c r="S53" s="85"/>
    </row>
    <row r="54" spans="1:21" ht="18" customHeight="1">
      <c r="A54" s="14">
        <v>42094</v>
      </c>
      <c r="B54" s="21" t="s">
        <v>251</v>
      </c>
      <c r="C54" s="14">
        <f t="shared" ref="C54:C64" si="7">A54</f>
        <v>42094</v>
      </c>
      <c r="D54" s="16" t="s">
        <v>33</v>
      </c>
      <c r="E54" s="12" t="s">
        <v>42</v>
      </c>
      <c r="F54" s="9"/>
      <c r="G54" s="18">
        <v>128738000</v>
      </c>
      <c r="H54" s="5">
        <f t="shared" si="4"/>
        <v>1745686000</v>
      </c>
      <c r="I54" s="5">
        <f t="shared" si="5"/>
        <v>0</v>
      </c>
      <c r="J54" s="33">
        <f t="shared" si="6"/>
        <v>3</v>
      </c>
      <c r="K54" s="197" t="s">
        <v>183</v>
      </c>
      <c r="N54" s="85"/>
      <c r="O54" s="137"/>
      <c r="P54" s="85"/>
      <c r="Q54" s="85"/>
      <c r="R54" s="85"/>
      <c r="S54" s="85"/>
    </row>
    <row r="55" spans="1:21" ht="18" customHeight="1">
      <c r="A55" s="14">
        <v>42094</v>
      </c>
      <c r="B55" s="21" t="s">
        <v>251</v>
      </c>
      <c r="C55" s="14">
        <f t="shared" si="7"/>
        <v>42094</v>
      </c>
      <c r="D55" s="16" t="s">
        <v>52</v>
      </c>
      <c r="E55" s="12" t="s">
        <v>42</v>
      </c>
      <c r="F55" s="9"/>
      <c r="G55" s="18">
        <v>147795000</v>
      </c>
      <c r="H55" s="5">
        <f t="shared" si="4"/>
        <v>1597891000</v>
      </c>
      <c r="I55" s="5">
        <f t="shared" si="5"/>
        <v>0</v>
      </c>
      <c r="J55" s="33">
        <f t="shared" si="6"/>
        <v>3</v>
      </c>
      <c r="K55" s="197" t="s">
        <v>223</v>
      </c>
      <c r="N55" s="85"/>
      <c r="O55" s="137"/>
      <c r="P55" s="85"/>
      <c r="Q55" s="85"/>
      <c r="R55" s="85"/>
      <c r="S55" s="85"/>
    </row>
    <row r="56" spans="1:21" ht="18" customHeight="1">
      <c r="A56" s="14">
        <v>42094</v>
      </c>
      <c r="B56" s="21" t="s">
        <v>251</v>
      </c>
      <c r="C56" s="14">
        <f t="shared" si="7"/>
        <v>42094</v>
      </c>
      <c r="D56" s="16" t="s">
        <v>36</v>
      </c>
      <c r="E56" s="12" t="s">
        <v>42</v>
      </c>
      <c r="F56" s="9"/>
      <c r="G56" s="18">
        <v>149653500</v>
      </c>
      <c r="H56" s="5">
        <f t="shared" si="4"/>
        <v>1448237500</v>
      </c>
      <c r="I56" s="5">
        <f t="shared" si="5"/>
        <v>0</v>
      </c>
      <c r="J56" s="33">
        <f t="shared" si="6"/>
        <v>3</v>
      </c>
      <c r="K56" s="197" t="s">
        <v>186</v>
      </c>
      <c r="N56" s="85"/>
      <c r="O56" s="137"/>
      <c r="P56" s="85"/>
      <c r="Q56" s="85"/>
      <c r="R56" s="85"/>
      <c r="S56" s="85"/>
    </row>
    <row r="57" spans="1:21" ht="18" customHeight="1">
      <c r="A57" s="14">
        <v>42094</v>
      </c>
      <c r="B57" s="21" t="s">
        <v>251</v>
      </c>
      <c r="C57" s="14">
        <f t="shared" si="7"/>
        <v>42094</v>
      </c>
      <c r="D57" s="16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3">
        <f t="shared" si="6"/>
        <v>3</v>
      </c>
      <c r="K57" s="197" t="s">
        <v>187</v>
      </c>
      <c r="N57" s="85"/>
      <c r="O57" s="137"/>
      <c r="P57" s="85"/>
      <c r="Q57" s="85"/>
      <c r="R57" s="85"/>
      <c r="S57" s="85"/>
    </row>
    <row r="58" spans="1:21" ht="18" customHeight="1">
      <c r="A58" s="14">
        <v>42094</v>
      </c>
      <c r="B58" s="21" t="s">
        <v>251</v>
      </c>
      <c r="C58" s="14">
        <f t="shared" si="7"/>
        <v>42094</v>
      </c>
      <c r="D58" s="16" t="s">
        <v>40</v>
      </c>
      <c r="E58" s="12" t="s">
        <v>42</v>
      </c>
      <c r="F58" s="9"/>
      <c r="G58" s="22">
        <v>156350000</v>
      </c>
      <c r="H58" s="5">
        <f t="shared" si="4"/>
        <v>1140375500</v>
      </c>
      <c r="I58" s="5">
        <f t="shared" si="5"/>
        <v>0</v>
      </c>
      <c r="J58" s="33">
        <f t="shared" si="6"/>
        <v>3</v>
      </c>
      <c r="K58" s="197" t="s">
        <v>168</v>
      </c>
      <c r="N58" s="85"/>
      <c r="O58" s="137"/>
      <c r="P58" s="85"/>
      <c r="Q58" s="85"/>
      <c r="R58" s="85"/>
      <c r="S58" s="85"/>
    </row>
    <row r="59" spans="1:21" ht="18" customHeight="1">
      <c r="A59" s="14">
        <v>42094</v>
      </c>
      <c r="B59" s="21" t="s">
        <v>251</v>
      </c>
      <c r="C59" s="14">
        <f t="shared" si="7"/>
        <v>42094</v>
      </c>
      <c r="D59" s="16" t="s">
        <v>212</v>
      </c>
      <c r="E59" s="12" t="s">
        <v>42</v>
      </c>
      <c r="F59" s="9"/>
      <c r="G59" s="18">
        <v>231858000</v>
      </c>
      <c r="H59" s="5">
        <f t="shared" si="4"/>
        <v>908517500</v>
      </c>
      <c r="I59" s="5">
        <f t="shared" si="5"/>
        <v>0</v>
      </c>
      <c r="J59" s="33">
        <f t="shared" si="6"/>
        <v>3</v>
      </c>
      <c r="K59" s="193" t="s">
        <v>224</v>
      </c>
      <c r="N59" s="85"/>
      <c r="O59" s="137"/>
      <c r="P59" s="85"/>
      <c r="Q59" s="85"/>
      <c r="R59" s="85"/>
      <c r="S59" s="85"/>
    </row>
    <row r="60" spans="1:21" ht="18" customHeight="1">
      <c r="A60" s="14">
        <v>42094</v>
      </c>
      <c r="B60" s="21" t="s">
        <v>251</v>
      </c>
      <c r="C60" s="14">
        <f t="shared" si="7"/>
        <v>42094</v>
      </c>
      <c r="D60" s="16" t="s">
        <v>213</v>
      </c>
      <c r="E60" s="12" t="s">
        <v>42</v>
      </c>
      <c r="F60" s="9"/>
      <c r="G60" s="18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3">
        <f t="shared" si="6"/>
        <v>3</v>
      </c>
      <c r="K60" s="197" t="s">
        <v>225</v>
      </c>
      <c r="N60" s="85"/>
      <c r="O60" s="137"/>
      <c r="P60" s="85"/>
      <c r="Q60" s="85"/>
      <c r="R60" s="85"/>
      <c r="S60" s="85"/>
    </row>
    <row r="61" spans="1:21" ht="18" customHeight="1">
      <c r="A61" s="14">
        <v>42094</v>
      </c>
      <c r="B61" s="21" t="s">
        <v>251</v>
      </c>
      <c r="C61" s="14">
        <f t="shared" si="7"/>
        <v>42094</v>
      </c>
      <c r="D61" s="16" t="s">
        <v>214</v>
      </c>
      <c r="E61" s="12" t="s">
        <v>42</v>
      </c>
      <c r="F61" s="9"/>
      <c r="G61" s="18">
        <v>125640000</v>
      </c>
      <c r="H61" s="5">
        <f t="shared" si="8"/>
        <v>557877500</v>
      </c>
      <c r="I61" s="5">
        <f t="shared" si="9"/>
        <v>0</v>
      </c>
      <c r="J61" s="33">
        <f t="shared" si="6"/>
        <v>3</v>
      </c>
      <c r="K61" s="197" t="s">
        <v>181</v>
      </c>
      <c r="N61" s="85"/>
      <c r="O61" s="137"/>
      <c r="P61" s="85"/>
      <c r="Q61" s="85"/>
      <c r="R61" s="85"/>
      <c r="S61" s="85"/>
    </row>
    <row r="62" spans="1:21" ht="18" customHeight="1">
      <c r="A62" s="14">
        <v>42094</v>
      </c>
      <c r="B62" s="21" t="s">
        <v>251</v>
      </c>
      <c r="C62" s="14">
        <f t="shared" si="7"/>
        <v>42094</v>
      </c>
      <c r="D62" s="16" t="s">
        <v>215</v>
      </c>
      <c r="E62" s="12" t="s">
        <v>42</v>
      </c>
      <c r="F62" s="9"/>
      <c r="G62" s="18">
        <v>109314000</v>
      </c>
      <c r="H62" s="5">
        <f t="shared" si="8"/>
        <v>448563500</v>
      </c>
      <c r="I62" s="5">
        <f t="shared" si="9"/>
        <v>0</v>
      </c>
      <c r="J62" s="33">
        <f t="shared" si="6"/>
        <v>3</v>
      </c>
      <c r="K62" s="197" t="s">
        <v>173</v>
      </c>
      <c r="N62" s="85"/>
      <c r="O62" s="137"/>
      <c r="P62" s="85"/>
      <c r="Q62" s="85"/>
      <c r="R62" s="85"/>
      <c r="S62" s="85"/>
    </row>
    <row r="63" spans="1:21" ht="18" customHeight="1">
      <c r="A63" s="14">
        <v>42094</v>
      </c>
      <c r="B63" s="21" t="s">
        <v>251</v>
      </c>
      <c r="C63" s="14">
        <f t="shared" si="7"/>
        <v>42094</v>
      </c>
      <c r="D63" s="16" t="s">
        <v>216</v>
      </c>
      <c r="E63" s="12" t="s">
        <v>42</v>
      </c>
      <c r="F63" s="9"/>
      <c r="G63" s="18">
        <v>226494000</v>
      </c>
      <c r="H63" s="5">
        <f t="shared" si="8"/>
        <v>222069500</v>
      </c>
      <c r="I63" s="5">
        <f t="shared" si="9"/>
        <v>0</v>
      </c>
      <c r="J63" s="33">
        <f t="shared" si="6"/>
        <v>3</v>
      </c>
      <c r="K63" s="197" t="s">
        <v>226</v>
      </c>
      <c r="N63" s="85"/>
      <c r="O63" s="137"/>
      <c r="P63" s="85"/>
      <c r="Q63" s="85"/>
      <c r="R63" s="85"/>
      <c r="S63" s="85"/>
    </row>
    <row r="64" spans="1:21" s="25" customFormat="1" ht="18" customHeight="1">
      <c r="A64" s="14">
        <v>42094</v>
      </c>
      <c r="B64" s="21" t="s">
        <v>251</v>
      </c>
      <c r="C64" s="14">
        <f t="shared" si="7"/>
        <v>42094</v>
      </c>
      <c r="D64" s="16" t="s">
        <v>211</v>
      </c>
      <c r="E64" s="34" t="s">
        <v>42</v>
      </c>
      <c r="F64" s="9"/>
      <c r="G64" s="18">
        <v>218214000</v>
      </c>
      <c r="H64" s="5">
        <f t="shared" si="8"/>
        <v>3855500</v>
      </c>
      <c r="I64" s="5">
        <f t="shared" si="9"/>
        <v>0</v>
      </c>
      <c r="J64" s="33">
        <f t="shared" si="6"/>
        <v>3</v>
      </c>
      <c r="K64" s="127" t="s">
        <v>222</v>
      </c>
      <c r="O64" s="47"/>
      <c r="P64" s="85"/>
      <c r="Q64" s="49"/>
      <c r="R64" s="102"/>
      <c r="S64" s="103"/>
      <c r="T64" s="54"/>
      <c r="U64" s="131"/>
    </row>
    <row r="65" spans="1:19" ht="18" customHeight="1">
      <c r="A65" s="14">
        <v>42101</v>
      </c>
      <c r="B65" s="21" t="s">
        <v>220</v>
      </c>
      <c r="C65" s="11">
        <f>A65</f>
        <v>42101</v>
      </c>
      <c r="D65" s="16" t="s">
        <v>44</v>
      </c>
      <c r="E65" s="34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3">
        <f t="shared" si="6"/>
        <v>4</v>
      </c>
      <c r="K65" s="123"/>
      <c r="N65" s="85"/>
      <c r="O65" s="137"/>
      <c r="P65" s="85"/>
      <c r="Q65" s="85"/>
      <c r="R65" s="85"/>
      <c r="S65" s="85"/>
    </row>
    <row r="66" spans="1:19" ht="18" customHeight="1">
      <c r="A66" s="14">
        <v>42118</v>
      </c>
      <c r="B66" s="21" t="s">
        <v>266</v>
      </c>
      <c r="C66" s="11">
        <f>A66</f>
        <v>42118</v>
      </c>
      <c r="D66" s="16" t="s">
        <v>44</v>
      </c>
      <c r="E66" s="34" t="s">
        <v>45</v>
      </c>
      <c r="F66" s="9">
        <v>420000000</v>
      </c>
      <c r="G66" s="18"/>
      <c r="H66" s="5">
        <f t="shared" si="8"/>
        <v>873855500</v>
      </c>
      <c r="I66" s="5">
        <f t="shared" si="9"/>
        <v>0</v>
      </c>
      <c r="J66" s="33">
        <f t="shared" si="6"/>
        <v>4</v>
      </c>
      <c r="K66" s="199"/>
      <c r="N66" s="85"/>
      <c r="O66" s="137"/>
      <c r="P66" s="85"/>
      <c r="Q66" s="85"/>
      <c r="R66" s="85"/>
      <c r="S66" s="85"/>
    </row>
    <row r="67" spans="1:19" ht="18" customHeight="1">
      <c r="A67" s="14">
        <v>42123</v>
      </c>
      <c r="B67" s="21" t="s">
        <v>267</v>
      </c>
      <c r="C67" s="11">
        <f>A67</f>
        <v>42123</v>
      </c>
      <c r="D67" s="16" t="s">
        <v>257</v>
      </c>
      <c r="E67" s="12" t="s">
        <v>42</v>
      </c>
      <c r="F67" s="9"/>
      <c r="G67" s="18">
        <v>181195000</v>
      </c>
      <c r="H67" s="5">
        <f t="shared" si="8"/>
        <v>692660500</v>
      </c>
      <c r="I67" s="5">
        <f t="shared" si="9"/>
        <v>0</v>
      </c>
      <c r="J67" s="33">
        <f t="shared" si="6"/>
        <v>4</v>
      </c>
      <c r="K67" s="200" t="s">
        <v>259</v>
      </c>
      <c r="N67" s="85"/>
      <c r="O67" s="137"/>
      <c r="P67" s="85"/>
      <c r="Q67" s="85"/>
      <c r="R67" s="85"/>
      <c r="S67" s="85"/>
    </row>
    <row r="68" spans="1:19" ht="18" customHeight="1">
      <c r="A68" s="14">
        <v>42123</v>
      </c>
      <c r="B68" s="21" t="s">
        <v>267</v>
      </c>
      <c r="C68" s="11">
        <f t="shared" ref="C68:C107" si="10">A68</f>
        <v>42123</v>
      </c>
      <c r="D68" s="16" t="s">
        <v>212</v>
      </c>
      <c r="E68" s="12" t="s">
        <v>42</v>
      </c>
      <c r="F68" s="9"/>
      <c r="G68" s="18">
        <v>91124500</v>
      </c>
      <c r="H68" s="5">
        <f t="shared" si="8"/>
        <v>601536000</v>
      </c>
      <c r="I68" s="5">
        <f t="shared" si="9"/>
        <v>0</v>
      </c>
      <c r="J68" s="33">
        <f t="shared" si="6"/>
        <v>4</v>
      </c>
      <c r="K68" s="193" t="s">
        <v>260</v>
      </c>
      <c r="N68" s="85"/>
      <c r="O68" s="137"/>
      <c r="P68" s="85"/>
      <c r="Q68" s="85"/>
      <c r="R68" s="85"/>
      <c r="S68" s="85"/>
    </row>
    <row r="69" spans="1:19" ht="18" customHeight="1">
      <c r="A69" s="14">
        <v>42123</v>
      </c>
      <c r="B69" s="21" t="s">
        <v>267</v>
      </c>
      <c r="C69" s="11">
        <f t="shared" si="10"/>
        <v>42123</v>
      </c>
      <c r="D69" s="16" t="s">
        <v>261</v>
      </c>
      <c r="E69" s="12" t="s">
        <v>42</v>
      </c>
      <c r="F69" s="9"/>
      <c r="G69" s="18">
        <v>90365000</v>
      </c>
      <c r="H69" s="5">
        <f t="shared" si="8"/>
        <v>511171000</v>
      </c>
      <c r="I69" s="5">
        <f t="shared" si="9"/>
        <v>0</v>
      </c>
      <c r="J69" s="33">
        <f t="shared" ref="J69:J112" si="11">IF(A69&lt;&gt;"",MONTH(A69),"")</f>
        <v>4</v>
      </c>
      <c r="K69" s="193" t="s">
        <v>178</v>
      </c>
      <c r="N69" s="85"/>
      <c r="O69" s="137"/>
      <c r="P69" s="85"/>
      <c r="Q69" s="85"/>
      <c r="R69" s="85"/>
      <c r="S69" s="85"/>
    </row>
    <row r="70" spans="1:19" ht="18" customHeight="1">
      <c r="A70" s="14">
        <v>42123</v>
      </c>
      <c r="B70" s="21" t="s">
        <v>267</v>
      </c>
      <c r="C70" s="11">
        <f t="shared" si="10"/>
        <v>42123</v>
      </c>
      <c r="D70" s="16" t="s">
        <v>215</v>
      </c>
      <c r="E70" s="12" t="s">
        <v>42</v>
      </c>
      <c r="F70" s="9"/>
      <c r="G70" s="22">
        <v>164966500</v>
      </c>
      <c r="H70" s="5">
        <f t="shared" si="8"/>
        <v>346204500</v>
      </c>
      <c r="I70" s="5">
        <f t="shared" si="9"/>
        <v>0</v>
      </c>
      <c r="J70" s="33">
        <f t="shared" si="11"/>
        <v>4</v>
      </c>
      <c r="K70" s="193" t="s">
        <v>262</v>
      </c>
      <c r="N70" s="85"/>
      <c r="O70" s="137"/>
      <c r="P70" s="85"/>
      <c r="Q70" s="85"/>
      <c r="R70" s="85"/>
      <c r="S70" s="85"/>
    </row>
    <row r="71" spans="1:19" ht="18" customHeight="1">
      <c r="A71" s="14">
        <v>42123</v>
      </c>
      <c r="B71" s="21" t="s">
        <v>267</v>
      </c>
      <c r="C71" s="11">
        <f t="shared" si="10"/>
        <v>42123</v>
      </c>
      <c r="D71" s="16" t="s">
        <v>100</v>
      </c>
      <c r="E71" s="12" t="s">
        <v>42</v>
      </c>
      <c r="F71" s="9"/>
      <c r="G71" s="22">
        <v>183163500</v>
      </c>
      <c r="H71" s="5">
        <f t="shared" si="8"/>
        <v>163041000</v>
      </c>
      <c r="I71" s="5">
        <f t="shared" si="9"/>
        <v>0</v>
      </c>
      <c r="J71" s="33">
        <f t="shared" si="11"/>
        <v>4</v>
      </c>
      <c r="K71" s="192" t="s">
        <v>263</v>
      </c>
      <c r="N71" s="85"/>
      <c r="O71" s="137"/>
      <c r="P71" s="85"/>
      <c r="Q71" s="85"/>
      <c r="R71" s="85"/>
      <c r="S71" s="85"/>
    </row>
    <row r="72" spans="1:19" ht="18" customHeight="1">
      <c r="A72" s="14">
        <v>42123</v>
      </c>
      <c r="B72" s="21" t="s">
        <v>267</v>
      </c>
      <c r="C72" s="11">
        <f t="shared" si="10"/>
        <v>42123</v>
      </c>
      <c r="D72" s="16" t="s">
        <v>216</v>
      </c>
      <c r="E72" s="12" t="s">
        <v>42</v>
      </c>
      <c r="F72" s="9"/>
      <c r="G72" s="22">
        <v>153946000</v>
      </c>
      <c r="H72" s="5">
        <f t="shared" si="8"/>
        <v>9095000</v>
      </c>
      <c r="I72" s="5">
        <f t="shared" si="9"/>
        <v>0</v>
      </c>
      <c r="J72" s="33">
        <f t="shared" si="11"/>
        <v>4</v>
      </c>
      <c r="K72" s="192" t="s">
        <v>264</v>
      </c>
      <c r="N72" s="85"/>
      <c r="O72" s="137"/>
      <c r="P72" s="85"/>
      <c r="Q72" s="85"/>
      <c r="R72" s="85"/>
      <c r="S72" s="85"/>
    </row>
    <row r="73" spans="1:19" ht="18" customHeight="1">
      <c r="A73" s="14">
        <v>42130</v>
      </c>
      <c r="B73" s="21" t="s">
        <v>272</v>
      </c>
      <c r="C73" s="11">
        <f t="shared" si="10"/>
        <v>42130</v>
      </c>
      <c r="D73" s="16" t="s">
        <v>44</v>
      </c>
      <c r="E73" s="34" t="s">
        <v>45</v>
      </c>
      <c r="F73" s="9">
        <v>550000000</v>
      </c>
      <c r="G73" s="52"/>
      <c r="H73" s="5">
        <f t="shared" si="4"/>
        <v>559095000</v>
      </c>
      <c r="I73" s="5">
        <f t="shared" si="5"/>
        <v>0</v>
      </c>
      <c r="J73" s="33">
        <f t="shared" si="11"/>
        <v>5</v>
      </c>
      <c r="K73" s="194"/>
      <c r="N73" s="85"/>
      <c r="O73" s="137"/>
      <c r="P73" s="85"/>
      <c r="Q73" s="85"/>
      <c r="R73" s="85"/>
      <c r="S73" s="85"/>
    </row>
    <row r="74" spans="1:19" ht="18" customHeight="1">
      <c r="A74" s="14">
        <v>42151</v>
      </c>
      <c r="B74" s="21" t="s">
        <v>58</v>
      </c>
      <c r="C74" s="11">
        <f t="shared" si="10"/>
        <v>42151</v>
      </c>
      <c r="D74" s="16" t="s">
        <v>44</v>
      </c>
      <c r="E74" s="34" t="s">
        <v>45</v>
      </c>
      <c r="F74" s="9">
        <v>530000000</v>
      </c>
      <c r="G74" s="52"/>
      <c r="H74" s="5">
        <f t="shared" si="4"/>
        <v>1089095000</v>
      </c>
      <c r="I74" s="5">
        <f t="shared" si="5"/>
        <v>0</v>
      </c>
      <c r="J74" s="33">
        <f t="shared" si="11"/>
        <v>5</v>
      </c>
      <c r="K74" s="195"/>
      <c r="N74" s="85"/>
      <c r="O74" s="137"/>
      <c r="P74" s="85"/>
      <c r="Q74" s="85"/>
      <c r="R74" s="85"/>
      <c r="S74" s="85"/>
    </row>
    <row r="75" spans="1:19" ht="18" customHeight="1">
      <c r="A75" s="14">
        <v>42155</v>
      </c>
      <c r="B75" s="21" t="s">
        <v>274</v>
      </c>
      <c r="C75" s="11">
        <f t="shared" si="10"/>
        <v>42155</v>
      </c>
      <c r="D75" s="16" t="s">
        <v>53</v>
      </c>
      <c r="E75" s="12" t="s">
        <v>42</v>
      </c>
      <c r="F75" s="9"/>
      <c r="G75" s="22">
        <v>111776000</v>
      </c>
      <c r="H75" s="5">
        <f t="shared" si="4"/>
        <v>977319000</v>
      </c>
      <c r="I75" s="5">
        <f t="shared" si="5"/>
        <v>0</v>
      </c>
      <c r="J75" s="33">
        <f t="shared" si="11"/>
        <v>5</v>
      </c>
      <c r="K75" s="193" t="s">
        <v>258</v>
      </c>
      <c r="N75" s="85"/>
      <c r="O75" s="47"/>
      <c r="P75" s="49"/>
      <c r="Q75" s="135"/>
      <c r="R75" s="103"/>
      <c r="S75" s="54"/>
    </row>
    <row r="76" spans="1:19" ht="18" customHeight="1">
      <c r="A76" s="14">
        <v>42155</v>
      </c>
      <c r="B76" s="21" t="s">
        <v>274</v>
      </c>
      <c r="C76" s="11">
        <f t="shared" si="10"/>
        <v>42155</v>
      </c>
      <c r="D76" s="16" t="s">
        <v>33</v>
      </c>
      <c r="E76" s="12" t="s">
        <v>42</v>
      </c>
      <c r="F76" s="9"/>
      <c r="G76" s="22">
        <v>107984000</v>
      </c>
      <c r="H76" s="5">
        <f t="shared" si="4"/>
        <v>869335000</v>
      </c>
      <c r="I76" s="5">
        <f t="shared" si="5"/>
        <v>0</v>
      </c>
      <c r="J76" s="33">
        <f t="shared" si="11"/>
        <v>5</v>
      </c>
      <c r="K76" s="193" t="s">
        <v>178</v>
      </c>
      <c r="N76" s="85"/>
      <c r="O76" s="47"/>
      <c r="P76" s="49"/>
      <c r="Q76" s="135"/>
      <c r="R76" s="103"/>
      <c r="S76" s="54"/>
    </row>
    <row r="77" spans="1:19" ht="18" customHeight="1">
      <c r="A77" s="14">
        <v>42155</v>
      </c>
      <c r="B77" s="21" t="s">
        <v>274</v>
      </c>
      <c r="C77" s="11">
        <f t="shared" si="10"/>
        <v>42155</v>
      </c>
      <c r="D77" s="16" t="s">
        <v>52</v>
      </c>
      <c r="E77" s="12" t="s">
        <v>42</v>
      </c>
      <c r="F77" s="9"/>
      <c r="G77" s="18">
        <v>108656000</v>
      </c>
      <c r="H77" s="5">
        <f t="shared" si="4"/>
        <v>760679000</v>
      </c>
      <c r="I77" s="5">
        <f t="shared" si="5"/>
        <v>0</v>
      </c>
      <c r="J77" s="33">
        <f t="shared" si="11"/>
        <v>5</v>
      </c>
      <c r="K77" s="193" t="s">
        <v>179</v>
      </c>
      <c r="N77" s="85"/>
      <c r="O77" s="47"/>
      <c r="P77" s="49"/>
      <c r="Q77" s="135"/>
      <c r="R77" s="103"/>
      <c r="S77" s="54"/>
    </row>
    <row r="78" spans="1:19" ht="18" customHeight="1">
      <c r="A78" s="14">
        <v>42155</v>
      </c>
      <c r="B78" s="21" t="s">
        <v>274</v>
      </c>
      <c r="C78" s="11">
        <f t="shared" si="10"/>
        <v>42155</v>
      </c>
      <c r="D78" s="16" t="s">
        <v>36</v>
      </c>
      <c r="E78" s="12" t="s">
        <v>42</v>
      </c>
      <c r="F78" s="9"/>
      <c r="G78" s="18">
        <v>214176000</v>
      </c>
      <c r="H78" s="5">
        <f t="shared" si="4"/>
        <v>546503000</v>
      </c>
      <c r="I78" s="5">
        <f t="shared" si="5"/>
        <v>0</v>
      </c>
      <c r="J78" s="33">
        <f t="shared" si="11"/>
        <v>5</v>
      </c>
      <c r="K78" s="193" t="s">
        <v>269</v>
      </c>
      <c r="N78" s="85"/>
      <c r="O78" s="47"/>
      <c r="P78" s="49"/>
      <c r="Q78" s="135"/>
      <c r="R78" s="103"/>
      <c r="S78" s="54"/>
    </row>
    <row r="79" spans="1:19" ht="18" customHeight="1">
      <c r="A79" s="14">
        <v>42155</v>
      </c>
      <c r="B79" s="21" t="s">
        <v>274</v>
      </c>
      <c r="C79" s="11">
        <f t="shared" si="10"/>
        <v>42155</v>
      </c>
      <c r="D79" s="16" t="s">
        <v>34</v>
      </c>
      <c r="E79" s="12" t="s">
        <v>42</v>
      </c>
      <c r="F79" s="9"/>
      <c r="G79" s="18">
        <v>109280000</v>
      </c>
      <c r="H79" s="5">
        <f t="shared" si="4"/>
        <v>437223000</v>
      </c>
      <c r="I79" s="5">
        <f t="shared" si="5"/>
        <v>0</v>
      </c>
      <c r="J79" s="33">
        <f t="shared" si="11"/>
        <v>5</v>
      </c>
      <c r="K79" s="193" t="s">
        <v>181</v>
      </c>
      <c r="N79" s="85"/>
      <c r="O79" s="47"/>
      <c r="P79" s="49"/>
      <c r="Q79" s="135"/>
      <c r="R79" s="103"/>
      <c r="S79" s="54"/>
    </row>
    <row r="80" spans="1:19" ht="18" customHeight="1">
      <c r="A80" s="14">
        <v>42155</v>
      </c>
      <c r="B80" s="21" t="s">
        <v>274</v>
      </c>
      <c r="C80" s="11">
        <f t="shared" si="10"/>
        <v>42155</v>
      </c>
      <c r="D80" s="16" t="s">
        <v>40</v>
      </c>
      <c r="E80" s="12" t="s">
        <v>42</v>
      </c>
      <c r="F80" s="9"/>
      <c r="G80" s="18">
        <v>107680000</v>
      </c>
      <c r="H80" s="5">
        <f t="shared" si="4"/>
        <v>329543000</v>
      </c>
      <c r="I80" s="5">
        <f t="shared" si="5"/>
        <v>0</v>
      </c>
      <c r="J80" s="33">
        <f t="shared" si="11"/>
        <v>5</v>
      </c>
      <c r="K80" s="193" t="s">
        <v>260</v>
      </c>
      <c r="N80" s="85"/>
      <c r="O80" s="47"/>
      <c r="P80" s="49"/>
      <c r="Q80" s="135"/>
      <c r="R80" s="103"/>
      <c r="S80" s="54"/>
    </row>
    <row r="81" spans="1:19" ht="18" customHeight="1">
      <c r="A81" s="14">
        <v>42155</v>
      </c>
      <c r="B81" s="21" t="s">
        <v>274</v>
      </c>
      <c r="C81" s="11">
        <f t="shared" si="10"/>
        <v>42155</v>
      </c>
      <c r="D81" s="16" t="s">
        <v>37</v>
      </c>
      <c r="E81" s="12" t="s">
        <v>42</v>
      </c>
      <c r="F81" s="9"/>
      <c r="G81" s="18">
        <v>110880000</v>
      </c>
      <c r="H81" s="5">
        <f t="shared" si="4"/>
        <v>218663000</v>
      </c>
      <c r="I81" s="5">
        <f t="shared" si="5"/>
        <v>0</v>
      </c>
      <c r="J81" s="33">
        <f t="shared" si="11"/>
        <v>5</v>
      </c>
      <c r="K81" s="197" t="s">
        <v>223</v>
      </c>
      <c r="N81" s="85"/>
      <c r="O81" s="47"/>
      <c r="P81" s="49"/>
      <c r="Q81" s="102"/>
      <c r="R81" s="103"/>
      <c r="S81" s="54"/>
    </row>
    <row r="82" spans="1:19" ht="18" customHeight="1">
      <c r="A82" s="14">
        <v>42155</v>
      </c>
      <c r="B82" s="21" t="s">
        <v>274</v>
      </c>
      <c r="C82" s="11">
        <f t="shared" si="10"/>
        <v>42155</v>
      </c>
      <c r="D82" s="16" t="s">
        <v>38</v>
      </c>
      <c r="E82" s="12" t="s">
        <v>42</v>
      </c>
      <c r="F82" s="9"/>
      <c r="G82" s="18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3">
        <f t="shared" si="11"/>
        <v>5</v>
      </c>
      <c r="K82" s="197" t="s">
        <v>184</v>
      </c>
      <c r="N82" s="85"/>
      <c r="O82" s="47"/>
      <c r="P82" s="49"/>
      <c r="Q82" s="102"/>
      <c r="R82" s="103"/>
      <c r="S82" s="54"/>
    </row>
    <row r="83" spans="1:19" ht="18" customHeight="1">
      <c r="A83" s="14">
        <v>42155</v>
      </c>
      <c r="B83" s="21" t="s">
        <v>274</v>
      </c>
      <c r="C83" s="11">
        <f t="shared" si="10"/>
        <v>42155</v>
      </c>
      <c r="D83" s="16" t="s">
        <v>35</v>
      </c>
      <c r="E83" s="12" t="s">
        <v>42</v>
      </c>
      <c r="F83" s="9"/>
      <c r="G83" s="18">
        <v>105360000</v>
      </c>
      <c r="H83" s="5">
        <f t="shared" si="12"/>
        <v>4343000</v>
      </c>
      <c r="I83" s="5">
        <f t="shared" si="13"/>
        <v>0</v>
      </c>
      <c r="J83" s="33">
        <f t="shared" si="11"/>
        <v>5</v>
      </c>
      <c r="K83" s="197" t="s">
        <v>175</v>
      </c>
      <c r="N83" s="85"/>
      <c r="O83" s="47"/>
      <c r="P83" s="49"/>
      <c r="Q83" s="102"/>
      <c r="R83" s="103"/>
      <c r="S83" s="54"/>
    </row>
    <row r="84" spans="1:19" ht="18" customHeight="1">
      <c r="A84" s="14">
        <f>C84</f>
        <v>42156</v>
      </c>
      <c r="B84" s="21" t="s">
        <v>297</v>
      </c>
      <c r="C84" s="11">
        <v>42156</v>
      </c>
      <c r="D84" s="16" t="s">
        <v>44</v>
      </c>
      <c r="E84" s="34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3">
        <f t="shared" si="11"/>
        <v>6</v>
      </c>
      <c r="K84" s="194"/>
      <c r="N84" s="85"/>
      <c r="O84" s="47"/>
      <c r="P84" s="49"/>
      <c r="Q84" s="135"/>
      <c r="R84" s="103"/>
      <c r="S84" s="103"/>
    </row>
    <row r="85" spans="1:19" ht="18" customHeight="1">
      <c r="A85" s="14">
        <f t="shared" ref="A85:A86" si="14">C85</f>
        <v>42158</v>
      </c>
      <c r="B85" s="21" t="s">
        <v>57</v>
      </c>
      <c r="C85" s="11">
        <v>42158</v>
      </c>
      <c r="D85" s="16" t="s">
        <v>44</v>
      </c>
      <c r="E85" s="34" t="s">
        <v>45</v>
      </c>
      <c r="F85" s="9">
        <v>650000000</v>
      </c>
      <c r="G85" s="18"/>
      <c r="H85" s="5">
        <f t="shared" si="12"/>
        <v>1304343000</v>
      </c>
      <c r="I85" s="5">
        <f t="shared" si="13"/>
        <v>0</v>
      </c>
      <c r="J85" s="33">
        <f t="shared" si="11"/>
        <v>6</v>
      </c>
      <c r="K85" s="193"/>
      <c r="N85" s="85"/>
      <c r="O85" s="47"/>
      <c r="P85" s="49"/>
      <c r="Q85" s="135"/>
      <c r="R85" s="103"/>
      <c r="S85" s="54"/>
    </row>
    <row r="86" spans="1:19" ht="18" customHeight="1">
      <c r="A86" s="14">
        <f t="shared" si="14"/>
        <v>42179</v>
      </c>
      <c r="B86" s="21" t="s">
        <v>102</v>
      </c>
      <c r="C86" s="11">
        <v>42179</v>
      </c>
      <c r="D86" s="16" t="s">
        <v>44</v>
      </c>
      <c r="E86" s="34" t="s">
        <v>45</v>
      </c>
      <c r="F86" s="9">
        <v>610000000</v>
      </c>
      <c r="G86" s="9"/>
      <c r="H86" s="5">
        <f t="shared" si="12"/>
        <v>1914343000</v>
      </c>
      <c r="I86" s="5">
        <f t="shared" si="13"/>
        <v>0</v>
      </c>
      <c r="J86" s="33">
        <f t="shared" ref="J86" si="15">IF(A86&lt;&gt;"",MONTH(A86),"")</f>
        <v>6</v>
      </c>
      <c r="K86" s="194"/>
      <c r="N86" s="85"/>
      <c r="O86" s="47"/>
      <c r="P86" s="49"/>
      <c r="Q86" s="135"/>
      <c r="R86" s="103"/>
      <c r="S86" s="103"/>
    </row>
    <row r="87" spans="1:19" ht="18" customHeight="1">
      <c r="A87" s="14">
        <v>42185</v>
      </c>
      <c r="B87" s="21" t="s">
        <v>384</v>
      </c>
      <c r="C87" s="11">
        <f t="shared" si="10"/>
        <v>42185</v>
      </c>
      <c r="D87" s="16" t="s">
        <v>215</v>
      </c>
      <c r="E87" s="12" t="s">
        <v>42</v>
      </c>
      <c r="F87" s="9"/>
      <c r="G87" s="18">
        <v>142989000</v>
      </c>
      <c r="H87" s="5">
        <f t="shared" ref="H87:H98" si="16">MAX(H86+F87-G87-I86,0)</f>
        <v>1771354000</v>
      </c>
      <c r="I87" s="5">
        <f t="shared" ref="I87:I98" si="17">MAX(I86+G87-F87-H86,0)</f>
        <v>0</v>
      </c>
      <c r="J87" s="33">
        <f t="shared" si="11"/>
        <v>6</v>
      </c>
      <c r="K87" s="193" t="s">
        <v>323</v>
      </c>
      <c r="N87" s="85"/>
      <c r="O87" s="47"/>
      <c r="P87" s="49"/>
      <c r="Q87" s="135"/>
      <c r="R87" s="103"/>
      <c r="S87" s="54"/>
    </row>
    <row r="88" spans="1:19" ht="18" customHeight="1">
      <c r="A88" s="14">
        <v>42185</v>
      </c>
      <c r="B88" s="21" t="s">
        <v>384</v>
      </c>
      <c r="C88" s="11">
        <f t="shared" si="10"/>
        <v>42185</v>
      </c>
      <c r="D88" s="16" t="s">
        <v>216</v>
      </c>
      <c r="E88" s="12" t="s">
        <v>42</v>
      </c>
      <c r="F88" s="9"/>
      <c r="G88" s="18">
        <v>265785000</v>
      </c>
      <c r="H88" s="5">
        <f t="shared" si="16"/>
        <v>1505569000</v>
      </c>
      <c r="I88" s="5">
        <f t="shared" si="17"/>
        <v>0</v>
      </c>
      <c r="J88" s="33">
        <f t="shared" si="11"/>
        <v>6</v>
      </c>
      <c r="K88" s="193" t="s">
        <v>324</v>
      </c>
      <c r="N88" s="85"/>
      <c r="O88" s="47"/>
      <c r="P88" s="49"/>
      <c r="Q88" s="135"/>
      <c r="R88" s="103"/>
      <c r="S88" s="54"/>
    </row>
    <row r="89" spans="1:19" ht="18" customHeight="1">
      <c r="A89" s="14">
        <v>42185</v>
      </c>
      <c r="B89" s="21" t="s">
        <v>384</v>
      </c>
      <c r="C89" s="11">
        <f t="shared" si="10"/>
        <v>42185</v>
      </c>
      <c r="D89" s="16" t="s">
        <v>212</v>
      </c>
      <c r="E89" s="12" t="s">
        <v>42</v>
      </c>
      <c r="F89" s="9"/>
      <c r="G89" s="18">
        <v>251379000</v>
      </c>
      <c r="H89" s="5">
        <f t="shared" si="16"/>
        <v>1254190000</v>
      </c>
      <c r="I89" s="5">
        <f t="shared" si="17"/>
        <v>0</v>
      </c>
      <c r="J89" s="33">
        <f t="shared" si="11"/>
        <v>6</v>
      </c>
      <c r="K89" s="193" t="s">
        <v>325</v>
      </c>
      <c r="N89" s="85"/>
      <c r="O89" s="47"/>
      <c r="P89" s="49"/>
      <c r="Q89" s="135"/>
      <c r="R89" s="103"/>
      <c r="S89" s="54"/>
    </row>
    <row r="90" spans="1:19" ht="18" customHeight="1">
      <c r="A90" s="14">
        <v>42185</v>
      </c>
      <c r="B90" s="21" t="s">
        <v>384</v>
      </c>
      <c r="C90" s="11">
        <f t="shared" si="10"/>
        <v>42185</v>
      </c>
      <c r="D90" s="16" t="s">
        <v>213</v>
      </c>
      <c r="E90" s="12" t="s">
        <v>42</v>
      </c>
      <c r="F90" s="9"/>
      <c r="G90" s="18">
        <v>273414000</v>
      </c>
      <c r="H90" s="5">
        <f t="shared" si="16"/>
        <v>980776000</v>
      </c>
      <c r="I90" s="5">
        <f t="shared" si="17"/>
        <v>0</v>
      </c>
      <c r="J90" s="33">
        <f t="shared" si="11"/>
        <v>6</v>
      </c>
      <c r="K90" s="193" t="s">
        <v>326</v>
      </c>
      <c r="N90" s="85"/>
      <c r="O90" s="47"/>
      <c r="P90" s="49"/>
      <c r="Q90" s="135"/>
      <c r="R90" s="103"/>
      <c r="S90" s="54"/>
    </row>
    <row r="91" spans="1:19" ht="18" customHeight="1">
      <c r="A91" s="14">
        <v>42185</v>
      </c>
      <c r="B91" s="21" t="s">
        <v>384</v>
      </c>
      <c r="C91" s="11">
        <f t="shared" si="10"/>
        <v>42185</v>
      </c>
      <c r="D91" s="16" t="s">
        <v>293</v>
      </c>
      <c r="E91" s="12" t="s">
        <v>42</v>
      </c>
      <c r="F91" s="9"/>
      <c r="G91" s="18">
        <v>221650000</v>
      </c>
      <c r="H91" s="5">
        <f t="shared" si="16"/>
        <v>759126000</v>
      </c>
      <c r="I91" s="5">
        <f t="shared" si="17"/>
        <v>0</v>
      </c>
      <c r="J91" s="33">
        <f t="shared" si="11"/>
        <v>6</v>
      </c>
      <c r="K91" s="198" t="s">
        <v>327</v>
      </c>
      <c r="N91" s="85"/>
      <c r="O91" s="47"/>
      <c r="P91" s="49"/>
      <c r="Q91" s="102"/>
      <c r="R91" s="103"/>
      <c r="S91" s="54"/>
    </row>
    <row r="92" spans="1:19" ht="18" customHeight="1">
      <c r="A92" s="14">
        <v>42185</v>
      </c>
      <c r="B92" s="21" t="s">
        <v>384</v>
      </c>
      <c r="C92" s="11">
        <f t="shared" si="10"/>
        <v>42185</v>
      </c>
      <c r="D92" s="16" t="s">
        <v>214</v>
      </c>
      <c r="E92" s="12" t="s">
        <v>42</v>
      </c>
      <c r="F92" s="9"/>
      <c r="G92" s="18">
        <v>212465000</v>
      </c>
      <c r="H92" s="5">
        <f t="shared" si="16"/>
        <v>546661000</v>
      </c>
      <c r="I92" s="5">
        <f t="shared" si="17"/>
        <v>0</v>
      </c>
      <c r="J92" s="33">
        <f t="shared" si="11"/>
        <v>6</v>
      </c>
      <c r="K92" s="198" t="s">
        <v>328</v>
      </c>
      <c r="N92" s="85"/>
      <c r="O92" s="47"/>
      <c r="P92" s="49"/>
      <c r="Q92" s="102"/>
      <c r="R92" s="103"/>
      <c r="S92" s="54"/>
    </row>
    <row r="93" spans="1:19" ht="18" customHeight="1">
      <c r="A93" s="14">
        <v>42185</v>
      </c>
      <c r="B93" s="21" t="s">
        <v>384</v>
      </c>
      <c r="C93" s="11">
        <f t="shared" si="10"/>
        <v>42185</v>
      </c>
      <c r="D93" s="16" t="s">
        <v>211</v>
      </c>
      <c r="E93" s="12" t="s">
        <v>42</v>
      </c>
      <c r="F93" s="9"/>
      <c r="G93" s="18">
        <v>147246000</v>
      </c>
      <c r="H93" s="5">
        <f t="shared" si="16"/>
        <v>399415000</v>
      </c>
      <c r="I93" s="5">
        <f t="shared" si="17"/>
        <v>0</v>
      </c>
      <c r="J93" s="33">
        <f t="shared" si="11"/>
        <v>6</v>
      </c>
      <c r="K93" s="198" t="s">
        <v>329</v>
      </c>
      <c r="N93" s="85"/>
      <c r="O93" s="47"/>
      <c r="P93" s="49"/>
      <c r="Q93" s="102"/>
      <c r="R93" s="103"/>
      <c r="S93" s="54"/>
    </row>
    <row r="94" spans="1:19" ht="18" customHeight="1">
      <c r="A94" s="14">
        <v>42185</v>
      </c>
      <c r="B94" s="21" t="s">
        <v>384</v>
      </c>
      <c r="C94" s="11">
        <f t="shared" si="10"/>
        <v>42185</v>
      </c>
      <c r="D94" s="16" t="s">
        <v>294</v>
      </c>
      <c r="E94" s="12" t="s">
        <v>42</v>
      </c>
      <c r="F94" s="9"/>
      <c r="G94" s="18">
        <v>141130000</v>
      </c>
      <c r="H94" s="5">
        <f t="shared" si="16"/>
        <v>258285000</v>
      </c>
      <c r="I94" s="5">
        <f t="shared" si="17"/>
        <v>0</v>
      </c>
      <c r="J94" s="33">
        <f t="shared" si="11"/>
        <v>6</v>
      </c>
      <c r="K94" s="198" t="s">
        <v>330</v>
      </c>
      <c r="N94" s="85"/>
      <c r="O94" s="47"/>
      <c r="P94" s="49"/>
      <c r="Q94" s="102"/>
      <c r="R94" s="103"/>
      <c r="S94" s="54"/>
    </row>
    <row r="95" spans="1:19" ht="18" customHeight="1">
      <c r="A95" s="14">
        <v>42185</v>
      </c>
      <c r="B95" s="21" t="s">
        <v>384</v>
      </c>
      <c r="C95" s="11">
        <f t="shared" si="10"/>
        <v>42185</v>
      </c>
      <c r="D95" s="16" t="s">
        <v>295</v>
      </c>
      <c r="E95" s="12" t="s">
        <v>42</v>
      </c>
      <c r="F95" s="9"/>
      <c r="G95" s="18">
        <v>148742000</v>
      </c>
      <c r="H95" s="5">
        <f t="shared" si="16"/>
        <v>109543000</v>
      </c>
      <c r="I95" s="5">
        <f t="shared" si="17"/>
        <v>0</v>
      </c>
      <c r="J95" s="33">
        <f t="shared" si="11"/>
        <v>6</v>
      </c>
      <c r="K95" s="193" t="s">
        <v>331</v>
      </c>
      <c r="N95" s="85"/>
      <c r="O95" s="47"/>
      <c r="P95" s="49"/>
      <c r="Q95" s="135"/>
      <c r="R95" s="103"/>
      <c r="S95" s="54"/>
    </row>
    <row r="96" spans="1:19" ht="18" customHeight="1">
      <c r="A96" s="14">
        <v>42185</v>
      </c>
      <c r="B96" s="21" t="s">
        <v>384</v>
      </c>
      <c r="C96" s="11">
        <f t="shared" si="10"/>
        <v>42185</v>
      </c>
      <c r="D96" s="16" t="s">
        <v>261</v>
      </c>
      <c r="E96" s="12" t="s">
        <v>42</v>
      </c>
      <c r="F96" s="9"/>
      <c r="G96" s="18">
        <v>100275000</v>
      </c>
      <c r="H96" s="5">
        <f t="shared" si="16"/>
        <v>9268000</v>
      </c>
      <c r="I96" s="5">
        <f t="shared" si="17"/>
        <v>0</v>
      </c>
      <c r="J96" s="33">
        <f t="shared" si="11"/>
        <v>6</v>
      </c>
      <c r="K96" s="193" t="s">
        <v>332</v>
      </c>
      <c r="N96" s="85"/>
      <c r="O96" s="47"/>
      <c r="P96" s="49"/>
      <c r="Q96" s="135"/>
      <c r="R96" s="103"/>
      <c r="S96" s="54"/>
    </row>
    <row r="97" spans="1:19" ht="18" customHeight="1">
      <c r="A97" s="14">
        <v>42189</v>
      </c>
      <c r="B97" s="21" t="s">
        <v>65</v>
      </c>
      <c r="C97" s="11">
        <f t="shared" si="10"/>
        <v>42189</v>
      </c>
      <c r="D97" s="16" t="s">
        <v>44</v>
      </c>
      <c r="E97" s="34" t="s">
        <v>45</v>
      </c>
      <c r="F97" s="9">
        <v>450000000</v>
      </c>
      <c r="G97" s="18"/>
      <c r="H97" s="5">
        <f t="shared" si="16"/>
        <v>459268000</v>
      </c>
      <c r="I97" s="5">
        <f t="shared" si="17"/>
        <v>0</v>
      </c>
      <c r="J97" s="33">
        <f t="shared" si="11"/>
        <v>7</v>
      </c>
      <c r="K97" s="193"/>
      <c r="N97" s="85"/>
      <c r="O97" s="47"/>
      <c r="P97" s="49"/>
      <c r="Q97" s="135"/>
      <c r="R97" s="103"/>
      <c r="S97" s="54"/>
    </row>
    <row r="98" spans="1:19" ht="18" customHeight="1">
      <c r="A98" s="11">
        <v>42200</v>
      </c>
      <c r="B98" s="17" t="s">
        <v>379</v>
      </c>
      <c r="C98" s="11">
        <f t="shared" si="10"/>
        <v>42200</v>
      </c>
      <c r="D98" s="16" t="s">
        <v>44</v>
      </c>
      <c r="E98" s="34" t="s">
        <v>45</v>
      </c>
      <c r="F98" s="9">
        <v>450000000</v>
      </c>
      <c r="G98" s="18"/>
      <c r="H98" s="5">
        <f t="shared" si="16"/>
        <v>909268000</v>
      </c>
      <c r="I98" s="5">
        <f t="shared" si="17"/>
        <v>0</v>
      </c>
      <c r="J98" s="33">
        <f t="shared" si="11"/>
        <v>7</v>
      </c>
      <c r="K98" s="197"/>
      <c r="N98" s="106"/>
      <c r="O98" s="47"/>
      <c r="P98" s="49"/>
      <c r="Q98" s="102"/>
      <c r="R98" s="103"/>
      <c r="S98" s="54"/>
    </row>
    <row r="99" spans="1:19" ht="18" customHeight="1">
      <c r="A99" s="14">
        <v>42215</v>
      </c>
      <c r="B99" s="21" t="s">
        <v>58</v>
      </c>
      <c r="C99" s="11">
        <f t="shared" si="10"/>
        <v>42215</v>
      </c>
      <c r="D99" s="16" t="s">
        <v>44</v>
      </c>
      <c r="E99" s="34" t="s">
        <v>45</v>
      </c>
      <c r="F99" s="9">
        <v>400000000</v>
      </c>
      <c r="G99" s="9"/>
      <c r="H99" s="5">
        <f t="shared" ref="H99:H115" si="18">MAX(H98+F99-G99-I98,0)</f>
        <v>1309268000</v>
      </c>
      <c r="I99" s="5">
        <f t="shared" ref="I99:I115" si="19">MAX(I98+G99-F99-H98,0)</f>
        <v>0</v>
      </c>
      <c r="J99" s="33">
        <f t="shared" si="11"/>
        <v>7</v>
      </c>
      <c r="K99" s="195"/>
      <c r="N99" s="85"/>
      <c r="O99" s="47"/>
      <c r="P99" s="49"/>
      <c r="Q99" s="135"/>
      <c r="R99" s="103"/>
      <c r="S99" s="103"/>
    </row>
    <row r="100" spans="1:19" ht="18" customHeight="1">
      <c r="A100" s="14">
        <v>42216</v>
      </c>
      <c r="B100" s="21" t="s">
        <v>439</v>
      </c>
      <c r="C100" s="11">
        <f t="shared" si="10"/>
        <v>42216</v>
      </c>
      <c r="D100" s="16" t="s">
        <v>294</v>
      </c>
      <c r="E100" s="12" t="s">
        <v>42</v>
      </c>
      <c r="F100" s="9"/>
      <c r="G100" s="18">
        <v>86130000</v>
      </c>
      <c r="H100" s="5">
        <f t="shared" si="18"/>
        <v>1223138000</v>
      </c>
      <c r="I100" s="5">
        <f t="shared" si="19"/>
        <v>0</v>
      </c>
      <c r="J100" s="33">
        <f t="shared" si="11"/>
        <v>7</v>
      </c>
      <c r="K100" s="193" t="s">
        <v>182</v>
      </c>
      <c r="N100" s="85"/>
      <c r="O100" s="47"/>
      <c r="P100" s="49"/>
      <c r="Q100" s="135"/>
      <c r="R100" s="103"/>
      <c r="S100" s="54"/>
    </row>
    <row r="101" spans="1:19" ht="18" customHeight="1">
      <c r="A101" s="14">
        <v>42216</v>
      </c>
      <c r="B101" s="21" t="s">
        <v>439</v>
      </c>
      <c r="C101" s="11">
        <f t="shared" si="10"/>
        <v>42216</v>
      </c>
      <c r="D101" s="16" t="s">
        <v>293</v>
      </c>
      <c r="E101" s="12" t="s">
        <v>42</v>
      </c>
      <c r="F101" s="9"/>
      <c r="G101" s="18">
        <v>147515000</v>
      </c>
      <c r="H101" s="5">
        <f t="shared" si="18"/>
        <v>1075623000</v>
      </c>
      <c r="I101" s="5">
        <f t="shared" si="19"/>
        <v>0</v>
      </c>
      <c r="J101" s="33">
        <f t="shared" si="11"/>
        <v>7</v>
      </c>
      <c r="K101" s="193" t="s">
        <v>333</v>
      </c>
      <c r="N101" s="85"/>
      <c r="O101" s="47"/>
      <c r="P101" s="49"/>
      <c r="Q101" s="135"/>
      <c r="R101" s="103"/>
      <c r="S101" s="54"/>
    </row>
    <row r="102" spans="1:19" ht="18" customHeight="1">
      <c r="A102" s="14">
        <v>42216</v>
      </c>
      <c r="B102" s="21" t="s">
        <v>439</v>
      </c>
      <c r="C102" s="11">
        <f t="shared" si="10"/>
        <v>42216</v>
      </c>
      <c r="D102" s="16" t="s">
        <v>211</v>
      </c>
      <c r="E102" s="12" t="s">
        <v>42</v>
      </c>
      <c r="F102" s="9"/>
      <c r="G102" s="18">
        <v>147725000</v>
      </c>
      <c r="H102" s="5">
        <f t="shared" si="18"/>
        <v>927898000</v>
      </c>
      <c r="I102" s="5">
        <f t="shared" si="19"/>
        <v>0</v>
      </c>
      <c r="J102" s="33">
        <f t="shared" si="11"/>
        <v>7</v>
      </c>
      <c r="K102" s="193" t="s">
        <v>334</v>
      </c>
      <c r="N102" s="85"/>
      <c r="O102" s="47"/>
      <c r="P102" s="49"/>
      <c r="Q102" s="135"/>
      <c r="R102" s="103"/>
      <c r="S102" s="54"/>
    </row>
    <row r="103" spans="1:19" ht="18" customHeight="1">
      <c r="A103" s="14">
        <v>42216</v>
      </c>
      <c r="B103" s="21" t="s">
        <v>439</v>
      </c>
      <c r="C103" s="11">
        <f t="shared" si="10"/>
        <v>42216</v>
      </c>
      <c r="D103" s="16" t="s">
        <v>212</v>
      </c>
      <c r="E103" s="12" t="s">
        <v>42</v>
      </c>
      <c r="F103" s="9"/>
      <c r="G103" s="18">
        <v>235724500</v>
      </c>
      <c r="H103" s="5">
        <f t="shared" si="18"/>
        <v>692173500</v>
      </c>
      <c r="I103" s="5">
        <f t="shared" si="19"/>
        <v>0</v>
      </c>
      <c r="J103" s="33">
        <f t="shared" si="11"/>
        <v>7</v>
      </c>
      <c r="K103" s="193" t="s">
        <v>335</v>
      </c>
      <c r="N103" s="85"/>
      <c r="O103" s="47"/>
      <c r="P103" s="49"/>
      <c r="Q103" s="135"/>
      <c r="R103" s="103"/>
      <c r="S103" s="54"/>
    </row>
    <row r="104" spans="1:19" ht="18" customHeight="1">
      <c r="A104" s="14">
        <v>42216</v>
      </c>
      <c r="B104" s="21" t="s">
        <v>439</v>
      </c>
      <c r="C104" s="11">
        <f t="shared" si="10"/>
        <v>42216</v>
      </c>
      <c r="D104" s="16" t="s">
        <v>213</v>
      </c>
      <c r="E104" s="12" t="s">
        <v>42</v>
      </c>
      <c r="F104" s="9"/>
      <c r="G104" s="22">
        <v>149449500</v>
      </c>
      <c r="H104" s="5">
        <f t="shared" si="18"/>
        <v>542724000</v>
      </c>
      <c r="I104" s="5">
        <f t="shared" si="19"/>
        <v>0</v>
      </c>
      <c r="J104" s="33">
        <f t="shared" si="11"/>
        <v>7</v>
      </c>
      <c r="K104" s="193" t="s">
        <v>336</v>
      </c>
      <c r="N104" s="85"/>
      <c r="O104" s="47"/>
      <c r="P104" s="49"/>
      <c r="Q104" s="135"/>
      <c r="R104" s="103"/>
      <c r="S104" s="54"/>
    </row>
    <row r="105" spans="1:19" ht="18" customHeight="1">
      <c r="A105" s="14">
        <v>42216</v>
      </c>
      <c r="B105" s="21" t="s">
        <v>439</v>
      </c>
      <c r="C105" s="11">
        <f t="shared" si="10"/>
        <v>42216</v>
      </c>
      <c r="D105" s="16" t="s">
        <v>214</v>
      </c>
      <c r="E105" s="12" t="s">
        <v>42</v>
      </c>
      <c r="F105" s="9"/>
      <c r="G105" s="22">
        <v>158411500</v>
      </c>
      <c r="H105" s="5">
        <f t="shared" si="18"/>
        <v>384312500</v>
      </c>
      <c r="I105" s="5">
        <f t="shared" si="19"/>
        <v>0</v>
      </c>
      <c r="J105" s="33">
        <f t="shared" si="11"/>
        <v>7</v>
      </c>
      <c r="K105" s="193" t="s">
        <v>337</v>
      </c>
      <c r="N105" s="106"/>
      <c r="O105" s="47"/>
      <c r="P105" s="49"/>
      <c r="Q105" s="102"/>
      <c r="R105" s="103"/>
      <c r="S105" s="54"/>
    </row>
    <row r="106" spans="1:19" ht="18" customHeight="1">
      <c r="A106" s="14">
        <v>42216</v>
      </c>
      <c r="B106" s="21" t="s">
        <v>439</v>
      </c>
      <c r="C106" s="11">
        <f t="shared" si="10"/>
        <v>42216</v>
      </c>
      <c r="D106" s="16" t="s">
        <v>215</v>
      </c>
      <c r="E106" s="12" t="s">
        <v>42</v>
      </c>
      <c r="F106" s="9"/>
      <c r="G106" s="22">
        <v>150486000</v>
      </c>
      <c r="H106" s="5">
        <f t="shared" si="18"/>
        <v>233826500</v>
      </c>
      <c r="I106" s="5">
        <f t="shared" si="19"/>
        <v>0</v>
      </c>
      <c r="J106" s="33">
        <f t="shared" si="11"/>
        <v>7</v>
      </c>
      <c r="K106" s="193" t="s">
        <v>209</v>
      </c>
      <c r="N106" s="106"/>
      <c r="O106" s="47"/>
      <c r="P106" s="49"/>
      <c r="Q106" s="102"/>
      <c r="R106" s="103"/>
      <c r="S106" s="54"/>
    </row>
    <row r="107" spans="1:19" ht="18" customHeight="1">
      <c r="A107" s="14">
        <v>42216</v>
      </c>
      <c r="B107" s="21" t="s">
        <v>439</v>
      </c>
      <c r="C107" s="11">
        <f t="shared" si="10"/>
        <v>42216</v>
      </c>
      <c r="D107" s="16" t="s">
        <v>216</v>
      </c>
      <c r="E107" s="12" t="s">
        <v>42</v>
      </c>
      <c r="F107" s="9"/>
      <c r="G107" s="22">
        <v>219808500</v>
      </c>
      <c r="H107" s="5">
        <f t="shared" si="18"/>
        <v>14018000</v>
      </c>
      <c r="I107" s="5">
        <f t="shared" si="19"/>
        <v>0</v>
      </c>
      <c r="J107" s="33">
        <f t="shared" si="11"/>
        <v>7</v>
      </c>
      <c r="K107" s="193" t="s">
        <v>338</v>
      </c>
      <c r="N107" s="85"/>
      <c r="O107" s="47"/>
      <c r="P107" s="49"/>
      <c r="Q107" s="135"/>
      <c r="R107" s="103"/>
      <c r="S107" s="54"/>
    </row>
    <row r="108" spans="1:19" ht="18" customHeight="1">
      <c r="A108" s="14">
        <v>42221</v>
      </c>
      <c r="B108" s="21" t="s">
        <v>271</v>
      </c>
      <c r="C108" s="11">
        <f t="shared" ref="C108:C117" si="20">A108</f>
        <v>42221</v>
      </c>
      <c r="D108" s="16" t="s">
        <v>44</v>
      </c>
      <c r="E108" s="34" t="s">
        <v>45</v>
      </c>
      <c r="F108" s="9">
        <v>500000000</v>
      </c>
      <c r="G108" s="22"/>
      <c r="H108" s="5">
        <f t="shared" si="18"/>
        <v>514018000</v>
      </c>
      <c r="I108" s="5">
        <f t="shared" si="19"/>
        <v>0</v>
      </c>
      <c r="J108" s="33">
        <f t="shared" si="11"/>
        <v>8</v>
      </c>
      <c r="K108" s="123"/>
      <c r="N108" s="85"/>
      <c r="O108" s="47"/>
      <c r="P108" s="49"/>
      <c r="Q108" s="135"/>
      <c r="R108" s="103"/>
      <c r="S108" s="54"/>
    </row>
    <row r="109" spans="1:19" ht="18" customHeight="1">
      <c r="A109" s="14">
        <v>42233</v>
      </c>
      <c r="B109" s="21" t="s">
        <v>383</v>
      </c>
      <c r="C109" s="11">
        <f t="shared" si="20"/>
        <v>42233</v>
      </c>
      <c r="D109" s="16" t="s">
        <v>44</v>
      </c>
      <c r="E109" s="34" t="s">
        <v>45</v>
      </c>
      <c r="F109" s="9">
        <v>500000000</v>
      </c>
      <c r="G109" s="22"/>
      <c r="H109" s="5">
        <f t="shared" si="18"/>
        <v>1014018000</v>
      </c>
      <c r="I109" s="5">
        <f t="shared" si="19"/>
        <v>0</v>
      </c>
      <c r="J109" s="33">
        <f t="shared" si="11"/>
        <v>8</v>
      </c>
      <c r="K109" s="195"/>
      <c r="N109" s="85"/>
      <c r="O109" s="47"/>
      <c r="P109" s="49"/>
      <c r="Q109" s="135"/>
      <c r="R109" s="103"/>
      <c r="S109" s="54"/>
    </row>
    <row r="110" spans="1:19" ht="18" customHeight="1">
      <c r="A110" s="14">
        <v>42245</v>
      </c>
      <c r="B110" s="21" t="s">
        <v>56</v>
      </c>
      <c r="C110" s="11">
        <f t="shared" si="20"/>
        <v>42245</v>
      </c>
      <c r="D110" s="16" t="s">
        <v>44</v>
      </c>
      <c r="E110" s="34" t="s">
        <v>45</v>
      </c>
      <c r="F110" s="9">
        <v>500000000</v>
      </c>
      <c r="G110" s="22"/>
      <c r="H110" s="5">
        <f t="shared" si="18"/>
        <v>1514018000</v>
      </c>
      <c r="I110" s="5">
        <f t="shared" si="19"/>
        <v>0</v>
      </c>
      <c r="J110" s="33">
        <f t="shared" si="11"/>
        <v>8</v>
      </c>
      <c r="K110" s="193"/>
      <c r="N110" s="85"/>
      <c r="O110" s="47"/>
      <c r="P110" s="49"/>
      <c r="Q110" s="135"/>
      <c r="R110" s="103"/>
      <c r="S110" s="54"/>
    </row>
    <row r="111" spans="1:19" ht="18" customHeight="1">
      <c r="A111" s="14">
        <v>42247</v>
      </c>
      <c r="B111" s="21" t="s">
        <v>385</v>
      </c>
      <c r="C111" s="11">
        <f t="shared" si="20"/>
        <v>42247</v>
      </c>
      <c r="D111" s="16" t="s">
        <v>215</v>
      </c>
      <c r="E111" s="12" t="s">
        <v>42</v>
      </c>
      <c r="F111" s="9"/>
      <c r="G111" s="22">
        <v>371864000</v>
      </c>
      <c r="H111" s="5">
        <f t="shared" si="18"/>
        <v>1142154000</v>
      </c>
      <c r="I111" s="5">
        <f t="shared" si="19"/>
        <v>0</v>
      </c>
      <c r="J111" s="33">
        <f t="shared" si="11"/>
        <v>8</v>
      </c>
      <c r="K111" s="193" t="s">
        <v>342</v>
      </c>
      <c r="N111" s="85"/>
      <c r="O111" s="47"/>
      <c r="P111" s="49"/>
      <c r="Q111" s="135"/>
      <c r="R111" s="103"/>
      <c r="S111" s="54"/>
    </row>
    <row r="112" spans="1:19" ht="18" customHeight="1">
      <c r="A112" s="14">
        <v>42247</v>
      </c>
      <c r="B112" s="21" t="s">
        <v>385</v>
      </c>
      <c r="C112" s="11">
        <f t="shared" si="20"/>
        <v>42247</v>
      </c>
      <c r="D112" s="16" t="s">
        <v>216</v>
      </c>
      <c r="E112" s="12" t="s">
        <v>42</v>
      </c>
      <c r="F112" s="9"/>
      <c r="G112" s="18">
        <v>309327000</v>
      </c>
      <c r="H112" s="5">
        <f t="shared" si="18"/>
        <v>832827000</v>
      </c>
      <c r="I112" s="5">
        <f t="shared" si="19"/>
        <v>0</v>
      </c>
      <c r="J112" s="33">
        <f t="shared" si="11"/>
        <v>8</v>
      </c>
      <c r="K112" s="193" t="s">
        <v>343</v>
      </c>
      <c r="N112" s="85"/>
      <c r="O112" s="47"/>
      <c r="P112" s="49"/>
      <c r="Q112" s="135"/>
      <c r="R112" s="103"/>
      <c r="S112" s="54"/>
    </row>
    <row r="113" spans="1:19" ht="18" customHeight="1">
      <c r="A113" s="14">
        <v>42247</v>
      </c>
      <c r="B113" s="21" t="s">
        <v>385</v>
      </c>
      <c r="C113" s="11">
        <f t="shared" si="20"/>
        <v>42247</v>
      </c>
      <c r="D113" s="16" t="s">
        <v>212</v>
      </c>
      <c r="E113" s="12" t="s">
        <v>42</v>
      </c>
      <c r="F113" s="9"/>
      <c r="G113" s="18">
        <v>234002000</v>
      </c>
      <c r="H113" s="5">
        <f t="shared" si="18"/>
        <v>598825000</v>
      </c>
      <c r="I113" s="5">
        <f t="shared" si="19"/>
        <v>0</v>
      </c>
      <c r="J113" s="33">
        <f t="shared" ref="J113:J134" si="21">IF(A113&lt;&gt;"",MONTH(A113),"")</f>
        <v>8</v>
      </c>
      <c r="K113" s="193" t="s">
        <v>344</v>
      </c>
      <c r="N113" s="85"/>
      <c r="O113" s="47"/>
      <c r="P113" s="49"/>
      <c r="Q113" s="135"/>
      <c r="R113" s="103"/>
      <c r="S113" s="54"/>
    </row>
    <row r="114" spans="1:19" ht="18" customHeight="1">
      <c r="A114" s="14">
        <v>42247</v>
      </c>
      <c r="B114" s="21" t="s">
        <v>385</v>
      </c>
      <c r="C114" s="11">
        <f t="shared" si="20"/>
        <v>42247</v>
      </c>
      <c r="D114" s="16" t="s">
        <v>213</v>
      </c>
      <c r="E114" s="12" t="s">
        <v>42</v>
      </c>
      <c r="F114" s="9"/>
      <c r="G114" s="18">
        <v>84893000</v>
      </c>
      <c r="H114" s="5">
        <f t="shared" si="18"/>
        <v>513932000</v>
      </c>
      <c r="I114" s="5">
        <f t="shared" si="19"/>
        <v>0</v>
      </c>
      <c r="J114" s="33">
        <f t="shared" si="21"/>
        <v>8</v>
      </c>
      <c r="K114" s="193" t="s">
        <v>210</v>
      </c>
      <c r="N114" s="85"/>
      <c r="O114" s="47"/>
      <c r="P114" s="49"/>
      <c r="Q114" s="135"/>
      <c r="R114" s="103"/>
      <c r="S114" s="54"/>
    </row>
    <row r="115" spans="1:19" ht="18" customHeight="1">
      <c r="A115" s="14">
        <v>42247</v>
      </c>
      <c r="B115" s="21" t="s">
        <v>385</v>
      </c>
      <c r="C115" s="11">
        <f t="shared" si="20"/>
        <v>42247</v>
      </c>
      <c r="D115" s="16" t="s">
        <v>293</v>
      </c>
      <c r="E115" s="12" t="s">
        <v>42</v>
      </c>
      <c r="F115" s="9"/>
      <c r="G115" s="5">
        <v>150868500</v>
      </c>
      <c r="H115" s="5">
        <f t="shared" si="18"/>
        <v>363063500</v>
      </c>
      <c r="I115" s="5">
        <f t="shared" si="19"/>
        <v>0</v>
      </c>
      <c r="J115" s="33">
        <f t="shared" si="21"/>
        <v>8</v>
      </c>
      <c r="K115" s="192" t="s">
        <v>345</v>
      </c>
      <c r="N115" s="85"/>
      <c r="O115" s="47"/>
      <c r="P115" s="49"/>
      <c r="Q115" s="102"/>
      <c r="R115" s="103"/>
      <c r="S115" s="55"/>
    </row>
    <row r="116" spans="1:19" ht="18" customHeight="1">
      <c r="A116" s="14">
        <v>42247</v>
      </c>
      <c r="B116" s="21" t="s">
        <v>385</v>
      </c>
      <c r="C116" s="11">
        <f t="shared" si="20"/>
        <v>42247</v>
      </c>
      <c r="D116" s="16" t="s">
        <v>214</v>
      </c>
      <c r="E116" s="12" t="s">
        <v>42</v>
      </c>
      <c r="F116" s="9"/>
      <c r="G116" s="5">
        <v>144486000</v>
      </c>
      <c r="H116" s="5">
        <f t="shared" ref="H116:H126" si="22">MAX(H115+F116-G116-I115,0)</f>
        <v>218577500</v>
      </c>
      <c r="I116" s="5">
        <f t="shared" ref="I116:I126" si="23">MAX(I115+G116-F116-H115,0)</f>
        <v>0</v>
      </c>
      <c r="J116" s="33">
        <f t="shared" si="21"/>
        <v>8</v>
      </c>
      <c r="K116" s="192" t="s">
        <v>221</v>
      </c>
      <c r="N116" s="85"/>
      <c r="O116" s="47"/>
      <c r="P116" s="49"/>
      <c r="Q116" s="102"/>
      <c r="R116" s="103"/>
      <c r="S116" s="55"/>
    </row>
    <row r="117" spans="1:19" ht="18" customHeight="1">
      <c r="A117" s="14">
        <v>42247</v>
      </c>
      <c r="B117" s="21" t="s">
        <v>385</v>
      </c>
      <c r="C117" s="11">
        <f t="shared" si="20"/>
        <v>42247</v>
      </c>
      <c r="D117" s="16" t="s">
        <v>211</v>
      </c>
      <c r="E117" s="12" t="s">
        <v>42</v>
      </c>
      <c r="F117" s="9"/>
      <c r="G117" s="18">
        <v>146659500</v>
      </c>
      <c r="H117" s="5">
        <f t="shared" si="22"/>
        <v>71918000</v>
      </c>
      <c r="I117" s="5">
        <f t="shared" si="23"/>
        <v>0</v>
      </c>
      <c r="J117" s="33">
        <f t="shared" si="21"/>
        <v>8</v>
      </c>
      <c r="K117" s="195" t="s">
        <v>346</v>
      </c>
      <c r="N117" s="85"/>
      <c r="O117" s="47"/>
      <c r="P117" s="49"/>
      <c r="Q117" s="135"/>
      <c r="R117" s="103"/>
      <c r="S117" s="54"/>
    </row>
    <row r="118" spans="1:19" ht="18" customHeight="1">
      <c r="A118" s="14">
        <v>42250</v>
      </c>
      <c r="B118" s="21" t="s">
        <v>57</v>
      </c>
      <c r="C118" s="11">
        <f t="shared" ref="C118:C175" si="24">A118</f>
        <v>42250</v>
      </c>
      <c r="D118" s="16" t="s">
        <v>44</v>
      </c>
      <c r="E118" s="34" t="s">
        <v>45</v>
      </c>
      <c r="F118" s="9">
        <v>600000000</v>
      </c>
      <c r="G118" s="18"/>
      <c r="H118" s="5">
        <f t="shared" si="22"/>
        <v>671918000</v>
      </c>
      <c r="I118" s="5">
        <f t="shared" si="23"/>
        <v>0</v>
      </c>
      <c r="J118" s="33">
        <f t="shared" si="21"/>
        <v>9</v>
      </c>
      <c r="K118" s="193"/>
      <c r="N118" s="85"/>
      <c r="O118" s="47"/>
      <c r="P118" s="49"/>
      <c r="Q118" s="135"/>
      <c r="R118" s="103"/>
      <c r="S118" s="54"/>
    </row>
    <row r="119" spans="1:19" ht="18" customHeight="1">
      <c r="A119" s="14">
        <v>42262</v>
      </c>
      <c r="B119" s="21" t="s">
        <v>265</v>
      </c>
      <c r="C119" s="11">
        <f t="shared" si="24"/>
        <v>42262</v>
      </c>
      <c r="D119" s="16" t="s">
        <v>44</v>
      </c>
      <c r="E119" s="34" t="s">
        <v>45</v>
      </c>
      <c r="F119" s="9">
        <v>600000000</v>
      </c>
      <c r="G119" s="18"/>
      <c r="H119" s="5">
        <f t="shared" si="22"/>
        <v>1271918000</v>
      </c>
      <c r="I119" s="5">
        <f t="shared" si="23"/>
        <v>0</v>
      </c>
      <c r="J119" s="33">
        <f t="shared" si="21"/>
        <v>9</v>
      </c>
      <c r="K119" s="193"/>
      <c r="N119" s="85"/>
      <c r="O119" s="47"/>
      <c r="P119" s="49"/>
      <c r="Q119" s="135"/>
      <c r="R119" s="103"/>
      <c r="S119" s="54"/>
    </row>
    <row r="120" spans="1:19" ht="18" customHeight="1">
      <c r="A120" s="14">
        <v>42269</v>
      </c>
      <c r="B120" s="21" t="s">
        <v>60</v>
      </c>
      <c r="C120" s="11">
        <f t="shared" si="24"/>
        <v>42269</v>
      </c>
      <c r="D120" s="16" t="s">
        <v>44</v>
      </c>
      <c r="E120" s="34" t="s">
        <v>45</v>
      </c>
      <c r="F120" s="9">
        <v>500000000</v>
      </c>
      <c r="G120" s="18"/>
      <c r="H120" s="5">
        <f t="shared" si="22"/>
        <v>1771918000</v>
      </c>
      <c r="I120" s="5">
        <f t="shared" si="23"/>
        <v>0</v>
      </c>
      <c r="J120" s="33">
        <f t="shared" si="21"/>
        <v>9</v>
      </c>
      <c r="K120" s="193"/>
      <c r="N120" s="85"/>
      <c r="O120" s="47"/>
      <c r="P120" s="49"/>
      <c r="Q120" s="135"/>
      <c r="R120" s="103"/>
      <c r="S120" s="54"/>
    </row>
    <row r="121" spans="1:19" ht="18" customHeight="1">
      <c r="A121" s="11">
        <v>42277</v>
      </c>
      <c r="B121" s="21" t="s">
        <v>414</v>
      </c>
      <c r="C121" s="11">
        <f t="shared" si="24"/>
        <v>42277</v>
      </c>
      <c r="D121" s="16" t="s">
        <v>215</v>
      </c>
      <c r="E121" s="12" t="s">
        <v>42</v>
      </c>
      <c r="F121" s="9"/>
      <c r="G121" s="18">
        <v>428744200</v>
      </c>
      <c r="H121" s="5">
        <f t="shared" si="22"/>
        <v>1343173800</v>
      </c>
      <c r="I121" s="5">
        <f t="shared" si="23"/>
        <v>0</v>
      </c>
      <c r="J121" s="33">
        <f t="shared" si="21"/>
        <v>9</v>
      </c>
      <c r="K121" s="193" t="s">
        <v>412</v>
      </c>
      <c r="N121" s="85"/>
      <c r="O121" s="47"/>
      <c r="P121" s="49"/>
      <c r="Q121" s="135"/>
      <c r="R121" s="103"/>
      <c r="S121" s="54"/>
    </row>
    <row r="122" spans="1:19" ht="18" customHeight="1">
      <c r="A122" s="11">
        <v>42277</v>
      </c>
      <c r="B122" s="21" t="s">
        <v>414</v>
      </c>
      <c r="C122" s="11">
        <f t="shared" si="24"/>
        <v>42277</v>
      </c>
      <c r="D122" s="16" t="s">
        <v>216</v>
      </c>
      <c r="E122" s="12" t="s">
        <v>42</v>
      </c>
      <c r="F122" s="9"/>
      <c r="G122" s="18">
        <v>346282600</v>
      </c>
      <c r="H122" s="5">
        <f t="shared" si="22"/>
        <v>996891200</v>
      </c>
      <c r="I122" s="5">
        <f t="shared" si="23"/>
        <v>0</v>
      </c>
      <c r="J122" s="33">
        <f t="shared" si="21"/>
        <v>9</v>
      </c>
      <c r="K122" s="193" t="s">
        <v>413</v>
      </c>
      <c r="N122" s="85"/>
      <c r="O122" s="47"/>
      <c r="P122" s="49"/>
      <c r="Q122" s="135"/>
      <c r="R122" s="103"/>
      <c r="S122" s="54"/>
    </row>
    <row r="123" spans="1:19" ht="18" customHeight="1">
      <c r="A123" s="11">
        <v>42277</v>
      </c>
      <c r="B123" s="21" t="s">
        <v>414</v>
      </c>
      <c r="C123" s="11">
        <f t="shared" si="24"/>
        <v>42277</v>
      </c>
      <c r="D123" s="16" t="s">
        <v>212</v>
      </c>
      <c r="E123" s="12" t="s">
        <v>42</v>
      </c>
      <c r="F123" s="9"/>
      <c r="G123" s="18">
        <v>273341400</v>
      </c>
      <c r="H123" s="5">
        <f t="shared" si="22"/>
        <v>723549800</v>
      </c>
      <c r="I123" s="5">
        <f t="shared" si="23"/>
        <v>0</v>
      </c>
      <c r="J123" s="33">
        <f t="shared" si="21"/>
        <v>9</v>
      </c>
      <c r="K123" s="193" t="s">
        <v>410</v>
      </c>
      <c r="N123" s="85"/>
      <c r="O123" s="47"/>
      <c r="P123" s="49"/>
      <c r="Q123" s="135"/>
      <c r="R123" s="103"/>
      <c r="S123" s="54"/>
    </row>
    <row r="124" spans="1:19" ht="18" customHeight="1">
      <c r="A124" s="11">
        <v>42277</v>
      </c>
      <c r="B124" s="21" t="s">
        <v>414</v>
      </c>
      <c r="C124" s="11">
        <f t="shared" si="24"/>
        <v>42277</v>
      </c>
      <c r="D124" s="16" t="s">
        <v>213</v>
      </c>
      <c r="E124" s="12" t="s">
        <v>42</v>
      </c>
      <c r="F124" s="9"/>
      <c r="G124" s="18">
        <v>120681000</v>
      </c>
      <c r="H124" s="5">
        <f t="shared" si="22"/>
        <v>602868800</v>
      </c>
      <c r="I124" s="5">
        <f t="shared" si="23"/>
        <v>0</v>
      </c>
      <c r="J124" s="33">
        <f t="shared" si="21"/>
        <v>9</v>
      </c>
      <c r="K124" s="192" t="s">
        <v>210</v>
      </c>
      <c r="N124" s="85"/>
      <c r="O124" s="47"/>
      <c r="P124" s="49"/>
      <c r="Q124" s="135"/>
      <c r="R124" s="103"/>
      <c r="S124" s="54"/>
    </row>
    <row r="125" spans="1:19" ht="18" customHeight="1">
      <c r="A125" s="11">
        <v>42277</v>
      </c>
      <c r="B125" s="21" t="s">
        <v>414</v>
      </c>
      <c r="C125" s="11">
        <f t="shared" si="24"/>
        <v>42277</v>
      </c>
      <c r="D125" s="16" t="s">
        <v>293</v>
      </c>
      <c r="E125" s="12" t="s">
        <v>42</v>
      </c>
      <c r="F125" s="9"/>
      <c r="G125" s="18">
        <v>189601000</v>
      </c>
      <c r="H125" s="5">
        <f t="shared" si="22"/>
        <v>413267800</v>
      </c>
      <c r="I125" s="5">
        <f t="shared" si="23"/>
        <v>0</v>
      </c>
      <c r="J125" s="33">
        <f t="shared" si="21"/>
        <v>9</v>
      </c>
      <c r="K125" s="192" t="s">
        <v>408</v>
      </c>
      <c r="N125" s="85"/>
      <c r="O125" s="47"/>
      <c r="P125" s="49"/>
      <c r="Q125" s="102"/>
      <c r="R125" s="103"/>
      <c r="S125" s="54"/>
    </row>
    <row r="126" spans="1:19" ht="18" customHeight="1">
      <c r="A126" s="11">
        <v>42277</v>
      </c>
      <c r="B126" s="21" t="s">
        <v>414</v>
      </c>
      <c r="C126" s="11">
        <f t="shared" si="24"/>
        <v>42277</v>
      </c>
      <c r="D126" s="16" t="s">
        <v>214</v>
      </c>
      <c r="E126" s="12" t="s">
        <v>42</v>
      </c>
      <c r="F126" s="9"/>
      <c r="G126" s="18">
        <v>203822400</v>
      </c>
      <c r="H126" s="5">
        <f t="shared" si="22"/>
        <v>209445400</v>
      </c>
      <c r="I126" s="5">
        <f t="shared" si="23"/>
        <v>0</v>
      </c>
      <c r="J126" s="33">
        <f t="shared" si="21"/>
        <v>9</v>
      </c>
      <c r="K126" s="195" t="s">
        <v>411</v>
      </c>
      <c r="N126" s="85"/>
      <c r="O126" s="47"/>
      <c r="P126" s="49"/>
      <c r="Q126" s="102"/>
      <c r="R126" s="103"/>
      <c r="S126" s="54"/>
    </row>
    <row r="127" spans="1:19" ht="18" customHeight="1">
      <c r="A127" s="11">
        <v>42277</v>
      </c>
      <c r="B127" s="21" t="s">
        <v>414</v>
      </c>
      <c r="C127" s="11">
        <f t="shared" si="24"/>
        <v>42277</v>
      </c>
      <c r="D127" s="16" t="s">
        <v>211</v>
      </c>
      <c r="E127" s="12" t="s">
        <v>42</v>
      </c>
      <c r="F127" s="9"/>
      <c r="G127" s="18">
        <v>171017400</v>
      </c>
      <c r="H127" s="5">
        <f t="shared" ref="H127:H130" si="25">MAX(H126+F127-G127-I126,0)</f>
        <v>38428000</v>
      </c>
      <c r="I127" s="5">
        <f t="shared" ref="I127:I130" si="26">MAX(I126+G127-F127-H126,0)</f>
        <v>0</v>
      </c>
      <c r="J127" s="33">
        <f t="shared" si="21"/>
        <v>9</v>
      </c>
      <c r="K127" s="195" t="s">
        <v>409</v>
      </c>
      <c r="N127" s="85"/>
      <c r="O127" s="47"/>
      <c r="P127" s="49"/>
      <c r="Q127" s="102"/>
      <c r="R127" s="103"/>
      <c r="S127" s="54"/>
    </row>
    <row r="128" spans="1:19" ht="18" customHeight="1">
      <c r="A128" s="11">
        <v>42282</v>
      </c>
      <c r="B128" s="21" t="s">
        <v>381</v>
      </c>
      <c r="C128" s="11">
        <f t="shared" si="24"/>
        <v>42282</v>
      </c>
      <c r="D128" s="16" t="s">
        <v>44</v>
      </c>
      <c r="E128" s="34" t="s">
        <v>45</v>
      </c>
      <c r="F128" s="9">
        <v>500000000</v>
      </c>
      <c r="G128" s="18"/>
      <c r="H128" s="5">
        <f t="shared" si="25"/>
        <v>538428000</v>
      </c>
      <c r="I128" s="5">
        <f t="shared" si="26"/>
        <v>0</v>
      </c>
      <c r="J128" s="33">
        <f t="shared" si="21"/>
        <v>10</v>
      </c>
      <c r="K128" s="195"/>
      <c r="N128" s="85"/>
      <c r="O128" s="47"/>
      <c r="P128" s="49"/>
      <c r="Q128" s="102"/>
      <c r="R128" s="103"/>
      <c r="S128" s="54"/>
    </row>
    <row r="129" spans="1:19" ht="18" customHeight="1">
      <c r="A129" s="11">
        <v>42287</v>
      </c>
      <c r="B129" s="21" t="s">
        <v>218</v>
      </c>
      <c r="C129" s="11">
        <f t="shared" si="24"/>
        <v>42287</v>
      </c>
      <c r="D129" s="16" t="s">
        <v>44</v>
      </c>
      <c r="E129" s="34" t="s">
        <v>45</v>
      </c>
      <c r="F129" s="9">
        <v>500000000</v>
      </c>
      <c r="G129" s="18"/>
      <c r="H129" s="5">
        <f t="shared" si="25"/>
        <v>1038428000</v>
      </c>
      <c r="I129" s="5">
        <f t="shared" si="26"/>
        <v>0</v>
      </c>
      <c r="J129" s="33">
        <f t="shared" si="21"/>
        <v>10</v>
      </c>
      <c r="K129" s="195"/>
      <c r="N129" s="85"/>
      <c r="O129" s="47"/>
      <c r="P129" s="49"/>
      <c r="Q129" s="102"/>
      <c r="R129" s="103"/>
      <c r="S129" s="54"/>
    </row>
    <row r="130" spans="1:19" ht="18" customHeight="1">
      <c r="A130" s="11">
        <v>42294</v>
      </c>
      <c r="B130" s="21" t="s">
        <v>379</v>
      </c>
      <c r="C130" s="11">
        <f t="shared" si="24"/>
        <v>42294</v>
      </c>
      <c r="D130" s="16" t="s">
        <v>44</v>
      </c>
      <c r="E130" s="34" t="s">
        <v>45</v>
      </c>
      <c r="F130" s="9">
        <v>350000000</v>
      </c>
      <c r="G130" s="18"/>
      <c r="H130" s="5">
        <f t="shared" si="25"/>
        <v>1388428000</v>
      </c>
      <c r="I130" s="5">
        <f t="shared" si="26"/>
        <v>0</v>
      </c>
      <c r="J130" s="33">
        <f t="shared" si="21"/>
        <v>10</v>
      </c>
      <c r="K130" s="195"/>
      <c r="N130" s="85"/>
      <c r="O130" s="47"/>
      <c r="P130" s="49"/>
      <c r="Q130" s="102"/>
      <c r="R130" s="103"/>
      <c r="S130" s="54"/>
    </row>
    <row r="131" spans="1:19" ht="18" customHeight="1">
      <c r="A131" s="11">
        <v>42299</v>
      </c>
      <c r="B131" s="21" t="s">
        <v>62</v>
      </c>
      <c r="C131" s="11">
        <f t="shared" si="24"/>
        <v>42299</v>
      </c>
      <c r="D131" s="16" t="s">
        <v>44</v>
      </c>
      <c r="E131" s="34" t="s">
        <v>45</v>
      </c>
      <c r="F131" s="9">
        <v>300000000</v>
      </c>
      <c r="G131" s="18"/>
      <c r="H131" s="5">
        <f t="shared" ref="H131:H137" si="27">MAX(H130+F131-G131-I130,0)</f>
        <v>1688428000</v>
      </c>
      <c r="I131" s="5">
        <f t="shared" ref="I131:I137" si="28">MAX(I130+G131-F131-H130,0)</f>
        <v>0</v>
      </c>
      <c r="J131" s="33">
        <f t="shared" si="21"/>
        <v>10</v>
      </c>
      <c r="K131" s="195"/>
      <c r="N131" s="85"/>
      <c r="O131" s="47"/>
      <c r="P131" s="49"/>
      <c r="Q131" s="102"/>
      <c r="R131" s="103"/>
      <c r="S131" s="54"/>
    </row>
    <row r="132" spans="1:19" ht="18" customHeight="1">
      <c r="A132" s="14">
        <v>42308</v>
      </c>
      <c r="B132" s="21" t="s">
        <v>394</v>
      </c>
      <c r="C132" s="11">
        <f t="shared" si="24"/>
        <v>42308</v>
      </c>
      <c r="D132" s="16" t="s">
        <v>215</v>
      </c>
      <c r="E132" s="34" t="s">
        <v>42</v>
      </c>
      <c r="F132" s="9"/>
      <c r="G132" s="18">
        <v>372087000</v>
      </c>
      <c r="H132" s="5">
        <f t="shared" si="27"/>
        <v>1316341000</v>
      </c>
      <c r="I132" s="5">
        <f t="shared" si="28"/>
        <v>0</v>
      </c>
      <c r="J132" s="33">
        <f t="shared" si="21"/>
        <v>10</v>
      </c>
      <c r="K132" s="197" t="s">
        <v>392</v>
      </c>
      <c r="N132" s="85"/>
      <c r="O132" s="47"/>
      <c r="P132" s="49"/>
      <c r="Q132" s="102"/>
      <c r="R132" s="103"/>
      <c r="S132" s="54"/>
    </row>
    <row r="133" spans="1:19" ht="18" customHeight="1">
      <c r="A133" s="14">
        <v>42308</v>
      </c>
      <c r="B133" s="21" t="s">
        <v>394</v>
      </c>
      <c r="C133" s="11">
        <f t="shared" si="24"/>
        <v>42308</v>
      </c>
      <c r="D133" s="16" t="s">
        <v>216</v>
      </c>
      <c r="E133" s="34" t="s">
        <v>42</v>
      </c>
      <c r="F133" s="9"/>
      <c r="G133" s="18">
        <v>357844500</v>
      </c>
      <c r="H133" s="5">
        <f t="shared" si="27"/>
        <v>958496500</v>
      </c>
      <c r="I133" s="5">
        <f t="shared" si="28"/>
        <v>0</v>
      </c>
      <c r="J133" s="33">
        <f t="shared" si="21"/>
        <v>10</v>
      </c>
      <c r="K133" s="197" t="s">
        <v>393</v>
      </c>
      <c r="N133" s="85"/>
      <c r="O133" s="47"/>
      <c r="P133" s="49"/>
      <c r="Q133" s="135"/>
      <c r="R133" s="103"/>
      <c r="S133" s="54"/>
    </row>
    <row r="134" spans="1:19" ht="18" customHeight="1">
      <c r="A134" s="14">
        <v>42308</v>
      </c>
      <c r="B134" s="21" t="s">
        <v>394</v>
      </c>
      <c r="C134" s="11">
        <f t="shared" si="24"/>
        <v>42308</v>
      </c>
      <c r="D134" s="16" t="s">
        <v>212</v>
      </c>
      <c r="E134" s="34" t="s">
        <v>42</v>
      </c>
      <c r="F134" s="9"/>
      <c r="G134" s="18">
        <v>282690000</v>
      </c>
      <c r="H134" s="5">
        <f t="shared" si="27"/>
        <v>675806500</v>
      </c>
      <c r="I134" s="5">
        <f t="shared" si="28"/>
        <v>0</v>
      </c>
      <c r="J134" s="33">
        <f t="shared" si="21"/>
        <v>10</v>
      </c>
      <c r="K134" s="193" t="s">
        <v>344</v>
      </c>
      <c r="N134" s="85"/>
      <c r="O134" s="47"/>
      <c r="P134" s="49"/>
      <c r="Q134" s="135"/>
      <c r="R134" s="103"/>
      <c r="S134" s="54"/>
    </row>
    <row r="135" spans="1:19" ht="18" customHeight="1">
      <c r="A135" s="14">
        <v>42308</v>
      </c>
      <c r="B135" s="21" t="s">
        <v>394</v>
      </c>
      <c r="C135" s="11">
        <f t="shared" si="24"/>
        <v>42308</v>
      </c>
      <c r="D135" s="16" t="s">
        <v>213</v>
      </c>
      <c r="E135" s="34" t="s">
        <v>42</v>
      </c>
      <c r="F135" s="9"/>
      <c r="G135" s="18">
        <v>100305000</v>
      </c>
      <c r="H135" s="5">
        <f t="shared" si="27"/>
        <v>575501500</v>
      </c>
      <c r="I135" s="5">
        <f t="shared" si="28"/>
        <v>0</v>
      </c>
      <c r="J135" s="33">
        <f t="shared" ref="J135:J178" si="29">IF(A135&lt;&gt;"",MONTH(A135),"")</f>
        <v>10</v>
      </c>
      <c r="K135" s="193" t="s">
        <v>210</v>
      </c>
      <c r="N135" s="85"/>
      <c r="O135" s="47"/>
      <c r="P135" s="49"/>
      <c r="Q135" s="135"/>
      <c r="R135" s="103"/>
      <c r="S135" s="54"/>
    </row>
    <row r="136" spans="1:19" ht="18" customHeight="1">
      <c r="A136" s="14">
        <v>42308</v>
      </c>
      <c r="B136" s="21" t="s">
        <v>394</v>
      </c>
      <c r="C136" s="11">
        <f t="shared" si="24"/>
        <v>42308</v>
      </c>
      <c r="D136" s="16" t="s">
        <v>293</v>
      </c>
      <c r="E136" s="34" t="s">
        <v>42</v>
      </c>
      <c r="F136" s="9"/>
      <c r="G136" s="18">
        <v>186408000</v>
      </c>
      <c r="H136" s="5">
        <f t="shared" si="27"/>
        <v>389093500</v>
      </c>
      <c r="I136" s="5">
        <f t="shared" si="28"/>
        <v>0</v>
      </c>
      <c r="J136" s="33">
        <f t="shared" si="29"/>
        <v>10</v>
      </c>
      <c r="K136" s="193" t="s">
        <v>345</v>
      </c>
      <c r="N136" s="85"/>
      <c r="O136" s="47"/>
      <c r="P136" s="49"/>
      <c r="Q136" s="135"/>
      <c r="R136" s="103"/>
      <c r="S136" s="54"/>
    </row>
    <row r="137" spans="1:19" ht="18" customHeight="1">
      <c r="A137" s="14">
        <v>42308</v>
      </c>
      <c r="B137" s="21" t="s">
        <v>394</v>
      </c>
      <c r="C137" s="11">
        <f t="shared" si="24"/>
        <v>42308</v>
      </c>
      <c r="D137" s="16" t="s">
        <v>214</v>
      </c>
      <c r="E137" s="34" t="s">
        <v>42</v>
      </c>
      <c r="F137" s="9"/>
      <c r="G137" s="18">
        <v>188865000</v>
      </c>
      <c r="H137" s="5">
        <f t="shared" si="27"/>
        <v>200228500</v>
      </c>
      <c r="I137" s="5">
        <f t="shared" si="28"/>
        <v>0</v>
      </c>
      <c r="J137" s="33">
        <f t="shared" si="29"/>
        <v>10</v>
      </c>
      <c r="K137" s="195" t="s">
        <v>221</v>
      </c>
      <c r="N137" s="85"/>
      <c r="O137" s="47"/>
      <c r="P137" s="49"/>
      <c r="Q137" s="135"/>
      <c r="R137" s="103"/>
      <c r="S137" s="54"/>
    </row>
    <row r="138" spans="1:19" ht="18" customHeight="1">
      <c r="A138" s="14">
        <v>42308</v>
      </c>
      <c r="B138" s="21" t="s">
        <v>394</v>
      </c>
      <c r="C138" s="11">
        <f t="shared" si="24"/>
        <v>42308</v>
      </c>
      <c r="D138" s="16" t="s">
        <v>211</v>
      </c>
      <c r="E138" s="34" t="s">
        <v>42</v>
      </c>
      <c r="F138" s="262"/>
      <c r="G138" s="18">
        <v>189850500</v>
      </c>
      <c r="H138" s="5">
        <f t="shared" ref="H138:H144" si="30">MAX(H137+F138-G138-I137,0)</f>
        <v>10378000</v>
      </c>
      <c r="I138" s="5">
        <f t="shared" ref="I138:I144" si="31">MAX(I137+G138-F138-H137,0)</f>
        <v>0</v>
      </c>
      <c r="J138" s="33">
        <f t="shared" si="29"/>
        <v>10</v>
      </c>
      <c r="K138" s="193" t="s">
        <v>346</v>
      </c>
      <c r="N138" s="85"/>
      <c r="O138" s="47"/>
      <c r="P138" s="49"/>
      <c r="Q138" s="102"/>
      <c r="R138" s="263"/>
      <c r="S138" s="54"/>
    </row>
    <row r="139" spans="1:19" ht="18" customHeight="1">
      <c r="A139" s="11">
        <v>42317</v>
      </c>
      <c r="B139" s="11" t="s">
        <v>271</v>
      </c>
      <c r="C139" s="11">
        <f t="shared" si="24"/>
        <v>42317</v>
      </c>
      <c r="D139" s="16" t="s">
        <v>44</v>
      </c>
      <c r="E139" s="34" t="s">
        <v>45</v>
      </c>
      <c r="F139" s="9">
        <v>550000000</v>
      </c>
      <c r="G139" s="18"/>
      <c r="H139" s="5">
        <f t="shared" si="30"/>
        <v>560378000</v>
      </c>
      <c r="I139" s="5">
        <f t="shared" si="31"/>
        <v>0</v>
      </c>
      <c r="J139" s="33">
        <f t="shared" si="29"/>
        <v>11</v>
      </c>
      <c r="N139" s="47"/>
      <c r="O139" s="47"/>
      <c r="P139" s="49"/>
      <c r="Q139" s="102"/>
      <c r="R139" s="263"/>
      <c r="S139" s="54"/>
    </row>
    <row r="140" spans="1:19" ht="18" customHeight="1">
      <c r="A140" s="11">
        <v>42323</v>
      </c>
      <c r="B140" s="11" t="s">
        <v>59</v>
      </c>
      <c r="C140" s="11">
        <f t="shared" si="24"/>
        <v>42323</v>
      </c>
      <c r="D140" s="16" t="s">
        <v>44</v>
      </c>
      <c r="E140" s="34" t="s">
        <v>45</v>
      </c>
      <c r="F140" s="9">
        <v>450000000</v>
      </c>
      <c r="G140" s="18"/>
      <c r="H140" s="5">
        <f t="shared" si="30"/>
        <v>1010378000</v>
      </c>
      <c r="I140" s="5">
        <f t="shared" si="31"/>
        <v>0</v>
      </c>
      <c r="J140" s="33">
        <f t="shared" si="29"/>
        <v>11</v>
      </c>
      <c r="N140" s="47"/>
      <c r="O140" s="47"/>
      <c r="P140" s="49"/>
      <c r="Q140" s="102"/>
      <c r="R140" s="263"/>
      <c r="S140" s="54"/>
    </row>
    <row r="141" spans="1:19" ht="18" customHeight="1">
      <c r="A141" s="11">
        <v>42327</v>
      </c>
      <c r="B141" s="11" t="s">
        <v>66</v>
      </c>
      <c r="C141" s="11">
        <f t="shared" si="24"/>
        <v>42327</v>
      </c>
      <c r="D141" s="16" t="s">
        <v>44</v>
      </c>
      <c r="E141" s="34" t="s">
        <v>45</v>
      </c>
      <c r="F141" s="9">
        <v>370000000</v>
      </c>
      <c r="G141" s="18"/>
      <c r="H141" s="5">
        <f t="shared" si="30"/>
        <v>1380378000</v>
      </c>
      <c r="I141" s="5">
        <f t="shared" si="31"/>
        <v>0</v>
      </c>
      <c r="J141" s="33">
        <f t="shared" si="29"/>
        <v>11</v>
      </c>
      <c r="N141" s="47"/>
      <c r="O141" s="47"/>
      <c r="P141" s="49"/>
      <c r="Q141" s="102"/>
      <c r="R141" s="263"/>
      <c r="S141" s="54"/>
    </row>
    <row r="142" spans="1:19" ht="18" customHeight="1">
      <c r="A142" s="11">
        <v>42334</v>
      </c>
      <c r="B142" s="11" t="s">
        <v>60</v>
      </c>
      <c r="C142" s="11">
        <f t="shared" si="24"/>
        <v>42334</v>
      </c>
      <c r="D142" s="16" t="s">
        <v>44</v>
      </c>
      <c r="E142" s="34" t="s">
        <v>45</v>
      </c>
      <c r="F142" s="9">
        <v>500000000</v>
      </c>
      <c r="G142" s="18"/>
      <c r="H142" s="5">
        <f t="shared" si="30"/>
        <v>1880378000</v>
      </c>
      <c r="I142" s="5">
        <f t="shared" si="31"/>
        <v>0</v>
      </c>
      <c r="J142" s="33">
        <f t="shared" si="29"/>
        <v>11</v>
      </c>
      <c r="N142" s="47"/>
      <c r="O142" s="47"/>
      <c r="P142" s="49"/>
      <c r="Q142" s="102"/>
      <c r="R142" s="263"/>
      <c r="S142" s="54"/>
    </row>
    <row r="143" spans="1:19" ht="18" customHeight="1">
      <c r="A143" s="11">
        <v>42338</v>
      </c>
      <c r="B143" s="11" t="s">
        <v>415</v>
      </c>
      <c r="C143" s="11">
        <f t="shared" si="24"/>
        <v>42338</v>
      </c>
      <c r="D143" s="16" t="s">
        <v>215</v>
      </c>
      <c r="E143" s="34" t="s">
        <v>42</v>
      </c>
      <c r="F143" s="262"/>
      <c r="G143" s="18">
        <v>228688000</v>
      </c>
      <c r="H143" s="5">
        <f t="shared" si="30"/>
        <v>1651690000</v>
      </c>
      <c r="I143" s="5">
        <f t="shared" si="31"/>
        <v>0</v>
      </c>
      <c r="J143" s="33">
        <f t="shared" si="29"/>
        <v>11</v>
      </c>
      <c r="K143" s="192" t="s">
        <v>403</v>
      </c>
      <c r="N143" s="47"/>
      <c r="O143" s="47"/>
      <c r="P143" s="49"/>
      <c r="Q143" s="102"/>
      <c r="R143" s="263"/>
      <c r="S143" s="54"/>
    </row>
    <row r="144" spans="1:19" ht="18" customHeight="1">
      <c r="A144" s="11">
        <v>42338</v>
      </c>
      <c r="B144" s="11" t="s">
        <v>415</v>
      </c>
      <c r="C144" s="11">
        <f t="shared" si="24"/>
        <v>42338</v>
      </c>
      <c r="D144" s="16" t="s">
        <v>216</v>
      </c>
      <c r="E144" s="34" t="s">
        <v>42</v>
      </c>
      <c r="F144" s="262"/>
      <c r="G144" s="18">
        <v>228912000</v>
      </c>
      <c r="H144" s="5">
        <f t="shared" si="30"/>
        <v>1422778000</v>
      </c>
      <c r="I144" s="5">
        <f t="shared" si="31"/>
        <v>0</v>
      </c>
      <c r="J144" s="33">
        <f t="shared" si="29"/>
        <v>11</v>
      </c>
      <c r="K144" s="192" t="s">
        <v>404</v>
      </c>
      <c r="N144" s="47"/>
      <c r="O144" s="47"/>
      <c r="P144" s="49"/>
      <c r="Q144" s="102"/>
      <c r="R144" s="263"/>
      <c r="S144" s="54"/>
    </row>
    <row r="145" spans="1:19" ht="18" customHeight="1">
      <c r="A145" s="11">
        <v>42338</v>
      </c>
      <c r="B145" s="11" t="s">
        <v>415</v>
      </c>
      <c r="C145" s="11">
        <f t="shared" si="24"/>
        <v>42338</v>
      </c>
      <c r="D145" s="16" t="s">
        <v>212</v>
      </c>
      <c r="E145" s="34" t="s">
        <v>42</v>
      </c>
      <c r="F145" s="262"/>
      <c r="G145" s="18">
        <v>110880000</v>
      </c>
      <c r="H145" s="5">
        <f t="shared" ref="H145:H150" si="32">MAX(H144+F145-G145-I144,0)</f>
        <v>1311898000</v>
      </c>
      <c r="I145" s="5">
        <f t="shared" ref="I145:I150" si="33">MAX(I144+G145-F145-H144,0)</f>
        <v>0</v>
      </c>
      <c r="J145" s="33">
        <f t="shared" si="29"/>
        <v>11</v>
      </c>
      <c r="K145" s="192" t="s">
        <v>210</v>
      </c>
      <c r="N145" s="47"/>
      <c r="O145" s="47"/>
      <c r="P145" s="49"/>
      <c r="Q145" s="102"/>
      <c r="R145" s="263"/>
      <c r="S145" s="54"/>
    </row>
    <row r="146" spans="1:19" ht="18" customHeight="1">
      <c r="A146" s="11">
        <v>42338</v>
      </c>
      <c r="B146" s="11" t="s">
        <v>415</v>
      </c>
      <c r="C146" s="11">
        <f t="shared" si="24"/>
        <v>42338</v>
      </c>
      <c r="D146" s="16" t="s">
        <v>293</v>
      </c>
      <c r="E146" s="34" t="s">
        <v>42</v>
      </c>
      <c r="F146" s="262"/>
      <c r="G146" s="18">
        <v>108480000</v>
      </c>
      <c r="H146" s="5">
        <f t="shared" si="32"/>
        <v>1203418000</v>
      </c>
      <c r="I146" s="5">
        <f t="shared" si="33"/>
        <v>0</v>
      </c>
      <c r="J146" s="33">
        <f t="shared" si="29"/>
        <v>11</v>
      </c>
      <c r="K146" s="192" t="s">
        <v>166</v>
      </c>
      <c r="N146" s="47"/>
      <c r="O146" s="47"/>
      <c r="P146" s="49"/>
      <c r="Q146" s="102"/>
      <c r="R146" s="263"/>
      <c r="S146" s="54"/>
    </row>
    <row r="147" spans="1:19" ht="18" customHeight="1">
      <c r="A147" s="11">
        <v>42338</v>
      </c>
      <c r="B147" s="11" t="s">
        <v>415</v>
      </c>
      <c r="C147" s="11">
        <f t="shared" si="24"/>
        <v>42338</v>
      </c>
      <c r="D147" s="16" t="s">
        <v>214</v>
      </c>
      <c r="E147" s="34" t="s">
        <v>42</v>
      </c>
      <c r="F147" s="262"/>
      <c r="G147" s="18">
        <v>110880000</v>
      </c>
      <c r="H147" s="5">
        <f t="shared" si="32"/>
        <v>1092538000</v>
      </c>
      <c r="I147" s="5">
        <f t="shared" si="33"/>
        <v>0</v>
      </c>
      <c r="J147" s="33">
        <f t="shared" si="29"/>
        <v>11</v>
      </c>
      <c r="K147" s="192" t="s">
        <v>178</v>
      </c>
      <c r="N147" s="47"/>
      <c r="O147" s="47"/>
      <c r="P147" s="49"/>
      <c r="Q147" s="102"/>
      <c r="R147" s="263"/>
      <c r="S147" s="54"/>
    </row>
    <row r="148" spans="1:19" ht="18" customHeight="1">
      <c r="A148" s="11">
        <v>42338</v>
      </c>
      <c r="B148" s="11" t="s">
        <v>415</v>
      </c>
      <c r="C148" s="11">
        <f t="shared" si="24"/>
        <v>42338</v>
      </c>
      <c r="D148" s="16" t="s">
        <v>211</v>
      </c>
      <c r="E148" s="34" t="s">
        <v>42</v>
      </c>
      <c r="F148" s="262"/>
      <c r="G148" s="18">
        <v>227680000</v>
      </c>
      <c r="H148" s="5">
        <f t="shared" si="32"/>
        <v>864858000</v>
      </c>
      <c r="I148" s="5">
        <f t="shared" si="33"/>
        <v>0</v>
      </c>
      <c r="J148" s="33">
        <f t="shared" si="29"/>
        <v>11</v>
      </c>
      <c r="K148" s="192" t="s">
        <v>398</v>
      </c>
      <c r="N148" s="47"/>
      <c r="O148" s="47"/>
      <c r="P148" s="49"/>
      <c r="Q148" s="102"/>
      <c r="R148" s="263"/>
      <c r="S148" s="54"/>
    </row>
    <row r="149" spans="1:19" ht="18" customHeight="1">
      <c r="A149" s="11">
        <v>42338</v>
      </c>
      <c r="B149" s="11" t="s">
        <v>415</v>
      </c>
      <c r="C149" s="11">
        <f t="shared" si="24"/>
        <v>42338</v>
      </c>
      <c r="D149" s="16" t="s">
        <v>257</v>
      </c>
      <c r="E149" s="34" t="s">
        <v>42</v>
      </c>
      <c r="F149" s="262"/>
      <c r="G149" s="18">
        <v>177672000</v>
      </c>
      <c r="H149" s="5">
        <f t="shared" si="32"/>
        <v>687186000</v>
      </c>
      <c r="I149" s="5">
        <f t="shared" si="33"/>
        <v>0</v>
      </c>
      <c r="J149" s="33">
        <f t="shared" si="29"/>
        <v>11</v>
      </c>
      <c r="K149" s="192" t="s">
        <v>223</v>
      </c>
      <c r="N149" s="47"/>
      <c r="O149" s="47"/>
      <c r="P149" s="49"/>
      <c r="Q149" s="102"/>
      <c r="R149" s="263"/>
      <c r="S149" s="54"/>
    </row>
    <row r="150" spans="1:19" ht="18" customHeight="1">
      <c r="A150" s="11">
        <v>42338</v>
      </c>
      <c r="B150" s="11" t="s">
        <v>415</v>
      </c>
      <c r="C150" s="11">
        <f t="shared" si="24"/>
        <v>42338</v>
      </c>
      <c r="D150" s="16" t="s">
        <v>52</v>
      </c>
      <c r="E150" s="34" t="s">
        <v>42</v>
      </c>
      <c r="F150" s="262"/>
      <c r="G150" s="18">
        <v>177528000</v>
      </c>
      <c r="H150" s="5">
        <f t="shared" si="32"/>
        <v>509658000</v>
      </c>
      <c r="I150" s="5">
        <f t="shared" si="33"/>
        <v>0</v>
      </c>
      <c r="J150" s="33">
        <f t="shared" si="29"/>
        <v>11</v>
      </c>
      <c r="K150" s="192" t="s">
        <v>198</v>
      </c>
      <c r="N150" s="47"/>
      <c r="O150" s="47"/>
      <c r="P150" s="49"/>
      <c r="Q150" s="102"/>
      <c r="R150" s="263"/>
      <c r="S150" s="54"/>
    </row>
    <row r="151" spans="1:19" ht="18" customHeight="1">
      <c r="A151" s="11">
        <v>42338</v>
      </c>
      <c r="B151" s="11" t="s">
        <v>415</v>
      </c>
      <c r="C151" s="11">
        <f t="shared" si="24"/>
        <v>42338</v>
      </c>
      <c r="D151" s="16" t="s">
        <v>33</v>
      </c>
      <c r="E151" s="34" t="s">
        <v>42</v>
      </c>
      <c r="F151" s="262"/>
      <c r="G151" s="18">
        <v>156960000</v>
      </c>
      <c r="H151" s="5">
        <f t="shared" ref="H151:H159" si="34">MAX(H150+F151-G151-I150,0)</f>
        <v>352698000</v>
      </c>
      <c r="I151" s="5">
        <f t="shared" ref="I151:I159" si="35">MAX(I150+G151-F151-H150,0)</f>
        <v>0</v>
      </c>
      <c r="J151" s="33">
        <f t="shared" si="29"/>
        <v>11</v>
      </c>
      <c r="K151" s="192" t="s">
        <v>197</v>
      </c>
      <c r="N151" s="47"/>
      <c r="O151" s="47"/>
      <c r="P151" s="49"/>
      <c r="Q151" s="102"/>
      <c r="R151" s="263"/>
      <c r="S151" s="54"/>
    </row>
    <row r="152" spans="1:19" ht="18" customHeight="1">
      <c r="A152" s="11">
        <v>42338</v>
      </c>
      <c r="B152" s="11" t="s">
        <v>415</v>
      </c>
      <c r="C152" s="11">
        <f t="shared" si="24"/>
        <v>42338</v>
      </c>
      <c r="D152" s="16" t="s">
        <v>100</v>
      </c>
      <c r="E152" s="34" t="s">
        <v>42</v>
      </c>
      <c r="F152" s="262"/>
      <c r="G152" s="18">
        <v>181440000</v>
      </c>
      <c r="H152" s="5">
        <f t="shared" si="34"/>
        <v>171258000</v>
      </c>
      <c r="I152" s="5">
        <f t="shared" si="35"/>
        <v>0</v>
      </c>
      <c r="J152" s="33">
        <f t="shared" si="29"/>
        <v>11</v>
      </c>
      <c r="K152" s="192" t="s">
        <v>175</v>
      </c>
      <c r="N152" s="47"/>
      <c r="O152" s="47"/>
      <c r="P152" s="49"/>
      <c r="Q152" s="102"/>
      <c r="R152" s="263"/>
      <c r="S152" s="54"/>
    </row>
    <row r="153" spans="1:19" ht="18" customHeight="1">
      <c r="A153" s="11">
        <v>42338</v>
      </c>
      <c r="B153" s="11" t="s">
        <v>415</v>
      </c>
      <c r="C153" s="11">
        <f t="shared" si="24"/>
        <v>42338</v>
      </c>
      <c r="D153" s="16" t="s">
        <v>53</v>
      </c>
      <c r="E153" s="34" t="s">
        <v>42</v>
      </c>
      <c r="F153" s="262"/>
      <c r="G153" s="18">
        <v>167520000</v>
      </c>
      <c r="H153" s="5">
        <f t="shared" si="34"/>
        <v>3738000</v>
      </c>
      <c r="I153" s="5">
        <f t="shared" si="35"/>
        <v>0</v>
      </c>
      <c r="J153" s="33">
        <f t="shared" si="29"/>
        <v>11</v>
      </c>
      <c r="K153" s="192" t="s">
        <v>405</v>
      </c>
      <c r="N153" s="47"/>
      <c r="O153" s="47"/>
      <c r="P153" s="49"/>
      <c r="Q153" s="102"/>
      <c r="R153" s="263"/>
      <c r="S153" s="54"/>
    </row>
    <row r="154" spans="1:19" ht="18" customHeight="1">
      <c r="A154" s="11">
        <v>42339</v>
      </c>
      <c r="B154" s="21" t="s">
        <v>57</v>
      </c>
      <c r="C154" s="11">
        <f t="shared" si="24"/>
        <v>42339</v>
      </c>
      <c r="D154" s="16" t="s">
        <v>44</v>
      </c>
      <c r="E154" s="34" t="s">
        <v>45</v>
      </c>
      <c r="F154" s="262">
        <v>370000000</v>
      </c>
      <c r="G154" s="18"/>
      <c r="H154" s="5">
        <f t="shared" si="34"/>
        <v>373738000</v>
      </c>
      <c r="I154" s="5">
        <f t="shared" si="35"/>
        <v>0</v>
      </c>
      <c r="J154" s="33">
        <f t="shared" si="29"/>
        <v>12</v>
      </c>
      <c r="N154" s="47"/>
      <c r="O154" s="47"/>
      <c r="P154" s="49"/>
      <c r="Q154" s="102"/>
      <c r="R154" s="263"/>
      <c r="S154" s="54"/>
    </row>
    <row r="155" spans="1:19" ht="18" customHeight="1">
      <c r="A155" s="11">
        <v>42343</v>
      </c>
      <c r="B155" s="21" t="s">
        <v>66</v>
      </c>
      <c r="C155" s="11">
        <f t="shared" si="24"/>
        <v>42343</v>
      </c>
      <c r="D155" s="16" t="s">
        <v>44</v>
      </c>
      <c r="E155" s="34" t="s">
        <v>45</v>
      </c>
      <c r="F155" s="262">
        <v>570000000</v>
      </c>
      <c r="G155" s="18"/>
      <c r="H155" s="5">
        <f t="shared" si="34"/>
        <v>943738000</v>
      </c>
      <c r="I155" s="5">
        <f t="shared" si="35"/>
        <v>0</v>
      </c>
      <c r="J155" s="33">
        <f t="shared" si="29"/>
        <v>12</v>
      </c>
      <c r="N155" s="47"/>
      <c r="O155" s="47"/>
      <c r="P155" s="49"/>
      <c r="Q155" s="102"/>
      <c r="R155" s="263"/>
      <c r="S155" s="54"/>
    </row>
    <row r="156" spans="1:19" ht="18" customHeight="1">
      <c r="A156" s="11">
        <v>42350</v>
      </c>
      <c r="B156" s="21" t="s">
        <v>380</v>
      </c>
      <c r="C156" s="11">
        <f t="shared" si="24"/>
        <v>42350</v>
      </c>
      <c r="D156" s="16" t="s">
        <v>44</v>
      </c>
      <c r="E156" s="34" t="s">
        <v>45</v>
      </c>
      <c r="F156" s="262">
        <v>390000000</v>
      </c>
      <c r="G156" s="18"/>
      <c r="H156" s="5">
        <f t="shared" si="34"/>
        <v>1333738000</v>
      </c>
      <c r="I156" s="5">
        <f t="shared" si="35"/>
        <v>0</v>
      </c>
      <c r="J156" s="33">
        <f t="shared" si="29"/>
        <v>12</v>
      </c>
      <c r="N156" s="47"/>
      <c r="O156" s="47"/>
      <c r="P156" s="49"/>
      <c r="Q156" s="102"/>
      <c r="R156" s="263"/>
      <c r="S156" s="54"/>
    </row>
    <row r="157" spans="1:19" ht="18" customHeight="1">
      <c r="A157" s="11">
        <v>42353</v>
      </c>
      <c r="B157" s="21" t="s">
        <v>68</v>
      </c>
      <c r="C157" s="11">
        <f t="shared" si="24"/>
        <v>42353</v>
      </c>
      <c r="D157" s="16" t="s">
        <v>44</v>
      </c>
      <c r="E157" s="34" t="s">
        <v>45</v>
      </c>
      <c r="F157" s="262">
        <v>380000000</v>
      </c>
      <c r="G157" s="18"/>
      <c r="H157" s="5">
        <f t="shared" si="34"/>
        <v>1713738000</v>
      </c>
      <c r="I157" s="5">
        <f t="shared" si="35"/>
        <v>0</v>
      </c>
      <c r="J157" s="33">
        <f t="shared" si="29"/>
        <v>12</v>
      </c>
      <c r="N157" s="47"/>
      <c r="O157" s="47"/>
      <c r="P157" s="49"/>
      <c r="Q157" s="102"/>
      <c r="R157" s="263"/>
      <c r="S157" s="54"/>
    </row>
    <row r="158" spans="1:19" ht="18" customHeight="1">
      <c r="A158" s="11">
        <v>42357</v>
      </c>
      <c r="B158" s="21" t="s">
        <v>419</v>
      </c>
      <c r="C158" s="11">
        <f t="shared" si="24"/>
        <v>42357</v>
      </c>
      <c r="D158" s="16" t="s">
        <v>44</v>
      </c>
      <c r="E158" s="34" t="s">
        <v>45</v>
      </c>
      <c r="F158" s="262">
        <v>340000000</v>
      </c>
      <c r="G158" s="18"/>
      <c r="H158" s="5">
        <f t="shared" si="34"/>
        <v>2053738000</v>
      </c>
      <c r="I158" s="5">
        <f t="shared" si="35"/>
        <v>0</v>
      </c>
      <c r="J158" s="33">
        <f t="shared" si="29"/>
        <v>12</v>
      </c>
      <c r="N158" s="47"/>
      <c r="O158" s="47"/>
      <c r="P158" s="49"/>
      <c r="Q158" s="102"/>
      <c r="R158" s="263"/>
      <c r="S158" s="54"/>
    </row>
    <row r="159" spans="1:19" ht="18" customHeight="1">
      <c r="A159" s="11">
        <v>42360</v>
      </c>
      <c r="B159" s="21" t="s">
        <v>70</v>
      </c>
      <c r="C159" s="11">
        <f t="shared" si="24"/>
        <v>42360</v>
      </c>
      <c r="D159" s="16" t="s">
        <v>44</v>
      </c>
      <c r="E159" s="34" t="s">
        <v>45</v>
      </c>
      <c r="F159" s="262">
        <v>340000000</v>
      </c>
      <c r="G159" s="18"/>
      <c r="H159" s="5">
        <f t="shared" si="34"/>
        <v>2393738000</v>
      </c>
      <c r="I159" s="5">
        <f t="shared" si="35"/>
        <v>0</v>
      </c>
      <c r="J159" s="33">
        <f t="shared" si="29"/>
        <v>12</v>
      </c>
      <c r="N159" s="47"/>
      <c r="O159" s="47"/>
      <c r="P159" s="49"/>
      <c r="Q159" s="102"/>
      <c r="R159" s="263"/>
      <c r="S159" s="54"/>
    </row>
    <row r="160" spans="1:19" ht="18" customHeight="1">
      <c r="A160" s="11">
        <v>42360</v>
      </c>
      <c r="B160" s="21" t="s">
        <v>433</v>
      </c>
      <c r="C160" s="11">
        <f t="shared" ref="C160:C163" si="36">A160</f>
        <v>42360</v>
      </c>
      <c r="D160" s="16" t="s">
        <v>44</v>
      </c>
      <c r="E160" s="34" t="s">
        <v>45</v>
      </c>
      <c r="F160" s="262">
        <v>520000000</v>
      </c>
      <c r="G160" s="18"/>
      <c r="H160" s="5">
        <f t="shared" ref="H160:H162" si="37">MAX(H159+F160-G160-I159,0)</f>
        <v>2913738000</v>
      </c>
      <c r="I160" s="5">
        <f t="shared" ref="I160:I162" si="38">MAX(I159+G160-F160-H159,0)</f>
        <v>0</v>
      </c>
      <c r="J160" s="33">
        <f t="shared" ref="J160:J163" si="39">IF(A160&lt;&gt;"",MONTH(A160),"")</f>
        <v>12</v>
      </c>
      <c r="N160" s="47"/>
      <c r="O160" s="47"/>
      <c r="P160" s="49"/>
      <c r="Q160" s="102"/>
      <c r="R160" s="263"/>
      <c r="S160" s="54"/>
    </row>
    <row r="161" spans="1:19" ht="18" customHeight="1">
      <c r="A161" s="11">
        <v>42360</v>
      </c>
      <c r="B161" s="21" t="s">
        <v>434</v>
      </c>
      <c r="C161" s="11">
        <f t="shared" si="36"/>
        <v>42360</v>
      </c>
      <c r="D161" s="16" t="s">
        <v>44</v>
      </c>
      <c r="E161" s="34" t="s">
        <v>45</v>
      </c>
      <c r="F161" s="262">
        <v>520000000</v>
      </c>
      <c r="G161" s="18"/>
      <c r="H161" s="5">
        <f t="shared" si="37"/>
        <v>3433738000</v>
      </c>
      <c r="I161" s="5">
        <f t="shared" si="38"/>
        <v>0</v>
      </c>
      <c r="J161" s="33">
        <f t="shared" si="39"/>
        <v>12</v>
      </c>
      <c r="N161" s="47"/>
      <c r="O161" s="47"/>
      <c r="P161" s="49"/>
      <c r="Q161" s="102"/>
      <c r="R161" s="263"/>
      <c r="S161" s="54"/>
    </row>
    <row r="162" spans="1:19" ht="18" customHeight="1">
      <c r="A162" s="11">
        <v>42360</v>
      </c>
      <c r="B162" s="21" t="s">
        <v>435</v>
      </c>
      <c r="C162" s="11">
        <f t="shared" si="36"/>
        <v>42360</v>
      </c>
      <c r="D162" s="16" t="s">
        <v>44</v>
      </c>
      <c r="E162" s="34" t="s">
        <v>45</v>
      </c>
      <c r="F162" s="262">
        <v>430000000</v>
      </c>
      <c r="G162" s="18"/>
      <c r="H162" s="5">
        <f t="shared" si="37"/>
        <v>3863738000</v>
      </c>
      <c r="I162" s="5">
        <f t="shared" si="38"/>
        <v>0</v>
      </c>
      <c r="J162" s="33">
        <f t="shared" si="39"/>
        <v>12</v>
      </c>
      <c r="N162" s="47"/>
      <c r="O162" s="47"/>
      <c r="P162" s="49"/>
      <c r="Q162" s="102"/>
      <c r="R162" s="263"/>
      <c r="S162" s="54"/>
    </row>
    <row r="163" spans="1:19" ht="18" customHeight="1">
      <c r="A163" s="11">
        <v>42360</v>
      </c>
      <c r="B163" s="21" t="s">
        <v>436</v>
      </c>
      <c r="C163" s="11">
        <f t="shared" si="36"/>
        <v>42360</v>
      </c>
      <c r="D163" s="16" t="s">
        <v>44</v>
      </c>
      <c r="E163" s="34" t="s">
        <v>45</v>
      </c>
      <c r="F163" s="262">
        <v>450000000</v>
      </c>
      <c r="G163" s="18"/>
      <c r="H163" s="5">
        <f t="shared" ref="H163:H168" si="40">MAX(H162+F163-G163-I162,0)</f>
        <v>4313738000</v>
      </c>
      <c r="I163" s="5">
        <f t="shared" ref="I163:I168" si="41">MAX(I162+G163-F163-H162,0)</f>
        <v>0</v>
      </c>
      <c r="J163" s="33">
        <f t="shared" si="39"/>
        <v>12</v>
      </c>
      <c r="N163" s="47"/>
      <c r="O163" s="47"/>
      <c r="P163" s="49"/>
      <c r="Q163" s="102"/>
      <c r="R163" s="263"/>
      <c r="S163" s="54"/>
    </row>
    <row r="164" spans="1:19" ht="18" customHeight="1">
      <c r="A164" s="14">
        <v>42368</v>
      </c>
      <c r="B164" s="11" t="s">
        <v>418</v>
      </c>
      <c r="C164" s="11">
        <f t="shared" si="24"/>
        <v>42368</v>
      </c>
      <c r="D164" s="16" t="s">
        <v>215</v>
      </c>
      <c r="E164" s="34" t="s">
        <v>42</v>
      </c>
      <c r="F164" s="262"/>
      <c r="G164" s="18">
        <v>757087500</v>
      </c>
      <c r="H164" s="5">
        <f t="shared" si="40"/>
        <v>3556650500</v>
      </c>
      <c r="I164" s="5">
        <f t="shared" si="41"/>
        <v>0</v>
      </c>
      <c r="J164" s="33">
        <f t="shared" si="29"/>
        <v>12</v>
      </c>
      <c r="K164" s="192" t="s">
        <v>430</v>
      </c>
      <c r="N164" s="47"/>
      <c r="O164" s="47"/>
      <c r="P164" s="49"/>
      <c r="Q164" s="102"/>
      <c r="R164" s="263"/>
      <c r="S164" s="54"/>
    </row>
    <row r="165" spans="1:19" ht="18" customHeight="1">
      <c r="A165" s="14">
        <v>42368</v>
      </c>
      <c r="B165" s="11" t="s">
        <v>418</v>
      </c>
      <c r="C165" s="11">
        <f t="shared" si="24"/>
        <v>42368</v>
      </c>
      <c r="D165" s="16" t="s">
        <v>216</v>
      </c>
      <c r="E165" s="34" t="s">
        <v>42</v>
      </c>
      <c r="F165" s="262"/>
      <c r="G165" s="18">
        <v>731144500</v>
      </c>
      <c r="H165" s="5">
        <f t="shared" si="40"/>
        <v>2825506000</v>
      </c>
      <c r="I165" s="5">
        <f t="shared" si="41"/>
        <v>0</v>
      </c>
      <c r="J165" s="33">
        <f t="shared" si="29"/>
        <v>12</v>
      </c>
      <c r="K165" s="192" t="s">
        <v>431</v>
      </c>
      <c r="N165" s="47"/>
      <c r="O165" s="47"/>
      <c r="P165" s="49"/>
      <c r="Q165" s="102"/>
      <c r="R165" s="263"/>
      <c r="S165" s="54"/>
    </row>
    <row r="166" spans="1:19" ht="18" customHeight="1">
      <c r="A166" s="14">
        <v>42368</v>
      </c>
      <c r="B166" s="11" t="s">
        <v>418</v>
      </c>
      <c r="C166" s="11">
        <f t="shared" si="24"/>
        <v>42368</v>
      </c>
      <c r="D166" s="16" t="s">
        <v>212</v>
      </c>
      <c r="E166" s="34" t="s">
        <v>42</v>
      </c>
      <c r="F166" s="262"/>
      <c r="G166" s="18">
        <v>551506000</v>
      </c>
      <c r="H166" s="5">
        <f t="shared" si="40"/>
        <v>2274000000</v>
      </c>
      <c r="I166" s="5">
        <f t="shared" si="41"/>
        <v>0</v>
      </c>
      <c r="J166" s="33">
        <f t="shared" si="29"/>
        <v>12</v>
      </c>
      <c r="K166" s="192" t="s">
        <v>425</v>
      </c>
      <c r="N166" s="47"/>
      <c r="O166" s="47"/>
      <c r="P166" s="49"/>
      <c r="Q166" s="102"/>
      <c r="R166" s="263"/>
      <c r="S166" s="54"/>
    </row>
    <row r="167" spans="1:19" ht="18" customHeight="1">
      <c r="A167" s="14">
        <v>42368</v>
      </c>
      <c r="B167" s="11" t="s">
        <v>418</v>
      </c>
      <c r="C167" s="11">
        <f t="shared" si="24"/>
        <v>42368</v>
      </c>
      <c r="D167" s="16" t="s">
        <v>293</v>
      </c>
      <c r="E167" s="34" t="s">
        <v>42</v>
      </c>
      <c r="F167" s="262"/>
      <c r="G167" s="18">
        <v>380758000</v>
      </c>
      <c r="H167" s="5">
        <f t="shared" si="40"/>
        <v>1893242000</v>
      </c>
      <c r="I167" s="5">
        <f t="shared" si="41"/>
        <v>0</v>
      </c>
      <c r="J167" s="33">
        <f t="shared" si="29"/>
        <v>12</v>
      </c>
      <c r="K167" s="192" t="s">
        <v>423</v>
      </c>
      <c r="N167" s="47"/>
      <c r="O167" s="47"/>
      <c r="P167" s="49"/>
      <c r="Q167" s="102"/>
      <c r="R167" s="263"/>
      <c r="S167" s="54"/>
    </row>
    <row r="168" spans="1:19" ht="18" customHeight="1">
      <c r="A168" s="14">
        <v>42368</v>
      </c>
      <c r="B168" s="11" t="s">
        <v>418</v>
      </c>
      <c r="C168" s="11">
        <f t="shared" si="24"/>
        <v>42368</v>
      </c>
      <c r="D168" s="16" t="s">
        <v>214</v>
      </c>
      <c r="E168" s="34" t="s">
        <v>42</v>
      </c>
      <c r="F168" s="262"/>
      <c r="G168" s="18">
        <v>382505000</v>
      </c>
      <c r="H168" s="5">
        <f t="shared" si="40"/>
        <v>1510737000</v>
      </c>
      <c r="I168" s="5">
        <f t="shared" si="41"/>
        <v>0</v>
      </c>
      <c r="J168" s="33">
        <f t="shared" si="29"/>
        <v>12</v>
      </c>
      <c r="K168" s="192" t="s">
        <v>429</v>
      </c>
      <c r="N168" s="47"/>
      <c r="O168" s="47"/>
      <c r="P168" s="49"/>
      <c r="Q168" s="102"/>
      <c r="R168" s="263"/>
      <c r="S168" s="54"/>
    </row>
    <row r="169" spans="1:19" ht="18" customHeight="1">
      <c r="A169" s="14">
        <v>42368</v>
      </c>
      <c r="B169" s="11" t="s">
        <v>418</v>
      </c>
      <c r="C169" s="11">
        <f t="shared" si="24"/>
        <v>42368</v>
      </c>
      <c r="D169" s="16" t="s">
        <v>211</v>
      </c>
      <c r="E169" s="34" t="s">
        <v>42</v>
      </c>
      <c r="F169" s="262"/>
      <c r="G169" s="18">
        <v>376173000</v>
      </c>
      <c r="H169" s="5">
        <f t="shared" ref="H169:H171" si="42">MAX(H168+F169-G169-I168,0)</f>
        <v>1134564000</v>
      </c>
      <c r="I169" s="5">
        <f t="shared" ref="I169:I171" si="43">MAX(I168+G169-F169-H168,0)</f>
        <v>0</v>
      </c>
      <c r="J169" s="33">
        <f t="shared" si="29"/>
        <v>12</v>
      </c>
      <c r="K169" s="192" t="s">
        <v>424</v>
      </c>
      <c r="N169" s="47"/>
      <c r="O169" s="47"/>
      <c r="P169" s="49"/>
      <c r="Q169" s="102"/>
      <c r="R169" s="263"/>
      <c r="S169" s="54"/>
    </row>
    <row r="170" spans="1:19" ht="18" customHeight="1">
      <c r="A170" s="14">
        <v>42368</v>
      </c>
      <c r="B170" s="11" t="s">
        <v>418</v>
      </c>
      <c r="C170" s="11">
        <f t="shared" si="24"/>
        <v>42368</v>
      </c>
      <c r="D170" s="16" t="s">
        <v>41</v>
      </c>
      <c r="E170" s="34" t="s">
        <v>42</v>
      </c>
      <c r="F170" s="262"/>
      <c r="G170" s="18">
        <v>176557500</v>
      </c>
      <c r="H170" s="5">
        <f t="shared" si="42"/>
        <v>958006500</v>
      </c>
      <c r="I170" s="5">
        <f t="shared" si="43"/>
        <v>0</v>
      </c>
      <c r="J170" s="33">
        <f t="shared" si="29"/>
        <v>12</v>
      </c>
      <c r="K170" s="192" t="s">
        <v>166</v>
      </c>
      <c r="N170" s="47"/>
      <c r="O170" s="47"/>
      <c r="P170" s="49"/>
      <c r="Q170" s="102"/>
      <c r="R170" s="263"/>
      <c r="S170" s="54"/>
    </row>
    <row r="171" spans="1:19" ht="18" customHeight="1">
      <c r="A171" s="14">
        <v>42368</v>
      </c>
      <c r="B171" s="11" t="s">
        <v>418</v>
      </c>
      <c r="C171" s="11">
        <f t="shared" si="24"/>
        <v>42368</v>
      </c>
      <c r="D171" s="16" t="s">
        <v>38</v>
      </c>
      <c r="E171" s="34" t="s">
        <v>42</v>
      </c>
      <c r="F171" s="262"/>
      <c r="G171" s="18">
        <v>371257500</v>
      </c>
      <c r="H171" s="5">
        <f t="shared" si="42"/>
        <v>586749000</v>
      </c>
      <c r="I171" s="5">
        <f t="shared" si="43"/>
        <v>0</v>
      </c>
      <c r="J171" s="33">
        <f t="shared" si="29"/>
        <v>12</v>
      </c>
      <c r="K171" s="192" t="s">
        <v>416</v>
      </c>
      <c r="N171" s="47"/>
      <c r="O171" s="47"/>
      <c r="P171" s="49"/>
      <c r="Q171" s="102"/>
      <c r="R171" s="263"/>
      <c r="S171" s="54"/>
    </row>
    <row r="172" spans="1:19" ht="18" customHeight="1">
      <c r="A172" s="14">
        <v>42368</v>
      </c>
      <c r="B172" s="11" t="s">
        <v>418</v>
      </c>
      <c r="C172" s="11">
        <f t="shared" si="24"/>
        <v>42368</v>
      </c>
      <c r="D172" s="16" t="s">
        <v>37</v>
      </c>
      <c r="E172" s="34" t="s">
        <v>42</v>
      </c>
      <c r="F172" s="262"/>
      <c r="G172" s="18">
        <v>197060000</v>
      </c>
      <c r="H172" s="5">
        <f t="shared" ref="H172:H176" si="44">MAX(H171+F172-G172-I171,0)</f>
        <v>389689000</v>
      </c>
      <c r="I172" s="5">
        <f t="shared" ref="I172:I176" si="45">MAX(I171+G172-F172-H171,0)</f>
        <v>0</v>
      </c>
      <c r="J172" s="33">
        <f t="shared" si="29"/>
        <v>12</v>
      </c>
      <c r="K172" s="192" t="s">
        <v>167</v>
      </c>
      <c r="N172" s="47"/>
      <c r="O172" s="47"/>
      <c r="P172" s="49"/>
      <c r="Q172" s="102"/>
      <c r="R172" s="263"/>
      <c r="S172" s="54"/>
    </row>
    <row r="173" spans="1:19" ht="18" customHeight="1">
      <c r="A173" s="14">
        <v>42368</v>
      </c>
      <c r="B173" s="11" t="s">
        <v>418</v>
      </c>
      <c r="C173" s="11">
        <f t="shared" si="24"/>
        <v>42368</v>
      </c>
      <c r="D173" s="16" t="s">
        <v>40</v>
      </c>
      <c r="E173" s="34" t="s">
        <v>42</v>
      </c>
      <c r="F173" s="4"/>
      <c r="G173" s="5">
        <v>195880000</v>
      </c>
      <c r="H173" s="5">
        <f t="shared" si="44"/>
        <v>193809000</v>
      </c>
      <c r="I173" s="5">
        <f t="shared" si="45"/>
        <v>0</v>
      </c>
      <c r="J173" s="33">
        <f t="shared" si="29"/>
        <v>12</v>
      </c>
      <c r="K173" s="192" t="s">
        <v>210</v>
      </c>
      <c r="N173" s="258"/>
      <c r="O173" s="47"/>
      <c r="P173" s="49"/>
      <c r="Q173" s="258"/>
      <c r="R173" s="100"/>
      <c r="S173" s="55"/>
    </row>
    <row r="174" spans="1:19" ht="18" customHeight="1">
      <c r="A174" s="14">
        <v>42368</v>
      </c>
      <c r="B174" s="11" t="s">
        <v>418</v>
      </c>
      <c r="C174" s="11">
        <f t="shared" si="24"/>
        <v>42368</v>
      </c>
      <c r="D174" s="256" t="s">
        <v>213</v>
      </c>
      <c r="E174" s="34" t="s">
        <v>42</v>
      </c>
      <c r="F174" s="7"/>
      <c r="G174" s="257">
        <v>186826000</v>
      </c>
      <c r="H174" s="5">
        <f t="shared" si="44"/>
        <v>6983000</v>
      </c>
      <c r="I174" s="5">
        <f t="shared" si="45"/>
        <v>0</v>
      </c>
      <c r="J174" s="33">
        <f t="shared" si="29"/>
        <v>12</v>
      </c>
      <c r="K174" s="192" t="s">
        <v>426</v>
      </c>
      <c r="N174" s="258"/>
      <c r="O174" s="47"/>
      <c r="P174" s="49"/>
      <c r="Q174" s="258"/>
      <c r="R174" s="100"/>
      <c r="S174" s="55"/>
    </row>
    <row r="175" spans="1:19" ht="18" customHeight="1">
      <c r="A175" s="14">
        <v>42368</v>
      </c>
      <c r="B175" s="21" t="s">
        <v>422</v>
      </c>
      <c r="C175" s="14">
        <f t="shared" si="24"/>
        <v>42368</v>
      </c>
      <c r="D175" s="16" t="s">
        <v>420</v>
      </c>
      <c r="E175" s="34" t="s">
        <v>45</v>
      </c>
      <c r="F175" s="9"/>
      <c r="G175" s="9">
        <v>6983000</v>
      </c>
      <c r="H175" s="5">
        <f t="shared" si="44"/>
        <v>0</v>
      </c>
      <c r="I175" s="5">
        <f t="shared" si="45"/>
        <v>0</v>
      </c>
      <c r="J175" s="33">
        <f t="shared" si="29"/>
        <v>12</v>
      </c>
      <c r="N175" s="258"/>
      <c r="O175" s="47"/>
      <c r="P175" s="49"/>
      <c r="Q175" s="258"/>
      <c r="R175" s="100"/>
      <c r="S175" s="55"/>
    </row>
    <row r="176" spans="1:19" ht="18" customHeight="1">
      <c r="A176" s="11"/>
      <c r="B176" s="23"/>
      <c r="C176" s="11"/>
      <c r="D176" s="256"/>
      <c r="E176" s="46"/>
      <c r="F176" s="7"/>
      <c r="G176" s="257"/>
      <c r="H176" s="5">
        <f t="shared" si="44"/>
        <v>0</v>
      </c>
      <c r="I176" s="5">
        <f t="shared" si="45"/>
        <v>0</v>
      </c>
      <c r="J176" s="33" t="str">
        <f t="shared" si="29"/>
        <v/>
      </c>
      <c r="N176" s="258"/>
      <c r="O176" s="47"/>
      <c r="P176" s="49"/>
      <c r="Q176" s="258"/>
      <c r="R176" s="100"/>
      <c r="S176" s="55"/>
    </row>
    <row r="177" spans="1:21" ht="18" customHeight="1">
      <c r="A177" s="11"/>
      <c r="B177" s="23"/>
      <c r="C177" s="11"/>
      <c r="D177" s="45" t="s">
        <v>22</v>
      </c>
      <c r="E177" s="46" t="s">
        <v>23</v>
      </c>
      <c r="F177" s="7">
        <f>SUM(F16:F173)</f>
        <v>22730000000</v>
      </c>
      <c r="G177" s="7">
        <f>SUM(G16:G175)</f>
        <v>22730000000</v>
      </c>
      <c r="H177" s="7" t="s">
        <v>23</v>
      </c>
      <c r="I177" s="7" t="s">
        <v>23</v>
      </c>
      <c r="J177" s="33" t="str">
        <f t="shared" si="29"/>
        <v/>
      </c>
      <c r="N177" s="258"/>
      <c r="O177" s="47"/>
      <c r="P177" s="99"/>
      <c r="Q177" s="258"/>
      <c r="R177" s="100"/>
      <c r="S177" s="100"/>
    </row>
    <row r="178" spans="1:21" ht="18" customHeight="1">
      <c r="A178" s="37"/>
      <c r="B178" s="40"/>
      <c r="C178" s="37"/>
      <c r="D178" s="39" t="s">
        <v>24</v>
      </c>
      <c r="E178" s="40" t="s">
        <v>23</v>
      </c>
      <c r="F178" s="6" t="s">
        <v>23</v>
      </c>
      <c r="G178" s="8" t="s">
        <v>23</v>
      </c>
      <c r="H178" s="8">
        <f>IF(H15-I15+F177-G177&gt;0,H15-I15+F177-G177,0)</f>
        <v>0</v>
      </c>
      <c r="I178" s="8">
        <f>IF(I15-H15+G177-F177&gt;0,I15-H15+G177-F177,0)</f>
        <v>0</v>
      </c>
      <c r="J178" s="33" t="str">
        <f t="shared" si="29"/>
        <v/>
      </c>
      <c r="N178" s="258"/>
      <c r="O178" s="47"/>
      <c r="P178" s="99"/>
      <c r="Q178" s="258"/>
      <c r="R178" s="100"/>
      <c r="S178" s="55"/>
    </row>
    <row r="179" spans="1:21">
      <c r="A179" s="260"/>
      <c r="B179" s="260"/>
      <c r="C179" s="260"/>
      <c r="D179" s="25"/>
      <c r="E179" s="260"/>
      <c r="F179" s="260"/>
      <c r="G179" s="41"/>
      <c r="H179" s="51"/>
      <c r="I179" s="42"/>
      <c r="N179" s="258"/>
      <c r="O179" s="258"/>
      <c r="P179" s="49"/>
      <c r="Q179" s="258"/>
      <c r="R179" s="258"/>
      <c r="S179" s="55"/>
    </row>
    <row r="180" spans="1:21">
      <c r="A180" s="260"/>
      <c r="B180" s="260"/>
      <c r="C180" s="43" t="s">
        <v>48</v>
      </c>
      <c r="D180" s="25"/>
      <c r="E180" s="260"/>
      <c r="F180" s="260"/>
      <c r="G180" s="41"/>
      <c r="H180" s="50"/>
      <c r="I180" s="41"/>
      <c r="N180" s="258"/>
      <c r="O180" s="108"/>
      <c r="P180" s="49"/>
      <c r="Q180" s="258"/>
      <c r="R180" s="258"/>
      <c r="S180" s="55"/>
    </row>
    <row r="181" spans="1:21">
      <c r="A181" s="260"/>
      <c r="B181" s="260"/>
      <c r="C181" s="43" t="s">
        <v>149</v>
      </c>
      <c r="D181" s="25"/>
      <c r="E181" s="260"/>
      <c r="F181" s="260"/>
      <c r="G181" s="41"/>
      <c r="H181" s="260"/>
      <c r="I181" s="42"/>
      <c r="J181" s="264"/>
      <c r="N181" s="258"/>
      <c r="O181" s="108"/>
      <c r="P181" s="49"/>
      <c r="Q181" s="258"/>
      <c r="R181" s="258"/>
      <c r="S181" s="55"/>
    </row>
    <row r="182" spans="1:21">
      <c r="A182" s="260"/>
      <c r="B182" s="260"/>
      <c r="C182" s="260"/>
      <c r="D182" s="25"/>
      <c r="E182" s="309" t="s">
        <v>165</v>
      </c>
      <c r="F182" s="309"/>
      <c r="G182" s="309"/>
      <c r="H182" s="309"/>
      <c r="I182" s="309"/>
      <c r="J182" s="47"/>
      <c r="L182" s="53"/>
      <c r="M182" s="53"/>
      <c r="N182" s="258"/>
      <c r="O182" s="258"/>
      <c r="P182" s="49"/>
      <c r="Q182" s="107"/>
      <c r="R182" s="53"/>
      <c r="S182" s="53"/>
    </row>
    <row r="183" spans="1:21">
      <c r="A183" s="309" t="s">
        <v>25</v>
      </c>
      <c r="B183" s="309"/>
      <c r="C183" s="309"/>
      <c r="D183" s="309"/>
      <c r="E183" s="309" t="s">
        <v>26</v>
      </c>
      <c r="F183" s="309"/>
      <c r="G183" s="309"/>
      <c r="H183" s="309"/>
      <c r="I183" s="309"/>
      <c r="J183" s="47"/>
      <c r="L183" s="53"/>
      <c r="M183" s="53"/>
      <c r="N183" s="53"/>
      <c r="O183" s="53"/>
      <c r="P183" s="53"/>
      <c r="Q183" s="107"/>
      <c r="R183" s="53"/>
      <c r="S183" s="53"/>
    </row>
    <row r="184" spans="1:21">
      <c r="A184" s="309" t="s">
        <v>27</v>
      </c>
      <c r="B184" s="309"/>
      <c r="C184" s="309"/>
      <c r="D184" s="309"/>
      <c r="E184" s="309" t="s">
        <v>27</v>
      </c>
      <c r="F184" s="309"/>
      <c r="G184" s="309"/>
      <c r="H184" s="309"/>
      <c r="I184" s="309"/>
      <c r="J184" s="54"/>
      <c r="K184" s="193"/>
      <c r="L184" s="54"/>
      <c r="M184" s="53"/>
      <c r="N184" s="53"/>
      <c r="O184" s="53"/>
      <c r="P184" s="53"/>
      <c r="Q184" s="107"/>
      <c r="R184" s="53"/>
      <c r="S184" s="53"/>
    </row>
    <row r="185" spans="1:21">
      <c r="A185" s="260"/>
      <c r="B185" s="260"/>
      <c r="C185" s="260"/>
      <c r="D185" s="25"/>
      <c r="E185" s="260"/>
      <c r="F185" s="260"/>
      <c r="G185" s="41"/>
      <c r="H185" s="260"/>
      <c r="I185" s="260"/>
      <c r="J185" s="54"/>
      <c r="L185" s="54"/>
      <c r="M185" s="53"/>
      <c r="N185" s="260"/>
      <c r="O185" s="260"/>
      <c r="P185" s="25"/>
      <c r="Q185" s="260"/>
      <c r="R185" s="260"/>
      <c r="S185" s="41"/>
    </row>
    <row r="186" spans="1:21">
      <c r="J186" s="54"/>
      <c r="L186" s="54"/>
      <c r="M186" s="53"/>
    </row>
    <row r="187" spans="1:21">
      <c r="C187" s="48"/>
      <c r="F187" s="13"/>
      <c r="J187" s="54"/>
      <c r="L187" s="54"/>
      <c r="M187" s="53"/>
      <c r="O187" s="48"/>
      <c r="R187" s="13"/>
    </row>
    <row r="188" spans="1:21">
      <c r="C188" s="48"/>
      <c r="F188" s="13"/>
      <c r="J188" s="54"/>
      <c r="K188" s="196"/>
      <c r="L188" s="54"/>
      <c r="M188" s="53"/>
      <c r="O188" s="48"/>
      <c r="R188" s="13"/>
    </row>
    <row r="189" spans="1:21">
      <c r="C189" s="48"/>
      <c r="F189" s="13"/>
      <c r="J189" s="54"/>
      <c r="K189" s="196"/>
      <c r="L189" s="54"/>
      <c r="M189" s="53"/>
      <c r="O189" s="48"/>
      <c r="R189" s="13"/>
    </row>
    <row r="190" spans="1:21">
      <c r="C190" s="48"/>
      <c r="F190" s="13"/>
      <c r="J190" s="54"/>
      <c r="K190" s="196"/>
      <c r="L190" s="54"/>
      <c r="M190" s="53"/>
      <c r="O190" s="48"/>
      <c r="R190" s="13"/>
    </row>
    <row r="191" spans="1:21" s="25" customFormat="1">
      <c r="A191" s="317" t="s">
        <v>440</v>
      </c>
      <c r="B191" s="317"/>
      <c r="C191" s="317"/>
      <c r="D191" s="317"/>
      <c r="E191" s="260"/>
      <c r="F191" s="260"/>
      <c r="G191" s="41"/>
      <c r="H191" s="260"/>
      <c r="I191" s="260"/>
      <c r="J191" s="49"/>
      <c r="K191" s="130"/>
      <c r="L191" s="49"/>
      <c r="M191" s="49"/>
      <c r="N191" s="49"/>
      <c r="O191" s="258"/>
      <c r="P191" s="98"/>
      <c r="Q191" s="49"/>
      <c r="R191" s="258"/>
      <c r="S191" s="258"/>
      <c r="T191" s="55"/>
      <c r="U191" s="131"/>
    </row>
    <row r="192" spans="1:21">
      <c r="C192" s="48"/>
      <c r="F192" s="13"/>
      <c r="J192" s="54"/>
      <c r="K192" s="196"/>
      <c r="L192" s="55"/>
      <c r="M192" s="53"/>
      <c r="O192" s="48"/>
      <c r="R192" s="13"/>
    </row>
    <row r="193" spans="3:18">
      <c r="C193" s="48"/>
      <c r="F193" s="13"/>
      <c r="J193" s="53"/>
      <c r="K193" s="197"/>
      <c r="L193" s="53"/>
      <c r="M193" s="53"/>
      <c r="O193" s="48"/>
      <c r="R193" s="13"/>
    </row>
    <row r="194" spans="3:18">
      <c r="C194" s="48"/>
      <c r="F194" s="13"/>
      <c r="J194" s="53"/>
      <c r="K194" s="197"/>
      <c r="L194" s="53"/>
      <c r="M194" s="53"/>
      <c r="O194" s="48"/>
      <c r="R194" s="13"/>
    </row>
    <row r="195" spans="3:18">
      <c r="C195" s="48"/>
      <c r="F195" s="13"/>
      <c r="J195" s="53"/>
      <c r="K195" s="197"/>
      <c r="L195" s="53"/>
      <c r="M195" s="53"/>
      <c r="O195" s="48"/>
      <c r="R195" s="13"/>
    </row>
    <row r="196" spans="3:18">
      <c r="K196" s="197"/>
    </row>
    <row r="197" spans="3:18">
      <c r="K197" s="197"/>
    </row>
    <row r="198" spans="3:18">
      <c r="K198" s="197"/>
    </row>
    <row r="199" spans="3:18">
      <c r="K199" s="197"/>
    </row>
    <row r="200" spans="3:18">
      <c r="K200" s="197"/>
    </row>
    <row r="201" spans="3:18">
      <c r="K201" s="197"/>
    </row>
    <row r="202" spans="3:18">
      <c r="K202" s="197"/>
    </row>
  </sheetData>
  <autoFilter ref="A14:Q178"/>
  <mergeCells count="34">
    <mergeCell ref="G2:I2"/>
    <mergeCell ref="G3:I4"/>
    <mergeCell ref="N11:O11"/>
    <mergeCell ref="P11:P13"/>
    <mergeCell ref="A5:I5"/>
    <mergeCell ref="A6:I6"/>
    <mergeCell ref="F11:G11"/>
    <mergeCell ref="I12:I13"/>
    <mergeCell ref="F12:F13"/>
    <mergeCell ref="D11:D13"/>
    <mergeCell ref="E11:E13"/>
    <mergeCell ref="A191:D191"/>
    <mergeCell ref="A184:D184"/>
    <mergeCell ref="E184:I184"/>
    <mergeCell ref="E182:I182"/>
    <mergeCell ref="A183:D183"/>
    <mergeCell ref="E183:I183"/>
    <mergeCell ref="B12:B13"/>
    <mergeCell ref="C12:C13"/>
    <mergeCell ref="A11:A13"/>
    <mergeCell ref="G12:G13"/>
    <mergeCell ref="H12:H13"/>
    <mergeCell ref="A7:I7"/>
    <mergeCell ref="A8:I8"/>
    <mergeCell ref="A9:I9"/>
    <mergeCell ref="C10:I10"/>
    <mergeCell ref="H11:I11"/>
    <mergeCell ref="B11:C11"/>
    <mergeCell ref="R11:S11"/>
    <mergeCell ref="N12:N13"/>
    <mergeCell ref="O12:O13"/>
    <mergeCell ref="R12:R13"/>
    <mergeCell ref="S12:S13"/>
    <mergeCell ref="Q11:Q1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6"/>
  <sheetViews>
    <sheetView workbookViewId="0">
      <selection activeCell="A33" sqref="A33:XFD46"/>
    </sheetView>
  </sheetViews>
  <sheetFormatPr defaultRowHeight="16.5"/>
  <cols>
    <col min="1" max="1" width="85.85546875" style="60" customWidth="1"/>
    <col min="2" max="2" width="19.140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7" width="9.140625" style="114"/>
    <col min="8" max="16384" width="9.140625" style="60"/>
  </cols>
  <sheetData>
    <row r="1" spans="1:7" s="58" customFormat="1" ht="12.75" customHeight="1">
      <c r="A1" s="15" t="s">
        <v>0</v>
      </c>
      <c r="B1" s="57"/>
      <c r="C1" s="110"/>
      <c r="D1" s="110"/>
      <c r="E1" s="111"/>
      <c r="F1" s="112"/>
      <c r="G1" s="112"/>
    </row>
    <row r="2" spans="1:7" s="58" customFormat="1" ht="12.75" customHeight="1">
      <c r="A2" s="15" t="s">
        <v>1</v>
      </c>
      <c r="B2" s="59"/>
      <c r="C2" s="110"/>
      <c r="D2" s="113" t="s">
        <v>104</v>
      </c>
      <c r="E2" s="111"/>
      <c r="F2" s="112"/>
      <c r="G2" s="112"/>
    </row>
    <row r="3" spans="1:7" ht="24" customHeight="1">
      <c r="A3" s="322" t="s">
        <v>76</v>
      </c>
      <c r="B3" s="322"/>
      <c r="D3" s="86">
        <v>12</v>
      </c>
    </row>
    <row r="4" spans="1:7" ht="12" customHeight="1">
      <c r="A4" s="309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12   năm   2015</v>
      </c>
      <c r="B4" s="309"/>
      <c r="C4" s="49"/>
      <c r="D4" s="49"/>
    </row>
    <row r="5" spans="1:7" ht="12" customHeight="1">
      <c r="A5" s="323"/>
      <c r="B5" s="61" t="str">
        <f ca="1">IF(ROWS($1:1)&gt;COUNT(Dong02),"","Số:   "&amp;OFFSET('141-BH'!P$1,SMALL(Dong02,ROWS($1:1)),))</f>
        <v>Số:   TU22</v>
      </c>
    </row>
    <row r="6" spans="1:7" ht="12" customHeight="1">
      <c r="A6" s="323"/>
      <c r="B6" s="61" t="s">
        <v>77</v>
      </c>
    </row>
    <row r="7" spans="1:7" ht="12" customHeight="1">
      <c r="A7" s="323"/>
      <c r="B7" s="61" t="s">
        <v>78</v>
      </c>
    </row>
    <row r="8" spans="1:7" ht="13.5" customHeight="1">
      <c r="A8" s="62" t="s">
        <v>79</v>
      </c>
    </row>
    <row r="9" spans="1:7" ht="13.5" customHeight="1">
      <c r="A9" s="62" t="s">
        <v>80</v>
      </c>
    </row>
    <row r="10" spans="1:7" ht="13.5" customHeight="1">
      <c r="A10" s="63" t="s">
        <v>81</v>
      </c>
    </row>
    <row r="11" spans="1:7" s="65" customFormat="1" ht="19.5" customHeight="1">
      <c r="A11" s="64" t="s">
        <v>8</v>
      </c>
      <c r="B11" s="64" t="s">
        <v>82</v>
      </c>
      <c r="C11" s="75"/>
      <c r="D11" s="75"/>
      <c r="E11" s="75"/>
      <c r="F11" s="75"/>
      <c r="G11" s="75"/>
    </row>
    <row r="12" spans="1:7" ht="12.75" customHeight="1">
      <c r="A12" s="66" t="s">
        <v>16</v>
      </c>
      <c r="B12" s="66" t="s">
        <v>83</v>
      </c>
    </row>
    <row r="13" spans="1:7" s="65" customFormat="1" ht="18.75" customHeight="1">
      <c r="A13" s="67" t="s">
        <v>84</v>
      </c>
      <c r="B13" s="68">
        <f ca="1">B14+B15</f>
        <v>1406264500</v>
      </c>
      <c r="C13" s="75"/>
      <c r="D13" s="75"/>
      <c r="E13" s="75"/>
      <c r="F13" s="75"/>
      <c r="G13" s="75"/>
    </row>
    <row r="14" spans="1:7" ht="18.75" customHeight="1">
      <c r="A14" s="69" t="s">
        <v>85</v>
      </c>
      <c r="B14" s="70">
        <f ca="1">IF(ROWS($1:1)&gt;COUNT(Dau),OFFSET('141-BH'!H$1,SMALL(_Dau2,COUNT(_Dau2)),),OFFSET('141-BH'!H$1,SMALL(Dau,COUNT(Dau)),))</f>
        <v>16264500</v>
      </c>
    </row>
    <row r="15" spans="1:7" ht="18.75" customHeight="1">
      <c r="A15" s="69" t="s">
        <v>86</v>
      </c>
      <c r="B15" s="70">
        <f ca="1">SUM(B16:B26)</f>
        <v>1390000000</v>
      </c>
    </row>
    <row r="16" spans="1:7" s="74" customFormat="1" ht="18.75" customHeight="1">
      <c r="A16" s="71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........C10.....ngày....1/12/2015</v>
      </c>
      <c r="B16" s="72">
        <f ca="1">IF(ROWS($1:1)&gt;COUNT(Dong01),"",OFFSET('141-BH'!S$1,SMALL(Dong01,ROWS($1:1)),))</f>
        <v>350000000</v>
      </c>
      <c r="C16" s="115"/>
      <c r="D16" s="116"/>
      <c r="E16" s="73"/>
      <c r="F16" s="117"/>
      <c r="G16" s="118"/>
    </row>
    <row r="17" spans="1:7" s="74" customFormat="1" ht="18.75" customHeight="1">
      <c r="A17" s="71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........C20.....ngày....6/12/2015</v>
      </c>
      <c r="B17" s="72">
        <f ca="1">IF(ROWS($1:2)&gt;COUNT(Dong01),"",OFFSET('141-BH'!S$1,SMALL(Dong01,ROWS($1:2)),))</f>
        <v>180000000</v>
      </c>
      <c r="C17" s="115"/>
      <c r="D17" s="116"/>
      <c r="E17" s="73"/>
      <c r="F17" s="117"/>
      <c r="G17" s="118"/>
    </row>
    <row r="18" spans="1:7" s="74" customFormat="1" ht="18.75" customHeight="1">
      <c r="A18" s="71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........C46.....ngày....6/12/2015</v>
      </c>
      <c r="B18" s="72">
        <f ca="1">IF(ROWS($1:3)&gt;COUNT(Dong01),"",OFFSET('141-BH'!S$1,SMALL(Dong01,ROWS($1:3)),))</f>
        <v>380000000</v>
      </c>
      <c r="C18" s="115"/>
      <c r="D18" s="116"/>
      <c r="E18" s="73"/>
      <c r="F18" s="117"/>
      <c r="G18" s="118"/>
    </row>
    <row r="19" spans="1:7" s="74" customFormat="1" ht="18.75" customHeight="1">
      <c r="A19" s="71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........C49.....ngày....6/12/2015</v>
      </c>
      <c r="B19" s="72">
        <f ca="1">IF(ROWS($1:4)&gt;COUNT(Dong01),"",OFFSET('141-BH'!S$1,SMALL(Dong01,ROWS($1:4)),))</f>
        <v>250000000</v>
      </c>
      <c r="C19" s="115"/>
      <c r="D19" s="116"/>
      <c r="E19" s="73"/>
      <c r="F19" s="117"/>
      <c r="G19" s="118"/>
    </row>
    <row r="20" spans="1:7" s="74" customFormat="1" ht="18.75" customHeight="1">
      <c r="A20" s="71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........C57.....ngày....6/12/2015</v>
      </c>
      <c r="B20" s="72">
        <f ca="1">IF(ROWS($1:5)&gt;COUNT(Dong01),"",OFFSET('141-BH'!S$1,SMALL(Dong01,ROWS($1:5)),))</f>
        <v>230000000</v>
      </c>
      <c r="C20" s="115"/>
      <c r="D20" s="116"/>
      <c r="E20" s="73"/>
      <c r="F20" s="117"/>
      <c r="G20" s="118"/>
    </row>
    <row r="21" spans="1:7" s="74" customFormat="1" ht="18.75" hidden="1" customHeight="1">
      <c r="A21" s="71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>- Phiếu chi số: ........T12.....ngày....30/12/2015</v>
      </c>
      <c r="B21" s="72">
        <f ca="1">IF(ROWS($1:6)&gt;COUNT(Dong01),"",OFFSET('141-BH'!S$1,SMALL(Dong01,ROWS($1:6)),))</f>
        <v>0</v>
      </c>
      <c r="C21" s="115"/>
      <c r="D21" s="116"/>
      <c r="E21" s="73"/>
      <c r="F21" s="117"/>
      <c r="G21" s="118"/>
    </row>
    <row r="22" spans="1:7" s="74" customFormat="1" ht="18.75" hidden="1" customHeight="1">
      <c r="A22" s="71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2" t="str">
        <f ca="1">IF(ROWS($1:7)&gt;COUNT(Dong01),"",OFFSET('141-BH'!S$1,SMALL(Dong01,ROWS($1:7)),))</f>
        <v/>
      </c>
      <c r="C22" s="115"/>
      <c r="D22" s="116"/>
      <c r="E22" s="73"/>
      <c r="F22" s="117"/>
      <c r="G22" s="118"/>
    </row>
    <row r="23" spans="1:7" s="74" customFormat="1" ht="18.75" hidden="1" customHeight="1">
      <c r="A23" s="71" t="str">
        <f ca="1">IF(ROWS($1:8)&gt;COUNT(Dong01),"","- Phiếu chi số: ........"&amp;OFFSET('141-BH'!P$1,SMALL(Dong01,ROWS($1:8)),)&amp;".....ngày...."&amp;DAY(OFFSET('141-BH'!O$1,SMALL(Dong01,ROWS($1:8)),))&amp;"/"&amp;MONTH(OFFSET('141-BH'!O$1,SMALL(Dong01,ROWS($1:8)),))&amp;"/"&amp;YEAR(OFFSET('141-BH'!O$1,SMALL(Dong01,ROWS($1:8)),)))</f>
        <v/>
      </c>
      <c r="B23" s="72" t="str">
        <f ca="1">IF(ROWS($1:8)&gt;COUNT(Dong01),"",OFFSET('141-BH'!S$1,SMALL(Dong01,ROWS($1:8)),))</f>
        <v/>
      </c>
      <c r="C23" s="115"/>
      <c r="D23" s="116"/>
      <c r="E23" s="73"/>
      <c r="F23" s="117"/>
      <c r="G23" s="118"/>
    </row>
    <row r="24" spans="1:7" s="74" customFormat="1" ht="18.75" hidden="1" customHeight="1">
      <c r="A24" s="71" t="str">
        <f ca="1">IF(ROWS($1:9)&gt;COUNT(Dong01),"","- Phiếu chi số: ........"&amp;OFFSET('141-BH'!P$1,SMALL(Dong01,ROWS($1:9)),)&amp;".....ngày...."&amp;DAY(OFFSET('141-BH'!O$1,SMALL(Dong01,ROWS($1:9)),))&amp;"/"&amp;MONTH(OFFSET('141-BH'!O$1,SMALL(Dong01,ROWS($1:9)),))&amp;"/"&amp;YEAR(OFFSET('141-BH'!O$1,SMALL(Dong01,ROWS($1:9)),)))</f>
        <v/>
      </c>
      <c r="B24" s="72" t="str">
        <f ca="1">IF(ROWS($1:9)&gt;COUNT(Dong01),"",OFFSET('141-BH'!S$1,SMALL(Dong01,ROWS($1:9)),))</f>
        <v/>
      </c>
      <c r="C24" s="115"/>
      <c r="D24" s="116"/>
      <c r="E24" s="73"/>
      <c r="F24" s="117"/>
      <c r="G24" s="118"/>
    </row>
    <row r="25" spans="1:7" s="74" customFormat="1" ht="18.75" hidden="1" customHeight="1">
      <c r="A25" s="71" t="str">
        <f ca="1">IF(ROWS($1:10)&gt;COUNT(Dong01),"","- Phiếu chi số: ........"&amp;OFFSET('141-BH'!P$1,SMALL(Dong01,ROWS($1:10)),)&amp;".....ngày...."&amp;DAY(OFFSET('141-BH'!O$1,SMALL(Dong01,ROWS($1:10)),))&amp;"/"&amp;MONTH(OFFSET('141-BH'!O$1,SMALL(Dong01,ROWS($1:10)),))&amp;"/"&amp;YEAR(OFFSET('141-BH'!O$1,SMALL(Dong01,ROWS($1:10)),)))</f>
        <v/>
      </c>
      <c r="B25" s="72" t="str">
        <f ca="1">IF(ROWS($1:10)&gt;COUNT(Dong01),"",OFFSET('141-BH'!S$1,SMALL(Dong01,ROWS($1:10)),))</f>
        <v/>
      </c>
      <c r="C25" s="115"/>
      <c r="D25" s="116"/>
      <c r="E25" s="73"/>
      <c r="F25" s="117"/>
      <c r="G25" s="118"/>
    </row>
    <row r="26" spans="1:7" s="74" customFormat="1" ht="18.75" customHeight="1">
      <c r="A26" s="71" t="str">
        <f ca="1">IF(ROWS($1:11)&gt;COUNT(Dong01),"","- Phiếu chi số: ........"&amp;OFFSET('141-BH'!P$1,SMALL(Dong01,ROWS($1:11)),)&amp;".....ngày...."&amp;DAY(OFFSET('141-BH'!O$1,SMALL(Dong01,ROWS($1:11)),))&amp;"/"&amp;MONTH(OFFSET('141-BH'!O$1,SMALL(Dong01,ROWS($1:11)),))&amp;"/"&amp;YEAR(OFFSET('141-BH'!O$1,SMALL(Dong01,ROWS($1:11)),)))</f>
        <v/>
      </c>
      <c r="B26" s="72" t="str">
        <f ca="1">IF(ROWS($1:11)&gt;COUNT(Dong01),"",OFFSET('141-BH'!S$1,SMALL(Dong01,ROWS($1:11)),))</f>
        <v/>
      </c>
      <c r="C26" s="115"/>
      <c r="D26" s="116"/>
      <c r="E26" s="73"/>
      <c r="F26" s="117"/>
      <c r="G26" s="118"/>
    </row>
    <row r="27" spans="1:7" s="65" customFormat="1" ht="18.75" customHeight="1">
      <c r="A27" s="67" t="s">
        <v>87</v>
      </c>
      <c r="B27" s="68">
        <f ca="1">SUM(B28:B47)</f>
        <v>1401977500</v>
      </c>
      <c r="C27" s="73"/>
      <c r="D27" s="119"/>
      <c r="E27" s="75"/>
      <c r="F27" s="75"/>
      <c r="G27" s="75"/>
    </row>
    <row r="28" spans="1:7" s="74" customFormat="1" ht="18.75" customHeight="1">
      <c r="A28" s="76" t="str">
        <f ca="1">IF(ROWS($1:1)&gt;COUNT(Dong02),"","- "&amp;OFFSET('141-BH'!Q$1,SMALL(Dong02,ROWS($1:1)),)&amp;" - PNK số: " &amp;OFFSET('141-BH'!U$1,SMALL(Dong02,ROWS($1:1)),)&amp; " Tháng "&amp;$D$3&amp;"/2015")</f>
        <v>- Võ Văn Thắng - PNK số: N01 &amp; N34 &amp; N42 Tháng 12/2015</v>
      </c>
      <c r="B28" s="77">
        <f ca="1">IF(ROWS($1:1)&gt;COUNT(Dong02),"",OFFSET('141-BH'!T$1,SMALL(Dong02,ROWS($1:1)),))</f>
        <v>443870000</v>
      </c>
      <c r="C28" s="120"/>
      <c r="D28" s="121"/>
      <c r="E28" s="122"/>
      <c r="F28" s="100"/>
      <c r="G28" s="118"/>
    </row>
    <row r="29" spans="1:7" s="74" customFormat="1" ht="18.75" customHeight="1">
      <c r="A29" s="76" t="str">
        <f ca="1">IF(ROWS($1:2)&gt;COUNT(Dong02),"","- "&amp;OFFSET('141-BH'!Q$1,SMALL(Dong02,ROWS($1:2)),)&amp;" - PNK số: " &amp;OFFSET('141-BH'!U$1,SMALL(Dong02,ROWS($1:2)),)&amp; " Tháng "&amp;$D$3&amp;"/2015")</f>
        <v>- Nguyễn Văn Phong - PNK số: N02 &amp;N35 &amp; N48 Tháng 12/2015</v>
      </c>
      <c r="B29" s="77">
        <f ca="1">IF(ROWS($1:2)&gt;COUNT(Dong02),"",OFFSET('141-BH'!T$1,SMALL(Dong02,ROWS($1:2)),))</f>
        <v>418264500</v>
      </c>
      <c r="C29" s="123"/>
      <c r="D29" s="124"/>
      <c r="E29" s="122"/>
      <c r="F29" s="100"/>
      <c r="G29" s="118"/>
    </row>
    <row r="30" spans="1:7" s="74" customFormat="1" ht="18.75" customHeight="1">
      <c r="A30" s="76" t="str">
        <f ca="1">IF(ROWS($1:3)&gt;COUNT(Dong02),"","- "&amp;OFFSET('141-BH'!Q$1,SMALL(Dong02,ROWS($1:3)),)&amp;" - PNK số: " &amp;OFFSET('141-BH'!U$1,SMALL(Dong02,ROWS($1:3)),)&amp; " Tháng "&amp;$D$3&amp;"/2015")</f>
        <v>- Nguyễn Văn Nhân - PNK số: N08 Tháng 12/2015</v>
      </c>
      <c r="B30" s="77">
        <f ca="1">IF(ROWS($1:3)&gt;COUNT(Dong02),"",OFFSET('141-BH'!T$1,SMALL(Dong02,ROWS($1:3)),))</f>
        <v>87710000</v>
      </c>
      <c r="C30" s="125"/>
      <c r="D30" s="124"/>
      <c r="E30" s="122"/>
      <c r="F30" s="100"/>
      <c r="G30" s="118"/>
    </row>
    <row r="31" spans="1:7" s="74" customFormat="1" ht="18.75" customHeight="1">
      <c r="A31" s="76" t="str">
        <f ca="1">IF(ROWS($1:4)&gt;COUNT(Dong02),"","- "&amp;OFFSET('141-BH'!Q$1,SMALL(Dong02,ROWS($1:4)),)&amp;" - PNK số: " &amp;OFFSET('141-BH'!U$1,SMALL(Dong02,ROWS($1:4)),)&amp; " Tháng "&amp;$D$3&amp;"/2015")</f>
        <v>- Trần Văn An - PNK số: N09 Tháng 12/2015</v>
      </c>
      <c r="B31" s="77">
        <f ca="1">IF(ROWS($1:4)&gt;COUNT(Dong02),"",OFFSET('141-BH'!T$1,SMALL(Dong02,ROWS($1:4)),))</f>
        <v>89477500</v>
      </c>
      <c r="C31" s="47"/>
      <c r="D31" s="124"/>
      <c r="E31" s="122"/>
      <c r="F31" s="100"/>
      <c r="G31" s="118"/>
    </row>
    <row r="32" spans="1:7" s="74" customFormat="1" ht="18.75" customHeight="1">
      <c r="A32" s="76" t="str">
        <f ca="1">IF(ROWS($1:5)&gt;COUNT(Dong02),"","- "&amp;OFFSET('141-BH'!Q$1,SMALL(Dong02,ROWS($1:5)),)&amp;" - PNK số: " &amp;OFFSET('141-BH'!U$1,SMALL(Dong02,ROWS($1:5)),)&amp; " Tháng "&amp;$D$3&amp;"/2015")</f>
        <v>- Nguyễn Thị Tuyết Đang - PNK số: N33 &amp; N41 &amp; N47 Tháng 12/2015</v>
      </c>
      <c r="B32" s="77">
        <f ca="1">IF(ROWS($1:5)&gt;COUNT(Dong02),"",OFFSET('141-BH'!T$1,SMALL(Dong02,ROWS($1:5)),))</f>
        <v>362655500</v>
      </c>
      <c r="C32" s="84"/>
      <c r="D32" s="121"/>
      <c r="E32" s="122"/>
      <c r="F32" s="100"/>
      <c r="G32" s="118"/>
    </row>
    <row r="33" spans="1:7" s="74" customFormat="1" ht="18.75" hidden="1" customHeight="1">
      <c r="A33" s="76" t="str">
        <f ca="1">IF(ROWS($1:6)&gt;COUNT(Dong02),"","- "&amp;OFFSET('141-BH'!Q$1,SMALL(Dong02,ROWS($1:6)),)&amp;" - PNK số: " &amp;OFFSET('141-BH'!U$1,SMALL(Dong02,ROWS($1:6)),)&amp; " Tháng "&amp;$D$3&amp;"/2015")</f>
        <v/>
      </c>
      <c r="B33" s="77" t="str">
        <f ca="1">IF(ROWS($1:6)&gt;COUNT(Dong02),"",OFFSET('141-BH'!T$1,SMALL(Dong02,ROWS($1:6)),))</f>
        <v/>
      </c>
      <c r="C33" s="84"/>
      <c r="D33" s="124"/>
      <c r="E33" s="122"/>
      <c r="F33" s="100"/>
      <c r="G33" s="118"/>
    </row>
    <row r="34" spans="1:7" s="74" customFormat="1" ht="18.75" hidden="1" customHeight="1">
      <c r="A34" s="76" t="str">
        <f ca="1">IF(ROWS($1:7)&gt;COUNT(Dong02),"","- "&amp;OFFSET('141-BH'!Q$1,SMALL(Dong02,ROWS($1:7)),)&amp;" - PNK số: " &amp;OFFSET('141-BH'!U$1,SMALL(Dong02,ROWS($1:7)),)&amp; " Tháng "&amp;$D$3&amp;"/2015")</f>
        <v/>
      </c>
      <c r="B34" s="77" t="str">
        <f ca="1">IF(ROWS($1:7)&gt;COUNT(Dong02),"",OFFSET('141-BH'!T$1,SMALL(Dong02,ROWS($1:7)),))</f>
        <v/>
      </c>
      <c r="C34" s="47"/>
      <c r="D34" s="124"/>
      <c r="E34" s="122"/>
      <c r="F34" s="100"/>
      <c r="G34" s="118"/>
    </row>
    <row r="35" spans="1:7" s="74" customFormat="1" ht="18.75" hidden="1" customHeight="1">
      <c r="A35" s="76" t="str">
        <f ca="1">IF(ROWS($1:8)&gt;COUNT(Dong02),"","- "&amp;OFFSET('141-BH'!Q$1,SMALL(Dong02,ROWS($1:8)),)&amp;" - PNK số: " &amp;OFFSET('141-BH'!U$1,SMALL(Dong02,ROWS($1:8)),)&amp; " Tháng "&amp;$D$3&amp;"/2015")</f>
        <v/>
      </c>
      <c r="B35" s="77" t="str">
        <f ca="1">IF(ROWS($1:8)&gt;COUNT(Dong02),"",OFFSET('141-BH'!T$1,SMALL(Dong02,ROWS($1:8)),))</f>
        <v/>
      </c>
      <c r="C35" s="84"/>
      <c r="D35" s="124"/>
      <c r="E35" s="122"/>
      <c r="F35" s="100"/>
      <c r="G35" s="118"/>
    </row>
    <row r="36" spans="1:7" s="74" customFormat="1" ht="18.75" hidden="1" customHeight="1">
      <c r="A36" s="76" t="str">
        <f ca="1">IF(ROWS($1:9)&gt;COUNT(Dong02),"","- "&amp;OFFSET('141-BH'!Q$1,SMALL(Dong02,ROWS($1:9)),)&amp;" - PNK số: " &amp;OFFSET('141-BH'!U$1,SMALL(Dong02,ROWS($1:9)),)&amp; " Tháng "&amp;$D$3&amp;"/2015")</f>
        <v/>
      </c>
      <c r="B36" s="77" t="str">
        <f ca="1">IF(ROWS($1:9)&gt;COUNT(Dong02),"",OFFSET('141-BH'!T$1,SMALL(Dong02,ROWS($1:9)),))</f>
        <v/>
      </c>
      <c r="C36" s="84"/>
      <c r="D36" s="121"/>
      <c r="E36" s="122"/>
      <c r="F36" s="100"/>
      <c r="G36" s="118"/>
    </row>
    <row r="37" spans="1:7" s="74" customFormat="1" ht="18.75" hidden="1" customHeight="1">
      <c r="A37" s="76" t="str">
        <f ca="1">IF(ROWS($1:10)&gt;COUNT(Dong02),"","- "&amp;OFFSET('141-BH'!Q$1,SMALL(Dong02,ROWS($1:10)),)&amp;" - PNK số: " &amp;OFFSET('141-BH'!U$1,SMALL(Dong02,ROWS($1:10)),)&amp; " Tháng "&amp;$D$3&amp;"/2015")</f>
        <v/>
      </c>
      <c r="B37" s="77" t="str">
        <f ca="1">IF(ROWS($1:10)&gt;COUNT(Dong02),"",OFFSET('141-BH'!T$1,SMALL(Dong02,ROWS($1:10)),))</f>
        <v/>
      </c>
      <c r="C37" s="84"/>
      <c r="D37" s="124"/>
      <c r="E37" s="122"/>
      <c r="F37" s="100"/>
      <c r="G37" s="118"/>
    </row>
    <row r="38" spans="1:7" s="74" customFormat="1" ht="18.75" hidden="1" customHeight="1">
      <c r="A38" s="76" t="str">
        <f ca="1">IF(ROWS($1:11)&gt;COUNT(Dong02),"","- "&amp;OFFSET('141-BH'!Q$1,SMALL(Dong02,ROWS($1:11)),)&amp;" - PNK số: " &amp;OFFSET('141-BH'!U$1,SMALL(Dong02,ROWS($1:11)),)&amp; " Tháng "&amp;$D$3&amp;"/2015")</f>
        <v/>
      </c>
      <c r="B38" s="77" t="str">
        <f ca="1">IF(ROWS($1:11)&gt;COUNT(Dong02),"",OFFSET('141-BH'!T$1,SMALL(Dong02,ROWS($1:11)),))</f>
        <v/>
      </c>
      <c r="C38" s="84"/>
      <c r="D38" s="124"/>
      <c r="E38" s="122"/>
      <c r="F38" s="100"/>
      <c r="G38" s="118"/>
    </row>
    <row r="39" spans="1:7" s="74" customFormat="1" ht="18.75" hidden="1" customHeight="1">
      <c r="A39" s="76" t="str">
        <f ca="1">IF(ROWS($1:12)&gt;COUNT(Dong02),"","- "&amp;OFFSET('141-BH'!Q$1,SMALL(Dong02,ROWS($1:12)),)&amp;" - PNK số: " &amp;OFFSET('141-BH'!U$1,SMALL(Dong02,ROWS($1:12)),)&amp; " Tháng "&amp;$D$3&amp;"/2015")</f>
        <v/>
      </c>
      <c r="B39" s="77" t="str">
        <f ca="1">IF(ROWS($1:12)&gt;COUNT(Dong02),"",OFFSET('141-BH'!T$1,SMALL(Dong02,ROWS($1:12)),))</f>
        <v/>
      </c>
      <c r="C39" s="84"/>
      <c r="D39" s="121"/>
      <c r="E39" s="122"/>
      <c r="F39" s="100"/>
      <c r="G39" s="118"/>
    </row>
    <row r="40" spans="1:7" s="74" customFormat="1" ht="18.75" hidden="1" customHeight="1">
      <c r="A40" s="76" t="str">
        <f ca="1">IF(ROWS($1:13)&gt;COUNT(Dong02),"","- "&amp;OFFSET('141-BH'!Q$1,SMALL(Dong02,ROWS($1:13)),)&amp;" - PNK số: " &amp;OFFSET('141-BH'!U$1,SMALL(Dong02,ROWS($1:13)),)&amp; " Tháng "&amp;$D$3&amp;"/2015")</f>
        <v/>
      </c>
      <c r="B40" s="77" t="str">
        <f ca="1">IF(ROWS($1:13)&gt;COUNT(Dong02),"",OFFSET('141-BH'!T$1,SMALL(Dong02,ROWS($1:13)),))</f>
        <v/>
      </c>
      <c r="C40" s="84"/>
      <c r="D40" s="124"/>
      <c r="E40" s="122"/>
      <c r="F40" s="100"/>
      <c r="G40" s="118"/>
    </row>
    <row r="41" spans="1:7" s="74" customFormat="1" ht="18.75" hidden="1" customHeight="1">
      <c r="A41" s="76" t="str">
        <f ca="1">IF(ROWS($1:14)&gt;COUNT(Dong02),"","- "&amp;OFFSET('141-BH'!Q$1,SMALL(Dong02,ROWS($1:14)),)&amp;" - PNK số: " &amp;OFFSET('141-BH'!U$1,SMALL(Dong02,ROWS($1:14)),)&amp; " Tháng "&amp;$D$3&amp;"/2015")</f>
        <v/>
      </c>
      <c r="B41" s="77" t="str">
        <f ca="1">IF(ROWS($1:14)&gt;COUNT(Dong02),"",OFFSET('141-BH'!T$1,SMALL(Dong02,ROWS($1:14)),))</f>
        <v/>
      </c>
      <c r="C41" s="84"/>
      <c r="D41" s="124"/>
      <c r="E41" s="122"/>
      <c r="F41" s="100"/>
      <c r="G41" s="118"/>
    </row>
    <row r="42" spans="1:7" s="74" customFormat="1" ht="18.75" hidden="1" customHeight="1">
      <c r="A42" s="76" t="str">
        <f ca="1">IF(ROWS($1:15)&gt;COUNT(Dong02),"","- "&amp;OFFSET('141-BH'!Q$1,SMALL(Dong02,ROWS($1:15)),)&amp;" - PNK số: " &amp;OFFSET('141-BH'!U$1,SMALL(Dong02,ROWS($1:15)),)&amp; " Tháng "&amp;$D$3&amp;"/2015")</f>
        <v/>
      </c>
      <c r="B42" s="77" t="str">
        <f ca="1">IF(ROWS($1:15)&gt;COUNT(Dong02),"",OFFSET('141-BH'!T$1,SMALL(Dong02,ROWS($1:15)),))</f>
        <v/>
      </c>
      <c r="C42" s="84"/>
      <c r="D42" s="124"/>
      <c r="E42" s="122"/>
      <c r="F42" s="100"/>
      <c r="G42" s="118"/>
    </row>
    <row r="43" spans="1:7" s="74" customFormat="1" ht="18.75" hidden="1" customHeight="1">
      <c r="A43" s="76" t="str">
        <f ca="1">IF(ROWS($1:16)&gt;COUNT(Dong02),"","- "&amp;OFFSET('141-BH'!Q$1,SMALL(Dong02,ROWS($1:16)),)&amp;" - PNK số: " &amp;OFFSET('141-BH'!U$1,SMALL(Dong02,ROWS($1:16)),)&amp; " Tháng "&amp;$D$3&amp;"/2015")</f>
        <v/>
      </c>
      <c r="B43" s="77" t="str">
        <f ca="1">IF(ROWS($1:16)&gt;COUNT(Dong02),"",OFFSET('141-BH'!T$1,SMALL(Dong02,ROWS($1:16)),))</f>
        <v/>
      </c>
      <c r="C43" s="84"/>
      <c r="D43" s="124"/>
      <c r="E43" s="122"/>
      <c r="F43" s="100"/>
      <c r="G43" s="118"/>
    </row>
    <row r="44" spans="1:7" s="74" customFormat="1" ht="18.75" hidden="1" customHeight="1">
      <c r="A44" s="76" t="str">
        <f ca="1">IF(ROWS($1:17)&gt;COUNT(Dong02),"","- "&amp;OFFSET('141-BH'!Q$1,SMALL(Dong02,ROWS($1:17)),)&amp;" - PNK số: " &amp;OFFSET('141-BH'!U$1,SMALL(Dong02,ROWS($1:17)),)&amp; " Tháng "&amp;$D$3&amp;"/2015")</f>
        <v/>
      </c>
      <c r="B44" s="77" t="str">
        <f ca="1">IF(ROWS($1:17)&gt;COUNT(Dong02),"",OFFSET('141-BH'!T$1,SMALL(Dong02,ROWS($1:17)),))</f>
        <v/>
      </c>
      <c r="C44" s="84"/>
      <c r="D44" s="124"/>
      <c r="E44" s="122"/>
      <c r="F44" s="100"/>
      <c r="G44" s="118"/>
    </row>
    <row r="45" spans="1:7" s="74" customFormat="1" ht="18.75" hidden="1" customHeight="1">
      <c r="A45" s="76" t="str">
        <f ca="1">IF(ROWS($1:18)&gt;COUNT(Dong02),"","- "&amp;OFFSET('141-BH'!Q$1,SMALL(Dong02,ROWS($1:18)),)&amp;" - PNK số: " &amp;OFFSET('141-BH'!U$1,SMALL(Dong02,ROWS($1:18)),)&amp; " Tháng "&amp;$D$3&amp;"/2015")</f>
        <v/>
      </c>
      <c r="B45" s="77" t="str">
        <f ca="1">IF(ROWS($1:18)&gt;COUNT(Dong02),"",OFFSET('141-BH'!T$1,SMALL(Dong02,ROWS($1:18)),))</f>
        <v/>
      </c>
      <c r="C45" s="84"/>
      <c r="D45" s="124"/>
      <c r="E45" s="122"/>
      <c r="F45" s="100"/>
      <c r="G45" s="118"/>
    </row>
    <row r="46" spans="1:7" s="74" customFormat="1" ht="18.75" hidden="1" customHeight="1">
      <c r="A46" s="76" t="str">
        <f ca="1">IF(ROWS($1:19)&gt;COUNT(Dong02),"","- "&amp;OFFSET('141-BH'!Q$1,SMALL(Dong02,ROWS($1:19)),)&amp;" - PNK số: " &amp;OFFSET('141-BH'!U$1,SMALL(Dong02,ROWS($1:19)),)&amp; " Tháng "&amp;$D$3&amp;"/2015")</f>
        <v/>
      </c>
      <c r="B46" s="77" t="str">
        <f ca="1">IF(ROWS($1:19)&gt;COUNT(Dong02),"",OFFSET('141-BH'!T$1,SMALL(Dong02,ROWS($1:19)),))</f>
        <v/>
      </c>
      <c r="C46" s="84"/>
      <c r="D46" s="124"/>
      <c r="E46" s="122"/>
      <c r="F46" s="100"/>
      <c r="G46" s="118"/>
    </row>
    <row r="47" spans="1:7" s="74" customFormat="1" ht="18.75" customHeight="1">
      <c r="A47" s="76" t="str">
        <f ca="1">IF(ROWS($1:20)&gt;COUNT(Dong02),"","- "&amp;OFFSET('141-BH'!Q$1,SMALL(Dong02,ROWS($1:20)),)&amp;" - PNK số: " &amp;OFFSET('141-BH'!U$1,SMALL(Dong02,ROWS($1:20)),)&amp; " Tháng "&amp;$D$3&amp;"/2015")</f>
        <v/>
      </c>
      <c r="B47" s="77" t="str">
        <f ca="1">IF(ROWS($1:20)&gt;COUNT(Dong02),"",OFFSET('141-BH'!T$1,SMALL(Dong02,ROWS($1:20)),))</f>
        <v/>
      </c>
      <c r="C47" s="84"/>
      <c r="D47" s="124"/>
      <c r="E47" s="122"/>
      <c r="F47" s="100"/>
      <c r="G47" s="118"/>
    </row>
    <row r="48" spans="1:7" s="65" customFormat="1" ht="18.75" customHeight="1">
      <c r="A48" s="67" t="s">
        <v>88</v>
      </c>
      <c r="B48" s="68">
        <f ca="1">B13-B27</f>
        <v>4287000</v>
      </c>
      <c r="C48" s="124"/>
      <c r="D48" s="126"/>
      <c r="E48" s="122"/>
      <c r="F48" s="75"/>
      <c r="G48" s="75"/>
    </row>
    <row r="49" spans="1:7" ht="18.75" customHeight="1">
      <c r="A49" s="69" t="s">
        <v>89</v>
      </c>
      <c r="B49" s="70">
        <f ca="1">B48</f>
        <v>4287000</v>
      </c>
      <c r="C49" s="124"/>
      <c r="D49" s="126"/>
      <c r="E49" s="122"/>
    </row>
    <row r="50" spans="1:7" ht="18.75" customHeight="1">
      <c r="A50" s="69" t="s">
        <v>90</v>
      </c>
      <c r="B50" s="70"/>
      <c r="C50" s="124"/>
      <c r="D50" s="126"/>
      <c r="E50" s="122"/>
    </row>
    <row r="51" spans="1:7" ht="12" customHeight="1">
      <c r="A51" s="269"/>
      <c r="B51" s="270"/>
      <c r="C51" s="124"/>
      <c r="D51" s="126"/>
      <c r="E51" s="122"/>
    </row>
    <row r="52" spans="1:7" ht="27" customHeight="1">
      <c r="A52" s="78" t="s">
        <v>91</v>
      </c>
      <c r="B52" s="78" t="s">
        <v>92</v>
      </c>
      <c r="C52" s="121"/>
      <c r="D52" s="126"/>
    </row>
    <row r="53" spans="1:7" ht="19.5" customHeight="1">
      <c r="A53" s="61" t="s">
        <v>442</v>
      </c>
      <c r="B53" s="79" t="s">
        <v>27</v>
      </c>
      <c r="C53" s="121"/>
      <c r="D53" s="121"/>
    </row>
    <row r="54" spans="1:7">
      <c r="A54" s="80"/>
      <c r="B54" s="80"/>
      <c r="C54" s="121"/>
      <c r="D54" s="121"/>
    </row>
    <row r="55" spans="1:7">
      <c r="A55" s="81"/>
      <c r="B55" s="81"/>
      <c r="C55" s="121"/>
      <c r="D55" s="121"/>
    </row>
    <row r="56" spans="1:7">
      <c r="A56" s="82"/>
      <c r="B56" s="82"/>
      <c r="C56" s="121"/>
      <c r="D56" s="121"/>
    </row>
    <row r="57" spans="1:7">
      <c r="C57" s="121"/>
      <c r="D57" s="121"/>
    </row>
    <row r="58" spans="1:7">
      <c r="C58" s="121"/>
      <c r="D58" s="121"/>
    </row>
    <row r="59" spans="1:7" s="80" customFormat="1" ht="15">
      <c r="A59" s="266" t="s">
        <v>443</v>
      </c>
      <c r="B59" s="266" t="s">
        <v>441</v>
      </c>
      <c r="C59" s="267"/>
      <c r="D59" s="267"/>
      <c r="E59" s="268"/>
      <c r="F59" s="268"/>
      <c r="G59" s="268"/>
    </row>
    <row r="89" spans="4:4">
      <c r="D89" s="114" t="str">
        <f ca="1">IF(ROWS($1:28)&gt;COUNT(Dong),"",OFFSET('141-BH'!B$1,SMALL(Dong,ROWS($1:28)),))</f>
        <v/>
      </c>
    </row>
    <row r="90" spans="4:4">
      <c r="D90" s="114" t="str">
        <f ca="1">IF(ROWS($1:29)&gt;COUNT(Dong),"",OFFSET('141-BH'!B$1,SMALL(Dong,ROWS($1:29)),))</f>
        <v/>
      </c>
    </row>
    <row r="91" spans="4:4">
      <c r="D91" s="114" t="str">
        <f ca="1">IF(ROWS($1:30)&gt;COUNT(Dong),"",OFFSET('141-BH'!B$1,SMALL(Dong,ROWS($1:30)),))</f>
        <v/>
      </c>
    </row>
    <row r="92" spans="4:4">
      <c r="D92" s="114" t="str">
        <f ca="1">IF(ROWS($1:31)&gt;COUNT(Dong),"",OFFSET('141-BH'!B$1,SMALL(Dong,ROWS($1:31)),))</f>
        <v/>
      </c>
    </row>
    <row r="93" spans="4:4">
      <c r="D93" s="114" t="str">
        <f ca="1">IF(ROWS($1:32)&gt;COUNT(Dong),"",OFFSET('141-BH'!B$1,SMALL(Dong,ROWS($1:32)),))</f>
        <v/>
      </c>
    </row>
    <row r="94" spans="4:4">
      <c r="D94" s="114" t="str">
        <f ca="1">IF(ROWS($1:33)&gt;COUNT(Dong),"",OFFSET('141-BH'!B$1,SMALL(Dong,ROWS($1:33)),))</f>
        <v/>
      </c>
    </row>
    <row r="95" spans="4:4">
      <c r="D95" s="114" t="str">
        <f ca="1">IF(ROWS($1:34)&gt;COUNT(Dong),"",OFFSET('141-BH'!B$1,SMALL(Dong,ROWS($1:34)),))</f>
        <v/>
      </c>
    </row>
    <row r="96" spans="4:4">
      <c r="D96" s="114" t="str">
        <f ca="1">IF(ROWS($1:35)&gt;COUNT(Dong),"",OFFSET('141-BH'!B$1,SMALL(Dong,ROWS($1:35)),))</f>
        <v/>
      </c>
    </row>
    <row r="97" spans="4:4">
      <c r="D97" s="114" t="str">
        <f ca="1">IF(ROWS($1:36)&gt;COUNT(Dong),"",OFFSET('141-BH'!B$1,SMALL(Dong,ROWS($1:36)),))</f>
        <v/>
      </c>
    </row>
    <row r="98" spans="4:4">
      <c r="D98" s="114" t="str">
        <f ca="1">IF(ROWS($1:37)&gt;COUNT(Dong),"",OFFSET('141-BH'!B$1,SMALL(Dong,ROWS($1:37)),))</f>
        <v/>
      </c>
    </row>
    <row r="99" spans="4:4">
      <c r="D99" s="114" t="str">
        <f ca="1">IF(ROWS($1:38)&gt;COUNT(Dong),"",OFFSET('141-BH'!B$1,SMALL(Dong,ROWS($1:38)),))</f>
        <v/>
      </c>
    </row>
    <row r="100" spans="4:4">
      <c r="D100" s="114" t="str">
        <f ca="1">IF(ROWS($1:39)&gt;COUNT(Dong),"",OFFSET('141-BH'!B$1,SMALL(Dong,ROWS($1:39)),))</f>
        <v/>
      </c>
    </row>
    <row r="101" spans="4:4">
      <c r="D101" s="114" t="str">
        <f ca="1">IF(ROWS($1:40)&gt;COUNT(Dong),"",OFFSET('141-BH'!B$1,SMALL(Dong,ROWS($1:40)),))</f>
        <v/>
      </c>
    </row>
    <row r="102" spans="4:4">
      <c r="D102" s="114" t="str">
        <f ca="1">IF(ROWS($1:48)&gt;COUNT(Dong),"",OFFSET('141-BH'!B$1,SMALL(Dong,ROWS($1:48)),))</f>
        <v/>
      </c>
    </row>
    <row r="103" spans="4:4">
      <c r="D103" s="114" t="str">
        <f ca="1">IF(ROWS($1:49)&gt;COUNT(Dong),"",OFFSET('141-BH'!B$1,SMALL(Dong,ROWS($1:49)),))</f>
        <v/>
      </c>
    </row>
    <row r="104" spans="4:4">
      <c r="D104" s="114" t="str">
        <f ca="1">IF(ROWS($1:50)&gt;COUNT(Dong),"",OFFSET('141-BH'!B$1,SMALL(Dong,ROWS($1:50)),))</f>
        <v/>
      </c>
    </row>
    <row r="105" spans="4:4">
      <c r="D105" s="114" t="str">
        <f ca="1">IF(ROWS($1:52)&gt;COUNT(Dong),"",OFFSET('141-BH'!B$1,SMALL(Dong,ROWS($1:52)),))</f>
        <v/>
      </c>
    </row>
    <row r="106" spans="4:4">
      <c r="D106" s="114" t="str">
        <f ca="1">IF(ROWS($1:53)&gt;COUNT(Dong),"",OFFSET('141-BH'!B$1,SMALL(Dong,ROWS($1:53)),))</f>
        <v/>
      </c>
    </row>
    <row r="107" spans="4:4">
      <c r="D107" s="114" t="str">
        <f ca="1">IF(ROWS($1:54)&gt;COUNT(Dong),"",OFFSET('141-BH'!B$1,SMALL(Dong,ROWS($1:54)),))</f>
        <v/>
      </c>
    </row>
    <row r="108" spans="4:4">
      <c r="D108" s="114" t="str">
        <f ca="1">IF(ROWS($1:55)&gt;COUNT(Dong),"",OFFSET('141-BH'!B$1,SMALL(Dong,ROWS($1:55)),))</f>
        <v/>
      </c>
    </row>
    <row r="109" spans="4:4">
      <c r="D109" s="114" t="str">
        <f ca="1">IF(ROWS($1:56)&gt;COUNT(Dong),"",OFFSET('141-BH'!B$1,SMALL(Dong,ROWS($1:56)),))</f>
        <v/>
      </c>
    </row>
    <row r="110" spans="4:4">
      <c r="D110" s="114" t="str">
        <f ca="1">IF(ROWS($1:57)&gt;COUNT(Dong),"",OFFSET('141-BH'!B$1,SMALL(Dong,ROWS($1:57)),))</f>
        <v/>
      </c>
    </row>
    <row r="111" spans="4:4">
      <c r="D111" s="114" t="str">
        <f ca="1">IF(ROWS($1:58)&gt;COUNT(Dong),"",OFFSET('141-BH'!B$1,SMALL(Dong,ROWS($1:58)),))</f>
        <v/>
      </c>
    </row>
    <row r="112" spans="4:4">
      <c r="D112" s="114" t="str">
        <f ca="1">IF(ROWS($1:59)&gt;COUNT(Dong),"",OFFSET('141-BH'!B$1,SMALL(Dong,ROWS($1:59)),))</f>
        <v/>
      </c>
    </row>
    <row r="113" spans="4:4">
      <c r="D113" s="114" t="str">
        <f ca="1">IF(ROWS($1:60)&gt;COUNT(Dong),"",OFFSET('141-BH'!B$1,SMALL(Dong,ROWS($1:60)),))</f>
        <v/>
      </c>
    </row>
    <row r="114" spans="4:4">
      <c r="D114" s="114" t="str">
        <f ca="1">IF(ROWS($1:61)&gt;COUNT(Dong),"",OFFSET('141-BH'!B$1,SMALL(Dong,ROWS($1:61)),))</f>
        <v/>
      </c>
    </row>
    <row r="115" spans="4:4">
      <c r="D115" s="114" t="str">
        <f ca="1">IF(ROWS($1:62)&gt;COUNT(Dong),"",OFFSET('141-BH'!B$1,SMALL(Dong,ROWS($1:62)),))</f>
        <v/>
      </c>
    </row>
    <row r="116" spans="4:4">
      <c r="D116" s="114" t="str">
        <f ca="1">IF(ROWS($1:63)&gt;COUNT(Dong),"",OFFSET('141-BH'!B$1,SMALL(Dong,ROWS($1:63)),))</f>
        <v/>
      </c>
    </row>
    <row r="117" spans="4:4">
      <c r="D117" s="114" t="str">
        <f ca="1">IF(ROWS($1:64)&gt;COUNT(Dong),"",OFFSET('141-BH'!B$1,SMALL(Dong,ROWS($1:64)),))</f>
        <v/>
      </c>
    </row>
    <row r="118" spans="4:4">
      <c r="D118" s="114" t="str">
        <f ca="1">IF(ROWS($1:65)&gt;COUNT(Dong),"",OFFSET('141-BH'!B$1,SMALL(Dong,ROWS($1:65)),))</f>
        <v/>
      </c>
    </row>
    <row r="119" spans="4:4">
      <c r="D119" s="114" t="str">
        <f ca="1">IF(ROWS($1:66)&gt;COUNT(Dong),"",OFFSET('141-BH'!B$1,SMALL(Dong,ROWS($1:66)),))</f>
        <v/>
      </c>
    </row>
    <row r="120" spans="4:4">
      <c r="D120" s="114" t="str">
        <f ca="1">IF(ROWS($1:67)&gt;COUNT(Dong),"",OFFSET('141-BH'!B$1,SMALL(Dong,ROWS($1:67)),))</f>
        <v/>
      </c>
    </row>
    <row r="121" spans="4:4">
      <c r="D121" s="114" t="str">
        <f ca="1">IF(ROWS($1:68)&gt;COUNT(Dong),"",OFFSET('141-BH'!B$1,SMALL(Dong,ROWS($1:68)),))</f>
        <v/>
      </c>
    </row>
    <row r="122" spans="4:4">
      <c r="D122" s="114" t="str">
        <f ca="1">IF(ROWS($1:69)&gt;COUNT(Dong),"",OFFSET('141-BH'!B$1,SMALL(Dong,ROWS($1:69)),))</f>
        <v/>
      </c>
    </row>
    <row r="123" spans="4:4">
      <c r="D123" s="114" t="str">
        <f ca="1">IF(ROWS($1:70)&gt;COUNT(Dong),"",OFFSET('141-BH'!B$1,SMALL(Dong,ROWS($1:70)),))</f>
        <v/>
      </c>
    </row>
    <row r="124" spans="4:4">
      <c r="D124" s="114" t="str">
        <f ca="1">IF(ROWS($1:71)&gt;COUNT(Dong),"",OFFSET('141-BH'!B$1,SMALL(Dong,ROWS($1:71)),))</f>
        <v/>
      </c>
    </row>
    <row r="125" spans="4:4">
      <c r="D125" s="114" t="str">
        <f ca="1">IF(ROWS($1:72)&gt;COUNT(Dong),"",OFFSET('141-BH'!B$1,SMALL(Dong,ROWS($1:72)),))</f>
        <v/>
      </c>
    </row>
    <row r="126" spans="4:4">
      <c r="D126" s="114" t="str">
        <f ca="1">IF(ROWS($1:73)&gt;COUNT(Dong),"",OFFSET('141-BH'!B$1,SMALL(Dong,ROWS($1:73)),))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workbookViewId="0">
      <selection activeCell="E14" sqref="E14"/>
    </sheetView>
  </sheetViews>
  <sheetFormatPr defaultRowHeight="16.5"/>
  <cols>
    <col min="1" max="1" width="87.5703125" style="60" customWidth="1"/>
    <col min="2" max="2" width="20.28515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11" width="9.140625" style="114"/>
    <col min="12" max="16384" width="9.140625" style="60"/>
  </cols>
  <sheetData>
    <row r="1" spans="1:11" s="58" customFormat="1" ht="15">
      <c r="A1" s="15" t="s">
        <v>0</v>
      </c>
      <c r="B1" s="57"/>
      <c r="C1" s="110"/>
      <c r="D1" s="110"/>
      <c r="E1" s="111"/>
      <c r="F1" s="112"/>
      <c r="G1" s="112"/>
      <c r="H1" s="112"/>
      <c r="I1" s="112"/>
      <c r="J1" s="112"/>
      <c r="K1" s="112"/>
    </row>
    <row r="2" spans="1:11" s="58" customFormat="1" ht="15" customHeight="1">
      <c r="A2" s="15" t="s">
        <v>1</v>
      </c>
      <c r="B2" s="59"/>
      <c r="C2" s="110"/>
      <c r="D2" s="113" t="s">
        <v>104</v>
      </c>
      <c r="E2" s="111"/>
      <c r="F2" s="112"/>
      <c r="G2" s="112"/>
      <c r="H2" s="112"/>
      <c r="I2" s="112"/>
      <c r="J2" s="112"/>
      <c r="K2" s="112"/>
    </row>
    <row r="3" spans="1:11" ht="28.5" customHeight="1">
      <c r="A3" s="322" t="s">
        <v>76</v>
      </c>
      <c r="B3" s="322"/>
      <c r="D3" s="86">
        <v>12</v>
      </c>
    </row>
    <row r="4" spans="1:11" ht="14.25" customHeight="1">
      <c r="A4" s="309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12   năm   2015</v>
      </c>
      <c r="B4" s="309"/>
      <c r="C4" s="49"/>
      <c r="D4" s="49"/>
    </row>
    <row r="5" spans="1:11" ht="14.25" customHeight="1">
      <c r="A5" s="323"/>
      <c r="B5" s="61" t="str">
        <f ca="1">IF(ROWS($1:1)&gt;COUNT(Dong04),"","Số:   "&amp;OFFSET('141-TT'!N$1,SMALL(Dong04,ROWS($1:1)),))</f>
        <v>Số:   TU23</v>
      </c>
    </row>
    <row r="6" spans="1:11" ht="14.25" customHeight="1">
      <c r="A6" s="323"/>
      <c r="B6" s="61" t="s">
        <v>77</v>
      </c>
    </row>
    <row r="7" spans="1:11" ht="14.25" customHeight="1">
      <c r="A7" s="323"/>
      <c r="B7" s="61" t="s">
        <v>78</v>
      </c>
    </row>
    <row r="8" spans="1:11" ht="15.75" customHeight="1">
      <c r="A8" s="62" t="s">
        <v>93</v>
      </c>
    </row>
    <row r="9" spans="1:11" ht="15.75" customHeight="1">
      <c r="A9" s="62" t="s">
        <v>80</v>
      </c>
    </row>
    <row r="10" spans="1:11" ht="15.75" customHeight="1">
      <c r="A10" s="63" t="s">
        <v>81</v>
      </c>
    </row>
    <row r="11" spans="1:11" s="65" customFormat="1" ht="24.75" customHeight="1">
      <c r="A11" s="64" t="s">
        <v>8</v>
      </c>
      <c r="B11" s="64" t="s">
        <v>82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ht="12.75" customHeight="1">
      <c r="A12" s="66" t="s">
        <v>16</v>
      </c>
      <c r="B12" s="66" t="s">
        <v>83</v>
      </c>
    </row>
    <row r="13" spans="1:11" s="65" customFormat="1" ht="20.25" customHeight="1">
      <c r="A13" s="67" t="s">
        <v>84</v>
      </c>
      <c r="B13" s="68">
        <f ca="1">B14+B15</f>
        <v>2913738000</v>
      </c>
      <c r="C13" s="75"/>
      <c r="D13" s="75"/>
      <c r="E13" s="75"/>
      <c r="F13" s="75"/>
      <c r="G13" s="75"/>
      <c r="H13" s="75"/>
      <c r="I13" s="75"/>
      <c r="J13" s="75"/>
      <c r="K13" s="75"/>
    </row>
    <row r="14" spans="1:11" ht="20.25" customHeight="1">
      <c r="A14" s="69" t="s">
        <v>85</v>
      </c>
      <c r="B14" s="70">
        <f ca="1">IF(ROWS($1:1)&gt;COUNT(_Dau1),"",OFFSET('141-TT'!H$1,SMALL(_Dau1,COUNT(_Dau1)),))</f>
        <v>3738000</v>
      </c>
    </row>
    <row r="15" spans="1:11" ht="20.25" customHeight="1">
      <c r="A15" s="69" t="s">
        <v>86</v>
      </c>
      <c r="B15" s="70">
        <f ca="1">SUM(B16:B22)</f>
        <v>2910000000</v>
      </c>
    </row>
    <row r="16" spans="1:11" s="74" customFormat="1" ht="20.25" customHeight="1">
      <c r="A16" s="71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........C09.....ngày....1/12/2015</v>
      </c>
      <c r="B16" s="72">
        <f ca="1">IF(ROWS($1:1)&gt;COUNT(Dong03),"",OFFSET('141-TT'!R$1,SMALL(Dong03,ROWS($1:1)),))</f>
        <v>370000000</v>
      </c>
      <c r="C16" s="115"/>
      <c r="D16" s="138"/>
      <c r="E16" s="73"/>
      <c r="F16" s="117"/>
      <c r="G16" s="118"/>
      <c r="H16" s="118"/>
      <c r="I16" s="118"/>
      <c r="J16" s="118"/>
      <c r="K16" s="118"/>
    </row>
    <row r="17" spans="1:11" s="74" customFormat="1" ht="20.25" customHeight="1">
      <c r="A17" s="71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........C19.....ngày....5/12/2015</v>
      </c>
      <c r="B17" s="72">
        <f ca="1">IF(ROWS($1:2)&gt;COUNT(Dong03),"",OFFSET('141-TT'!R$1,SMALL(Dong03,ROWS($1:2)),))</f>
        <v>570000000</v>
      </c>
      <c r="C17" s="115"/>
      <c r="D17" s="138"/>
      <c r="E17" s="73"/>
      <c r="F17" s="117"/>
      <c r="G17" s="118"/>
      <c r="H17" s="118"/>
      <c r="I17" s="118"/>
      <c r="J17" s="118"/>
      <c r="K17" s="118"/>
    </row>
    <row r="18" spans="1:11" s="74" customFormat="1" ht="20.25" customHeight="1">
      <c r="A18" s="71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........C30.....ngày....12/12/2015</v>
      </c>
      <c r="B18" s="72">
        <f ca="1">IF(ROWS($1:3)&gt;COUNT(Dong03),"",OFFSET('141-TT'!R$1,SMALL(Dong03,ROWS($1:3)),))</f>
        <v>390000000</v>
      </c>
      <c r="C18" s="119"/>
      <c r="D18" s="119"/>
      <c r="E18" s="73"/>
      <c r="F18" s="117"/>
      <c r="G18" s="118"/>
      <c r="H18" s="118"/>
      <c r="I18" s="118"/>
      <c r="J18" s="118"/>
      <c r="K18" s="118"/>
    </row>
    <row r="19" spans="1:11" s="74" customFormat="1" ht="20.25" customHeight="1">
      <c r="A19" s="71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>- Phiếu chi số: ........C34.....ngày....15/12/2015</v>
      </c>
      <c r="B19" s="72">
        <f ca="1">IF(ROWS($1:4)&gt;COUNT(Dong03),"",OFFSET('141-TT'!R$1,SMALL(Dong03,ROWS($1:4)),))</f>
        <v>380000000</v>
      </c>
      <c r="C19" s="115"/>
      <c r="D19" s="138"/>
      <c r="E19" s="73"/>
      <c r="F19" s="117"/>
      <c r="G19" s="118"/>
      <c r="H19" s="118"/>
      <c r="I19" s="118"/>
      <c r="J19" s="118"/>
      <c r="K19" s="118"/>
    </row>
    <row r="20" spans="1:11" s="74" customFormat="1" ht="20.25" customHeight="1">
      <c r="A20" s="71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>- Phiếu chi số: ........C37.....ngày....19/12/2015</v>
      </c>
      <c r="B20" s="72">
        <f ca="1">IF(ROWS($1:5)&gt;COUNT(Dong03),"",OFFSET('141-TT'!R$1,SMALL(Dong03,ROWS($1:5)),))</f>
        <v>340000000</v>
      </c>
      <c r="C20" s="115"/>
      <c r="D20" s="138"/>
      <c r="E20" s="73"/>
      <c r="F20" s="117"/>
      <c r="G20" s="118"/>
      <c r="H20" s="118"/>
      <c r="I20" s="118"/>
      <c r="J20" s="118"/>
      <c r="K20" s="118"/>
    </row>
    <row r="21" spans="1:11" s="74" customFormat="1" ht="20.25" customHeight="1">
      <c r="A21" s="71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>- Phiếu chi số: ........C40.....ngày....22/12/2015</v>
      </c>
      <c r="B21" s="72">
        <f ca="1">IF(ROWS($1:6)&gt;COUNT(Dong03),"",OFFSET('141-TT'!R$1,SMALL(Dong03,ROWS($1:6)),))</f>
        <v>340000000</v>
      </c>
      <c r="C21" s="115"/>
      <c r="D21" s="138"/>
      <c r="E21" s="73"/>
      <c r="F21" s="117"/>
      <c r="G21" s="118"/>
      <c r="H21" s="118"/>
      <c r="I21" s="118"/>
      <c r="J21" s="118"/>
      <c r="K21" s="118"/>
    </row>
    <row r="22" spans="1:11" s="74" customFormat="1" ht="20.25" customHeight="1">
      <c r="A22" s="71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>- Phiếu chi số: ........C45.....ngày....22/12/2015</v>
      </c>
      <c r="B22" s="72">
        <f ca="1">IF(ROWS($1:7)&gt;COUNT(Dong03),"",OFFSET('141-TT'!R$1,SMALL(Dong03,ROWS($1:7)),))</f>
        <v>520000000</v>
      </c>
      <c r="C22" s="115"/>
      <c r="D22" s="138"/>
      <c r="E22" s="73"/>
      <c r="F22" s="117"/>
      <c r="G22" s="118"/>
      <c r="H22" s="118"/>
      <c r="I22" s="118"/>
      <c r="J22" s="118"/>
      <c r="K22" s="118"/>
    </row>
    <row r="23" spans="1:11" s="74" customFormat="1" ht="20.25" customHeight="1">
      <c r="A23" s="71" t="str">
        <f ca="1">IF(ROWS($1:8)&gt;COUNT(Dong03),"","- Phiếu chi số: ........"&amp;OFFSET('141-TT'!N$1,SMALL(Dong03,ROWS($1:8)),)&amp;".....ngày...."&amp;DAY(OFFSET('141-TT'!O$1,SMALL(Dong03,ROWS($1:8)),))&amp;"/"&amp;MONTH(OFFSET('141-TT'!O$1,SMALL(Dong03,ROWS($1:8)),))&amp;"/"&amp;YEAR(OFFSET('141-TT'!O$1,SMALL(Dong03,ROWS($1:8)),)))</f>
        <v>- Phiếu chi số: ........C48.....ngày....22/12/2015</v>
      </c>
      <c r="B23" s="72">
        <f ca="1">IF(ROWS($1:8)&gt;COUNT(Dong03),"",OFFSET('141-TT'!R$1,SMALL(Dong03,ROWS($1:8)),))</f>
        <v>520000000</v>
      </c>
      <c r="C23" s="115"/>
      <c r="D23" s="138"/>
      <c r="E23" s="73"/>
      <c r="F23" s="117"/>
      <c r="G23" s="118"/>
      <c r="H23" s="118"/>
      <c r="I23" s="118"/>
      <c r="J23" s="118"/>
      <c r="K23" s="118"/>
    </row>
    <row r="24" spans="1:11" s="74" customFormat="1" ht="20.25" customHeight="1">
      <c r="A24" s="71" t="str">
        <f ca="1">IF(ROWS($1:9)&gt;COUNT(Dong03),"","- Phiếu chi số: ........"&amp;OFFSET('141-TT'!N$1,SMALL(Dong03,ROWS($1:9)),)&amp;".....ngày...."&amp;DAY(OFFSET('141-TT'!O$1,SMALL(Dong03,ROWS($1:9)),))&amp;"/"&amp;MONTH(OFFSET('141-TT'!O$1,SMALL(Dong03,ROWS($1:9)),))&amp;"/"&amp;YEAR(OFFSET('141-TT'!O$1,SMALL(Dong03,ROWS($1:9)),)))</f>
        <v>- Phiếu chi số: ........C52.....ngày....22/12/2015</v>
      </c>
      <c r="B24" s="72">
        <f ca="1">IF(ROWS($1:9)&gt;COUNT(Dong03),"",OFFSET('141-TT'!R$1,SMALL(Dong03,ROWS($1:9)),))</f>
        <v>430000000</v>
      </c>
      <c r="C24" s="115"/>
      <c r="D24" s="138"/>
      <c r="E24" s="73"/>
      <c r="F24" s="117"/>
      <c r="G24" s="118"/>
      <c r="H24" s="118"/>
      <c r="I24" s="118"/>
      <c r="J24" s="118"/>
      <c r="K24" s="118"/>
    </row>
    <row r="25" spans="1:11" s="74" customFormat="1" ht="20.25" customHeight="1">
      <c r="A25" s="71" t="str">
        <f ca="1">IF(ROWS($1:10)&gt;COUNT(Dong03),"","- Phiếu chi số: ........"&amp;OFFSET('141-TT'!N$1,SMALL(Dong03,ROWS($1:10)),)&amp;".....ngày...."&amp;DAY(OFFSET('141-TT'!O$1,SMALL(Dong03,ROWS($1:10)),))&amp;"/"&amp;MONTH(OFFSET('141-TT'!O$1,SMALL(Dong03,ROWS($1:10)),))&amp;"/"&amp;YEAR(OFFSET('141-TT'!O$1,SMALL(Dong03,ROWS($1:10)),)))</f>
        <v>- Phiếu chi số: ........C57.....ngày....22/12/2015</v>
      </c>
      <c r="B25" s="72">
        <f ca="1">IF(ROWS($1:10)&gt;COUNT(Dong03),"",OFFSET('141-TT'!R$1,SMALL(Dong03,ROWS($1:10)),))</f>
        <v>450000000</v>
      </c>
      <c r="C25" s="115"/>
      <c r="D25" s="138"/>
      <c r="E25" s="73"/>
      <c r="F25" s="117"/>
      <c r="G25" s="118"/>
      <c r="H25" s="118"/>
      <c r="I25" s="118"/>
      <c r="J25" s="118"/>
      <c r="K25" s="118"/>
    </row>
    <row r="26" spans="1:11" s="74" customFormat="1" ht="20.25" hidden="1" customHeight="1">
      <c r="A26" s="71" t="str">
        <f ca="1">IF(ROWS($1:11)&gt;COUNT(Dong03),"","- Phiếu chi số: ........"&amp;OFFSET('141-TT'!N$1,SMALL(Dong03,ROWS($1:11)),)&amp;".....ngày...."&amp;DAY(OFFSET('141-TT'!O$1,SMALL(Dong03,ROWS($1:11)),))&amp;"/"&amp;MONTH(OFFSET('141-TT'!O$1,SMALL(Dong03,ROWS($1:11)),))&amp;"/"&amp;YEAR(OFFSET('141-TT'!O$1,SMALL(Dong03,ROWS($1:11)),)))</f>
        <v>- Phiếu chi số: ........T13.....ngày....30/12/2015</v>
      </c>
      <c r="B26" s="72">
        <f ca="1">IF(ROWS($1:11)&gt;COUNT(Dong03),"",OFFSET('141-TT'!R$1,SMALL(Dong03,ROWS($1:11)),))</f>
        <v>0</v>
      </c>
      <c r="C26" s="115"/>
      <c r="D26" s="138"/>
      <c r="E26" s="73"/>
      <c r="F26" s="117"/>
      <c r="G26" s="118"/>
      <c r="H26" s="118"/>
      <c r="I26" s="118"/>
      <c r="J26" s="118"/>
      <c r="K26" s="118"/>
    </row>
    <row r="27" spans="1:11" s="74" customFormat="1" ht="20.25" hidden="1" customHeight="1">
      <c r="A27" s="71" t="str">
        <f ca="1">IF(ROWS($1:12)&gt;COUNT(Dong03),"","- Phiếu chi số: ........"&amp;OFFSET('141-TT'!N$1,SMALL(Dong03,ROWS($1:12)),)&amp;".....ngày...."&amp;DAY(OFFSET('141-TT'!O$1,SMALL(Dong03,ROWS($1:12)),))&amp;"/"&amp;MONTH(OFFSET('141-TT'!O$1,SMALL(Dong03,ROWS($1:12)),))&amp;"/"&amp;YEAR(OFFSET('141-TT'!O$1,SMALL(Dong03,ROWS($1:12)),)))</f>
        <v/>
      </c>
      <c r="B27" s="72" t="str">
        <f ca="1">IF(ROWS($1:12)&gt;COUNT(Dong03),"",OFFSET('141-TT'!R$1,SMALL(Dong03,ROWS($1:12)),))</f>
        <v/>
      </c>
      <c r="C27" s="115"/>
      <c r="D27" s="138"/>
      <c r="E27" s="73"/>
      <c r="F27" s="117"/>
      <c r="G27" s="118"/>
      <c r="H27" s="118"/>
      <c r="I27" s="118"/>
      <c r="J27" s="118"/>
      <c r="K27" s="118"/>
    </row>
    <row r="28" spans="1:11" s="65" customFormat="1" ht="20.25" customHeight="1">
      <c r="A28" s="67" t="s">
        <v>87</v>
      </c>
      <c r="B28" s="68">
        <f ca="1">SUM(B29:B46)</f>
        <v>4306755000</v>
      </c>
      <c r="C28" s="73"/>
      <c r="D28" s="119"/>
      <c r="E28" s="75"/>
      <c r="F28" s="75"/>
      <c r="G28" s="75"/>
      <c r="H28" s="75"/>
      <c r="I28" s="75"/>
      <c r="J28" s="75"/>
      <c r="K28" s="75"/>
    </row>
    <row r="29" spans="1:11" s="74" customFormat="1" ht="20.25" customHeight="1">
      <c r="A29" s="76" t="str">
        <f ca="1">IF(ROWS($1:1)&gt;COUNT(Dong04),"","- "&amp;OFFSET('141-TT'!P$1,SMALL(Dong04,ROWS($1:1)),)&amp;" - PNK số: " &amp;OFFSET('141-TT'!T$1,SMALL(Dong04,ROWS($1:1)),)&amp; " Tháng "&amp;$D$3&amp;"/2015")</f>
        <v>- Võ Thị Bảy - PNK số: N10 &amp; N19 &amp; N20 &amp; N26 &amp;N28 &amp; N40 &amp; N43 &amp; N51 Tháng 12/2015</v>
      </c>
      <c r="B29" s="77">
        <f ca="1">IF(ROWS($1:1)&gt;COUNT(Dong04),"",OFFSET('141-TT'!S$1,SMALL(Dong04,ROWS($1:1)),))</f>
        <v>757087500</v>
      </c>
      <c r="C29" s="115"/>
      <c r="D29" s="53"/>
      <c r="E29" s="49"/>
      <c r="F29" s="100"/>
      <c r="G29" s="118"/>
      <c r="H29" s="118"/>
      <c r="I29" s="118"/>
      <c r="J29" s="118"/>
      <c r="K29" s="118"/>
    </row>
    <row r="30" spans="1:11" s="74" customFormat="1" ht="20.25" customHeight="1">
      <c r="A30" s="76" t="str">
        <f ca="1">IF(ROWS($1:2)&gt;COUNT(Dong04),"","- "&amp;OFFSET('141-TT'!P$1,SMALL(Dong04,ROWS($1:2)),)&amp;" - PNK số: " &amp;OFFSET('141-TT'!T$1,SMALL(Dong04,ROWS($1:2)),)&amp; " Tháng "&amp;$D$3&amp;"/2015")</f>
        <v>- Võ Văn Bá - PNK số: N11 &amp; N17 &amp; N21 &amp; N27 &amp;N29 &amp; N38 &amp; N44 &amp;N52 Tháng 12/2015</v>
      </c>
      <c r="B30" s="77">
        <f ca="1">IF(ROWS($1:2)&gt;COUNT(Dong04),"",OFFSET('141-TT'!S$1,SMALL(Dong04,ROWS($1:2)),))</f>
        <v>731144500</v>
      </c>
      <c r="C30" s="84"/>
      <c r="D30" s="53"/>
      <c r="E30" s="49"/>
      <c r="F30" s="100"/>
      <c r="G30" s="118"/>
      <c r="H30" s="118"/>
      <c r="I30" s="118"/>
      <c r="J30" s="118"/>
      <c r="K30" s="118"/>
    </row>
    <row r="31" spans="1:11" s="74" customFormat="1" ht="20.25" customHeight="1">
      <c r="A31" s="76" t="str">
        <f ca="1">IF(ROWS($1:3)&gt;COUNT(Dong04),"","- "&amp;OFFSET('141-TT'!P$1,SMALL(Dong04,ROWS($1:3)),)&amp;" - PNK số: " &amp;OFFSET('141-TT'!T$1,SMALL(Dong04,ROWS($1:3)),)&amp; " Tháng "&amp;$D$3&amp;"/2015")</f>
        <v>- Nguyễn Thanh Vân - PNK số: N12 &amp; N18 &amp; N22 &amp; N30 &amp; N39 &amp; N45 Tháng 12/2015</v>
      </c>
      <c r="B31" s="77">
        <f ca="1">IF(ROWS($1:3)&gt;COUNT(Dong04),"",OFFSET('141-TT'!S$1,SMALL(Dong04,ROWS($1:3)),))</f>
        <v>551506000</v>
      </c>
      <c r="C31" s="84"/>
      <c r="D31" s="53"/>
      <c r="E31" s="49"/>
      <c r="F31" s="100"/>
      <c r="G31" s="118"/>
      <c r="H31" s="118"/>
      <c r="I31" s="118"/>
      <c r="J31" s="118"/>
      <c r="K31" s="118"/>
    </row>
    <row r="32" spans="1:11" s="74" customFormat="1" ht="20.25" customHeight="1">
      <c r="A32" s="76" t="str">
        <f ca="1">IF(ROWS($1:4)&gt;COUNT(Dong04),"","- "&amp;OFFSET('141-TT'!P$1,SMALL(Dong04,ROWS($1:4)),)&amp;" - PNK số: " &amp;OFFSET('141-TT'!T$1,SMALL(Dong04,ROWS($1:4)),)&amp; " Tháng "&amp;$D$3&amp;"/2015")</f>
        <v>- Hồ Thị Mỹ - PNK số: N14 &amp; N23 &amp; N32 &amp; N46 Tháng 12/2015</v>
      </c>
      <c r="B32" s="77">
        <f ca="1">IF(ROWS($1:4)&gt;COUNT(Dong04),"",OFFSET('141-TT'!S$1,SMALL(Dong04,ROWS($1:4)),))</f>
        <v>380758000</v>
      </c>
      <c r="C32" s="84"/>
      <c r="D32" s="53"/>
      <c r="E32" s="49"/>
      <c r="F32" s="100"/>
      <c r="G32" s="118"/>
      <c r="H32" s="118"/>
      <c r="I32" s="118"/>
      <c r="J32" s="118"/>
      <c r="K32" s="118"/>
    </row>
    <row r="33" spans="1:11" s="74" customFormat="1" ht="20.25" customHeight="1">
      <c r="A33" s="76" t="str">
        <f ca="1">IF(ROWS($1:5)&gt;COUNT(Dong04),"","- "&amp;OFFSET('141-TT'!P$1,SMALL(Dong04,ROWS($1:5)),)&amp;" - PNK số: " &amp;OFFSET('141-TT'!T$1,SMALL(Dong04,ROWS($1:5)),)&amp; " Tháng "&amp;$D$3&amp;"/2015")</f>
        <v>- Phạm Thị Ngọc - PNK số: N15 &amp; N24 &amp;N36 &amp; N49 Tháng 12/2015</v>
      </c>
      <c r="B33" s="77">
        <f ca="1">IF(ROWS($1:5)&gt;COUNT(Dong04),"",OFFSET('141-TT'!S$1,SMALL(Dong04,ROWS($1:5)),))</f>
        <v>382505000</v>
      </c>
      <c r="C33" s="84"/>
      <c r="D33" s="53"/>
      <c r="E33" s="49"/>
      <c r="F33" s="100"/>
      <c r="G33" s="118"/>
      <c r="H33" s="118"/>
      <c r="I33" s="118"/>
      <c r="J33" s="118"/>
      <c r="K33" s="118"/>
    </row>
    <row r="34" spans="1:11" s="74" customFormat="1" ht="20.25" customHeight="1">
      <c r="A34" s="76" t="str">
        <f ca="1">IF(ROWS($1:6)&gt;COUNT(Dong04),"","- "&amp;OFFSET('141-TT'!P$1,SMALL(Dong04,ROWS($1:6)),)&amp;" - PNK số: " &amp;OFFSET('141-TT'!T$1,SMALL(Dong04,ROWS($1:6)),)&amp; " Tháng "&amp;$D$3&amp;"/2015")</f>
        <v>- Nguyễn Đức Tiến - PNK số: N16 &amp; N25 &amp; N37 &amp; N50 Tháng 12/2015</v>
      </c>
      <c r="B34" s="77">
        <f ca="1">IF(ROWS($1:6)&gt;COUNT(Dong04),"",OFFSET('141-TT'!S$1,SMALL(Dong04,ROWS($1:6)),))</f>
        <v>376173000</v>
      </c>
      <c r="C34" s="84"/>
      <c r="D34" s="53"/>
      <c r="E34" s="49"/>
      <c r="F34" s="100"/>
      <c r="G34" s="118"/>
      <c r="H34" s="118"/>
      <c r="I34" s="118"/>
      <c r="J34" s="118"/>
      <c r="K34" s="118"/>
    </row>
    <row r="35" spans="1:11" s="74" customFormat="1" ht="20.25" customHeight="1">
      <c r="A35" s="76" t="str">
        <f ca="1">IF(ROWS($1:7)&gt;COUNT(Dong04),"","- "&amp;OFFSET('141-TT'!P$1,SMALL(Dong04,ROWS($1:7)),)&amp;" - PNK số: " &amp;OFFSET('141-TT'!T$1,SMALL(Dong04,ROWS($1:7)),)&amp; " Tháng "&amp;$D$3&amp;"/2015")</f>
        <v>- Đỗ Thị Hoàng Mai - PNK số: N05 Tháng 12/2015</v>
      </c>
      <c r="B35" s="77">
        <f ca="1">IF(ROWS($1:7)&gt;COUNT(Dong04),"",OFFSET('141-TT'!S$1,SMALL(Dong04,ROWS($1:7)),))</f>
        <v>176557500</v>
      </c>
      <c r="C35" s="84"/>
      <c r="D35" s="53"/>
      <c r="E35" s="49"/>
      <c r="F35" s="100"/>
      <c r="G35" s="118"/>
      <c r="H35" s="118"/>
      <c r="I35" s="118"/>
      <c r="J35" s="118"/>
      <c r="K35" s="118"/>
    </row>
    <row r="36" spans="1:11" s="74" customFormat="1" ht="20.25" customHeight="1">
      <c r="A36" s="76" t="str">
        <f ca="1">IF(ROWS($1:8)&gt;COUNT(Dong04),"","- "&amp;OFFSET('141-TT'!P$1,SMALL(Dong04,ROWS($1:8)),)&amp;" - PNK số: " &amp;OFFSET('141-TT'!T$1,SMALL(Dong04,ROWS($1:8)),)&amp; " Tháng "&amp;$D$3&amp;"/2015")</f>
        <v>- Trần Thị Lang - PNK số: N03 &amp; N07 Tháng 12/2015</v>
      </c>
      <c r="B36" s="77">
        <f ca="1">IF(ROWS($1:8)&gt;COUNT(Dong04),"",OFFSET('141-TT'!S$1,SMALL(Dong04,ROWS($1:8)),))</f>
        <v>371257500</v>
      </c>
      <c r="C36" s="84"/>
      <c r="D36" s="53"/>
      <c r="E36" s="49"/>
      <c r="F36" s="100"/>
      <c r="G36" s="118"/>
      <c r="H36" s="118"/>
      <c r="I36" s="118"/>
      <c r="J36" s="118"/>
      <c r="K36" s="118"/>
    </row>
    <row r="37" spans="1:11" s="74" customFormat="1" ht="20.25" customHeight="1">
      <c r="A37" s="76" t="str">
        <f ca="1">IF(ROWS($1:9)&gt;COUNT(Dong04),"","- "&amp;OFFSET('141-TT'!P$1,SMALL(Dong04,ROWS($1:9)),)&amp;" - PNK số: " &amp;OFFSET('141-TT'!T$1,SMALL(Dong04,ROWS($1:9)),)&amp; " Tháng "&amp;$D$3&amp;"/2015")</f>
        <v>- Phạm Thị Chính - PNK số: N06 Tháng 12/2015</v>
      </c>
      <c r="B37" s="77">
        <f ca="1">IF(ROWS($1:9)&gt;COUNT(Dong04),"",OFFSET('141-TT'!S$1,SMALL(Dong04,ROWS($1:9)),))</f>
        <v>197060000</v>
      </c>
      <c r="C37" s="84"/>
      <c r="D37" s="53"/>
      <c r="E37" s="49"/>
      <c r="F37" s="100"/>
      <c r="G37" s="118"/>
      <c r="H37" s="118"/>
      <c r="I37" s="118"/>
      <c r="J37" s="118"/>
      <c r="K37" s="118"/>
    </row>
    <row r="38" spans="1:11" s="74" customFormat="1" ht="20.25" customHeight="1">
      <c r="A38" s="76" t="str">
        <f ca="1">IF(ROWS($1:10)&gt;COUNT(Dong04),"","- "&amp;OFFSET('141-TT'!P$1,SMALL(Dong04,ROWS($1:10)),)&amp;" - PNK số: " &amp;OFFSET('141-TT'!T$1,SMALL(Dong04,ROWS($1:10)),)&amp; " Tháng "&amp;$D$3&amp;"/2015")</f>
        <v>- Nguyễn Thị Mộng Tuyền - PNK số: N04 Tháng 12/2015</v>
      </c>
      <c r="B38" s="77">
        <f ca="1">IF(ROWS($1:10)&gt;COUNT(Dong04),"",OFFSET('141-TT'!S$1,SMALL(Dong04,ROWS($1:10)),))</f>
        <v>195880000</v>
      </c>
      <c r="C38" s="84"/>
      <c r="D38" s="53"/>
      <c r="E38" s="49"/>
      <c r="F38" s="100"/>
      <c r="G38" s="118"/>
      <c r="H38" s="118"/>
      <c r="I38" s="118"/>
      <c r="J38" s="118"/>
      <c r="K38" s="118"/>
    </row>
    <row r="39" spans="1:11" s="74" customFormat="1" ht="20.25" customHeight="1">
      <c r="A39" s="76" t="str">
        <f ca="1">IF(ROWS($1:11)&gt;COUNT(Dong04),"","- "&amp;OFFSET('141-TT'!P$1,SMALL(Dong04,ROWS($1:11)),)&amp;" - PNK số: " &amp;OFFSET('141-TT'!T$1,SMALL(Dong04,ROWS($1:11)),)&amp; " Tháng "&amp;$D$3&amp;"/2015")</f>
        <v>- Nguyễn Thanh Vinh - PNK số: N13 &amp; N31 Tháng 12/2015</v>
      </c>
      <c r="B39" s="77">
        <f ca="1">IF(ROWS($1:11)&gt;COUNT(Dong04),"",OFFSET('141-TT'!S$1,SMALL(Dong04,ROWS($1:11)),))</f>
        <v>186826000</v>
      </c>
      <c r="C39" s="84"/>
      <c r="D39" s="53"/>
      <c r="E39" s="49"/>
      <c r="F39" s="100"/>
      <c r="G39" s="118"/>
      <c r="H39" s="118"/>
      <c r="I39" s="118"/>
      <c r="J39" s="118"/>
      <c r="K39" s="118"/>
    </row>
    <row r="40" spans="1:11" s="74" customFormat="1" ht="20.25" hidden="1" customHeight="1">
      <c r="A40" s="76" t="str">
        <f ca="1">IF(ROWS($1:12)&gt;COUNT(Dong04),"","- "&amp;OFFSET('141-TT'!P$1,SMALL(Dong04,ROWS($1:12)),)&amp;" - PNK số: " &amp;OFFSET('141-TT'!T$1,SMALL(Dong04,ROWS($1:12)),)&amp; " Tháng "&amp;$D$3&amp;"/2015")</f>
        <v/>
      </c>
      <c r="B40" s="77" t="str">
        <f ca="1">IF(ROWS($1:12)&gt;COUNT(Dong04),"",OFFSET('141-TT'!S$1,SMALL(Dong04,ROWS($1:12)),))</f>
        <v/>
      </c>
      <c r="C40" s="84"/>
      <c r="D40" s="53"/>
      <c r="E40" s="49"/>
      <c r="F40" s="100"/>
      <c r="G40" s="118"/>
      <c r="H40" s="118"/>
      <c r="I40" s="118"/>
      <c r="J40" s="118"/>
      <c r="K40" s="118"/>
    </row>
    <row r="41" spans="1:11" s="74" customFormat="1" ht="20.25" hidden="1" customHeight="1">
      <c r="A41" s="76" t="str">
        <f ca="1">IF(ROWS($1:13)&gt;COUNT(Dong04),"","- "&amp;OFFSET('141-TT'!P$1,SMALL(Dong04,ROWS($1:13)),)&amp;" - PNK số: " &amp;OFFSET('141-TT'!T$1,SMALL(Dong04,ROWS($1:13)),)&amp; " Tháng "&amp;$D$3&amp;"/2015")</f>
        <v/>
      </c>
      <c r="B41" s="77" t="str">
        <f ca="1">IF(ROWS($1:13)&gt;COUNT(Dong04),"",OFFSET('141-TT'!S$1,SMALL(Dong04,ROWS($1:13)),))</f>
        <v/>
      </c>
      <c r="C41" s="84"/>
      <c r="D41" s="53"/>
      <c r="E41" s="49"/>
      <c r="F41" s="100"/>
      <c r="G41" s="118"/>
      <c r="H41" s="118"/>
      <c r="I41" s="118"/>
      <c r="J41" s="118"/>
      <c r="K41" s="118"/>
    </row>
    <row r="42" spans="1:11" s="74" customFormat="1" ht="20.25" hidden="1" customHeight="1">
      <c r="A42" s="76" t="str">
        <f ca="1">IF(ROWS($1:14)&gt;COUNT(Dong04),"","- "&amp;OFFSET('141-TT'!P$1,SMALL(Dong04,ROWS($1:14)),)&amp;" - PNK số: " &amp;OFFSET('141-TT'!T$1,SMALL(Dong04,ROWS($1:14)),)&amp; " Tháng "&amp;$D$3&amp;"/2015")</f>
        <v/>
      </c>
      <c r="B42" s="77" t="str">
        <f ca="1">IF(ROWS($1:14)&gt;COUNT(Dong04),"",OFFSET('141-TT'!S$1,SMALL(Dong04,ROWS($1:14)),))</f>
        <v/>
      </c>
      <c r="C42" s="84"/>
      <c r="D42" s="53"/>
      <c r="E42" s="49"/>
      <c r="F42" s="100"/>
      <c r="G42" s="118"/>
      <c r="H42" s="118"/>
      <c r="I42" s="118"/>
      <c r="J42" s="118"/>
      <c r="K42" s="118"/>
    </row>
    <row r="43" spans="1:11" s="74" customFormat="1" ht="20.25" hidden="1" customHeight="1">
      <c r="A43" s="76" t="str">
        <f ca="1">IF(ROWS($1:15)&gt;COUNT(Dong04),"","- "&amp;OFFSET('141-TT'!P$1,SMALL(Dong04,ROWS($1:15)),)&amp;" - PNK số: " &amp;OFFSET('141-TT'!T$1,SMALL(Dong04,ROWS($1:15)),)&amp; " Tháng "&amp;$D$3&amp;"/2015")</f>
        <v/>
      </c>
      <c r="B43" s="77" t="str">
        <f ca="1">IF(ROWS($1:15)&gt;COUNT(Dong04),"",OFFSET('141-TT'!S$1,SMALL(Dong04,ROWS($1:15)),))</f>
        <v/>
      </c>
      <c r="C43" s="84"/>
      <c r="D43" s="53"/>
      <c r="E43" s="49"/>
      <c r="F43" s="100"/>
      <c r="G43" s="118"/>
      <c r="H43" s="118"/>
      <c r="I43" s="118"/>
      <c r="J43" s="118"/>
      <c r="K43" s="118"/>
    </row>
    <row r="44" spans="1:11" s="74" customFormat="1" ht="20.25" hidden="1" customHeight="1">
      <c r="A44" s="76" t="str">
        <f ca="1">IF(ROWS($1:16)&gt;COUNT(Dong04),"","- "&amp;OFFSET('141-TT'!P$1,SMALL(Dong04,ROWS($1:16)),)&amp;" - PNK số: " &amp;OFFSET('141-TT'!T$1,SMALL(Dong04,ROWS($1:16)),)&amp; " Tháng "&amp;$D$3&amp;"/2015")</f>
        <v/>
      </c>
      <c r="B44" s="77" t="str">
        <f ca="1">IF(ROWS($1:16)&gt;COUNT(Dong04),"",OFFSET('141-TT'!S$1,SMALL(Dong04,ROWS($1:16)),))</f>
        <v/>
      </c>
      <c r="C44" s="84"/>
      <c r="D44" s="53"/>
      <c r="E44" s="49"/>
      <c r="F44" s="100"/>
      <c r="G44" s="118"/>
      <c r="H44" s="118"/>
      <c r="I44" s="118"/>
      <c r="J44" s="118"/>
      <c r="K44" s="118"/>
    </row>
    <row r="45" spans="1:11" s="74" customFormat="1" ht="20.25" hidden="1" customHeight="1">
      <c r="A45" s="76" t="str">
        <f ca="1">IF(ROWS($1:17)&gt;COUNT(Dong04),"","- "&amp;OFFSET('141-TT'!P$1,SMALL(Dong04,ROWS($1:17)),)&amp;" - PNK số: " &amp;OFFSET('141-TT'!T$1,SMALL(Dong04,ROWS($1:17)),)&amp; " Tháng "&amp;$D$3&amp;"/2015")</f>
        <v/>
      </c>
      <c r="B45" s="77" t="str">
        <f ca="1">IF(ROWS($1:17)&gt;COUNT(Dong04),"",OFFSET('141-TT'!S$1,SMALL(Dong04,ROWS($1:17)),))</f>
        <v/>
      </c>
      <c r="C45" s="84"/>
      <c r="D45" s="53"/>
      <c r="E45" s="49"/>
      <c r="F45" s="100"/>
      <c r="G45" s="118"/>
      <c r="H45" s="118"/>
      <c r="I45" s="118"/>
      <c r="J45" s="118"/>
      <c r="K45" s="118"/>
    </row>
    <row r="46" spans="1:11" s="74" customFormat="1" ht="20.25" hidden="1" customHeight="1">
      <c r="A46" s="76" t="str">
        <f ca="1">IF(ROWS($1:18)&gt;COUNT(Dong04),"","- "&amp;OFFSET('141-TT'!P$1,SMALL(Dong04,ROWS($1:18)),)&amp;" - PNK số: " &amp;OFFSET('141-TT'!T$1,SMALL(Dong04,ROWS($1:18)),)&amp; " Tháng "&amp;$D$3&amp;"/2015")</f>
        <v/>
      </c>
      <c r="B46" s="77" t="str">
        <f ca="1">IF(ROWS($1:18)&gt;COUNT(Dong04),"",OFFSET('141-TT'!S$1,SMALL(Dong04,ROWS($1:18)),))</f>
        <v/>
      </c>
      <c r="C46" s="84"/>
      <c r="D46" s="53"/>
      <c r="E46" s="49"/>
      <c r="F46" s="100"/>
      <c r="G46" s="118"/>
      <c r="H46" s="118"/>
      <c r="I46" s="118"/>
      <c r="J46" s="118"/>
      <c r="K46" s="118"/>
    </row>
    <row r="47" spans="1:11" s="65" customFormat="1" ht="20.25" customHeight="1">
      <c r="A47" s="67" t="s">
        <v>88</v>
      </c>
      <c r="B47" s="68">
        <f ca="1">B13-B28</f>
        <v>-1393017000</v>
      </c>
      <c r="C47" s="124"/>
      <c r="D47" s="126"/>
      <c r="E47" s="114"/>
      <c r="F47" s="75"/>
      <c r="G47" s="75"/>
      <c r="H47" s="75"/>
      <c r="I47" s="75"/>
      <c r="J47" s="75"/>
      <c r="K47" s="75"/>
    </row>
    <row r="48" spans="1:11" ht="20.25" customHeight="1">
      <c r="A48" s="69" t="s">
        <v>89</v>
      </c>
      <c r="B48" s="70">
        <f ca="1">B47</f>
        <v>-1393017000</v>
      </c>
      <c r="C48" s="124"/>
      <c r="D48" s="126"/>
    </row>
    <row r="49" spans="1:11" ht="20.25" customHeight="1">
      <c r="A49" s="69" t="s">
        <v>90</v>
      </c>
      <c r="B49" s="70"/>
      <c r="C49" s="124"/>
      <c r="D49" s="126"/>
    </row>
    <row r="50" spans="1:11" ht="14.25" customHeight="1">
      <c r="A50" s="83"/>
      <c r="C50" s="124"/>
      <c r="D50" s="126"/>
    </row>
    <row r="51" spans="1:11" ht="27" customHeight="1">
      <c r="A51" s="78" t="s">
        <v>91</v>
      </c>
      <c r="B51" s="78" t="s">
        <v>92</v>
      </c>
      <c r="C51" s="121"/>
      <c r="D51" s="126"/>
      <c r="H51" s="60"/>
      <c r="I51" s="60"/>
      <c r="J51" s="60"/>
      <c r="K51" s="60"/>
    </row>
    <row r="52" spans="1:11" ht="19.5" customHeight="1">
      <c r="A52" s="61" t="s">
        <v>442</v>
      </c>
      <c r="B52" s="79" t="s">
        <v>27</v>
      </c>
      <c r="C52" s="121"/>
      <c r="D52" s="121"/>
      <c r="H52" s="60"/>
      <c r="I52" s="60"/>
      <c r="J52" s="60"/>
      <c r="K52" s="60"/>
    </row>
    <row r="53" spans="1:11">
      <c r="A53" s="80"/>
      <c r="B53" s="80"/>
      <c r="C53" s="121"/>
      <c r="D53" s="121"/>
      <c r="H53" s="60"/>
      <c r="I53" s="60"/>
      <c r="J53" s="60"/>
      <c r="K53" s="60"/>
    </row>
    <row r="54" spans="1:11">
      <c r="A54" s="81"/>
      <c r="B54" s="81"/>
      <c r="C54" s="121"/>
      <c r="D54" s="121"/>
      <c r="H54" s="60"/>
      <c r="I54" s="60"/>
      <c r="J54" s="60"/>
      <c r="K54" s="60"/>
    </row>
    <row r="55" spans="1:11">
      <c r="A55" s="82"/>
      <c r="B55" s="82"/>
      <c r="C55" s="121"/>
      <c r="D55" s="121"/>
      <c r="H55" s="60"/>
      <c r="I55" s="60"/>
      <c r="J55" s="60"/>
      <c r="K55" s="60"/>
    </row>
    <row r="56" spans="1:11">
      <c r="C56" s="121"/>
      <c r="D56" s="121"/>
      <c r="H56" s="60"/>
      <c r="I56" s="60"/>
      <c r="J56" s="60"/>
      <c r="K56" s="60"/>
    </row>
    <row r="57" spans="1:11">
      <c r="C57" s="121"/>
      <c r="D57" s="121"/>
      <c r="H57" s="60"/>
      <c r="I57" s="60"/>
      <c r="J57" s="60"/>
      <c r="K57" s="60"/>
    </row>
    <row r="58" spans="1:11" s="80" customFormat="1" ht="15">
      <c r="A58" s="266" t="s">
        <v>444</v>
      </c>
      <c r="B58" s="271" t="s">
        <v>441</v>
      </c>
      <c r="C58" s="267"/>
      <c r="D58" s="267"/>
      <c r="E58" s="268"/>
      <c r="F58" s="268"/>
      <c r="G58" s="268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'141-BH'!Print_Area</vt:lpstr>
      <vt:lpstr>'141-TT'!Print_Area</vt:lpstr>
      <vt:lpstr>'141-TT-BH'!Print_Area</vt:lpstr>
      <vt:lpstr>'141-TT-TT'!Print_Area</vt:lpstr>
      <vt:lpstr>'341'!Print_Area</vt:lpstr>
      <vt:lpstr>'CT-341'!Print_Area</vt:lpstr>
      <vt:lpstr>'141-BH'!Print_Titles</vt:lpstr>
      <vt:lpstr>'141-TT'!Print_Titles</vt:lpstr>
      <vt:lpstr>'141-TT-BH'!Print_Titles</vt:lpstr>
      <vt:lpstr>'141-TT-TT'!Print_Titles</vt:lpstr>
      <vt:lpstr>'341'!Print_Titles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2016-02-26T02:28:34Z</cp:lastPrinted>
  <dcterms:created xsi:type="dcterms:W3CDTF">1996-10-14T23:33:28Z</dcterms:created>
  <dcterms:modified xsi:type="dcterms:W3CDTF">2016-03-28T04:44:05Z</dcterms:modified>
</cp:coreProperties>
</file>