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455" windowWidth="14820" windowHeight="7365" tabRatio="894" activeTab="4"/>
  </bookViews>
  <sheets>
    <sheet name="TH" sheetId="34" r:id="rId1"/>
    <sheet name="111" sheetId="42" r:id="rId2"/>
    <sheet name="331" sheetId="12" r:id="rId3"/>
    <sheet name="331-CT" sheetId="14" r:id="rId4"/>
    <sheet name="Sheet1 (3)" sheetId="50" r:id="rId5"/>
  </sheets>
  <externalReferences>
    <externalReference r:id="rId6"/>
  </externalReferences>
  <definedNames>
    <definedName name="_C111">TH!$R$12:$R$1366</definedName>
    <definedName name="_Fill" hidden="1">#REF!</definedName>
    <definedName name="_xlnm._FilterDatabase" localSheetId="1" hidden="1">'111'!$A$12:$J$227</definedName>
    <definedName name="_xlnm._FilterDatabase" localSheetId="3" hidden="1">'331-CT'!$A$9:$J$20</definedName>
    <definedName name="_xlnm._FilterDatabase" localSheetId="0" hidden="1">TH!$A$9:$R$1246</definedName>
    <definedName name="_N111">TH!$Q$12:$Q$1366</definedName>
    <definedName name="_TH">TH!$J$12:$J$1366</definedName>
    <definedName name="DG">TH!$I$12:$I$1366</definedName>
    <definedName name="Dong">IF(Loai="x",ROW(Loai)-1,"")</definedName>
    <definedName name="Dong1">IF(!Loai1="x",ROW(Loai1)-1,"")</definedName>
    <definedName name="Dong10">IF(!Loai7="x",ROW([0]!Loai7)-1,"")</definedName>
    <definedName name="DSKH">'331'!$B$4:$B$43</definedName>
    <definedName name="KH">TH!$G$12:$G$1366</definedName>
    <definedName name="KHC">TH!$N$12:$N$1366</definedName>
    <definedName name="KHN">TH!$M$12:$M$1366</definedName>
    <definedName name="Loai">OFFSET(TH!$O$5,,,COUNTA(TH!$O$5:$O$39676))</definedName>
    <definedName name="Loai1">OFFSET(TH!$P$5,,,COUNTA(TH!$P$5:$P$39676))</definedName>
    <definedName name="MH">TH!$E$12:$E$1366</definedName>
    <definedName name="ngan">[1]NXT!$C$12:$C$133</definedName>
    <definedName name="_xlnm.Print_Area" localSheetId="1">'111'!$A$1:$J$240</definedName>
    <definedName name="_xlnm.Print_Area" localSheetId="2">'331'!$A$1:$H$44</definedName>
    <definedName name="_xlnm.Print_Area" localSheetId="3">'331-CT'!$A$1:$J$61</definedName>
    <definedName name="_xlnm.Print_Area" localSheetId="4">'Sheet1 (3)'!$C$1:$L$1</definedName>
    <definedName name="_xlnm.Print_Titles" localSheetId="1">'111'!$10:$12</definedName>
    <definedName name="_xlnm.Print_Titles" localSheetId="3">'331-CT'!$7:$9</definedName>
    <definedName name="SL">TH!$H$12:$H$1366</definedName>
    <definedName name="TH">TH!$L$12:$L$1366</definedName>
    <definedName name="TM">TH!$A$12:$N$1366</definedName>
  </definedNames>
  <calcPr calcId="144525"/>
</workbook>
</file>

<file path=xl/calcChain.xml><?xml version="1.0" encoding="utf-8"?>
<calcChain xmlns="http://schemas.openxmlformats.org/spreadsheetml/2006/main">
  <c r="O1061" i="34" l="1"/>
  <c r="B1061" i="34"/>
  <c r="A1061" i="34"/>
  <c r="R1061" i="34" s="1"/>
  <c r="P1061" i="34" l="1"/>
  <c r="Q1061" i="34"/>
  <c r="O1001" i="34"/>
  <c r="B1001" i="34"/>
  <c r="A1001" i="34" s="1"/>
  <c r="R1001" i="34" s="1"/>
  <c r="O984" i="34"/>
  <c r="B984" i="34"/>
  <c r="A984" i="34"/>
  <c r="R984" i="34" s="1"/>
  <c r="P1001" i="34" l="1"/>
  <c r="Q1001" i="34"/>
  <c r="P984" i="34"/>
  <c r="Q984" i="34"/>
  <c r="O857" i="34"/>
  <c r="B857" i="34"/>
  <c r="A857" i="34" s="1"/>
  <c r="R857" i="34" s="1"/>
  <c r="P857" i="34" l="1"/>
  <c r="Q857" i="34"/>
  <c r="O818" i="34"/>
  <c r="L818" i="34"/>
  <c r="B818" i="34"/>
  <c r="A818" i="34" s="1"/>
  <c r="O817" i="34"/>
  <c r="L817" i="34"/>
  <c r="B817" i="34"/>
  <c r="A817" i="34"/>
  <c r="Q817" i="34" s="1"/>
  <c r="O831" i="34"/>
  <c r="L831" i="34"/>
  <c r="B831" i="34"/>
  <c r="A831" i="34" s="1"/>
  <c r="O804" i="34"/>
  <c r="L804" i="34"/>
  <c r="B804" i="34"/>
  <c r="A804" i="34" s="1"/>
  <c r="O803" i="34"/>
  <c r="L803" i="34"/>
  <c r="B803" i="34"/>
  <c r="A803" i="34" s="1"/>
  <c r="R803" i="34" s="1"/>
  <c r="O834" i="34"/>
  <c r="L834" i="34"/>
  <c r="B834" i="34"/>
  <c r="A834" i="34" s="1"/>
  <c r="R834" i="34" s="1"/>
  <c r="O833" i="34"/>
  <c r="L833" i="34"/>
  <c r="B833" i="34"/>
  <c r="A833" i="34" s="1"/>
  <c r="O832" i="34"/>
  <c r="L832" i="34"/>
  <c r="B832" i="34"/>
  <c r="A832" i="34" s="1"/>
  <c r="Q832" i="34" s="1"/>
  <c r="L963" i="34"/>
  <c r="L962" i="34"/>
  <c r="O942" i="34"/>
  <c r="B942" i="34"/>
  <c r="A942" i="34" s="1"/>
  <c r="R818" i="34" l="1"/>
  <c r="Q818" i="34"/>
  <c r="P818" i="34"/>
  <c r="R817" i="34"/>
  <c r="P817" i="34"/>
  <c r="R831" i="34"/>
  <c r="Q831" i="34"/>
  <c r="P831" i="34"/>
  <c r="R804" i="34"/>
  <c r="Q804" i="34"/>
  <c r="P804" i="34"/>
  <c r="P803" i="34"/>
  <c r="Q803" i="34"/>
  <c r="P834" i="34"/>
  <c r="Q834" i="34"/>
  <c r="R833" i="34"/>
  <c r="Q833" i="34"/>
  <c r="P833" i="34"/>
  <c r="R832" i="34"/>
  <c r="P832" i="34"/>
  <c r="R942" i="34"/>
  <c r="P942" i="34"/>
  <c r="Q942" i="34"/>
  <c r="O918" i="34"/>
  <c r="B918" i="34"/>
  <c r="A918" i="34" s="1"/>
  <c r="R918" i="34" s="1"/>
  <c r="O911" i="34"/>
  <c r="B911" i="34"/>
  <c r="A911" i="34" s="1"/>
  <c r="R911" i="34" s="1"/>
  <c r="O876" i="34"/>
  <c r="B876" i="34"/>
  <c r="A876" i="34" s="1"/>
  <c r="R876" i="34" s="1"/>
  <c r="O868" i="34"/>
  <c r="B868" i="34"/>
  <c r="A868" i="34" s="1"/>
  <c r="R868" i="34" s="1"/>
  <c r="Q918" i="34" l="1"/>
  <c r="P918" i="34"/>
  <c r="P911" i="34"/>
  <c r="Q911" i="34"/>
  <c r="P876" i="34"/>
  <c r="Q876" i="34"/>
  <c r="P868" i="34"/>
  <c r="Q868" i="34"/>
  <c r="O1018" i="34"/>
  <c r="B1018" i="34"/>
  <c r="A1018" i="34" s="1"/>
  <c r="O1017" i="34"/>
  <c r="B1017" i="34"/>
  <c r="A1017" i="34" s="1"/>
  <c r="Q1017" i="34" s="1"/>
  <c r="O1016" i="34"/>
  <c r="B1016" i="34"/>
  <c r="A1016" i="34" s="1"/>
  <c r="O1015" i="34"/>
  <c r="B1015" i="34"/>
  <c r="A1015" i="34" s="1"/>
  <c r="O1014" i="34"/>
  <c r="B1014" i="34"/>
  <c r="A1014" i="34" s="1"/>
  <c r="R1014" i="34" s="1"/>
  <c r="O1013" i="34"/>
  <c r="B1013" i="34"/>
  <c r="A1013" i="34" s="1"/>
  <c r="Q1013" i="34" s="1"/>
  <c r="O1012" i="34"/>
  <c r="B1012" i="34"/>
  <c r="A1012" i="34" s="1"/>
  <c r="O1011" i="34"/>
  <c r="B1011" i="34"/>
  <c r="A1011" i="34" s="1"/>
  <c r="O1010" i="34"/>
  <c r="B1010" i="34"/>
  <c r="A1010" i="34" s="1"/>
  <c r="R1010" i="34" s="1"/>
  <c r="O1009" i="34"/>
  <c r="B1009" i="34"/>
  <c r="A1009" i="34" s="1"/>
  <c r="Q1009" i="34" s="1"/>
  <c r="O1008" i="34"/>
  <c r="B1008" i="34"/>
  <c r="A1008" i="34" s="1"/>
  <c r="O1007" i="34"/>
  <c r="B1007" i="34"/>
  <c r="A1007" i="34" s="1"/>
  <c r="O1006" i="34"/>
  <c r="B1006" i="34"/>
  <c r="A1006" i="34" s="1"/>
  <c r="R1006" i="34" s="1"/>
  <c r="O1005" i="34"/>
  <c r="B1005" i="34"/>
  <c r="A1005" i="34" s="1"/>
  <c r="Q1005" i="34" s="1"/>
  <c r="O1004" i="34"/>
  <c r="B1004" i="34"/>
  <c r="A1004" i="34" s="1"/>
  <c r="O1003" i="34"/>
  <c r="B1003" i="34"/>
  <c r="A1003" i="34" s="1"/>
  <c r="O1002" i="34"/>
  <c r="B1002" i="34"/>
  <c r="A1002" i="34" s="1"/>
  <c r="R1002" i="34" s="1"/>
  <c r="O1000" i="34"/>
  <c r="B1000" i="34"/>
  <c r="A1000" i="34" s="1"/>
  <c r="Q1000" i="34" s="1"/>
  <c r="O999" i="34"/>
  <c r="B999" i="34"/>
  <c r="A999" i="34" s="1"/>
  <c r="O998" i="34"/>
  <c r="B998" i="34"/>
  <c r="A998" i="34" s="1"/>
  <c r="O997" i="34"/>
  <c r="B997" i="34"/>
  <c r="A997" i="34" s="1"/>
  <c r="R997" i="34" s="1"/>
  <c r="O996" i="34"/>
  <c r="B996" i="34"/>
  <c r="A996" i="34" s="1"/>
  <c r="Q996" i="34" s="1"/>
  <c r="O995" i="34"/>
  <c r="B995" i="34"/>
  <c r="A995" i="34" s="1"/>
  <c r="O994" i="34"/>
  <c r="B994" i="34"/>
  <c r="A994" i="34" s="1"/>
  <c r="O993" i="34"/>
  <c r="B993" i="34"/>
  <c r="A993" i="34" s="1"/>
  <c r="R993" i="34" s="1"/>
  <c r="O992" i="34"/>
  <c r="B992" i="34"/>
  <c r="A992" i="34" s="1"/>
  <c r="Q992" i="34" s="1"/>
  <c r="O991" i="34"/>
  <c r="B991" i="34"/>
  <c r="A991" i="34" s="1"/>
  <c r="O990" i="34"/>
  <c r="B990" i="34"/>
  <c r="A990" i="34" s="1"/>
  <c r="O989" i="34"/>
  <c r="B989" i="34"/>
  <c r="A989" i="34" s="1"/>
  <c r="R989" i="34" s="1"/>
  <c r="O988" i="34"/>
  <c r="B988" i="34"/>
  <c r="A988" i="34" s="1"/>
  <c r="Q988" i="34" s="1"/>
  <c r="O987" i="34"/>
  <c r="B987" i="34"/>
  <c r="A987" i="34" s="1"/>
  <c r="O986" i="34"/>
  <c r="B986" i="34"/>
  <c r="A986" i="34" s="1"/>
  <c r="O985" i="34"/>
  <c r="B985" i="34"/>
  <c r="A985" i="34" s="1"/>
  <c r="R985" i="34" s="1"/>
  <c r="O983" i="34"/>
  <c r="B983" i="34"/>
  <c r="A983" i="34" s="1"/>
  <c r="Q983" i="34" s="1"/>
  <c r="O982" i="34"/>
  <c r="B982" i="34"/>
  <c r="A982" i="34" s="1"/>
  <c r="O981" i="34"/>
  <c r="B981" i="34"/>
  <c r="A981" i="34" s="1"/>
  <c r="O980" i="34"/>
  <c r="B980" i="34"/>
  <c r="A980" i="34" s="1"/>
  <c r="R980" i="34" s="1"/>
  <c r="O979" i="34"/>
  <c r="B979" i="34"/>
  <c r="A979" i="34" s="1"/>
  <c r="Q979" i="34" s="1"/>
  <c r="O978" i="34"/>
  <c r="B978" i="34"/>
  <c r="A978" i="34" s="1"/>
  <c r="O977" i="34"/>
  <c r="B977" i="34"/>
  <c r="A977" i="34" s="1"/>
  <c r="O976" i="34"/>
  <c r="B976" i="34"/>
  <c r="A976" i="34" s="1"/>
  <c r="R976" i="34" s="1"/>
  <c r="O975" i="34"/>
  <c r="B975" i="34"/>
  <c r="A975" i="34" s="1"/>
  <c r="Q975" i="34" s="1"/>
  <c r="O974" i="34"/>
  <c r="B974" i="34"/>
  <c r="A974" i="34" s="1"/>
  <c r="O973" i="34"/>
  <c r="L973" i="34"/>
  <c r="B973" i="34"/>
  <c r="A973" i="34" s="1"/>
  <c r="O972" i="34"/>
  <c r="L972" i="34"/>
  <c r="B972" i="34"/>
  <c r="A972" i="34" s="1"/>
  <c r="R972" i="34" s="1"/>
  <c r="O971" i="34"/>
  <c r="L971" i="34"/>
  <c r="B971" i="34"/>
  <c r="A971" i="34" s="1"/>
  <c r="Q971" i="34" s="1"/>
  <c r="O970" i="34"/>
  <c r="L970" i="34"/>
  <c r="B970" i="34"/>
  <c r="A970" i="34" s="1"/>
  <c r="O969" i="34"/>
  <c r="L969" i="34"/>
  <c r="B969" i="34"/>
  <c r="A969" i="34" s="1"/>
  <c r="O968" i="34"/>
  <c r="L968" i="34"/>
  <c r="B968" i="34"/>
  <c r="A968" i="34" s="1"/>
  <c r="R968" i="34" s="1"/>
  <c r="O967" i="34"/>
  <c r="L967" i="34"/>
  <c r="B967" i="34"/>
  <c r="A967" i="34" s="1"/>
  <c r="Q967" i="34" s="1"/>
  <c r="O966" i="34"/>
  <c r="L966" i="34"/>
  <c r="B966" i="34"/>
  <c r="A966" i="34" s="1"/>
  <c r="O965" i="34"/>
  <c r="L965" i="34"/>
  <c r="B965" i="34"/>
  <c r="A965" i="34" s="1"/>
  <c r="O963" i="34"/>
  <c r="B963" i="34"/>
  <c r="A963" i="34" s="1"/>
  <c r="O962" i="34"/>
  <c r="B962" i="34"/>
  <c r="A962" i="34" s="1"/>
  <c r="Q962" i="34" s="1"/>
  <c r="O961" i="34"/>
  <c r="B961" i="34"/>
  <c r="A961" i="34" s="1"/>
  <c r="O960" i="34"/>
  <c r="B960" i="34"/>
  <c r="A960" i="34" s="1"/>
  <c r="Q960" i="34" s="1"/>
  <c r="O959" i="34"/>
  <c r="B959" i="34"/>
  <c r="A959" i="34" s="1"/>
  <c r="O958" i="34"/>
  <c r="B958" i="34"/>
  <c r="A958" i="34" s="1"/>
  <c r="Q958" i="34" s="1"/>
  <c r="O957" i="34"/>
  <c r="B957" i="34"/>
  <c r="A957" i="34" s="1"/>
  <c r="P957" i="34" s="1"/>
  <c r="O956" i="34"/>
  <c r="B956" i="34"/>
  <c r="A956" i="34" s="1"/>
  <c r="O955" i="34"/>
  <c r="B955" i="34"/>
  <c r="A955" i="34" s="1"/>
  <c r="O954" i="34"/>
  <c r="B954" i="34"/>
  <c r="A954" i="34" s="1"/>
  <c r="Q954" i="34" s="1"/>
  <c r="O953" i="34"/>
  <c r="B953" i="34"/>
  <c r="A953" i="34" s="1"/>
  <c r="P953" i="34" s="1"/>
  <c r="O952" i="34"/>
  <c r="B952" i="34"/>
  <c r="A952" i="34" s="1"/>
  <c r="Q952" i="34" s="1"/>
  <c r="O951" i="34"/>
  <c r="B951" i="34"/>
  <c r="A951" i="34" s="1"/>
  <c r="O950" i="34"/>
  <c r="B950" i="34"/>
  <c r="A950" i="34" s="1"/>
  <c r="Q950" i="34" s="1"/>
  <c r="O949" i="34"/>
  <c r="B949" i="34"/>
  <c r="A949" i="34" s="1"/>
  <c r="O948" i="34"/>
  <c r="B948" i="34"/>
  <c r="A948" i="34" s="1"/>
  <c r="P948" i="34" s="1"/>
  <c r="O947" i="34"/>
  <c r="B947" i="34"/>
  <c r="A947" i="34" s="1"/>
  <c r="R947" i="34" s="1"/>
  <c r="O946" i="34"/>
  <c r="B946" i="34"/>
  <c r="A946" i="34" s="1"/>
  <c r="O945" i="34"/>
  <c r="B945" i="34"/>
  <c r="A945" i="34" s="1"/>
  <c r="P945" i="34" s="1"/>
  <c r="O944" i="34"/>
  <c r="B944" i="34"/>
  <c r="A944" i="34" s="1"/>
  <c r="P944" i="34" s="1"/>
  <c r="O943" i="34"/>
  <c r="B943" i="34"/>
  <c r="A943" i="34" s="1"/>
  <c r="O941" i="34"/>
  <c r="B941" i="34"/>
  <c r="A941" i="34" s="1"/>
  <c r="O940" i="34"/>
  <c r="B940" i="34"/>
  <c r="A940" i="34" s="1"/>
  <c r="P940" i="34" s="1"/>
  <c r="O939" i="34"/>
  <c r="B939" i="34"/>
  <c r="A939" i="34" s="1"/>
  <c r="P939" i="34" s="1"/>
  <c r="O938" i="34"/>
  <c r="B938" i="34"/>
  <c r="A938" i="34" s="1"/>
  <c r="O937" i="34"/>
  <c r="B937" i="34"/>
  <c r="A937" i="34" s="1"/>
  <c r="O936" i="34"/>
  <c r="B936" i="34"/>
  <c r="A936" i="34" s="1"/>
  <c r="O935" i="34"/>
  <c r="B935" i="34"/>
  <c r="A935" i="34" s="1"/>
  <c r="P935" i="34" s="1"/>
  <c r="O934" i="34"/>
  <c r="B934" i="34"/>
  <c r="A934" i="34" s="1"/>
  <c r="R934" i="34" s="1"/>
  <c r="O933" i="34"/>
  <c r="B933" i="34"/>
  <c r="A933" i="34" s="1"/>
  <c r="O932" i="34"/>
  <c r="B932" i="34"/>
  <c r="A932" i="34" s="1"/>
  <c r="Q932" i="34" s="1"/>
  <c r="O931" i="34"/>
  <c r="B931" i="34"/>
  <c r="A931" i="34" s="1"/>
  <c r="P931" i="34" s="1"/>
  <c r="O930" i="34"/>
  <c r="B930" i="34"/>
  <c r="A930" i="34" s="1"/>
  <c r="R930" i="34" s="1"/>
  <c r="O929" i="34"/>
  <c r="B929" i="34"/>
  <c r="A929" i="34" s="1"/>
  <c r="O928" i="34"/>
  <c r="B928" i="34"/>
  <c r="A928" i="34" s="1"/>
  <c r="O927" i="34"/>
  <c r="B927" i="34"/>
  <c r="A927" i="34" s="1"/>
  <c r="R927" i="34" s="1"/>
  <c r="O926" i="34"/>
  <c r="B926" i="34"/>
  <c r="A926" i="34" s="1"/>
  <c r="Q926" i="34" s="1"/>
  <c r="O925" i="34"/>
  <c r="B925" i="34"/>
  <c r="A925" i="34" s="1"/>
  <c r="O924" i="34"/>
  <c r="B924" i="34"/>
  <c r="A924" i="34" s="1"/>
  <c r="O923" i="34"/>
  <c r="B923" i="34"/>
  <c r="A923" i="34" s="1"/>
  <c r="R923" i="34" s="1"/>
  <c r="O922" i="34"/>
  <c r="B922" i="34"/>
  <c r="A922" i="34" s="1"/>
  <c r="Q922" i="34" s="1"/>
  <c r="O921" i="34"/>
  <c r="B921" i="34"/>
  <c r="A921" i="34" s="1"/>
  <c r="O920" i="34"/>
  <c r="B920" i="34"/>
  <c r="A920" i="34" s="1"/>
  <c r="O919" i="34"/>
  <c r="B919" i="34"/>
  <c r="A919" i="34" s="1"/>
  <c r="R919" i="34" s="1"/>
  <c r="O917" i="34"/>
  <c r="B917" i="34"/>
  <c r="A917" i="34" s="1"/>
  <c r="Q917" i="34" s="1"/>
  <c r="O916" i="34"/>
  <c r="B916" i="34"/>
  <c r="A916" i="34" s="1"/>
  <c r="O915" i="34"/>
  <c r="B915" i="34"/>
  <c r="A915" i="34" s="1"/>
  <c r="O914" i="34"/>
  <c r="B914" i="34"/>
  <c r="A914" i="34" s="1"/>
  <c r="R914" i="34" s="1"/>
  <c r="O913" i="34"/>
  <c r="B913" i="34"/>
  <c r="A913" i="34" s="1"/>
  <c r="Q913" i="34" s="1"/>
  <c r="O912" i="34"/>
  <c r="B912" i="34"/>
  <c r="A912" i="34" s="1"/>
  <c r="O910" i="34"/>
  <c r="B910" i="34"/>
  <c r="A910" i="34" s="1"/>
  <c r="O909" i="34"/>
  <c r="B909" i="34"/>
  <c r="A909" i="34" s="1"/>
  <c r="R909" i="34" s="1"/>
  <c r="O908" i="34"/>
  <c r="B908" i="34"/>
  <c r="A908" i="34" s="1"/>
  <c r="Q908" i="34" s="1"/>
  <c r="O875" i="34"/>
  <c r="B875" i="34"/>
  <c r="A875" i="34" s="1"/>
  <c r="O874" i="34"/>
  <c r="B874" i="34"/>
  <c r="A874" i="34" s="1"/>
  <c r="Q874" i="34" s="1"/>
  <c r="O873" i="34"/>
  <c r="B873" i="34"/>
  <c r="A873" i="34" s="1"/>
  <c r="O872" i="34"/>
  <c r="B872" i="34"/>
  <c r="A872" i="34" s="1"/>
  <c r="O871" i="34"/>
  <c r="B871" i="34"/>
  <c r="A871" i="34" s="1"/>
  <c r="O870" i="34"/>
  <c r="B870" i="34"/>
  <c r="A870" i="34" s="1"/>
  <c r="Q870" i="34" s="1"/>
  <c r="O869" i="34"/>
  <c r="B869" i="34"/>
  <c r="A869" i="34" s="1"/>
  <c r="O867" i="34"/>
  <c r="B867" i="34"/>
  <c r="A867" i="34" s="1"/>
  <c r="O866" i="34"/>
  <c r="B866" i="34"/>
  <c r="A866" i="34" s="1"/>
  <c r="O865" i="34"/>
  <c r="B865" i="34"/>
  <c r="A865" i="34" s="1"/>
  <c r="Q865" i="34" s="1"/>
  <c r="O864" i="34"/>
  <c r="B864" i="34"/>
  <c r="A864" i="34" s="1"/>
  <c r="P864" i="34" s="1"/>
  <c r="O863" i="34"/>
  <c r="B863" i="34"/>
  <c r="A863" i="34" s="1"/>
  <c r="O862" i="34"/>
  <c r="B862" i="34"/>
  <c r="A862" i="34" s="1"/>
  <c r="O861" i="34"/>
  <c r="B861" i="34"/>
  <c r="A861" i="34" s="1"/>
  <c r="Q861" i="34" s="1"/>
  <c r="O860" i="34"/>
  <c r="B860" i="34"/>
  <c r="A860" i="34" s="1"/>
  <c r="O859" i="34"/>
  <c r="B859" i="34"/>
  <c r="A859" i="34" s="1"/>
  <c r="O858" i="34"/>
  <c r="B858" i="34"/>
  <c r="A858" i="34" s="1"/>
  <c r="O856" i="34"/>
  <c r="B856" i="34"/>
  <c r="A856" i="34" s="1"/>
  <c r="Q856" i="34" s="1"/>
  <c r="O855" i="34"/>
  <c r="B855" i="34"/>
  <c r="A855" i="34" s="1"/>
  <c r="P855" i="34" s="1"/>
  <c r="O854" i="34"/>
  <c r="B854" i="34"/>
  <c r="A854" i="34" s="1"/>
  <c r="O895" i="34"/>
  <c r="B895" i="34"/>
  <c r="A895" i="34" s="1"/>
  <c r="O894" i="34"/>
  <c r="B894" i="34"/>
  <c r="A894" i="34" s="1"/>
  <c r="Q894" i="34" s="1"/>
  <c r="O893" i="34"/>
  <c r="B893" i="34"/>
  <c r="A893" i="34" s="1"/>
  <c r="O892" i="34"/>
  <c r="B892" i="34"/>
  <c r="A892" i="34" s="1"/>
  <c r="O891" i="34"/>
  <c r="B891" i="34"/>
  <c r="A891" i="34" s="1"/>
  <c r="R891" i="34" s="1"/>
  <c r="O890" i="34"/>
  <c r="B890" i="34"/>
  <c r="A890" i="34" s="1"/>
  <c r="Q890" i="34" s="1"/>
  <c r="O889" i="34"/>
  <c r="B889" i="34"/>
  <c r="A889" i="34" s="1"/>
  <c r="O888" i="34"/>
  <c r="B888" i="34"/>
  <c r="A888" i="34" s="1"/>
  <c r="O887" i="34"/>
  <c r="B887" i="34"/>
  <c r="A887" i="34" s="1"/>
  <c r="R887" i="34" s="1"/>
  <c r="O886" i="34"/>
  <c r="B886" i="34"/>
  <c r="A886" i="34" s="1"/>
  <c r="Q886" i="34" s="1"/>
  <c r="O885" i="34"/>
  <c r="B885" i="34"/>
  <c r="A885" i="34" s="1"/>
  <c r="O884" i="34"/>
  <c r="B884" i="34"/>
  <c r="A884" i="34" s="1"/>
  <c r="O883" i="34"/>
  <c r="B883" i="34"/>
  <c r="A883" i="34" s="1"/>
  <c r="R883" i="34" s="1"/>
  <c r="O882" i="34"/>
  <c r="B882" i="34"/>
  <c r="A882" i="34" s="1"/>
  <c r="Q882" i="34" s="1"/>
  <c r="O881" i="34"/>
  <c r="B881" i="34"/>
  <c r="A881" i="34" s="1"/>
  <c r="O880" i="34"/>
  <c r="B880" i="34"/>
  <c r="A880" i="34" s="1"/>
  <c r="R880" i="34" s="1"/>
  <c r="O879" i="34"/>
  <c r="B879" i="34"/>
  <c r="A879" i="34" s="1"/>
  <c r="Q879" i="34" s="1"/>
  <c r="O878" i="34"/>
  <c r="B878" i="34"/>
  <c r="A878" i="34" s="1"/>
  <c r="O877" i="34"/>
  <c r="B877" i="34"/>
  <c r="A877" i="34" s="1"/>
  <c r="O1024" i="34"/>
  <c r="B1024" i="34"/>
  <c r="A1024" i="34" s="1"/>
  <c r="O1023" i="34"/>
  <c r="B1023" i="34"/>
  <c r="A1023" i="34" s="1"/>
  <c r="Q1023" i="34" s="1"/>
  <c r="O1022" i="34"/>
  <c r="B1022" i="34"/>
  <c r="A1022" i="34" s="1"/>
  <c r="P1022" i="34" s="1"/>
  <c r="O1021" i="34"/>
  <c r="B1021" i="34"/>
  <c r="A1021" i="34" s="1"/>
  <c r="O1020" i="34"/>
  <c r="B1020" i="34"/>
  <c r="A1020" i="34" s="1"/>
  <c r="R1020" i="34" s="1"/>
  <c r="O1019" i="34"/>
  <c r="B1019" i="34"/>
  <c r="A1019" i="34" s="1"/>
  <c r="Q1019" i="34" s="1"/>
  <c r="O907" i="34"/>
  <c r="B907" i="34"/>
  <c r="A907" i="34" s="1"/>
  <c r="P907" i="34" s="1"/>
  <c r="O906" i="34"/>
  <c r="B906" i="34"/>
  <c r="A906" i="34" s="1"/>
  <c r="O905" i="34"/>
  <c r="B905" i="34"/>
  <c r="A905" i="34" s="1"/>
  <c r="R905" i="34" s="1"/>
  <c r="O904" i="34"/>
  <c r="B904" i="34"/>
  <c r="A904" i="34" s="1"/>
  <c r="Q904" i="34" s="1"/>
  <c r="O903" i="34"/>
  <c r="B903" i="34"/>
  <c r="A903" i="34" s="1"/>
  <c r="P903" i="34" s="1"/>
  <c r="O902" i="34"/>
  <c r="B902" i="34"/>
  <c r="A902" i="34" s="1"/>
  <c r="O901" i="34"/>
  <c r="B901" i="34"/>
  <c r="A901" i="34" s="1"/>
  <c r="R901" i="34" s="1"/>
  <c r="O900" i="34"/>
  <c r="B900" i="34"/>
  <c r="A900" i="34" s="1"/>
  <c r="Q900" i="34" s="1"/>
  <c r="O899" i="34"/>
  <c r="B899" i="34"/>
  <c r="A899" i="34" s="1"/>
  <c r="R899" i="34" s="1"/>
  <c r="O898" i="34"/>
  <c r="B898" i="34"/>
  <c r="A898" i="34" s="1"/>
  <c r="Q898" i="34" s="1"/>
  <c r="O897" i="34"/>
  <c r="B897" i="34"/>
  <c r="A897" i="34" s="1"/>
  <c r="P897" i="34" s="1"/>
  <c r="O896" i="34"/>
  <c r="B896" i="34"/>
  <c r="A896" i="34" s="1"/>
  <c r="O1044" i="34"/>
  <c r="B1044" i="34"/>
  <c r="A1044" i="34" s="1"/>
  <c r="O1043" i="34"/>
  <c r="B1043" i="34"/>
  <c r="A1043" i="34" s="1"/>
  <c r="O1042" i="34"/>
  <c r="B1042" i="34"/>
  <c r="A1042" i="34" s="1"/>
  <c r="O1041" i="34"/>
  <c r="B1041" i="34"/>
  <c r="A1041" i="34" s="1"/>
  <c r="R1041" i="34" s="1"/>
  <c r="O1040" i="34"/>
  <c r="B1040" i="34"/>
  <c r="A1040" i="34" s="1"/>
  <c r="R1040" i="34" s="1"/>
  <c r="O1039" i="34"/>
  <c r="B1039" i="34"/>
  <c r="A1039" i="34" s="1"/>
  <c r="Q1039" i="34" s="1"/>
  <c r="O1038" i="34"/>
  <c r="B1038" i="34"/>
  <c r="A1038" i="34" s="1"/>
  <c r="O1037" i="34"/>
  <c r="B1037" i="34"/>
  <c r="A1037" i="34" s="1"/>
  <c r="R1037" i="34" s="1"/>
  <c r="O1036" i="34"/>
  <c r="B1036" i="34"/>
  <c r="A1036" i="34" s="1"/>
  <c r="R1036" i="34" s="1"/>
  <c r="O1035" i="34"/>
  <c r="B1035" i="34"/>
  <c r="A1035" i="34" s="1"/>
  <c r="Q1035" i="34" s="1"/>
  <c r="O1034" i="34"/>
  <c r="B1034" i="34"/>
  <c r="A1034" i="34" s="1"/>
  <c r="O1033" i="34"/>
  <c r="B1033" i="34"/>
  <c r="A1033" i="34" s="1"/>
  <c r="R1033" i="34" s="1"/>
  <c r="O1032" i="34"/>
  <c r="B1032" i="34"/>
  <c r="A1032" i="34" s="1"/>
  <c r="R1032" i="34" s="1"/>
  <c r="O1031" i="34"/>
  <c r="B1031" i="34"/>
  <c r="A1031" i="34" s="1"/>
  <c r="Q1031" i="34" s="1"/>
  <c r="O1030" i="34"/>
  <c r="B1030" i="34"/>
  <c r="A1030" i="34" s="1"/>
  <c r="O1029" i="34"/>
  <c r="B1029" i="34"/>
  <c r="A1029" i="34" s="1"/>
  <c r="R1029" i="34" s="1"/>
  <c r="O1028" i="34"/>
  <c r="B1028" i="34"/>
  <c r="A1028" i="34" s="1"/>
  <c r="R1028" i="34" s="1"/>
  <c r="O1027" i="34"/>
  <c r="B1027" i="34"/>
  <c r="A1027" i="34" s="1"/>
  <c r="Q1027" i="34" s="1"/>
  <c r="O1026" i="34"/>
  <c r="B1026" i="34"/>
  <c r="A1026" i="34" s="1"/>
  <c r="O1025" i="34"/>
  <c r="B1025" i="34"/>
  <c r="A1025" i="34" s="1"/>
  <c r="R1025" i="34" s="1"/>
  <c r="O1065" i="34"/>
  <c r="B1065" i="34"/>
  <c r="A1065" i="34" s="1"/>
  <c r="O1064" i="34"/>
  <c r="B1064" i="34"/>
  <c r="A1064" i="34" s="1"/>
  <c r="Q1064" i="34" s="1"/>
  <c r="O1063" i="34"/>
  <c r="B1063" i="34"/>
  <c r="A1063" i="34" s="1"/>
  <c r="O1062" i="34"/>
  <c r="B1062" i="34"/>
  <c r="A1062" i="34" s="1"/>
  <c r="O1060" i="34"/>
  <c r="B1060" i="34"/>
  <c r="A1060" i="34" s="1"/>
  <c r="O1059" i="34"/>
  <c r="B1059" i="34"/>
  <c r="A1059" i="34" s="1"/>
  <c r="Q1059" i="34" s="1"/>
  <c r="O1058" i="34"/>
  <c r="B1058" i="34"/>
  <c r="A1058" i="34" s="1"/>
  <c r="O1057" i="34"/>
  <c r="B1057" i="34"/>
  <c r="A1057" i="34" s="1"/>
  <c r="O1056" i="34"/>
  <c r="B1056" i="34"/>
  <c r="A1056" i="34" s="1"/>
  <c r="O1055" i="34"/>
  <c r="B1055" i="34"/>
  <c r="A1055" i="34" s="1"/>
  <c r="Q1055" i="34" s="1"/>
  <c r="O1054" i="34"/>
  <c r="B1054" i="34"/>
  <c r="A1054" i="34" s="1"/>
  <c r="O1053" i="34"/>
  <c r="B1053" i="34"/>
  <c r="A1053" i="34" s="1"/>
  <c r="O1052" i="34"/>
  <c r="B1052" i="34"/>
  <c r="A1052" i="34" s="1"/>
  <c r="O1051" i="34"/>
  <c r="B1051" i="34"/>
  <c r="A1051" i="34" s="1"/>
  <c r="Q1051" i="34" s="1"/>
  <c r="O1050" i="34"/>
  <c r="B1050" i="34"/>
  <c r="A1050" i="34" s="1"/>
  <c r="O1049" i="34"/>
  <c r="B1049" i="34"/>
  <c r="A1049" i="34" s="1"/>
  <c r="O1048" i="34"/>
  <c r="B1048" i="34"/>
  <c r="A1048" i="34" s="1"/>
  <c r="O1047" i="34"/>
  <c r="B1047" i="34"/>
  <c r="A1047" i="34" s="1"/>
  <c r="Q1047" i="34" s="1"/>
  <c r="O1046" i="34"/>
  <c r="B1046" i="34"/>
  <c r="A1046" i="34" s="1"/>
  <c r="O1045" i="34"/>
  <c r="B1045" i="34"/>
  <c r="A1045" i="34" s="1"/>
  <c r="O1085" i="34"/>
  <c r="L1085" i="34"/>
  <c r="B1085" i="34"/>
  <c r="A1085" i="34" s="1"/>
  <c r="O1084" i="34"/>
  <c r="L1084" i="34"/>
  <c r="B1084" i="34"/>
  <c r="A1084" i="34" s="1"/>
  <c r="Q1084" i="34" s="1"/>
  <c r="O1083" i="34"/>
  <c r="L1083" i="34"/>
  <c r="B1083" i="34"/>
  <c r="A1083" i="34" s="1"/>
  <c r="O1082" i="34"/>
  <c r="L1082" i="34"/>
  <c r="B1082" i="34"/>
  <c r="A1082" i="34" s="1"/>
  <c r="O1081" i="34"/>
  <c r="L1081" i="34"/>
  <c r="B1081" i="34"/>
  <c r="A1081" i="34" s="1"/>
  <c r="O1080" i="34"/>
  <c r="L1080" i="34"/>
  <c r="B1080" i="34"/>
  <c r="A1080" i="34" s="1"/>
  <c r="Q1080" i="34" s="1"/>
  <c r="O1079" i="34"/>
  <c r="L1079" i="34"/>
  <c r="B1079" i="34"/>
  <c r="A1079" i="34" s="1"/>
  <c r="O1078" i="34"/>
  <c r="L1078" i="34"/>
  <c r="B1078" i="34"/>
  <c r="A1078" i="34" s="1"/>
  <c r="O1077" i="34"/>
  <c r="L1077" i="34"/>
  <c r="B1077" i="34"/>
  <c r="A1077" i="34" s="1"/>
  <c r="R1077" i="34" s="1"/>
  <c r="O1076" i="34"/>
  <c r="L1076" i="34"/>
  <c r="B1076" i="34"/>
  <c r="A1076" i="34" s="1"/>
  <c r="Q1076" i="34" s="1"/>
  <c r="O1075" i="34"/>
  <c r="L1075" i="34"/>
  <c r="B1075" i="34"/>
  <c r="A1075" i="34" s="1"/>
  <c r="P1075" i="34" s="1"/>
  <c r="O1074" i="34"/>
  <c r="L1074" i="34"/>
  <c r="B1074" i="34"/>
  <c r="A1074" i="34" s="1"/>
  <c r="O1073" i="34"/>
  <c r="L1073" i="34"/>
  <c r="B1073" i="34"/>
  <c r="A1073" i="34" s="1"/>
  <c r="R1073" i="34" s="1"/>
  <c r="O1072" i="34"/>
  <c r="L1072" i="34"/>
  <c r="B1072" i="34"/>
  <c r="A1072" i="34" s="1"/>
  <c r="Q1072" i="34" s="1"/>
  <c r="O1071" i="34"/>
  <c r="L1071" i="34"/>
  <c r="B1071" i="34"/>
  <c r="A1071" i="34" s="1"/>
  <c r="P1071" i="34" s="1"/>
  <c r="O1070" i="34"/>
  <c r="L1070" i="34"/>
  <c r="B1070" i="34"/>
  <c r="A1070" i="34" s="1"/>
  <c r="O1069" i="34"/>
  <c r="L1069" i="34"/>
  <c r="B1069" i="34"/>
  <c r="A1069" i="34" s="1"/>
  <c r="R1069" i="34" s="1"/>
  <c r="O1068" i="34"/>
  <c r="B1068" i="34"/>
  <c r="A1068" i="34" s="1"/>
  <c r="Q1068" i="34" s="1"/>
  <c r="O1067" i="34"/>
  <c r="B1067" i="34"/>
  <c r="A1067" i="34" s="1"/>
  <c r="P1067" i="34" s="1"/>
  <c r="O1066" i="34"/>
  <c r="B1066" i="34"/>
  <c r="A1066" i="34" s="1"/>
  <c r="O1105" i="34"/>
  <c r="L1105" i="34"/>
  <c r="B1105" i="34"/>
  <c r="A1105" i="34" s="1"/>
  <c r="O1104" i="34"/>
  <c r="L1104" i="34"/>
  <c r="B1104" i="34"/>
  <c r="A1104" i="34" s="1"/>
  <c r="Q1104" i="34" s="1"/>
  <c r="O1103" i="34"/>
  <c r="L1103" i="34"/>
  <c r="B1103" i="34"/>
  <c r="A1103" i="34" s="1"/>
  <c r="O1102" i="34"/>
  <c r="L1102" i="34"/>
  <c r="B1102" i="34"/>
  <c r="A1102" i="34" s="1"/>
  <c r="O1101" i="34"/>
  <c r="L1101" i="34"/>
  <c r="B1101" i="34"/>
  <c r="A1101" i="34" s="1"/>
  <c r="O1100" i="34"/>
  <c r="L1100" i="34"/>
  <c r="B1100" i="34"/>
  <c r="A1100" i="34" s="1"/>
  <c r="Q1100" i="34" s="1"/>
  <c r="O1099" i="34"/>
  <c r="L1099" i="34"/>
  <c r="B1099" i="34"/>
  <c r="A1099" i="34" s="1"/>
  <c r="O1098" i="34"/>
  <c r="L1098" i="34"/>
  <c r="B1098" i="34"/>
  <c r="A1098" i="34" s="1"/>
  <c r="O1097" i="34"/>
  <c r="L1097" i="34"/>
  <c r="B1097" i="34"/>
  <c r="A1097" i="34" s="1"/>
  <c r="O1096" i="34"/>
  <c r="L1096" i="34"/>
  <c r="B1096" i="34"/>
  <c r="A1096" i="34" s="1"/>
  <c r="Q1096" i="34" s="1"/>
  <c r="O1095" i="34"/>
  <c r="L1095" i="34"/>
  <c r="B1095" i="34"/>
  <c r="A1095" i="34" s="1"/>
  <c r="P1095" i="34" s="1"/>
  <c r="O1094" i="34"/>
  <c r="L1094" i="34"/>
  <c r="B1094" i="34"/>
  <c r="A1094" i="34" s="1"/>
  <c r="O1093" i="34"/>
  <c r="L1093" i="34"/>
  <c r="B1093" i="34"/>
  <c r="A1093" i="34" s="1"/>
  <c r="O1092" i="34"/>
  <c r="L1092" i="34"/>
  <c r="B1092" i="34"/>
  <c r="A1092" i="34" s="1"/>
  <c r="Q1092" i="34" s="1"/>
  <c r="O1091" i="34"/>
  <c r="L1091" i="34"/>
  <c r="B1091" i="34"/>
  <c r="A1091" i="34" s="1"/>
  <c r="O1090" i="34"/>
  <c r="L1090" i="34"/>
  <c r="B1090" i="34"/>
  <c r="A1090" i="34" s="1"/>
  <c r="O1089" i="34"/>
  <c r="L1089" i="34"/>
  <c r="B1089" i="34"/>
  <c r="A1089" i="34" s="1"/>
  <c r="R1089" i="34" s="1"/>
  <c r="O1088" i="34"/>
  <c r="L1088" i="34"/>
  <c r="B1088" i="34"/>
  <c r="A1088" i="34" s="1"/>
  <c r="Q1088" i="34" s="1"/>
  <c r="O1087" i="34"/>
  <c r="L1087" i="34"/>
  <c r="B1087" i="34"/>
  <c r="A1087" i="34" s="1"/>
  <c r="O1086" i="34"/>
  <c r="L1086" i="34"/>
  <c r="B1086" i="34"/>
  <c r="A1086" i="34" s="1"/>
  <c r="O1125" i="34"/>
  <c r="L1125" i="34"/>
  <c r="B1125" i="34"/>
  <c r="A1125" i="34" s="1"/>
  <c r="O1124" i="34"/>
  <c r="L1124" i="34"/>
  <c r="B1124" i="34"/>
  <c r="A1124" i="34" s="1"/>
  <c r="Q1124" i="34" s="1"/>
  <c r="O1123" i="34"/>
  <c r="L1123" i="34"/>
  <c r="B1123" i="34"/>
  <c r="A1123" i="34" s="1"/>
  <c r="O1122" i="34"/>
  <c r="L1122" i="34"/>
  <c r="B1122" i="34"/>
  <c r="A1122" i="34" s="1"/>
  <c r="O1121" i="34"/>
  <c r="L1121" i="34"/>
  <c r="B1121" i="34"/>
  <c r="A1121" i="34" s="1"/>
  <c r="O1120" i="34"/>
  <c r="L1120" i="34"/>
  <c r="B1120" i="34"/>
  <c r="A1120" i="34" s="1"/>
  <c r="Q1120" i="34" s="1"/>
  <c r="O1119" i="34"/>
  <c r="L1119" i="34"/>
  <c r="B1119" i="34"/>
  <c r="A1119" i="34" s="1"/>
  <c r="O1118" i="34"/>
  <c r="L1118" i="34"/>
  <c r="B1118" i="34"/>
  <c r="A1118" i="34" s="1"/>
  <c r="O1117" i="34"/>
  <c r="L1117" i="34"/>
  <c r="B1117" i="34"/>
  <c r="A1117" i="34" s="1"/>
  <c r="O1116" i="34"/>
  <c r="L1116" i="34"/>
  <c r="B1116" i="34"/>
  <c r="A1116" i="34" s="1"/>
  <c r="Q1116" i="34" s="1"/>
  <c r="O1115" i="34"/>
  <c r="L1115" i="34"/>
  <c r="B1115" i="34"/>
  <c r="A1115" i="34" s="1"/>
  <c r="P1115" i="34" s="1"/>
  <c r="O1114" i="34"/>
  <c r="L1114" i="34"/>
  <c r="B1114" i="34"/>
  <c r="A1114" i="34" s="1"/>
  <c r="O1113" i="34"/>
  <c r="L1113" i="34"/>
  <c r="B1113" i="34"/>
  <c r="A1113" i="34" s="1"/>
  <c r="R1113" i="34" s="1"/>
  <c r="O1112" i="34"/>
  <c r="L1112" i="34"/>
  <c r="B1112" i="34"/>
  <c r="A1112" i="34" s="1"/>
  <c r="Q1112" i="34" s="1"/>
  <c r="O1111" i="34"/>
  <c r="L1111" i="34"/>
  <c r="B1111" i="34"/>
  <c r="A1111" i="34" s="1"/>
  <c r="P1111" i="34" s="1"/>
  <c r="O1110" i="34"/>
  <c r="L1110" i="34"/>
  <c r="B1110" i="34"/>
  <c r="A1110" i="34" s="1"/>
  <c r="O1109" i="34"/>
  <c r="L1109" i="34"/>
  <c r="B1109" i="34"/>
  <c r="A1109" i="34" s="1"/>
  <c r="R1109" i="34" s="1"/>
  <c r="O1108" i="34"/>
  <c r="L1108" i="34"/>
  <c r="B1108" i="34"/>
  <c r="A1108" i="34" s="1"/>
  <c r="Q1108" i="34" s="1"/>
  <c r="O1107" i="34"/>
  <c r="L1107" i="34"/>
  <c r="B1107" i="34"/>
  <c r="A1107" i="34" s="1"/>
  <c r="P1107" i="34" s="1"/>
  <c r="O1106" i="34"/>
  <c r="L1106" i="34"/>
  <c r="B1106" i="34"/>
  <c r="A1106" i="34" s="1"/>
  <c r="O1145" i="34"/>
  <c r="L1145" i="34"/>
  <c r="B1145" i="34"/>
  <c r="A1145" i="34" s="1"/>
  <c r="O1144" i="34"/>
  <c r="L1144" i="34"/>
  <c r="B1144" i="34"/>
  <c r="A1144" i="34" s="1"/>
  <c r="Q1144" i="34" s="1"/>
  <c r="O1143" i="34"/>
  <c r="L1143" i="34"/>
  <c r="B1143" i="34"/>
  <c r="A1143" i="34" s="1"/>
  <c r="O1142" i="34"/>
  <c r="L1142" i="34"/>
  <c r="B1142" i="34"/>
  <c r="A1142" i="34" s="1"/>
  <c r="O1141" i="34"/>
  <c r="L1141" i="34"/>
  <c r="B1141" i="34"/>
  <c r="A1141" i="34" s="1"/>
  <c r="O1140" i="34"/>
  <c r="L1140" i="34"/>
  <c r="B1140" i="34"/>
  <c r="A1140" i="34" s="1"/>
  <c r="Q1140" i="34" s="1"/>
  <c r="O1139" i="34"/>
  <c r="L1139" i="34"/>
  <c r="B1139" i="34"/>
  <c r="A1139" i="34" s="1"/>
  <c r="O1138" i="34"/>
  <c r="L1138" i="34"/>
  <c r="B1138" i="34"/>
  <c r="A1138" i="34" s="1"/>
  <c r="Q1138" i="34" s="1"/>
  <c r="O1137" i="34"/>
  <c r="L1137" i="34"/>
  <c r="B1137" i="34"/>
  <c r="A1137" i="34" s="1"/>
  <c r="O1136" i="34"/>
  <c r="L1136" i="34"/>
  <c r="B1136" i="34"/>
  <c r="A1136" i="34" s="1"/>
  <c r="Q1136" i="34" s="1"/>
  <c r="O1135" i="34"/>
  <c r="L1135" i="34"/>
  <c r="B1135" i="34"/>
  <c r="A1135" i="34" s="1"/>
  <c r="O1134" i="34"/>
  <c r="L1134" i="34"/>
  <c r="B1134" i="34"/>
  <c r="A1134" i="34" s="1"/>
  <c r="O1133" i="34"/>
  <c r="L1133" i="34"/>
  <c r="B1133" i="34"/>
  <c r="A1133" i="34" s="1"/>
  <c r="O1132" i="34"/>
  <c r="L1132" i="34"/>
  <c r="B1132" i="34"/>
  <c r="A1132" i="34" s="1"/>
  <c r="Q1132" i="34" s="1"/>
  <c r="O1131" i="34"/>
  <c r="L1131" i="34"/>
  <c r="B1131" i="34"/>
  <c r="A1131" i="34" s="1"/>
  <c r="O1130" i="34"/>
  <c r="L1130" i="34"/>
  <c r="B1130" i="34"/>
  <c r="A1130" i="34" s="1"/>
  <c r="Q1130" i="34" s="1"/>
  <c r="O1129" i="34"/>
  <c r="L1129" i="34"/>
  <c r="B1129" i="34"/>
  <c r="A1129" i="34" s="1"/>
  <c r="O1128" i="34"/>
  <c r="L1128" i="34"/>
  <c r="B1128" i="34"/>
  <c r="A1128" i="34" s="1"/>
  <c r="Q1128" i="34" s="1"/>
  <c r="O1127" i="34"/>
  <c r="L1127" i="34"/>
  <c r="B1127" i="34"/>
  <c r="A1127" i="34" s="1"/>
  <c r="O1126" i="34"/>
  <c r="L1126" i="34"/>
  <c r="B1126" i="34"/>
  <c r="A1126" i="34" s="1"/>
  <c r="O1165" i="34"/>
  <c r="L1165" i="34"/>
  <c r="B1165" i="34"/>
  <c r="A1165" i="34" s="1"/>
  <c r="O1164" i="34"/>
  <c r="L1164" i="34"/>
  <c r="B1164" i="34"/>
  <c r="A1164" i="34" s="1"/>
  <c r="Q1164" i="34" s="1"/>
  <c r="O1163" i="34"/>
  <c r="L1163" i="34"/>
  <c r="B1163" i="34"/>
  <c r="A1163" i="34" s="1"/>
  <c r="P1163" i="34" s="1"/>
  <c r="O1162" i="34"/>
  <c r="L1162" i="34"/>
  <c r="B1162" i="34"/>
  <c r="A1162" i="34" s="1"/>
  <c r="O1161" i="34"/>
  <c r="L1161" i="34"/>
  <c r="B1161" i="34"/>
  <c r="A1161" i="34" s="1"/>
  <c r="R1161" i="34" s="1"/>
  <c r="O1160" i="34"/>
  <c r="L1160" i="34"/>
  <c r="B1160" i="34"/>
  <c r="A1160" i="34" s="1"/>
  <c r="Q1160" i="34" s="1"/>
  <c r="O1159" i="34"/>
  <c r="L1159" i="34"/>
  <c r="B1159" i="34"/>
  <c r="A1159" i="34" s="1"/>
  <c r="P1159" i="34" s="1"/>
  <c r="O1158" i="34"/>
  <c r="L1158" i="34"/>
  <c r="B1158" i="34"/>
  <c r="A1158" i="34" s="1"/>
  <c r="O1157" i="34"/>
  <c r="L1157" i="34"/>
  <c r="B1157" i="34"/>
  <c r="A1157" i="34" s="1"/>
  <c r="R1157" i="34" s="1"/>
  <c r="O1156" i="34"/>
  <c r="L1156" i="34"/>
  <c r="B1156" i="34"/>
  <c r="A1156" i="34" s="1"/>
  <c r="Q1156" i="34" s="1"/>
  <c r="O1155" i="34"/>
  <c r="L1155" i="34"/>
  <c r="B1155" i="34"/>
  <c r="A1155" i="34" s="1"/>
  <c r="P1155" i="34" s="1"/>
  <c r="O1154" i="34"/>
  <c r="L1154" i="34"/>
  <c r="B1154" i="34"/>
  <c r="A1154" i="34" s="1"/>
  <c r="O1153" i="34"/>
  <c r="L1153" i="34"/>
  <c r="B1153" i="34"/>
  <c r="A1153" i="34" s="1"/>
  <c r="R1153" i="34" s="1"/>
  <c r="O1152" i="34"/>
  <c r="L1152" i="34"/>
  <c r="B1152" i="34"/>
  <c r="A1152" i="34" s="1"/>
  <c r="Q1152" i="34" s="1"/>
  <c r="O1151" i="34"/>
  <c r="L1151" i="34"/>
  <c r="B1151" i="34"/>
  <c r="A1151" i="34" s="1"/>
  <c r="P1151" i="34" s="1"/>
  <c r="O1150" i="34"/>
  <c r="L1150" i="34"/>
  <c r="B1150" i="34"/>
  <c r="A1150" i="34" s="1"/>
  <c r="O1149" i="34"/>
  <c r="L1149" i="34"/>
  <c r="B1149" i="34"/>
  <c r="A1149" i="34" s="1"/>
  <c r="R1149" i="34" s="1"/>
  <c r="O1148" i="34"/>
  <c r="L1148" i="34"/>
  <c r="B1148" i="34"/>
  <c r="A1148" i="34" s="1"/>
  <c r="Q1148" i="34" s="1"/>
  <c r="O1147" i="34"/>
  <c r="L1147" i="34"/>
  <c r="B1147" i="34"/>
  <c r="A1147" i="34" s="1"/>
  <c r="P1147" i="34" s="1"/>
  <c r="O1146" i="34"/>
  <c r="L1146" i="34"/>
  <c r="B1146" i="34"/>
  <c r="A1146" i="34" s="1"/>
  <c r="O1185" i="34"/>
  <c r="L1185" i="34"/>
  <c r="B1185" i="34"/>
  <c r="A1185" i="34" s="1"/>
  <c r="O1184" i="34"/>
  <c r="L1184" i="34"/>
  <c r="B1184" i="34"/>
  <c r="A1184" i="34" s="1"/>
  <c r="Q1184" i="34" s="1"/>
  <c r="O1183" i="34"/>
  <c r="L1183" i="34"/>
  <c r="B1183" i="34"/>
  <c r="A1183" i="34" s="1"/>
  <c r="O1182" i="34"/>
  <c r="L1182" i="34"/>
  <c r="B1182" i="34"/>
  <c r="A1182" i="34" s="1"/>
  <c r="O1181" i="34"/>
  <c r="L1181" i="34"/>
  <c r="B1181" i="34"/>
  <c r="A1181" i="34" s="1"/>
  <c r="R1181" i="34" s="1"/>
  <c r="O1180" i="34"/>
  <c r="L1180" i="34"/>
  <c r="B1180" i="34"/>
  <c r="A1180" i="34" s="1"/>
  <c r="Q1180" i="34" s="1"/>
  <c r="O1179" i="34"/>
  <c r="L1179" i="34"/>
  <c r="B1179" i="34"/>
  <c r="A1179" i="34" s="1"/>
  <c r="O1178" i="34"/>
  <c r="L1178" i="34"/>
  <c r="B1178" i="34"/>
  <c r="A1178" i="34" s="1"/>
  <c r="O1177" i="34"/>
  <c r="L1177" i="34"/>
  <c r="B1177" i="34"/>
  <c r="A1177" i="34" s="1"/>
  <c r="R1177" i="34" s="1"/>
  <c r="O1176" i="34"/>
  <c r="L1176" i="34"/>
  <c r="B1176" i="34"/>
  <c r="A1176" i="34" s="1"/>
  <c r="Q1176" i="34" s="1"/>
  <c r="O1175" i="34"/>
  <c r="L1175" i="34"/>
  <c r="B1175" i="34"/>
  <c r="A1175" i="34" s="1"/>
  <c r="O1174" i="34"/>
  <c r="L1174" i="34"/>
  <c r="B1174" i="34"/>
  <c r="A1174" i="34" s="1"/>
  <c r="O1173" i="34"/>
  <c r="L1173" i="34"/>
  <c r="B1173" i="34"/>
  <c r="A1173" i="34" s="1"/>
  <c r="R1173" i="34" s="1"/>
  <c r="O1172" i="34"/>
  <c r="L1172" i="34"/>
  <c r="B1172" i="34"/>
  <c r="A1172" i="34" s="1"/>
  <c r="Q1172" i="34" s="1"/>
  <c r="O1171" i="34"/>
  <c r="L1171" i="34"/>
  <c r="B1171" i="34"/>
  <c r="A1171" i="34" s="1"/>
  <c r="O1170" i="34"/>
  <c r="L1170" i="34"/>
  <c r="B1170" i="34"/>
  <c r="A1170" i="34" s="1"/>
  <c r="O1169" i="34"/>
  <c r="L1169" i="34"/>
  <c r="B1169" i="34"/>
  <c r="A1169" i="34" s="1"/>
  <c r="R1169" i="34" s="1"/>
  <c r="O1168" i="34"/>
  <c r="L1168" i="34"/>
  <c r="B1168" i="34"/>
  <c r="A1168" i="34" s="1"/>
  <c r="Q1168" i="34" s="1"/>
  <c r="O1167" i="34"/>
  <c r="L1167" i="34"/>
  <c r="B1167" i="34"/>
  <c r="A1167" i="34" s="1"/>
  <c r="O1166" i="34"/>
  <c r="L1166" i="34"/>
  <c r="B1166" i="34"/>
  <c r="A1166" i="34" s="1"/>
  <c r="O1205" i="34"/>
  <c r="L1205" i="34"/>
  <c r="B1205" i="34"/>
  <c r="A1205" i="34" s="1"/>
  <c r="O1204" i="34"/>
  <c r="L1204" i="34"/>
  <c r="B1204" i="34"/>
  <c r="A1204" i="34" s="1"/>
  <c r="O1203" i="34"/>
  <c r="L1203" i="34"/>
  <c r="B1203" i="34"/>
  <c r="A1203" i="34" s="1"/>
  <c r="O1202" i="34"/>
  <c r="L1202" i="34"/>
  <c r="B1202" i="34"/>
  <c r="A1202" i="34" s="1"/>
  <c r="O1201" i="34"/>
  <c r="L1201" i="34"/>
  <c r="B1201" i="34"/>
  <c r="A1201" i="34" s="1"/>
  <c r="O1200" i="34"/>
  <c r="L1200" i="34"/>
  <c r="B1200" i="34"/>
  <c r="A1200" i="34" s="1"/>
  <c r="Q1200" i="34" s="1"/>
  <c r="O1199" i="34"/>
  <c r="L1199" i="34"/>
  <c r="B1199" i="34"/>
  <c r="A1199" i="34" s="1"/>
  <c r="O1198" i="34"/>
  <c r="L1198" i="34"/>
  <c r="B1198" i="34"/>
  <c r="A1198" i="34" s="1"/>
  <c r="Q1198" i="34" s="1"/>
  <c r="O1197" i="34"/>
  <c r="L1197" i="34"/>
  <c r="B1197" i="34"/>
  <c r="A1197" i="34" s="1"/>
  <c r="O1196" i="34"/>
  <c r="L1196" i="34"/>
  <c r="B1196" i="34"/>
  <c r="A1196" i="34" s="1"/>
  <c r="Q1196" i="34" s="1"/>
  <c r="O1195" i="34"/>
  <c r="L1195" i="34"/>
  <c r="B1195" i="34"/>
  <c r="A1195" i="34" s="1"/>
  <c r="O1194" i="34"/>
  <c r="L1194" i="34"/>
  <c r="B1194" i="34"/>
  <c r="A1194" i="34" s="1"/>
  <c r="Q1194" i="34" s="1"/>
  <c r="O1193" i="34"/>
  <c r="L1193" i="34"/>
  <c r="B1193" i="34"/>
  <c r="A1193" i="34" s="1"/>
  <c r="O1192" i="34"/>
  <c r="L1192" i="34"/>
  <c r="B1192" i="34"/>
  <c r="A1192" i="34" s="1"/>
  <c r="Q1192" i="34" s="1"/>
  <c r="O1191" i="34"/>
  <c r="L1191" i="34"/>
  <c r="B1191" i="34"/>
  <c r="A1191" i="34" s="1"/>
  <c r="O1190" i="34"/>
  <c r="L1190" i="34"/>
  <c r="B1190" i="34"/>
  <c r="A1190" i="34" s="1"/>
  <c r="O1189" i="34"/>
  <c r="L1189" i="34"/>
  <c r="B1189" i="34"/>
  <c r="A1189" i="34" s="1"/>
  <c r="O1188" i="34"/>
  <c r="L1188" i="34"/>
  <c r="B1188" i="34"/>
  <c r="A1188" i="34" s="1"/>
  <c r="Q1188" i="34" s="1"/>
  <c r="O1187" i="34"/>
  <c r="L1187" i="34"/>
  <c r="B1187" i="34"/>
  <c r="A1187" i="34" s="1"/>
  <c r="O1186" i="34"/>
  <c r="L1186" i="34"/>
  <c r="B1186" i="34"/>
  <c r="A1186" i="34" s="1"/>
  <c r="Q1186" i="34" s="1"/>
  <c r="O1225" i="34"/>
  <c r="L1225" i="34"/>
  <c r="B1225" i="34"/>
  <c r="A1225" i="34" s="1"/>
  <c r="O1224" i="34"/>
  <c r="L1224" i="34"/>
  <c r="B1224" i="34"/>
  <c r="A1224" i="34" s="1"/>
  <c r="Q1224" i="34" s="1"/>
  <c r="O1223" i="34"/>
  <c r="L1223" i="34"/>
  <c r="B1223" i="34"/>
  <c r="A1223" i="34" s="1"/>
  <c r="O1222" i="34"/>
  <c r="L1222" i="34"/>
  <c r="B1222" i="34"/>
  <c r="A1222" i="34" s="1"/>
  <c r="O1221" i="34"/>
  <c r="L1221" i="34"/>
  <c r="B1221" i="34"/>
  <c r="A1221" i="34" s="1"/>
  <c r="O1220" i="34"/>
  <c r="L1220" i="34"/>
  <c r="B1220" i="34"/>
  <c r="A1220" i="34" s="1"/>
  <c r="Q1220" i="34" s="1"/>
  <c r="O1219" i="34"/>
  <c r="L1219" i="34"/>
  <c r="B1219" i="34"/>
  <c r="A1219" i="34" s="1"/>
  <c r="O1218" i="34"/>
  <c r="L1218" i="34"/>
  <c r="B1218" i="34"/>
  <c r="A1218" i="34" s="1"/>
  <c r="Q1218" i="34" s="1"/>
  <c r="O1217" i="34"/>
  <c r="L1217" i="34"/>
  <c r="B1217" i="34"/>
  <c r="A1217" i="34" s="1"/>
  <c r="O1216" i="34"/>
  <c r="L1216" i="34"/>
  <c r="B1216" i="34"/>
  <c r="A1216" i="34" s="1"/>
  <c r="Q1216" i="34" s="1"/>
  <c r="O1215" i="34"/>
  <c r="L1215" i="34"/>
  <c r="B1215" i="34"/>
  <c r="A1215" i="34" s="1"/>
  <c r="O1214" i="34"/>
  <c r="L1214" i="34"/>
  <c r="B1214" i="34"/>
  <c r="A1214" i="34" s="1"/>
  <c r="O1213" i="34"/>
  <c r="L1213" i="34"/>
  <c r="B1213" i="34"/>
  <c r="A1213" i="34" s="1"/>
  <c r="O1212" i="34"/>
  <c r="L1212" i="34"/>
  <c r="B1212" i="34"/>
  <c r="A1212" i="34" s="1"/>
  <c r="Q1212" i="34" s="1"/>
  <c r="O1211" i="34"/>
  <c r="L1211" i="34"/>
  <c r="B1211" i="34"/>
  <c r="A1211" i="34" s="1"/>
  <c r="O1210" i="34"/>
  <c r="L1210" i="34"/>
  <c r="B1210" i="34"/>
  <c r="A1210" i="34" s="1"/>
  <c r="Q1210" i="34" s="1"/>
  <c r="O1209" i="34"/>
  <c r="L1209" i="34"/>
  <c r="B1209" i="34"/>
  <c r="A1209" i="34" s="1"/>
  <c r="O1208" i="34"/>
  <c r="L1208" i="34"/>
  <c r="B1208" i="34"/>
  <c r="A1208" i="34" s="1"/>
  <c r="Q1208" i="34" s="1"/>
  <c r="O1207" i="34"/>
  <c r="L1207" i="34"/>
  <c r="B1207" i="34"/>
  <c r="A1207" i="34" s="1"/>
  <c r="O1206" i="34"/>
  <c r="L1206" i="34"/>
  <c r="B1206" i="34"/>
  <c r="A1206" i="34" s="1"/>
  <c r="L847" i="34"/>
  <c r="O846" i="34"/>
  <c r="B846" i="34"/>
  <c r="A846" i="34" s="1"/>
  <c r="R846" i="34" s="1"/>
  <c r="Q948" i="34" l="1"/>
  <c r="Q1214" i="34"/>
  <c r="R1214" i="34"/>
  <c r="P1091" i="34"/>
  <c r="R1091" i="34"/>
  <c r="P1167" i="34"/>
  <c r="R1167" i="34"/>
  <c r="Q1206" i="34"/>
  <c r="R1206" i="34"/>
  <c r="Q1222" i="34"/>
  <c r="R1222" i="34"/>
  <c r="P1087" i="34"/>
  <c r="R1087" i="34"/>
  <c r="P1171" i="34"/>
  <c r="R1171" i="34"/>
  <c r="P1179" i="34"/>
  <c r="R1179" i="34"/>
  <c r="Q1126" i="34"/>
  <c r="R1126" i="34"/>
  <c r="P961" i="34"/>
  <c r="R961" i="34"/>
  <c r="P970" i="34"/>
  <c r="R970" i="34"/>
  <c r="P978" i="34"/>
  <c r="R978" i="34"/>
  <c r="P987" i="34"/>
  <c r="R987" i="34"/>
  <c r="P995" i="34"/>
  <c r="R995" i="34"/>
  <c r="P1004" i="34"/>
  <c r="R1004" i="34"/>
  <c r="P1012" i="34"/>
  <c r="R1012" i="34"/>
  <c r="P1175" i="34"/>
  <c r="R1175" i="34"/>
  <c r="Q1134" i="34"/>
  <c r="R1134" i="34"/>
  <c r="P966" i="34"/>
  <c r="R966" i="34"/>
  <c r="P974" i="34"/>
  <c r="R974" i="34"/>
  <c r="P982" i="34"/>
  <c r="R982" i="34"/>
  <c r="P991" i="34"/>
  <c r="R991" i="34"/>
  <c r="P999" i="34"/>
  <c r="R999" i="34"/>
  <c r="P1008" i="34"/>
  <c r="R1008" i="34"/>
  <c r="P1016" i="34"/>
  <c r="R1016" i="34"/>
  <c r="P1183" i="34"/>
  <c r="R1183" i="34"/>
  <c r="P936" i="34"/>
  <c r="R936" i="34"/>
  <c r="P949" i="34"/>
  <c r="R949" i="34"/>
  <c r="R1210" i="34"/>
  <c r="Q944" i="34"/>
  <c r="R1218" i="34"/>
  <c r="R1130" i="34"/>
  <c r="R1095" i="34"/>
  <c r="R940" i="34"/>
  <c r="R945" i="34"/>
  <c r="R1138" i="34"/>
  <c r="R953" i="34"/>
  <c r="R957" i="34"/>
  <c r="R864" i="34"/>
  <c r="P860" i="34"/>
  <c r="R860" i="34"/>
  <c r="R855" i="34"/>
  <c r="P916" i="34"/>
  <c r="R916" i="34"/>
  <c r="Q916" i="34"/>
  <c r="P925" i="34"/>
  <c r="R925" i="34"/>
  <c r="Q925" i="34"/>
  <c r="R933" i="34"/>
  <c r="P933" i="34"/>
  <c r="Q933" i="34"/>
  <c r="R915" i="34"/>
  <c r="Q915" i="34"/>
  <c r="P915" i="34"/>
  <c r="R924" i="34"/>
  <c r="Q924" i="34"/>
  <c r="P924" i="34"/>
  <c r="P912" i="34"/>
  <c r="R912" i="34"/>
  <c r="Q912" i="34"/>
  <c r="P921" i="34"/>
  <c r="R921" i="34"/>
  <c r="Q921" i="34"/>
  <c r="R929" i="34"/>
  <c r="P929" i="34"/>
  <c r="Q929" i="34"/>
  <c r="R943" i="34"/>
  <c r="Q943" i="34"/>
  <c r="P943" i="34"/>
  <c r="R910" i="34"/>
  <c r="Q910" i="34"/>
  <c r="P910" i="34"/>
  <c r="R920" i="34"/>
  <c r="Q920" i="34"/>
  <c r="P920" i="34"/>
  <c r="R928" i="34"/>
  <c r="Q928" i="34"/>
  <c r="P928" i="34"/>
  <c r="R938" i="34"/>
  <c r="P938" i="34"/>
  <c r="Q938" i="34"/>
  <c r="R908" i="34"/>
  <c r="R913" i="34"/>
  <c r="R917" i="34"/>
  <c r="R922" i="34"/>
  <c r="R926" i="34"/>
  <c r="R931" i="34"/>
  <c r="R935" i="34"/>
  <c r="Q939" i="34"/>
  <c r="Q946" i="34"/>
  <c r="R946" i="34"/>
  <c r="P946" i="34"/>
  <c r="R956" i="34"/>
  <c r="P956" i="34"/>
  <c r="R965" i="34"/>
  <c r="P965" i="34"/>
  <c r="P909" i="34"/>
  <c r="P914" i="34"/>
  <c r="P919" i="34"/>
  <c r="P923" i="34"/>
  <c r="P927" i="34"/>
  <c r="P930" i="34"/>
  <c r="P932" i="34"/>
  <c r="P934" i="34"/>
  <c r="R939" i="34"/>
  <c r="P947" i="34"/>
  <c r="R951" i="34"/>
  <c r="Q951" i="34"/>
  <c r="P951" i="34"/>
  <c r="R959" i="34"/>
  <c r="Q959" i="34"/>
  <c r="P959" i="34"/>
  <c r="R969" i="34"/>
  <c r="Q969" i="34"/>
  <c r="P969" i="34"/>
  <c r="R973" i="34"/>
  <c r="Q973" i="34"/>
  <c r="P973" i="34"/>
  <c r="R977" i="34"/>
  <c r="Q977" i="34"/>
  <c r="P977" i="34"/>
  <c r="R981" i="34"/>
  <c r="Q981" i="34"/>
  <c r="P981" i="34"/>
  <c r="R986" i="34"/>
  <c r="Q986" i="34"/>
  <c r="P986" i="34"/>
  <c r="R990" i="34"/>
  <c r="Q990" i="34"/>
  <c r="P990" i="34"/>
  <c r="R994" i="34"/>
  <c r="Q994" i="34"/>
  <c r="P994" i="34"/>
  <c r="R998" i="34"/>
  <c r="Q998" i="34"/>
  <c r="P998" i="34"/>
  <c r="R1003" i="34"/>
  <c r="Q1003" i="34"/>
  <c r="P1003" i="34"/>
  <c r="R1007" i="34"/>
  <c r="Q1007" i="34"/>
  <c r="P1007" i="34"/>
  <c r="R1011" i="34"/>
  <c r="Q1011" i="34"/>
  <c r="P1011" i="34"/>
  <c r="R1015" i="34"/>
  <c r="Q1015" i="34"/>
  <c r="P1015" i="34"/>
  <c r="R1018" i="34"/>
  <c r="Q1018" i="34"/>
  <c r="P1018" i="34"/>
  <c r="R897" i="34"/>
  <c r="R903" i="34"/>
  <c r="R907" i="34"/>
  <c r="R1022" i="34"/>
  <c r="P908" i="34"/>
  <c r="Q909" i="34"/>
  <c r="P913" i="34"/>
  <c r="Q914" i="34"/>
  <c r="P917" i="34"/>
  <c r="Q919" i="34"/>
  <c r="P922" i="34"/>
  <c r="Q923" i="34"/>
  <c r="P926" i="34"/>
  <c r="Q927" i="34"/>
  <c r="Q930" i="34"/>
  <c r="R932" i="34"/>
  <c r="Q934" i="34"/>
  <c r="Q937" i="34"/>
  <c r="R937" i="34"/>
  <c r="P937" i="34"/>
  <c r="R944" i="34"/>
  <c r="Q947" i="34"/>
  <c r="R952" i="34"/>
  <c r="P952" i="34"/>
  <c r="R960" i="34"/>
  <c r="P960" i="34"/>
  <c r="Q931" i="34"/>
  <c r="Q935" i="34"/>
  <c r="Q941" i="34"/>
  <c r="R941" i="34"/>
  <c r="P941" i="34"/>
  <c r="R948" i="34"/>
  <c r="R955" i="34"/>
  <c r="Q955" i="34"/>
  <c r="P955" i="34"/>
  <c r="Q956" i="34"/>
  <c r="R963" i="34"/>
  <c r="Q963" i="34"/>
  <c r="P963" i="34"/>
  <c r="Q965" i="34"/>
  <c r="Q936" i="34"/>
  <c r="Q940" i="34"/>
  <c r="Q945" i="34"/>
  <c r="Q949" i="34"/>
  <c r="R950" i="34"/>
  <c r="Q953" i="34"/>
  <c r="R954" i="34"/>
  <c r="Q957" i="34"/>
  <c r="R958" i="34"/>
  <c r="Q961" i="34"/>
  <c r="R962" i="34"/>
  <c r="Q966" i="34"/>
  <c r="R967" i="34"/>
  <c r="Q970" i="34"/>
  <c r="R971" i="34"/>
  <c r="Q974" i="34"/>
  <c r="R975" i="34"/>
  <c r="Q978" i="34"/>
  <c r="R979" i="34"/>
  <c r="Q982" i="34"/>
  <c r="R983" i="34"/>
  <c r="Q987" i="34"/>
  <c r="R988" i="34"/>
  <c r="Q991" i="34"/>
  <c r="R992" i="34"/>
  <c r="Q995" i="34"/>
  <c r="R996" i="34"/>
  <c r="Q999" i="34"/>
  <c r="R1000" i="34"/>
  <c r="Q1004" i="34"/>
  <c r="R1005" i="34"/>
  <c r="Q1008" i="34"/>
  <c r="R1009" i="34"/>
  <c r="Q1012" i="34"/>
  <c r="R1013" i="34"/>
  <c r="Q1016" i="34"/>
  <c r="R1017" i="34"/>
  <c r="P968" i="34"/>
  <c r="P972" i="34"/>
  <c r="P976" i="34"/>
  <c r="P980" i="34"/>
  <c r="P985" i="34"/>
  <c r="P989" i="34"/>
  <c r="P993" i="34"/>
  <c r="P997" i="34"/>
  <c r="P1002" i="34"/>
  <c r="P1006" i="34"/>
  <c r="P1010" i="34"/>
  <c r="P1014" i="34"/>
  <c r="P950" i="34"/>
  <c r="P954" i="34"/>
  <c r="P958" i="34"/>
  <c r="P962" i="34"/>
  <c r="P967" i="34"/>
  <c r="Q968" i="34"/>
  <c r="P971" i="34"/>
  <c r="Q972" i="34"/>
  <c r="P975" i="34"/>
  <c r="Q976" i="34"/>
  <c r="P979" i="34"/>
  <c r="Q980" i="34"/>
  <c r="P983" i="34"/>
  <c r="Q985" i="34"/>
  <c r="P988" i="34"/>
  <c r="Q989" i="34"/>
  <c r="P992" i="34"/>
  <c r="Q993" i="34"/>
  <c r="P996" i="34"/>
  <c r="Q997" i="34"/>
  <c r="P1000" i="34"/>
  <c r="Q1002" i="34"/>
  <c r="P1005" i="34"/>
  <c r="Q1006" i="34"/>
  <c r="P1009" i="34"/>
  <c r="Q1010" i="34"/>
  <c r="P1013" i="34"/>
  <c r="Q1014" i="34"/>
  <c r="P1017" i="34"/>
  <c r="R859" i="34"/>
  <c r="Q859" i="34"/>
  <c r="P859" i="34"/>
  <c r="R862" i="34"/>
  <c r="Q862" i="34"/>
  <c r="P862" i="34"/>
  <c r="R871" i="34"/>
  <c r="Q871" i="34"/>
  <c r="P871" i="34"/>
  <c r="P889" i="34"/>
  <c r="R889" i="34"/>
  <c r="R854" i="34"/>
  <c r="Q854" i="34"/>
  <c r="P854" i="34"/>
  <c r="R858" i="34"/>
  <c r="Q858" i="34"/>
  <c r="P858" i="34"/>
  <c r="P869" i="34"/>
  <c r="R869" i="34"/>
  <c r="Q869" i="34"/>
  <c r="R875" i="34"/>
  <c r="Q875" i="34"/>
  <c r="P875" i="34"/>
  <c r="R867" i="34"/>
  <c r="Q867" i="34"/>
  <c r="P867" i="34"/>
  <c r="P873" i="34"/>
  <c r="R873" i="34"/>
  <c r="Q873" i="34"/>
  <c r="P878" i="34"/>
  <c r="R878" i="34"/>
  <c r="P885" i="34"/>
  <c r="R885" i="34"/>
  <c r="P893" i="34"/>
  <c r="R893" i="34"/>
  <c r="R863" i="34"/>
  <c r="Q863" i="34"/>
  <c r="P863" i="34"/>
  <c r="R866" i="34"/>
  <c r="Q866" i="34"/>
  <c r="P866" i="34"/>
  <c r="R872" i="34"/>
  <c r="Q872" i="34"/>
  <c r="P872" i="34"/>
  <c r="Q855" i="34"/>
  <c r="R856" i="34"/>
  <c r="Q860" i="34"/>
  <c r="R861" i="34"/>
  <c r="Q864" i="34"/>
  <c r="R865" i="34"/>
  <c r="R870" i="34"/>
  <c r="R874" i="34"/>
  <c r="P856" i="34"/>
  <c r="P861" i="34"/>
  <c r="P865" i="34"/>
  <c r="P870" i="34"/>
  <c r="P874" i="34"/>
  <c r="R877" i="34"/>
  <c r="Q877" i="34"/>
  <c r="P877" i="34"/>
  <c r="R881" i="34"/>
  <c r="Q881" i="34"/>
  <c r="P881" i="34"/>
  <c r="R884" i="34"/>
  <c r="Q884" i="34"/>
  <c r="P884" i="34"/>
  <c r="R888" i="34"/>
  <c r="Q888" i="34"/>
  <c r="P888" i="34"/>
  <c r="R892" i="34"/>
  <c r="Q892" i="34"/>
  <c r="P892" i="34"/>
  <c r="R895" i="34"/>
  <c r="Q895" i="34"/>
  <c r="P895" i="34"/>
  <c r="Q878" i="34"/>
  <c r="R879" i="34"/>
  <c r="R882" i="34"/>
  <c r="Q885" i="34"/>
  <c r="R886" i="34"/>
  <c r="Q889" i="34"/>
  <c r="R890" i="34"/>
  <c r="Q893" i="34"/>
  <c r="R894" i="34"/>
  <c r="P880" i="34"/>
  <c r="P883" i="34"/>
  <c r="P887" i="34"/>
  <c r="P891" i="34"/>
  <c r="P879" i="34"/>
  <c r="Q880" i="34"/>
  <c r="P882" i="34"/>
  <c r="Q883" i="34"/>
  <c r="P886" i="34"/>
  <c r="Q887" i="34"/>
  <c r="P890" i="34"/>
  <c r="Q891" i="34"/>
  <c r="P894" i="34"/>
  <c r="R896" i="34"/>
  <c r="Q896" i="34"/>
  <c r="P896" i="34"/>
  <c r="R902" i="34"/>
  <c r="Q902" i="34"/>
  <c r="P902" i="34"/>
  <c r="R906" i="34"/>
  <c r="Q906" i="34"/>
  <c r="P906" i="34"/>
  <c r="R1024" i="34"/>
  <c r="Q1024" i="34"/>
  <c r="P1024" i="34"/>
  <c r="R1021" i="34"/>
  <c r="Q1021" i="34"/>
  <c r="P1021" i="34"/>
  <c r="Q897" i="34"/>
  <c r="R898" i="34"/>
  <c r="R900" i="34"/>
  <c r="Q903" i="34"/>
  <c r="R904" i="34"/>
  <c r="Q907" i="34"/>
  <c r="R1019" i="34"/>
  <c r="Q1022" i="34"/>
  <c r="R1023" i="34"/>
  <c r="P899" i="34"/>
  <c r="P901" i="34"/>
  <c r="P905" i="34"/>
  <c r="P1020" i="34"/>
  <c r="R1027" i="34"/>
  <c r="R1031" i="34"/>
  <c r="R1035" i="34"/>
  <c r="R1039" i="34"/>
  <c r="P898" i="34"/>
  <c r="Q899" i="34"/>
  <c r="P900" i="34"/>
  <c r="Q901" i="34"/>
  <c r="P904" i="34"/>
  <c r="Q905" i="34"/>
  <c r="P1019" i="34"/>
  <c r="Q1020" i="34"/>
  <c r="P1023" i="34"/>
  <c r="P1026" i="34"/>
  <c r="R1026" i="34"/>
  <c r="Q1026" i="34"/>
  <c r="P1030" i="34"/>
  <c r="R1030" i="34"/>
  <c r="Q1030" i="34"/>
  <c r="P1034" i="34"/>
  <c r="R1034" i="34"/>
  <c r="Q1034" i="34"/>
  <c r="P1038" i="34"/>
  <c r="R1038" i="34"/>
  <c r="Q1038" i="34"/>
  <c r="R1044" i="34"/>
  <c r="Q1044" i="34"/>
  <c r="P1044" i="34"/>
  <c r="Q1043" i="34"/>
  <c r="P1043" i="34"/>
  <c r="R1043" i="34"/>
  <c r="P1042" i="34"/>
  <c r="R1042" i="34"/>
  <c r="Q1042" i="34"/>
  <c r="P1025" i="34"/>
  <c r="P1029" i="34"/>
  <c r="P1033" i="34"/>
  <c r="P1037" i="34"/>
  <c r="P1041" i="34"/>
  <c r="Q1025" i="34"/>
  <c r="P1028" i="34"/>
  <c r="Q1029" i="34"/>
  <c r="P1032" i="34"/>
  <c r="Q1033" i="34"/>
  <c r="P1036" i="34"/>
  <c r="Q1037" i="34"/>
  <c r="P1040" i="34"/>
  <c r="Q1041" i="34"/>
  <c r="P1027" i="34"/>
  <c r="Q1028" i="34"/>
  <c r="P1031" i="34"/>
  <c r="Q1032" i="34"/>
  <c r="P1035" i="34"/>
  <c r="Q1036" i="34"/>
  <c r="P1039" i="34"/>
  <c r="Q1040" i="34"/>
  <c r="R1049" i="34"/>
  <c r="Q1049" i="34"/>
  <c r="P1049" i="34"/>
  <c r="P1054" i="34"/>
  <c r="R1054" i="34"/>
  <c r="Q1054" i="34"/>
  <c r="R1060" i="34"/>
  <c r="Q1060" i="34"/>
  <c r="P1060" i="34"/>
  <c r="R1048" i="34"/>
  <c r="Q1048" i="34"/>
  <c r="P1048" i="34"/>
  <c r="R1053" i="34"/>
  <c r="Q1053" i="34"/>
  <c r="P1053" i="34"/>
  <c r="P1058" i="34"/>
  <c r="R1058" i="34"/>
  <c r="Q1058" i="34"/>
  <c r="R1065" i="34"/>
  <c r="Q1065" i="34"/>
  <c r="P1065" i="34"/>
  <c r="P1079" i="34"/>
  <c r="R1079" i="34"/>
  <c r="P1046" i="34"/>
  <c r="R1046" i="34"/>
  <c r="Q1046" i="34"/>
  <c r="R1052" i="34"/>
  <c r="Q1052" i="34"/>
  <c r="P1052" i="34"/>
  <c r="R1057" i="34"/>
  <c r="Q1057" i="34"/>
  <c r="P1057" i="34"/>
  <c r="P1063" i="34"/>
  <c r="R1063" i="34"/>
  <c r="Q1063" i="34"/>
  <c r="R1045" i="34"/>
  <c r="Q1045" i="34"/>
  <c r="P1045" i="34"/>
  <c r="P1050" i="34"/>
  <c r="R1050" i="34"/>
  <c r="Q1050" i="34"/>
  <c r="R1056" i="34"/>
  <c r="Q1056" i="34"/>
  <c r="P1056" i="34"/>
  <c r="R1062" i="34"/>
  <c r="Q1062" i="34"/>
  <c r="P1062" i="34"/>
  <c r="R1047" i="34"/>
  <c r="R1051" i="34"/>
  <c r="R1055" i="34"/>
  <c r="R1059" i="34"/>
  <c r="R1064" i="34"/>
  <c r="P1047" i="34"/>
  <c r="P1051" i="34"/>
  <c r="P1055" i="34"/>
  <c r="P1059" i="34"/>
  <c r="P1064" i="34"/>
  <c r="R1067" i="34"/>
  <c r="R1071" i="34"/>
  <c r="R1075" i="34"/>
  <c r="R1066" i="34"/>
  <c r="Q1066" i="34"/>
  <c r="P1066" i="34"/>
  <c r="R1070" i="34"/>
  <c r="Q1070" i="34"/>
  <c r="P1070" i="34"/>
  <c r="R1074" i="34"/>
  <c r="Q1074" i="34"/>
  <c r="P1074" i="34"/>
  <c r="R1078" i="34"/>
  <c r="Q1078" i="34"/>
  <c r="P1078" i="34"/>
  <c r="R1081" i="34"/>
  <c r="Q1081" i="34"/>
  <c r="P1081" i="34"/>
  <c r="R1085" i="34"/>
  <c r="Q1085" i="34"/>
  <c r="P1085" i="34"/>
  <c r="P1083" i="34"/>
  <c r="R1083" i="34"/>
  <c r="Q1083" i="34"/>
  <c r="R1082" i="34"/>
  <c r="Q1082" i="34"/>
  <c r="P1082" i="34"/>
  <c r="Q1067" i="34"/>
  <c r="R1068" i="34"/>
  <c r="Q1071" i="34"/>
  <c r="R1072" i="34"/>
  <c r="Q1075" i="34"/>
  <c r="R1076" i="34"/>
  <c r="Q1079" i="34"/>
  <c r="R1080" i="34"/>
  <c r="R1084" i="34"/>
  <c r="P1069" i="34"/>
  <c r="P1073" i="34"/>
  <c r="P1077" i="34"/>
  <c r="P1068" i="34"/>
  <c r="Q1069" i="34"/>
  <c r="P1072" i="34"/>
  <c r="Q1073" i="34"/>
  <c r="P1076" i="34"/>
  <c r="Q1077" i="34"/>
  <c r="P1080" i="34"/>
  <c r="P1084" i="34"/>
  <c r="R1086" i="34"/>
  <c r="Q1086" i="34"/>
  <c r="P1086" i="34"/>
  <c r="R1090" i="34"/>
  <c r="Q1090" i="34"/>
  <c r="P1090" i="34"/>
  <c r="R1093" i="34"/>
  <c r="Q1093" i="34"/>
  <c r="P1093" i="34"/>
  <c r="R1101" i="34"/>
  <c r="Q1101" i="34"/>
  <c r="P1101" i="34"/>
  <c r="P1099" i="34"/>
  <c r="R1099" i="34"/>
  <c r="Q1099" i="34"/>
  <c r="R1105" i="34"/>
  <c r="Q1105" i="34"/>
  <c r="P1105" i="34"/>
  <c r="R1098" i="34"/>
  <c r="Q1098" i="34"/>
  <c r="P1098" i="34"/>
  <c r="P1103" i="34"/>
  <c r="R1103" i="34"/>
  <c r="Q1103" i="34"/>
  <c r="R1094" i="34"/>
  <c r="Q1094" i="34"/>
  <c r="P1094" i="34"/>
  <c r="R1097" i="34"/>
  <c r="Q1097" i="34"/>
  <c r="P1097" i="34"/>
  <c r="R1102" i="34"/>
  <c r="Q1102" i="34"/>
  <c r="P1102" i="34"/>
  <c r="Q1087" i="34"/>
  <c r="R1088" i="34"/>
  <c r="Q1091" i="34"/>
  <c r="R1092" i="34"/>
  <c r="Q1095" i="34"/>
  <c r="R1096" i="34"/>
  <c r="R1100" i="34"/>
  <c r="R1104" i="34"/>
  <c r="P1089" i="34"/>
  <c r="R1107" i="34"/>
  <c r="R1111" i="34"/>
  <c r="R1115" i="34"/>
  <c r="P1088" i="34"/>
  <c r="Q1089" i="34"/>
  <c r="P1092" i="34"/>
  <c r="P1096" i="34"/>
  <c r="P1100" i="34"/>
  <c r="P1104" i="34"/>
  <c r="R1106" i="34"/>
  <c r="Q1106" i="34"/>
  <c r="P1106" i="34"/>
  <c r="R1110" i="34"/>
  <c r="Q1110" i="34"/>
  <c r="P1110" i="34"/>
  <c r="R1114" i="34"/>
  <c r="Q1114" i="34"/>
  <c r="P1114" i="34"/>
  <c r="R1121" i="34"/>
  <c r="Q1121" i="34"/>
  <c r="P1121" i="34"/>
  <c r="P1119" i="34"/>
  <c r="R1119" i="34"/>
  <c r="Q1119" i="34"/>
  <c r="R1125" i="34"/>
  <c r="Q1125" i="34"/>
  <c r="P1125" i="34"/>
  <c r="R1118" i="34"/>
  <c r="Q1118" i="34"/>
  <c r="P1118" i="34"/>
  <c r="P1123" i="34"/>
  <c r="R1123" i="34"/>
  <c r="Q1123" i="34"/>
  <c r="R1117" i="34"/>
  <c r="Q1117" i="34"/>
  <c r="P1117" i="34"/>
  <c r="R1122" i="34"/>
  <c r="Q1122" i="34"/>
  <c r="P1122" i="34"/>
  <c r="Q1107" i="34"/>
  <c r="R1108" i="34"/>
  <c r="Q1111" i="34"/>
  <c r="R1112" i="34"/>
  <c r="Q1115" i="34"/>
  <c r="R1116" i="34"/>
  <c r="R1120" i="34"/>
  <c r="R1124" i="34"/>
  <c r="P1109" i="34"/>
  <c r="P1113" i="34"/>
  <c r="P1108" i="34"/>
  <c r="Q1109" i="34"/>
  <c r="P1112" i="34"/>
  <c r="Q1113" i="34"/>
  <c r="P1116" i="34"/>
  <c r="P1120" i="34"/>
  <c r="P1124" i="34"/>
  <c r="R1133" i="34"/>
  <c r="Q1133" i="34"/>
  <c r="P1133" i="34"/>
  <c r="P1135" i="34"/>
  <c r="R1135" i="34"/>
  <c r="Q1135" i="34"/>
  <c r="P1127" i="34"/>
  <c r="R1127" i="34"/>
  <c r="Q1127" i="34"/>
  <c r="R1141" i="34"/>
  <c r="Q1141" i="34"/>
  <c r="P1141" i="34"/>
  <c r="R1137" i="34"/>
  <c r="Q1137" i="34"/>
  <c r="P1137" i="34"/>
  <c r="P1139" i="34"/>
  <c r="R1139" i="34"/>
  <c r="Q1139" i="34"/>
  <c r="R1145" i="34"/>
  <c r="Q1145" i="34"/>
  <c r="P1145" i="34"/>
  <c r="P1143" i="34"/>
  <c r="R1143" i="34"/>
  <c r="Q1143" i="34"/>
  <c r="R1129" i="34"/>
  <c r="Q1129" i="34"/>
  <c r="P1129" i="34"/>
  <c r="P1131" i="34"/>
  <c r="R1131" i="34"/>
  <c r="Q1131" i="34"/>
  <c r="R1142" i="34"/>
  <c r="Q1142" i="34"/>
  <c r="P1142" i="34"/>
  <c r="R1147" i="34"/>
  <c r="R1151" i="34"/>
  <c r="R1155" i="34"/>
  <c r="R1159" i="34"/>
  <c r="R1163" i="34"/>
  <c r="P1126" i="34"/>
  <c r="R1128" i="34"/>
  <c r="P1130" i="34"/>
  <c r="R1132" i="34"/>
  <c r="P1134" i="34"/>
  <c r="R1136" i="34"/>
  <c r="P1138" i="34"/>
  <c r="R1140" i="34"/>
  <c r="R1144" i="34"/>
  <c r="P1128" i="34"/>
  <c r="P1132" i="34"/>
  <c r="P1136" i="34"/>
  <c r="P1140" i="34"/>
  <c r="P1144" i="34"/>
  <c r="R1146" i="34"/>
  <c r="Q1146" i="34"/>
  <c r="P1146" i="34"/>
  <c r="R1150" i="34"/>
  <c r="Q1150" i="34"/>
  <c r="P1150" i="34"/>
  <c r="R1162" i="34"/>
  <c r="Q1162" i="34"/>
  <c r="P1162" i="34"/>
  <c r="R1154" i="34"/>
  <c r="Q1154" i="34"/>
  <c r="P1154" i="34"/>
  <c r="R1158" i="34"/>
  <c r="Q1158" i="34"/>
  <c r="P1158" i="34"/>
  <c r="R1165" i="34"/>
  <c r="Q1165" i="34"/>
  <c r="P1165" i="34"/>
  <c r="Q1147" i="34"/>
  <c r="R1148" i="34"/>
  <c r="Q1151" i="34"/>
  <c r="R1152" i="34"/>
  <c r="Q1155" i="34"/>
  <c r="R1156" i="34"/>
  <c r="Q1159" i="34"/>
  <c r="R1160" i="34"/>
  <c r="Q1163" i="34"/>
  <c r="R1164" i="34"/>
  <c r="P1149" i="34"/>
  <c r="P1153" i="34"/>
  <c r="P1157" i="34"/>
  <c r="P1161" i="34"/>
  <c r="P1148" i="34"/>
  <c r="Q1149" i="34"/>
  <c r="P1152" i="34"/>
  <c r="Q1153" i="34"/>
  <c r="P1156" i="34"/>
  <c r="Q1157" i="34"/>
  <c r="P1160" i="34"/>
  <c r="Q1161" i="34"/>
  <c r="P1164" i="34"/>
  <c r="R1166" i="34"/>
  <c r="Q1166" i="34"/>
  <c r="P1166" i="34"/>
  <c r="R1170" i="34"/>
  <c r="Q1170" i="34"/>
  <c r="P1170" i="34"/>
  <c r="R1182" i="34"/>
  <c r="Q1182" i="34"/>
  <c r="P1182" i="34"/>
  <c r="R1185" i="34"/>
  <c r="Q1185" i="34"/>
  <c r="P1185" i="34"/>
  <c r="Q1190" i="34"/>
  <c r="R1190" i="34"/>
  <c r="R1202" i="34"/>
  <c r="P1202" i="34"/>
  <c r="R1174" i="34"/>
  <c r="Q1174" i="34"/>
  <c r="P1174" i="34"/>
  <c r="R1178" i="34"/>
  <c r="Q1178" i="34"/>
  <c r="P1178" i="34"/>
  <c r="Q1204" i="34"/>
  <c r="R1204" i="34"/>
  <c r="Q1167" i="34"/>
  <c r="R1168" i="34"/>
  <c r="Q1171" i="34"/>
  <c r="R1172" i="34"/>
  <c r="Q1175" i="34"/>
  <c r="R1176" i="34"/>
  <c r="Q1179" i="34"/>
  <c r="R1180" i="34"/>
  <c r="Q1183" i="34"/>
  <c r="R1184" i="34"/>
  <c r="R1198" i="34"/>
  <c r="P1169" i="34"/>
  <c r="P1173" i="34"/>
  <c r="P1177" i="34"/>
  <c r="P1181" i="34"/>
  <c r="R1186" i="34"/>
  <c r="R1194" i="34"/>
  <c r="P1168" i="34"/>
  <c r="Q1169" i="34"/>
  <c r="P1172" i="34"/>
  <c r="Q1173" i="34"/>
  <c r="P1176" i="34"/>
  <c r="Q1177" i="34"/>
  <c r="P1180" i="34"/>
  <c r="Q1181" i="34"/>
  <c r="P1184" i="34"/>
  <c r="R1201" i="34"/>
  <c r="Q1201" i="34"/>
  <c r="P1201" i="34"/>
  <c r="R1205" i="34"/>
  <c r="Q1205" i="34"/>
  <c r="P1205" i="34"/>
  <c r="R1197" i="34"/>
  <c r="Q1197" i="34"/>
  <c r="P1197" i="34"/>
  <c r="P1199" i="34"/>
  <c r="R1199" i="34"/>
  <c r="Q1199" i="34"/>
  <c r="R1189" i="34"/>
  <c r="Q1189" i="34"/>
  <c r="P1189" i="34"/>
  <c r="P1191" i="34"/>
  <c r="R1191" i="34"/>
  <c r="Q1191" i="34"/>
  <c r="P1187" i="34"/>
  <c r="R1187" i="34"/>
  <c r="Q1187" i="34"/>
  <c r="P1203" i="34"/>
  <c r="R1203" i="34"/>
  <c r="Q1203" i="34"/>
  <c r="R1193" i="34"/>
  <c r="Q1193" i="34"/>
  <c r="P1193" i="34"/>
  <c r="P1195" i="34"/>
  <c r="R1195" i="34"/>
  <c r="Q1195" i="34"/>
  <c r="P1190" i="34"/>
  <c r="R1192" i="34"/>
  <c r="R1196" i="34"/>
  <c r="P1198" i="34"/>
  <c r="R1200" i="34"/>
  <c r="P1186" i="34"/>
  <c r="R1188" i="34"/>
  <c r="P1194" i="34"/>
  <c r="Q1202" i="34"/>
  <c r="P1200" i="34"/>
  <c r="P1204" i="34"/>
  <c r="P1188" i="34"/>
  <c r="P1192" i="34"/>
  <c r="P1196" i="34"/>
  <c r="R1209" i="34"/>
  <c r="Q1209" i="34"/>
  <c r="P1209" i="34"/>
  <c r="P1211" i="34"/>
  <c r="R1211" i="34"/>
  <c r="Q1211" i="34"/>
  <c r="R1225" i="34"/>
  <c r="Q1225" i="34"/>
  <c r="P1225" i="34"/>
  <c r="P1207" i="34"/>
  <c r="R1207" i="34"/>
  <c r="Q1207" i="34"/>
  <c r="R1217" i="34"/>
  <c r="Q1217" i="34"/>
  <c r="P1217" i="34"/>
  <c r="P1219" i="34"/>
  <c r="R1219" i="34"/>
  <c r="Q1219" i="34"/>
  <c r="R1213" i="34"/>
  <c r="P1213" i="34"/>
  <c r="Q1213" i="34"/>
  <c r="P1215" i="34"/>
  <c r="R1215" i="34"/>
  <c r="Q1215" i="34"/>
  <c r="R1221" i="34"/>
  <c r="P1221" i="34"/>
  <c r="Q1221" i="34"/>
  <c r="P1223" i="34"/>
  <c r="R1223" i="34"/>
  <c r="Q1223" i="34"/>
  <c r="P1206" i="34"/>
  <c r="R1208" i="34"/>
  <c r="P1210" i="34"/>
  <c r="R1212" i="34"/>
  <c r="P1214" i="34"/>
  <c r="R1216" i="34"/>
  <c r="P1218" i="34"/>
  <c r="R1220" i="34"/>
  <c r="P1222" i="34"/>
  <c r="R1224" i="34"/>
  <c r="P1208" i="34"/>
  <c r="P1212" i="34"/>
  <c r="P1216" i="34"/>
  <c r="P1220" i="34"/>
  <c r="P1224" i="34"/>
  <c r="P846" i="34"/>
  <c r="Q846" i="34"/>
  <c r="A37" i="12"/>
  <c r="A38" i="12"/>
  <c r="A39" i="12"/>
  <c r="A40" i="12"/>
  <c r="A41" i="12"/>
  <c r="A42" i="12"/>
  <c r="O795" i="34" l="1"/>
  <c r="B795" i="34"/>
  <c r="A795" i="34" s="1"/>
  <c r="R795" i="34" s="1"/>
  <c r="O699" i="34"/>
  <c r="L699" i="34"/>
  <c r="B699" i="34"/>
  <c r="A699" i="34" s="1"/>
  <c r="O698" i="34"/>
  <c r="L698" i="34"/>
  <c r="B698" i="34"/>
  <c r="A698" i="34" s="1"/>
  <c r="P795" i="34" l="1"/>
  <c r="Q795" i="34"/>
  <c r="R699" i="34"/>
  <c r="Q699" i="34"/>
  <c r="P699" i="34"/>
  <c r="Q698" i="34"/>
  <c r="P698" i="34"/>
  <c r="R698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66" i="34"/>
  <c r="O67" i="34"/>
  <c r="O68" i="34"/>
  <c r="O69" i="34"/>
  <c r="O70" i="34"/>
  <c r="O71" i="34"/>
  <c r="O72" i="34"/>
  <c r="O73" i="34"/>
  <c r="O74" i="34"/>
  <c r="O75" i="34"/>
  <c r="O76" i="34"/>
  <c r="O77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0" i="34"/>
  <c r="O91" i="34"/>
  <c r="O92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0" i="34"/>
  <c r="O111" i="34"/>
  <c r="O112" i="34"/>
  <c r="O113" i="34"/>
  <c r="O114" i="34"/>
  <c r="O115" i="34"/>
  <c r="O116" i="34"/>
  <c r="O117" i="34"/>
  <c r="O118" i="34"/>
  <c r="O119" i="34"/>
  <c r="O120" i="34"/>
  <c r="O121" i="34"/>
  <c r="O122" i="34"/>
  <c r="O123" i="34"/>
  <c r="O124" i="34"/>
  <c r="O125" i="34"/>
  <c r="O126" i="34"/>
  <c r="O127" i="34"/>
  <c r="O128" i="34"/>
  <c r="O129" i="34"/>
  <c r="O130" i="34"/>
  <c r="O131" i="34"/>
  <c r="O132" i="34"/>
  <c r="O133" i="34"/>
  <c r="O134" i="34"/>
  <c r="O135" i="34"/>
  <c r="O136" i="34"/>
  <c r="O137" i="34"/>
  <c r="O138" i="34"/>
  <c r="O139" i="34"/>
  <c r="O140" i="34"/>
  <c r="O141" i="34"/>
  <c r="O142" i="34"/>
  <c r="O143" i="34"/>
  <c r="O144" i="34"/>
  <c r="O145" i="34"/>
  <c r="O146" i="34"/>
  <c r="O147" i="34"/>
  <c r="O148" i="34"/>
  <c r="O149" i="34"/>
  <c r="O150" i="34"/>
  <c r="O151" i="34"/>
  <c r="O152" i="34"/>
  <c r="O153" i="34"/>
  <c r="O154" i="34"/>
  <c r="O155" i="34"/>
  <c r="O156" i="34"/>
  <c r="O157" i="34"/>
  <c r="O158" i="34"/>
  <c r="O159" i="34"/>
  <c r="O160" i="34"/>
  <c r="O161" i="34"/>
  <c r="O162" i="34"/>
  <c r="O163" i="34"/>
  <c r="O164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0" i="34"/>
  <c r="O181" i="34"/>
  <c r="O182" i="34"/>
  <c r="O183" i="34"/>
  <c r="O184" i="34"/>
  <c r="O185" i="34"/>
  <c r="O186" i="34"/>
  <c r="O187" i="34"/>
  <c r="O188" i="34"/>
  <c r="O189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1" i="34"/>
  <c r="O222" i="34"/>
  <c r="O223" i="34"/>
  <c r="O224" i="34"/>
  <c r="O225" i="34"/>
  <c r="O226" i="34"/>
  <c r="O227" i="34"/>
  <c r="O228" i="34"/>
  <c r="O229" i="34"/>
  <c r="O230" i="34"/>
  <c r="O231" i="34"/>
  <c r="O232" i="34"/>
  <c r="O233" i="34"/>
  <c r="O234" i="34"/>
  <c r="O235" i="34"/>
  <c r="O236" i="34"/>
  <c r="O237" i="34"/>
  <c r="O238" i="34"/>
  <c r="O239" i="34"/>
  <c r="O240" i="34"/>
  <c r="O241" i="34"/>
  <c r="O242" i="34"/>
  <c r="O243" i="34"/>
  <c r="O244" i="34"/>
  <c r="O245" i="34"/>
  <c r="O246" i="34"/>
  <c r="O247" i="34"/>
  <c r="O248" i="34"/>
  <c r="O249" i="34"/>
  <c r="O250" i="34"/>
  <c r="O251" i="34"/>
  <c r="O252" i="34"/>
  <c r="O253" i="34"/>
  <c r="O254" i="34"/>
  <c r="O255" i="34"/>
  <c r="O256" i="34"/>
  <c r="O257" i="34"/>
  <c r="O258" i="34"/>
  <c r="O259" i="34"/>
  <c r="O260" i="34"/>
  <c r="O261" i="34"/>
  <c r="O262" i="34"/>
  <c r="O263" i="34"/>
  <c r="O264" i="34"/>
  <c r="O265" i="34"/>
  <c r="O266" i="34"/>
  <c r="O267" i="34"/>
  <c r="O268" i="34"/>
  <c r="O269" i="34"/>
  <c r="O270" i="34"/>
  <c r="O271" i="34"/>
  <c r="O272" i="34"/>
  <c r="O273" i="34"/>
  <c r="O274" i="34"/>
  <c r="O275" i="34"/>
  <c r="O276" i="34"/>
  <c r="O277" i="34"/>
  <c r="O278" i="34"/>
  <c r="O279" i="34"/>
  <c r="O280" i="34"/>
  <c r="O281" i="34"/>
  <c r="O282" i="34"/>
  <c r="O283" i="34"/>
  <c r="O284" i="34"/>
  <c r="O285" i="34"/>
  <c r="O286" i="34"/>
  <c r="O287" i="34"/>
  <c r="O288" i="34"/>
  <c r="O289" i="34"/>
  <c r="O290" i="34"/>
  <c r="O291" i="34"/>
  <c r="O292" i="34"/>
  <c r="O293" i="34"/>
  <c r="O294" i="34"/>
  <c r="O295" i="34"/>
  <c r="O296" i="34"/>
  <c r="O297" i="34"/>
  <c r="O298" i="34"/>
  <c r="O299" i="34"/>
  <c r="O300" i="34"/>
  <c r="O301" i="34"/>
  <c r="O302" i="34"/>
  <c r="O303" i="34"/>
  <c r="O304" i="34"/>
  <c r="O305" i="34"/>
  <c r="O306" i="34"/>
  <c r="O307" i="34"/>
  <c r="O308" i="34"/>
  <c r="O309" i="34"/>
  <c r="O310" i="34"/>
  <c r="O311" i="34"/>
  <c r="O312" i="34"/>
  <c r="O313" i="34"/>
  <c r="O314" i="34"/>
  <c r="O315" i="34"/>
  <c r="O316" i="34"/>
  <c r="O317" i="34"/>
  <c r="O318" i="34"/>
  <c r="O319" i="34"/>
  <c r="O320" i="34"/>
  <c r="O321" i="34"/>
  <c r="O322" i="34"/>
  <c r="O323" i="34"/>
  <c r="O324" i="34"/>
  <c r="O325" i="34"/>
  <c r="O326" i="34"/>
  <c r="O327" i="34"/>
  <c r="O328" i="34"/>
  <c r="O329" i="34"/>
  <c r="O330" i="34"/>
  <c r="O331" i="34"/>
  <c r="O332" i="34"/>
  <c r="O333" i="34"/>
  <c r="O334" i="34"/>
  <c r="O335" i="34"/>
  <c r="O336" i="34"/>
  <c r="O337" i="34"/>
  <c r="O338" i="34"/>
  <c r="O339" i="34"/>
  <c r="O340" i="34"/>
  <c r="O341" i="34"/>
  <c r="O342" i="34"/>
  <c r="O343" i="34"/>
  <c r="O344" i="34"/>
  <c r="O345" i="34"/>
  <c r="O346" i="34"/>
  <c r="O347" i="34"/>
  <c r="O348" i="34"/>
  <c r="O349" i="34"/>
  <c r="O350" i="34"/>
  <c r="O351" i="34"/>
  <c r="O352" i="34"/>
  <c r="O353" i="34"/>
  <c r="O354" i="34"/>
  <c r="O355" i="34"/>
  <c r="O356" i="34"/>
  <c r="O357" i="34"/>
  <c r="O358" i="34"/>
  <c r="O359" i="34"/>
  <c r="O360" i="34"/>
  <c r="O361" i="34"/>
  <c r="O362" i="34"/>
  <c r="O363" i="34"/>
  <c r="O364" i="34"/>
  <c r="O365" i="34"/>
  <c r="O366" i="34"/>
  <c r="O367" i="34"/>
  <c r="O368" i="34"/>
  <c r="O369" i="34"/>
  <c r="O370" i="34"/>
  <c r="O371" i="34"/>
  <c r="O372" i="34"/>
  <c r="O373" i="34"/>
  <c r="O374" i="34"/>
  <c r="O375" i="34"/>
  <c r="O376" i="34"/>
  <c r="O377" i="34"/>
  <c r="O378" i="34"/>
  <c r="O379" i="34"/>
  <c r="O380" i="34"/>
  <c r="O381" i="34"/>
  <c r="O382" i="34"/>
  <c r="O383" i="34"/>
  <c r="O384" i="34"/>
  <c r="O385" i="34"/>
  <c r="O386" i="34"/>
  <c r="O387" i="34"/>
  <c r="O388" i="34"/>
  <c r="O389" i="34"/>
  <c r="O390" i="34"/>
  <c r="O391" i="34"/>
  <c r="O392" i="34"/>
  <c r="O393" i="34"/>
  <c r="O394" i="34"/>
  <c r="O395" i="34"/>
  <c r="O396" i="34"/>
  <c r="O397" i="34"/>
  <c r="O398" i="34"/>
  <c r="O399" i="34"/>
  <c r="O400" i="34"/>
  <c r="O401" i="34"/>
  <c r="O402" i="34"/>
  <c r="O403" i="34"/>
  <c r="O404" i="34"/>
  <c r="O405" i="34"/>
  <c r="O406" i="34"/>
  <c r="O407" i="34"/>
  <c r="O408" i="34"/>
  <c r="O409" i="34"/>
  <c r="O410" i="34"/>
  <c r="O411" i="34"/>
  <c r="O412" i="34"/>
  <c r="O413" i="34"/>
  <c r="O414" i="34"/>
  <c r="O415" i="34"/>
  <c r="O416" i="34"/>
  <c r="O417" i="34"/>
  <c r="O418" i="34"/>
  <c r="O419" i="34"/>
  <c r="O420" i="34"/>
  <c r="O421" i="34"/>
  <c r="O422" i="34"/>
  <c r="O423" i="34"/>
  <c r="O424" i="34"/>
  <c r="O425" i="34"/>
  <c r="O426" i="34"/>
  <c r="O427" i="34"/>
  <c r="O428" i="34"/>
  <c r="O429" i="34"/>
  <c r="O430" i="34"/>
  <c r="O431" i="34"/>
  <c r="O432" i="34"/>
  <c r="O433" i="34"/>
  <c r="O434" i="34"/>
  <c r="O435" i="34"/>
  <c r="O436" i="34"/>
  <c r="O437" i="34"/>
  <c r="O438" i="34"/>
  <c r="O439" i="34"/>
  <c r="O440" i="34"/>
  <c r="O441" i="34"/>
  <c r="O442" i="34"/>
  <c r="O443" i="34"/>
  <c r="O444" i="34"/>
  <c r="O445" i="34"/>
  <c r="O446" i="34"/>
  <c r="O447" i="34"/>
  <c r="O448" i="34"/>
  <c r="O449" i="34"/>
  <c r="O450" i="34"/>
  <c r="O451" i="34"/>
  <c r="O452" i="34"/>
  <c r="O453" i="34"/>
  <c r="O454" i="34"/>
  <c r="O455" i="34"/>
  <c r="O456" i="34"/>
  <c r="O457" i="34"/>
  <c r="O458" i="34"/>
  <c r="O459" i="34"/>
  <c r="O460" i="34"/>
  <c r="O461" i="34"/>
  <c r="O462" i="34"/>
  <c r="O463" i="34"/>
  <c r="O464" i="34"/>
  <c r="O465" i="34"/>
  <c r="O466" i="34"/>
  <c r="O467" i="34"/>
  <c r="O468" i="34"/>
  <c r="O469" i="34"/>
  <c r="O470" i="34"/>
  <c r="O471" i="34"/>
  <c r="O472" i="34"/>
  <c r="O473" i="34"/>
  <c r="O474" i="34"/>
  <c r="O475" i="34"/>
  <c r="O476" i="34"/>
  <c r="O477" i="34"/>
  <c r="O478" i="34"/>
  <c r="O479" i="34"/>
  <c r="O480" i="34"/>
  <c r="O481" i="34"/>
  <c r="O482" i="34"/>
  <c r="O483" i="34"/>
  <c r="O484" i="34"/>
  <c r="O485" i="34"/>
  <c r="O486" i="34"/>
  <c r="O487" i="34"/>
  <c r="O488" i="34"/>
  <c r="O489" i="34"/>
  <c r="O490" i="34"/>
  <c r="O491" i="34"/>
  <c r="O492" i="34"/>
  <c r="O493" i="34"/>
  <c r="O494" i="34"/>
  <c r="O495" i="34"/>
  <c r="O496" i="34"/>
  <c r="O497" i="34"/>
  <c r="O498" i="34"/>
  <c r="O499" i="34"/>
  <c r="O500" i="34"/>
  <c r="O501" i="34"/>
  <c r="O502" i="34"/>
  <c r="O503" i="34"/>
  <c r="O504" i="34"/>
  <c r="O505" i="34"/>
  <c r="O506" i="34"/>
  <c r="O507" i="34"/>
  <c r="O508" i="34"/>
  <c r="O509" i="34"/>
  <c r="O510" i="34"/>
  <c r="O511" i="34"/>
  <c r="O512" i="34"/>
  <c r="O513" i="34"/>
  <c r="O514" i="34"/>
  <c r="O515" i="34"/>
  <c r="O516" i="34"/>
  <c r="O517" i="34"/>
  <c r="O518" i="34"/>
  <c r="O519" i="34"/>
  <c r="O520" i="34"/>
  <c r="O521" i="34"/>
  <c r="O522" i="34"/>
  <c r="O523" i="34"/>
  <c r="O524" i="34"/>
  <c r="O525" i="34"/>
  <c r="O526" i="34"/>
  <c r="O527" i="34"/>
  <c r="O528" i="34"/>
  <c r="O529" i="34"/>
  <c r="O530" i="34"/>
  <c r="O531" i="34"/>
  <c r="O532" i="34"/>
  <c r="O533" i="34"/>
  <c r="O534" i="34"/>
  <c r="O535" i="34"/>
  <c r="O536" i="34"/>
  <c r="O537" i="34"/>
  <c r="O538" i="34"/>
  <c r="O539" i="34"/>
  <c r="O540" i="34"/>
  <c r="O541" i="34"/>
  <c r="O542" i="34"/>
  <c r="O543" i="34"/>
  <c r="O544" i="34"/>
  <c r="O545" i="34"/>
  <c r="O546" i="34"/>
  <c r="O547" i="34"/>
  <c r="O548" i="34"/>
  <c r="O549" i="34"/>
  <c r="O550" i="34"/>
  <c r="O551" i="34"/>
  <c r="O552" i="34"/>
  <c r="O553" i="34"/>
  <c r="O554" i="34"/>
  <c r="O555" i="34"/>
  <c r="O556" i="34"/>
  <c r="O557" i="34"/>
  <c r="O558" i="34"/>
  <c r="O559" i="34"/>
  <c r="O560" i="34"/>
  <c r="O561" i="34"/>
  <c r="O562" i="34"/>
  <c r="O563" i="34"/>
  <c r="O564" i="34"/>
  <c r="O565" i="34"/>
  <c r="O566" i="34"/>
  <c r="O567" i="34"/>
  <c r="O568" i="34"/>
  <c r="O569" i="34"/>
  <c r="O570" i="34"/>
  <c r="O571" i="34"/>
  <c r="O572" i="34"/>
  <c r="O573" i="34"/>
  <c r="O574" i="34"/>
  <c r="O575" i="34"/>
  <c r="O576" i="34"/>
  <c r="O577" i="34"/>
  <c r="O578" i="34"/>
  <c r="O579" i="34"/>
  <c r="O580" i="34"/>
  <c r="O581" i="34"/>
  <c r="O582" i="34"/>
  <c r="O583" i="34"/>
  <c r="O584" i="34"/>
  <c r="O585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O598" i="34"/>
  <c r="O599" i="34"/>
  <c r="O600" i="34"/>
  <c r="O601" i="34"/>
  <c r="O602" i="34"/>
  <c r="O603" i="34"/>
  <c r="O604" i="34"/>
  <c r="O605" i="34"/>
  <c r="O606" i="34"/>
  <c r="O607" i="34"/>
  <c r="O608" i="34"/>
  <c r="O609" i="34"/>
  <c r="O610" i="34"/>
  <c r="O611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O625" i="34"/>
  <c r="O626" i="34"/>
  <c r="O627" i="34"/>
  <c r="O628" i="34"/>
  <c r="O629" i="34"/>
  <c r="O630" i="34"/>
  <c r="O631" i="34"/>
  <c r="O632" i="34"/>
  <c r="O633" i="34"/>
  <c r="O634" i="34"/>
  <c r="O635" i="34"/>
  <c r="O636" i="34"/>
  <c r="O637" i="34"/>
  <c r="O638" i="34"/>
  <c r="O639" i="34"/>
  <c r="O640" i="34"/>
  <c r="O641" i="34"/>
  <c r="O642" i="34"/>
  <c r="O643" i="34"/>
  <c r="O644" i="34"/>
  <c r="O645" i="34"/>
  <c r="O646" i="34"/>
  <c r="O647" i="34"/>
  <c r="O648" i="34"/>
  <c r="O649" i="34"/>
  <c r="O650" i="34"/>
  <c r="O651" i="34"/>
  <c r="O652" i="34"/>
  <c r="O653" i="34"/>
  <c r="O654" i="34"/>
  <c r="O655" i="34"/>
  <c r="O656" i="34"/>
  <c r="O657" i="34"/>
  <c r="O658" i="34"/>
  <c r="O659" i="34"/>
  <c r="O660" i="34"/>
  <c r="O661" i="34"/>
  <c r="O662" i="34"/>
  <c r="O663" i="34"/>
  <c r="O664" i="34"/>
  <c r="O665" i="34"/>
  <c r="O666" i="34"/>
  <c r="O667" i="34"/>
  <c r="O668" i="34"/>
  <c r="O669" i="34"/>
  <c r="O687" i="34"/>
  <c r="O688" i="34"/>
  <c r="O689" i="34"/>
  <c r="O690" i="34"/>
  <c r="O691" i="34"/>
  <c r="O692" i="34"/>
  <c r="O693" i="34"/>
  <c r="O694" i="34"/>
  <c r="O695" i="34"/>
  <c r="O670" i="34"/>
  <c r="O671" i="34"/>
  <c r="O672" i="34"/>
  <c r="O673" i="34"/>
  <c r="O674" i="34"/>
  <c r="O675" i="34"/>
  <c r="O676" i="34"/>
  <c r="O677" i="34"/>
  <c r="O678" i="34"/>
  <c r="O679" i="34"/>
  <c r="O680" i="34"/>
  <c r="O681" i="34"/>
  <c r="O682" i="34"/>
  <c r="O683" i="34"/>
  <c r="O684" i="34"/>
  <c r="O685" i="34"/>
  <c r="O686" i="34"/>
  <c r="O696" i="34"/>
  <c r="O697" i="34"/>
  <c r="O700" i="34"/>
  <c r="O701" i="34"/>
  <c r="O702" i="34"/>
  <c r="O703" i="34"/>
  <c r="O704" i="34"/>
  <c r="O705" i="34"/>
  <c r="O706" i="34"/>
  <c r="O707" i="34"/>
  <c r="O708" i="34"/>
  <c r="O709" i="34"/>
  <c r="O710" i="34"/>
  <c r="O711" i="34"/>
  <c r="O712" i="34"/>
  <c r="O713" i="34"/>
  <c r="O714" i="34"/>
  <c r="O715" i="34"/>
  <c r="O716" i="34"/>
  <c r="O717" i="34"/>
  <c r="O718" i="34"/>
  <c r="O719" i="34"/>
  <c r="O720" i="34"/>
  <c r="O721" i="34"/>
  <c r="O722" i="34"/>
  <c r="O723" i="34"/>
  <c r="O724" i="34"/>
  <c r="O725" i="34"/>
  <c r="O726" i="34"/>
  <c r="O727" i="34"/>
  <c r="O728" i="34"/>
  <c r="O729" i="34"/>
  <c r="O730" i="34"/>
  <c r="O731" i="34"/>
  <c r="O732" i="34"/>
  <c r="O733" i="34"/>
  <c r="O734" i="34"/>
  <c r="O735" i="34"/>
  <c r="O736" i="34"/>
  <c r="O737" i="34"/>
  <c r="O738" i="34"/>
  <c r="O739" i="34"/>
  <c r="O740" i="34"/>
  <c r="O741" i="34"/>
  <c r="O742" i="34"/>
  <c r="O743" i="34"/>
  <c r="O744" i="34"/>
  <c r="O745" i="34"/>
  <c r="O746" i="34"/>
  <c r="O964" i="34"/>
  <c r="O747" i="34"/>
  <c r="O748" i="34"/>
  <c r="O749" i="34"/>
  <c r="O750" i="34"/>
  <c r="O751" i="34"/>
  <c r="O752" i="34"/>
  <c r="O753" i="34"/>
  <c r="O754" i="34"/>
  <c r="O755" i="34"/>
  <c r="O756" i="34"/>
  <c r="O757" i="34"/>
  <c r="O758" i="34"/>
  <c r="O759" i="34"/>
  <c r="O760" i="34"/>
  <c r="O761" i="34"/>
  <c r="O762" i="34"/>
  <c r="O763" i="34"/>
  <c r="O764" i="34"/>
  <c r="O765" i="34"/>
  <c r="O766" i="34"/>
  <c r="O767" i="34"/>
  <c r="O768" i="34"/>
  <c r="O769" i="34"/>
  <c r="O770" i="34"/>
  <c r="O771" i="34"/>
  <c r="O772" i="34"/>
  <c r="O773" i="34"/>
  <c r="O774" i="34"/>
  <c r="O775" i="34"/>
  <c r="O776" i="34"/>
  <c r="O777" i="34"/>
  <c r="O778" i="34"/>
  <c r="O779" i="34"/>
  <c r="O780" i="34"/>
  <c r="O781" i="34"/>
  <c r="O782" i="34"/>
  <c r="O783" i="34"/>
  <c r="O784" i="34"/>
  <c r="O785" i="34"/>
  <c r="O786" i="34"/>
  <c r="O787" i="34"/>
  <c r="O788" i="34"/>
  <c r="O789" i="34"/>
  <c r="O790" i="34"/>
  <c r="O791" i="34"/>
  <c r="O792" i="34"/>
  <c r="O793" i="34"/>
  <c r="O794" i="34"/>
  <c r="O796" i="34"/>
  <c r="O797" i="34"/>
  <c r="O798" i="34"/>
  <c r="O799" i="34"/>
  <c r="O800" i="34"/>
  <c r="O801" i="34"/>
  <c r="O802" i="34"/>
  <c r="O805" i="34"/>
  <c r="O806" i="34"/>
  <c r="O807" i="34"/>
  <c r="O808" i="34"/>
  <c r="O809" i="34"/>
  <c r="O810" i="34"/>
  <c r="O811" i="34"/>
  <c r="O812" i="34"/>
  <c r="O813" i="34"/>
  <c r="O814" i="34"/>
  <c r="O815" i="34"/>
  <c r="O816" i="34"/>
  <c r="O819" i="34"/>
  <c r="O820" i="34"/>
  <c r="O821" i="34"/>
  <c r="O822" i="34"/>
  <c r="O823" i="34"/>
  <c r="O824" i="34"/>
  <c r="O825" i="34"/>
  <c r="O826" i="34"/>
  <c r="O827" i="34"/>
  <c r="O828" i="34"/>
  <c r="O829" i="34"/>
  <c r="O830" i="34"/>
  <c r="O835" i="34"/>
  <c r="O836" i="34"/>
  <c r="O837" i="34"/>
  <c r="O838" i="34"/>
  <c r="O839" i="34"/>
  <c r="O840" i="34"/>
  <c r="O841" i="34"/>
  <c r="O842" i="34"/>
  <c r="O843" i="34"/>
  <c r="O844" i="34"/>
  <c r="O845" i="34"/>
  <c r="O847" i="34"/>
  <c r="O848" i="34"/>
  <c r="O849" i="34"/>
  <c r="O850" i="34"/>
  <c r="O851" i="34"/>
  <c r="O852" i="34"/>
  <c r="O853" i="34"/>
  <c r="O1226" i="34"/>
  <c r="O1227" i="34"/>
  <c r="O1228" i="34"/>
  <c r="O1229" i="34"/>
  <c r="O1230" i="34"/>
  <c r="O1231" i="34"/>
  <c r="O1232" i="34"/>
  <c r="O1233" i="34"/>
  <c r="O1234" i="34"/>
  <c r="O1235" i="34"/>
  <c r="O1236" i="34"/>
  <c r="O1237" i="34"/>
  <c r="O1238" i="34"/>
  <c r="O1239" i="34"/>
  <c r="O1240" i="34"/>
  <c r="O1241" i="34"/>
  <c r="O1242" i="34"/>
  <c r="O1243" i="34"/>
  <c r="O1244" i="34"/>
  <c r="O1245" i="34"/>
  <c r="O1246" i="34"/>
  <c r="B798" i="34"/>
  <c r="A798" i="34" s="1"/>
  <c r="P798" i="34" s="1"/>
  <c r="B780" i="34"/>
  <c r="A780" i="34" s="1"/>
  <c r="P780" i="34" s="1"/>
  <c r="B766" i="34"/>
  <c r="A766" i="34" s="1"/>
  <c r="B726" i="34"/>
  <c r="A726" i="34" s="1"/>
  <c r="R726" i="34" s="1"/>
  <c r="B725" i="34"/>
  <c r="A725" i="34" s="1"/>
  <c r="Q725" i="34" s="1"/>
  <c r="B724" i="34"/>
  <c r="A724" i="34" s="1"/>
  <c r="B723" i="34"/>
  <c r="A723" i="34" s="1"/>
  <c r="P723" i="34" s="1"/>
  <c r="B722" i="34"/>
  <c r="A722" i="34" s="1"/>
  <c r="P722" i="34" s="1"/>
  <c r="B721" i="34"/>
  <c r="A721" i="34" s="1"/>
  <c r="B720" i="34"/>
  <c r="A720" i="34" s="1"/>
  <c r="B718" i="34"/>
  <c r="A718" i="34" s="1"/>
  <c r="P718" i="34" s="1"/>
  <c r="B717" i="34"/>
  <c r="A717" i="34" s="1"/>
  <c r="B716" i="34"/>
  <c r="A716" i="34" s="1"/>
  <c r="B715" i="34"/>
  <c r="A715" i="34" s="1"/>
  <c r="P715" i="34" s="1"/>
  <c r="B714" i="34"/>
  <c r="A714" i="34" s="1"/>
  <c r="P714" i="34" s="1"/>
  <c r="B713" i="34"/>
  <c r="A713" i="34" s="1"/>
  <c r="B712" i="34"/>
  <c r="A712" i="34" s="1"/>
  <c r="B711" i="34"/>
  <c r="A711" i="34" s="1"/>
  <c r="B710" i="34"/>
  <c r="A710" i="34" s="1"/>
  <c r="P710" i="34" s="1"/>
  <c r="B709" i="34"/>
  <c r="A709" i="34" s="1"/>
  <c r="B708" i="34"/>
  <c r="A708" i="34" s="1"/>
  <c r="B707" i="34"/>
  <c r="A707" i="34" s="1"/>
  <c r="B706" i="34"/>
  <c r="A706" i="34" s="1"/>
  <c r="P706" i="34" s="1"/>
  <c r="B705" i="34"/>
  <c r="A705" i="34" s="1"/>
  <c r="B686" i="34"/>
  <c r="A686" i="34" s="1"/>
  <c r="B685" i="34"/>
  <c r="A685" i="34" s="1"/>
  <c r="B684" i="34"/>
  <c r="A684" i="34" s="1"/>
  <c r="B757" i="34"/>
  <c r="A757" i="34" s="1"/>
  <c r="R757" i="34" s="1"/>
  <c r="B756" i="34"/>
  <c r="A756" i="34" s="1"/>
  <c r="R756" i="34" s="1"/>
  <c r="B753" i="34"/>
  <c r="A753" i="34" s="1"/>
  <c r="R753" i="34" s="1"/>
  <c r="B752" i="34"/>
  <c r="A752" i="34" s="1"/>
  <c r="R752" i="34" s="1"/>
  <c r="B751" i="34"/>
  <c r="A751" i="34" s="1"/>
  <c r="R751" i="34" s="1"/>
  <c r="B750" i="34"/>
  <c r="A750" i="34" s="1"/>
  <c r="R750" i="34" s="1"/>
  <c r="B749" i="34"/>
  <c r="A749" i="34" s="1"/>
  <c r="R749" i="34" s="1"/>
  <c r="B748" i="34"/>
  <c r="A748" i="34" s="1"/>
  <c r="R748" i="34" s="1"/>
  <c r="B745" i="34"/>
  <c r="A745" i="34" s="1"/>
  <c r="R745" i="34" s="1"/>
  <c r="B744" i="34"/>
  <c r="A744" i="34" s="1"/>
  <c r="R744" i="34" s="1"/>
  <c r="B743" i="34"/>
  <c r="A743" i="34" s="1"/>
  <c r="R743" i="34" s="1"/>
  <c r="B739" i="34"/>
  <c r="A739" i="34" s="1"/>
  <c r="R739" i="34" s="1"/>
  <c r="B738" i="34"/>
  <c r="A738" i="34" s="1"/>
  <c r="R738" i="34" s="1"/>
  <c r="B737" i="34"/>
  <c r="A737" i="34" s="1"/>
  <c r="R737" i="34" s="1"/>
  <c r="B736" i="34"/>
  <c r="A736" i="34" s="1"/>
  <c r="R736" i="34" s="1"/>
  <c r="B735" i="34"/>
  <c r="A735" i="34" s="1"/>
  <c r="R735" i="34" s="1"/>
  <c r="B734" i="34"/>
  <c r="A734" i="34" s="1"/>
  <c r="R734" i="34" s="1"/>
  <c r="B733" i="34"/>
  <c r="A733" i="34" s="1"/>
  <c r="R733" i="34" s="1"/>
  <c r="B732" i="34"/>
  <c r="A732" i="34" s="1"/>
  <c r="R732" i="34" s="1"/>
  <c r="B731" i="34"/>
  <c r="A731" i="34" s="1"/>
  <c r="R731" i="34" s="1"/>
  <c r="B730" i="34"/>
  <c r="A730" i="34" s="1"/>
  <c r="R730" i="34" s="1"/>
  <c r="B729" i="34"/>
  <c r="A729" i="34" s="1"/>
  <c r="R729" i="34" s="1"/>
  <c r="B728" i="34"/>
  <c r="A728" i="34" s="1"/>
  <c r="R728" i="34" s="1"/>
  <c r="B727" i="34"/>
  <c r="A727" i="34" s="1"/>
  <c r="R727" i="34" s="1"/>
  <c r="B787" i="34"/>
  <c r="A787" i="34" s="1"/>
  <c r="P787" i="34" s="1"/>
  <c r="B786" i="34"/>
  <c r="A786" i="34" s="1"/>
  <c r="P786" i="34" s="1"/>
  <c r="B785" i="34"/>
  <c r="A785" i="34" s="1"/>
  <c r="P785" i="34" s="1"/>
  <c r="B784" i="34"/>
  <c r="A784" i="34" s="1"/>
  <c r="P784" i="34" s="1"/>
  <c r="L719" i="34"/>
  <c r="B719" i="34"/>
  <c r="A719" i="34" s="1"/>
  <c r="P719" i="34" s="1"/>
  <c r="B783" i="34"/>
  <c r="A783" i="34" s="1"/>
  <c r="P783" i="34" s="1"/>
  <c r="B782" i="34"/>
  <c r="A782" i="34" s="1"/>
  <c r="P782" i="34" s="1"/>
  <c r="B781" i="34"/>
  <c r="A781" i="34" s="1"/>
  <c r="P781" i="34" s="1"/>
  <c r="B779" i="34"/>
  <c r="A779" i="34" s="1"/>
  <c r="P779" i="34" s="1"/>
  <c r="B778" i="34"/>
  <c r="A778" i="34" s="1"/>
  <c r="P778" i="34" s="1"/>
  <c r="B777" i="34"/>
  <c r="A777" i="34" s="1"/>
  <c r="P777" i="34" s="1"/>
  <c r="B776" i="34"/>
  <c r="A776" i="34" s="1"/>
  <c r="P776" i="34" s="1"/>
  <c r="B775" i="34"/>
  <c r="A775" i="34" s="1"/>
  <c r="P775" i="34" s="1"/>
  <c r="B768" i="34"/>
  <c r="A768" i="34" s="1"/>
  <c r="P768" i="34" s="1"/>
  <c r="B767" i="34"/>
  <c r="A767" i="34" s="1"/>
  <c r="R767" i="34" s="1"/>
  <c r="B765" i="34"/>
  <c r="A765" i="34" s="1"/>
  <c r="R765" i="34" s="1"/>
  <c r="B764" i="34"/>
  <c r="A764" i="34" s="1"/>
  <c r="R764" i="34" s="1"/>
  <c r="B763" i="34"/>
  <c r="A763" i="34" s="1"/>
  <c r="R763" i="34" s="1"/>
  <c r="B762" i="34"/>
  <c r="A762" i="34" s="1"/>
  <c r="R762" i="34" s="1"/>
  <c r="B761" i="34"/>
  <c r="A761" i="34" s="1"/>
  <c r="R761" i="34" s="1"/>
  <c r="B760" i="34"/>
  <c r="A760" i="34" s="1"/>
  <c r="R760" i="34" s="1"/>
  <c r="B759" i="34"/>
  <c r="A759" i="34" s="1"/>
  <c r="R759" i="34" s="1"/>
  <c r="B758" i="34"/>
  <c r="A758" i="34" s="1"/>
  <c r="R758" i="34" s="1"/>
  <c r="L820" i="34"/>
  <c r="B820" i="34"/>
  <c r="A820" i="34" s="1"/>
  <c r="P820" i="34" s="1"/>
  <c r="L819" i="34"/>
  <c r="B819" i="34"/>
  <c r="A819" i="34" s="1"/>
  <c r="P819" i="34" s="1"/>
  <c r="L816" i="34"/>
  <c r="B816" i="34"/>
  <c r="A816" i="34" s="1"/>
  <c r="P816" i="34" s="1"/>
  <c r="L815" i="34"/>
  <c r="B815" i="34"/>
  <c r="A815" i="34" s="1"/>
  <c r="P815" i="34" s="1"/>
  <c r="B814" i="34"/>
  <c r="A814" i="34" s="1"/>
  <c r="P814" i="34" s="1"/>
  <c r="B813" i="34"/>
  <c r="A813" i="34" s="1"/>
  <c r="P813" i="34" s="1"/>
  <c r="B812" i="34"/>
  <c r="A812" i="34" s="1"/>
  <c r="P812" i="34" s="1"/>
  <c r="B811" i="34"/>
  <c r="A811" i="34" s="1"/>
  <c r="P811" i="34" s="1"/>
  <c r="B810" i="34"/>
  <c r="A810" i="34" s="1"/>
  <c r="P810" i="34" s="1"/>
  <c r="B809" i="34"/>
  <c r="A809" i="34" s="1"/>
  <c r="P809" i="34" s="1"/>
  <c r="B808" i="34"/>
  <c r="A808" i="34" s="1"/>
  <c r="P808" i="34" s="1"/>
  <c r="B807" i="34"/>
  <c r="A807" i="34" s="1"/>
  <c r="P807" i="34" s="1"/>
  <c r="B806" i="34"/>
  <c r="A806" i="34" s="1"/>
  <c r="P806" i="34" s="1"/>
  <c r="B797" i="34"/>
  <c r="A797" i="34" s="1"/>
  <c r="P797" i="34" s="1"/>
  <c r="B796" i="34"/>
  <c r="A796" i="34" s="1"/>
  <c r="P796" i="34" s="1"/>
  <c r="B794" i="34"/>
  <c r="A794" i="34" s="1"/>
  <c r="P794" i="34" s="1"/>
  <c r="B793" i="34"/>
  <c r="A793" i="34" s="1"/>
  <c r="P793" i="34" s="1"/>
  <c r="B792" i="34"/>
  <c r="A792" i="34" s="1"/>
  <c r="P792" i="34" s="1"/>
  <c r="B791" i="34"/>
  <c r="A791" i="34" s="1"/>
  <c r="P791" i="34" s="1"/>
  <c r="B790" i="34"/>
  <c r="A790" i="34" s="1"/>
  <c r="P790" i="34" s="1"/>
  <c r="B789" i="34"/>
  <c r="A789" i="34" s="1"/>
  <c r="P789" i="34" s="1"/>
  <c r="B788" i="34"/>
  <c r="A788" i="34" s="1"/>
  <c r="P788" i="34" s="1"/>
  <c r="B849" i="34"/>
  <c r="A849" i="34" s="1"/>
  <c r="P849" i="34" s="1"/>
  <c r="B848" i="34"/>
  <c r="A848" i="34" s="1"/>
  <c r="P848" i="34" s="1"/>
  <c r="B847" i="34"/>
  <c r="A847" i="34" s="1"/>
  <c r="P847" i="34" s="1"/>
  <c r="B845" i="34"/>
  <c r="A845" i="34" s="1"/>
  <c r="P845" i="34" s="1"/>
  <c r="B844" i="34"/>
  <c r="A844" i="34" s="1"/>
  <c r="P844" i="34" s="1"/>
  <c r="B843" i="34"/>
  <c r="A843" i="34" s="1"/>
  <c r="P843" i="34" s="1"/>
  <c r="B842" i="34"/>
  <c r="A842" i="34" s="1"/>
  <c r="P842" i="34" s="1"/>
  <c r="B841" i="34"/>
  <c r="A841" i="34" s="1"/>
  <c r="P841" i="34" s="1"/>
  <c r="B840" i="34"/>
  <c r="A840" i="34" s="1"/>
  <c r="P840" i="34" s="1"/>
  <c r="B839" i="34"/>
  <c r="A839" i="34" s="1"/>
  <c r="P839" i="34" s="1"/>
  <c r="L838" i="34"/>
  <c r="B838" i="34"/>
  <c r="A838" i="34" s="1"/>
  <c r="P838" i="34" s="1"/>
  <c r="L837" i="34"/>
  <c r="B837" i="34"/>
  <c r="A837" i="34" s="1"/>
  <c r="P837" i="34" s="1"/>
  <c r="L836" i="34"/>
  <c r="B836" i="34"/>
  <c r="A836" i="34" s="1"/>
  <c r="P836" i="34" s="1"/>
  <c r="L835" i="34"/>
  <c r="B835" i="34"/>
  <c r="A835" i="34" s="1"/>
  <c r="P835" i="34" s="1"/>
  <c r="L830" i="34"/>
  <c r="B830" i="34"/>
  <c r="A830" i="34" s="1"/>
  <c r="P830" i="34" s="1"/>
  <c r="L829" i="34"/>
  <c r="B829" i="34"/>
  <c r="A829" i="34" s="1"/>
  <c r="P829" i="34" s="1"/>
  <c r="B828" i="34"/>
  <c r="A828" i="34" s="1"/>
  <c r="P828" i="34" s="1"/>
  <c r="L827" i="34"/>
  <c r="B827" i="34"/>
  <c r="A827" i="34" s="1"/>
  <c r="P827" i="34" s="1"/>
  <c r="L826" i="34"/>
  <c r="B826" i="34"/>
  <c r="A826" i="34" s="1"/>
  <c r="P826" i="34" s="1"/>
  <c r="L825" i="34"/>
  <c r="B825" i="34"/>
  <c r="A825" i="34" s="1"/>
  <c r="P825" i="34" s="1"/>
  <c r="L824" i="34"/>
  <c r="B824" i="34"/>
  <c r="A824" i="34" s="1"/>
  <c r="P824" i="34" s="1"/>
  <c r="L823" i="34"/>
  <c r="B823" i="34"/>
  <c r="A823" i="34" s="1"/>
  <c r="L822" i="34"/>
  <c r="B822" i="34"/>
  <c r="A822" i="34" s="1"/>
  <c r="P822" i="34" s="1"/>
  <c r="L821" i="34"/>
  <c r="B821" i="34"/>
  <c r="A821" i="34" s="1"/>
  <c r="P821" i="34" s="1"/>
  <c r="L1233" i="34"/>
  <c r="B1233" i="34"/>
  <c r="A1233" i="34" s="1"/>
  <c r="P1233" i="34" s="1"/>
  <c r="L1232" i="34"/>
  <c r="B1232" i="34"/>
  <c r="A1232" i="34" s="1"/>
  <c r="P1232" i="34" s="1"/>
  <c r="L1231" i="34"/>
  <c r="B1231" i="34"/>
  <c r="A1231" i="34" s="1"/>
  <c r="P1231" i="34" s="1"/>
  <c r="L1230" i="34"/>
  <c r="B1230" i="34"/>
  <c r="A1230" i="34" s="1"/>
  <c r="P1230" i="34" s="1"/>
  <c r="L1229" i="34"/>
  <c r="B1229" i="34"/>
  <c r="A1229" i="34" s="1"/>
  <c r="P1229" i="34" s="1"/>
  <c r="L1228" i="34"/>
  <c r="B1228" i="34"/>
  <c r="A1228" i="34" s="1"/>
  <c r="P1228" i="34" s="1"/>
  <c r="L1227" i="34"/>
  <c r="B1227" i="34"/>
  <c r="A1227" i="34" s="1"/>
  <c r="P1227" i="34" s="1"/>
  <c r="L1226" i="34"/>
  <c r="B1226" i="34"/>
  <c r="A1226" i="34" s="1"/>
  <c r="P1226" i="34" s="1"/>
  <c r="B853" i="34"/>
  <c r="A853" i="34" s="1"/>
  <c r="P853" i="34" s="1"/>
  <c r="B852" i="34"/>
  <c r="A852" i="34" s="1"/>
  <c r="P852" i="34" s="1"/>
  <c r="B851" i="34"/>
  <c r="A851" i="34" s="1"/>
  <c r="P851" i="34" s="1"/>
  <c r="B850" i="34"/>
  <c r="A850" i="34" s="1"/>
  <c r="P850" i="34" s="1"/>
  <c r="L1239" i="34"/>
  <c r="B1239" i="34"/>
  <c r="A1239" i="34" s="1"/>
  <c r="P1239" i="34" s="1"/>
  <c r="L1238" i="34"/>
  <c r="B1238" i="34"/>
  <c r="A1238" i="34" s="1"/>
  <c r="P1238" i="34" s="1"/>
  <c r="L1237" i="34"/>
  <c r="B1237" i="34"/>
  <c r="A1237" i="34" s="1"/>
  <c r="P1237" i="34" s="1"/>
  <c r="L1236" i="34"/>
  <c r="B1236" i="34"/>
  <c r="A1236" i="34" s="1"/>
  <c r="P1236" i="34" s="1"/>
  <c r="L1235" i="34"/>
  <c r="B1235" i="34"/>
  <c r="A1235" i="34" s="1"/>
  <c r="P1235" i="34" s="1"/>
  <c r="L1234" i="34"/>
  <c r="B1234" i="34"/>
  <c r="A1234" i="34" s="1"/>
  <c r="P1234" i="34" s="1"/>
  <c r="L1242" i="34"/>
  <c r="B1242" i="34"/>
  <c r="A1242" i="34" s="1"/>
  <c r="P1242" i="34" s="1"/>
  <c r="L1241" i="34"/>
  <c r="B1241" i="34"/>
  <c r="A1241" i="34" s="1"/>
  <c r="P1241" i="34" s="1"/>
  <c r="L1240" i="34"/>
  <c r="B1240" i="34"/>
  <c r="A1240" i="34" s="1"/>
  <c r="P1240" i="34" s="1"/>
  <c r="P823" i="34" l="1"/>
  <c r="Q823" i="34"/>
  <c r="R823" i="34"/>
  <c r="R766" i="34"/>
  <c r="Q766" i="34"/>
  <c r="P766" i="34"/>
  <c r="P709" i="34"/>
  <c r="R709" i="34"/>
  <c r="P713" i="34"/>
  <c r="R713" i="34"/>
  <c r="P717" i="34"/>
  <c r="R717" i="34"/>
  <c r="P684" i="34"/>
  <c r="Q684" i="34"/>
  <c r="R1242" i="34"/>
  <c r="R1241" i="34"/>
  <c r="R1240" i="34"/>
  <c r="R1239" i="34"/>
  <c r="R1238" i="34"/>
  <c r="R1237" i="34"/>
  <c r="R1236" i="34"/>
  <c r="R1235" i="34"/>
  <c r="R1234" i="34"/>
  <c r="R1233" i="34"/>
  <c r="R1232" i="34"/>
  <c r="R1231" i="34"/>
  <c r="R1230" i="34"/>
  <c r="R1229" i="34"/>
  <c r="R1228" i="34"/>
  <c r="R1227" i="34"/>
  <c r="R1226" i="34"/>
  <c r="R853" i="34"/>
  <c r="R852" i="34"/>
  <c r="R851" i="34"/>
  <c r="R850" i="34"/>
  <c r="R849" i="34"/>
  <c r="R848" i="34"/>
  <c r="R847" i="34"/>
  <c r="R845" i="34"/>
  <c r="R844" i="34"/>
  <c r="R843" i="34"/>
  <c r="R842" i="34"/>
  <c r="R841" i="34"/>
  <c r="R840" i="34"/>
  <c r="R839" i="34"/>
  <c r="R838" i="34"/>
  <c r="R837" i="34"/>
  <c r="R836" i="34"/>
  <c r="R835" i="34"/>
  <c r="R830" i="34"/>
  <c r="R829" i="34"/>
  <c r="R828" i="34"/>
  <c r="R827" i="34"/>
  <c r="R826" i="34"/>
  <c r="R825" i="34"/>
  <c r="R824" i="34"/>
  <c r="R822" i="34"/>
  <c r="R821" i="34"/>
  <c r="R820" i="34"/>
  <c r="R819" i="34"/>
  <c r="R816" i="34"/>
  <c r="R815" i="34"/>
  <c r="R814" i="34"/>
  <c r="R813" i="34"/>
  <c r="R812" i="34"/>
  <c r="R811" i="34"/>
  <c r="R810" i="34"/>
  <c r="R809" i="34"/>
  <c r="R808" i="34"/>
  <c r="R807" i="34"/>
  <c r="R806" i="34"/>
  <c r="R798" i="34"/>
  <c r="R797" i="34"/>
  <c r="R796" i="34"/>
  <c r="R794" i="34"/>
  <c r="R793" i="34"/>
  <c r="R792" i="34"/>
  <c r="R791" i="34"/>
  <c r="R790" i="34"/>
  <c r="R789" i="34"/>
  <c r="R788" i="34"/>
  <c r="R787" i="34"/>
  <c r="R786" i="34"/>
  <c r="R785" i="34"/>
  <c r="R784" i="34"/>
  <c r="R783" i="34"/>
  <c r="R782" i="34"/>
  <c r="R781" i="34"/>
  <c r="R780" i="34"/>
  <c r="R779" i="34"/>
  <c r="R778" i="34"/>
  <c r="R777" i="34"/>
  <c r="R776" i="34"/>
  <c r="R775" i="34"/>
  <c r="R768" i="34"/>
  <c r="Q767" i="34"/>
  <c r="Q763" i="34"/>
  <c r="P762" i="34"/>
  <c r="Q759" i="34"/>
  <c r="P758" i="34"/>
  <c r="Q751" i="34"/>
  <c r="P750" i="34"/>
  <c r="Q744" i="34"/>
  <c r="P743" i="34"/>
  <c r="P739" i="34"/>
  <c r="Q736" i="34"/>
  <c r="P735" i="34"/>
  <c r="Q732" i="34"/>
  <c r="P731" i="34"/>
  <c r="Q728" i="34"/>
  <c r="P727" i="34"/>
  <c r="R722" i="34"/>
  <c r="Q719" i="34"/>
  <c r="R714" i="34"/>
  <c r="R710" i="34"/>
  <c r="R706" i="34"/>
  <c r="P705" i="34"/>
  <c r="R705" i="34"/>
  <c r="P685" i="34"/>
  <c r="R685" i="34"/>
  <c r="Q685" i="34"/>
  <c r="P707" i="34"/>
  <c r="Q707" i="34"/>
  <c r="P711" i="34"/>
  <c r="Q711" i="34"/>
  <c r="P720" i="34"/>
  <c r="Q720" i="34"/>
  <c r="P724" i="34"/>
  <c r="Q724" i="34"/>
  <c r="Q1242" i="34"/>
  <c r="Q1241" i="34"/>
  <c r="Q1240" i="34"/>
  <c r="Q1239" i="34"/>
  <c r="Q1238" i="34"/>
  <c r="Q1237" i="34"/>
  <c r="Q1236" i="34"/>
  <c r="Q1235" i="34"/>
  <c r="Q1234" i="34"/>
  <c r="Q1233" i="34"/>
  <c r="Q1232" i="34"/>
  <c r="Q1231" i="34"/>
  <c r="Q1230" i="34"/>
  <c r="Q1229" i="34"/>
  <c r="Q1228" i="34"/>
  <c r="Q1227" i="34"/>
  <c r="Q1226" i="34"/>
  <c r="Q853" i="34"/>
  <c r="Q852" i="34"/>
  <c r="Q851" i="34"/>
  <c r="Q850" i="34"/>
  <c r="Q849" i="34"/>
  <c r="Q848" i="34"/>
  <c r="Q847" i="34"/>
  <c r="Q845" i="34"/>
  <c r="Q844" i="34"/>
  <c r="Q843" i="34"/>
  <c r="Q842" i="34"/>
  <c r="Q841" i="34"/>
  <c r="Q840" i="34"/>
  <c r="Q839" i="34"/>
  <c r="Q838" i="34"/>
  <c r="Q837" i="34"/>
  <c r="Q836" i="34"/>
  <c r="Q835" i="34"/>
  <c r="Q830" i="34"/>
  <c r="Q829" i="34"/>
  <c r="Q828" i="34"/>
  <c r="Q827" i="34"/>
  <c r="Q826" i="34"/>
  <c r="Q825" i="34"/>
  <c r="Q824" i="34"/>
  <c r="Q822" i="34"/>
  <c r="Q821" i="34"/>
  <c r="Q820" i="34"/>
  <c r="Q819" i="34"/>
  <c r="Q816" i="34"/>
  <c r="Q815" i="34"/>
  <c r="Q814" i="34"/>
  <c r="Q813" i="34"/>
  <c r="Q812" i="34"/>
  <c r="Q811" i="34"/>
  <c r="Q810" i="34"/>
  <c r="Q809" i="34"/>
  <c r="Q808" i="34"/>
  <c r="Q807" i="34"/>
  <c r="Q806" i="34"/>
  <c r="Q798" i="34"/>
  <c r="Q797" i="34"/>
  <c r="Q796" i="34"/>
  <c r="Q794" i="34"/>
  <c r="Q793" i="34"/>
  <c r="Q792" i="34"/>
  <c r="Q791" i="34"/>
  <c r="Q790" i="34"/>
  <c r="Q789" i="34"/>
  <c r="Q788" i="34"/>
  <c r="Q787" i="34"/>
  <c r="Q786" i="34"/>
  <c r="Q785" i="34"/>
  <c r="Q784" i="34"/>
  <c r="Q783" i="34"/>
  <c r="Q782" i="34"/>
  <c r="Q781" i="34"/>
  <c r="Q780" i="34"/>
  <c r="Q779" i="34"/>
  <c r="Q778" i="34"/>
  <c r="Q777" i="34"/>
  <c r="Q776" i="34"/>
  <c r="Q775" i="34"/>
  <c r="Q768" i="34"/>
  <c r="P767" i="34"/>
  <c r="Q764" i="34"/>
  <c r="P763" i="34"/>
  <c r="Q760" i="34"/>
  <c r="P759" i="34"/>
  <c r="Q756" i="34"/>
  <c r="Q752" i="34"/>
  <c r="P751" i="34"/>
  <c r="Q748" i="34"/>
  <c r="Q745" i="34"/>
  <c r="P744" i="34"/>
  <c r="Q737" i="34"/>
  <c r="P736" i="34"/>
  <c r="Q733" i="34"/>
  <c r="P732" i="34"/>
  <c r="Q729" i="34"/>
  <c r="P728" i="34"/>
  <c r="R723" i="34"/>
  <c r="Q722" i="34"/>
  <c r="R720" i="34"/>
  <c r="Q717" i="34"/>
  <c r="R715" i="34"/>
  <c r="Q714" i="34"/>
  <c r="Q710" i="34"/>
  <c r="Q706" i="34"/>
  <c r="P686" i="34"/>
  <c r="Q686" i="34"/>
  <c r="R686" i="34"/>
  <c r="P708" i="34"/>
  <c r="R708" i="34"/>
  <c r="Q708" i="34"/>
  <c r="P712" i="34"/>
  <c r="R712" i="34"/>
  <c r="Q712" i="34"/>
  <c r="P716" i="34"/>
  <c r="Q716" i="34"/>
  <c r="P721" i="34"/>
  <c r="R721" i="34"/>
  <c r="P725" i="34"/>
  <c r="R725" i="34"/>
  <c r="Q765" i="34"/>
  <c r="P764" i="34"/>
  <c r="Q761" i="34"/>
  <c r="P760" i="34"/>
  <c r="Q757" i="34"/>
  <c r="P756" i="34"/>
  <c r="Q753" i="34"/>
  <c r="P752" i="34"/>
  <c r="Q749" i="34"/>
  <c r="P748" i="34"/>
  <c r="P745" i="34"/>
  <c r="Q738" i="34"/>
  <c r="P737" i="34"/>
  <c r="Q734" i="34"/>
  <c r="P733" i="34"/>
  <c r="Q730" i="34"/>
  <c r="P729" i="34"/>
  <c r="Q726" i="34"/>
  <c r="Q723" i="34"/>
  <c r="R718" i="34"/>
  <c r="Q715" i="34"/>
  <c r="R711" i="34"/>
  <c r="R707" i="34"/>
  <c r="R684" i="34"/>
  <c r="P765" i="34"/>
  <c r="Q762" i="34"/>
  <c r="P761" i="34"/>
  <c r="Q758" i="34"/>
  <c r="P757" i="34"/>
  <c r="P753" i="34"/>
  <c r="Q750" i="34"/>
  <c r="P749" i="34"/>
  <c r="Q743" i="34"/>
  <c r="Q739" i="34"/>
  <c r="P738" i="34"/>
  <c r="Q735" i="34"/>
  <c r="P734" i="34"/>
  <c r="Q731" i="34"/>
  <c r="P730" i="34"/>
  <c r="Q727" i="34"/>
  <c r="P726" i="34"/>
  <c r="R724" i="34"/>
  <c r="Q721" i="34"/>
  <c r="R719" i="34"/>
  <c r="Q718" i="34"/>
  <c r="R716" i="34"/>
  <c r="Q713" i="34"/>
  <c r="Q709" i="34"/>
  <c r="Q705" i="34"/>
  <c r="L704" i="34"/>
  <c r="B704" i="34"/>
  <c r="A704" i="34" s="1"/>
  <c r="L742" i="34"/>
  <c r="B742" i="34"/>
  <c r="A742" i="34" s="1"/>
  <c r="L741" i="34"/>
  <c r="B741" i="34"/>
  <c r="A741" i="34" s="1"/>
  <c r="L702" i="34"/>
  <c r="B702" i="34"/>
  <c r="A702" i="34" s="1"/>
  <c r="L701" i="34"/>
  <c r="B701" i="34"/>
  <c r="A701" i="34" s="1"/>
  <c r="L700" i="34"/>
  <c r="B700" i="34"/>
  <c r="A700" i="34" s="1"/>
  <c r="L801" i="34"/>
  <c r="B801" i="34"/>
  <c r="A801" i="34" s="1"/>
  <c r="L774" i="34"/>
  <c r="B774" i="34"/>
  <c r="A774" i="34" s="1"/>
  <c r="L773" i="34"/>
  <c r="B773" i="34"/>
  <c r="A773" i="34" s="1"/>
  <c r="L755" i="34"/>
  <c r="B755" i="34"/>
  <c r="A755" i="34" s="1"/>
  <c r="L754" i="34"/>
  <c r="B754" i="34"/>
  <c r="A754" i="34" s="1"/>
  <c r="L772" i="34"/>
  <c r="B772" i="34"/>
  <c r="A772" i="34" s="1"/>
  <c r="L771" i="34"/>
  <c r="L746" i="34"/>
  <c r="L703" i="34"/>
  <c r="R755" i="34" l="1"/>
  <c r="P755" i="34"/>
  <c r="Q755" i="34"/>
  <c r="P702" i="34"/>
  <c r="R702" i="34"/>
  <c r="Q702" i="34"/>
  <c r="P773" i="34"/>
  <c r="Q773" i="34"/>
  <c r="R773" i="34"/>
  <c r="P801" i="34"/>
  <c r="Q801" i="34"/>
  <c r="R801" i="34"/>
  <c r="P701" i="34"/>
  <c r="Q701" i="34"/>
  <c r="R701" i="34"/>
  <c r="P704" i="34"/>
  <c r="R704" i="34"/>
  <c r="Q704" i="34"/>
  <c r="P772" i="34"/>
  <c r="Q772" i="34"/>
  <c r="R772" i="34"/>
  <c r="R742" i="34"/>
  <c r="P742" i="34"/>
  <c r="Q742" i="34"/>
  <c r="P700" i="34"/>
  <c r="R700" i="34"/>
  <c r="Q700" i="34"/>
  <c r="P774" i="34"/>
  <c r="Q774" i="34"/>
  <c r="R774" i="34"/>
  <c r="R754" i="34"/>
  <c r="Q754" i="34"/>
  <c r="P754" i="34"/>
  <c r="R741" i="34"/>
  <c r="P741" i="34"/>
  <c r="Q741" i="34"/>
  <c r="L521" i="34"/>
  <c r="B521" i="34"/>
  <c r="A521" i="34" s="1"/>
  <c r="L509" i="34"/>
  <c r="B509" i="34"/>
  <c r="A509" i="34" s="1"/>
  <c r="L551" i="34"/>
  <c r="B551" i="34"/>
  <c r="A551" i="34" s="1"/>
  <c r="L569" i="34"/>
  <c r="B569" i="34"/>
  <c r="A569" i="34" s="1"/>
  <c r="B679" i="34"/>
  <c r="A679" i="34" s="1"/>
  <c r="H661" i="34"/>
  <c r="P551" i="34" l="1"/>
  <c r="Q551" i="34"/>
  <c r="R551" i="34"/>
  <c r="P679" i="34"/>
  <c r="R679" i="34"/>
  <c r="Q679" i="34"/>
  <c r="P569" i="34"/>
  <c r="Q569" i="34"/>
  <c r="R569" i="34"/>
  <c r="Q509" i="34"/>
  <c r="R509" i="34"/>
  <c r="P509" i="34"/>
  <c r="Q521" i="34"/>
  <c r="R521" i="34"/>
  <c r="P521" i="34"/>
  <c r="L437" i="34"/>
  <c r="B437" i="34"/>
  <c r="A437" i="34" s="1"/>
  <c r="B491" i="34"/>
  <c r="A491" i="34" s="1"/>
  <c r="Q437" i="34" l="1"/>
  <c r="R437" i="34"/>
  <c r="P437" i="34"/>
  <c r="Q491" i="34"/>
  <c r="R491" i="34"/>
  <c r="P491" i="34"/>
  <c r="B406" i="34"/>
  <c r="A406" i="34" s="1"/>
  <c r="A31" i="12"/>
  <c r="A32" i="12"/>
  <c r="A33" i="12"/>
  <c r="A34" i="12"/>
  <c r="A35" i="12"/>
  <c r="A36" i="12"/>
  <c r="L533" i="34"/>
  <c r="B533" i="34"/>
  <c r="A533" i="34" s="1"/>
  <c r="L506" i="34"/>
  <c r="B506" i="34"/>
  <c r="A506" i="34" s="1"/>
  <c r="L505" i="34"/>
  <c r="B505" i="34"/>
  <c r="A505" i="34" s="1"/>
  <c r="L499" i="34"/>
  <c r="B499" i="34"/>
  <c r="A499" i="34" s="1"/>
  <c r="L498" i="34"/>
  <c r="B498" i="34"/>
  <c r="A498" i="34" s="1"/>
  <c r="L475" i="34"/>
  <c r="B475" i="34"/>
  <c r="A475" i="34" s="1"/>
  <c r="L447" i="34"/>
  <c r="B447" i="34"/>
  <c r="A447" i="34" s="1"/>
  <c r="L433" i="34"/>
  <c r="B433" i="34"/>
  <c r="A433" i="34" s="1"/>
  <c r="L432" i="34"/>
  <c r="B432" i="34"/>
  <c r="A432" i="34" s="1"/>
  <c r="L571" i="34"/>
  <c r="B571" i="34"/>
  <c r="A571" i="34" s="1"/>
  <c r="L570" i="34"/>
  <c r="B570" i="34"/>
  <c r="A570" i="34" s="1"/>
  <c r="L545" i="34"/>
  <c r="B545" i="34"/>
  <c r="A545" i="34" s="1"/>
  <c r="L536" i="34"/>
  <c r="B536" i="34"/>
  <c r="A536" i="34" s="1"/>
  <c r="L535" i="34"/>
  <c r="B535" i="34"/>
  <c r="A535" i="34" s="1"/>
  <c r="L522" i="34"/>
  <c r="B522" i="34"/>
  <c r="A522" i="34" s="1"/>
  <c r="L515" i="34"/>
  <c r="B515" i="34"/>
  <c r="A515" i="34" s="1"/>
  <c r="L368" i="34"/>
  <c r="B368" i="34"/>
  <c r="A368" i="34" s="1"/>
  <c r="L497" i="34"/>
  <c r="B497" i="34"/>
  <c r="A497" i="34" s="1"/>
  <c r="L496" i="34"/>
  <c r="B496" i="34"/>
  <c r="A496" i="34" s="1"/>
  <c r="L431" i="34"/>
  <c r="B431" i="34"/>
  <c r="A431" i="34" s="1"/>
  <c r="L430" i="34"/>
  <c r="B430" i="34"/>
  <c r="A430" i="34" s="1"/>
  <c r="L390" i="34"/>
  <c r="B390" i="34"/>
  <c r="A390" i="34" s="1"/>
  <c r="B514" i="34"/>
  <c r="A514" i="34" s="1"/>
  <c r="B532" i="34"/>
  <c r="A532" i="34" s="1"/>
  <c r="B531" i="34"/>
  <c r="A531" i="34" s="1"/>
  <c r="B530" i="34"/>
  <c r="A530" i="34" s="1"/>
  <c r="B529" i="34"/>
  <c r="A529" i="34" s="1"/>
  <c r="B528" i="34"/>
  <c r="A528" i="34" s="1"/>
  <c r="B527" i="34"/>
  <c r="A527" i="34" s="1"/>
  <c r="B526" i="34"/>
  <c r="A526" i="34" s="1"/>
  <c r="B525" i="34"/>
  <c r="A525" i="34" s="1"/>
  <c r="B524" i="34"/>
  <c r="A524" i="34" s="1"/>
  <c r="B523" i="34"/>
  <c r="A523" i="34" s="1"/>
  <c r="B520" i="34"/>
  <c r="A520" i="34" s="1"/>
  <c r="B519" i="34"/>
  <c r="A519" i="34" s="1"/>
  <c r="B518" i="34"/>
  <c r="A518" i="34" s="1"/>
  <c r="B517" i="34"/>
  <c r="A517" i="34" s="1"/>
  <c r="B516" i="34"/>
  <c r="A516" i="34" s="1"/>
  <c r="L534" i="34"/>
  <c r="B534" i="34"/>
  <c r="A534" i="34" s="1"/>
  <c r="L508" i="34"/>
  <c r="B508" i="34"/>
  <c r="A508" i="34" s="1"/>
  <c r="L507" i="34"/>
  <c r="B507" i="34"/>
  <c r="A507" i="34" s="1"/>
  <c r="L501" i="34"/>
  <c r="B501" i="34"/>
  <c r="A501" i="34" s="1"/>
  <c r="L500" i="34"/>
  <c r="B500" i="34"/>
  <c r="A500" i="34" s="1"/>
  <c r="L476" i="34"/>
  <c r="B476" i="34"/>
  <c r="A476" i="34" s="1"/>
  <c r="L448" i="34"/>
  <c r="B448" i="34"/>
  <c r="A448" i="34" s="1"/>
  <c r="B574" i="34"/>
  <c r="A574" i="34" s="1"/>
  <c r="B573" i="34"/>
  <c r="A573" i="34" s="1"/>
  <c r="B572" i="34"/>
  <c r="A572" i="34" s="1"/>
  <c r="B566" i="34"/>
  <c r="A566" i="34" s="1"/>
  <c r="B565" i="34"/>
  <c r="A565" i="34" s="1"/>
  <c r="B564" i="34"/>
  <c r="A564" i="34" s="1"/>
  <c r="B563" i="34"/>
  <c r="A563" i="34" s="1"/>
  <c r="B562" i="34"/>
  <c r="A562" i="34" s="1"/>
  <c r="B561" i="34"/>
  <c r="A561" i="34" s="1"/>
  <c r="B560" i="34"/>
  <c r="A560" i="34" s="1"/>
  <c r="B559" i="34"/>
  <c r="A559" i="34" s="1"/>
  <c r="B558" i="34"/>
  <c r="A558" i="34" s="1"/>
  <c r="B557" i="34"/>
  <c r="A557" i="34" s="1"/>
  <c r="B552" i="34"/>
  <c r="A552" i="34" s="1"/>
  <c r="B550" i="34"/>
  <c r="A550" i="34" s="1"/>
  <c r="B549" i="34"/>
  <c r="A549" i="34" s="1"/>
  <c r="B548" i="34"/>
  <c r="A548" i="34" s="1"/>
  <c r="B547" i="34"/>
  <c r="A547" i="34" s="1"/>
  <c r="B546" i="34"/>
  <c r="A546" i="34" s="1"/>
  <c r="B542" i="34"/>
  <c r="A542" i="34" s="1"/>
  <c r="B541" i="34"/>
  <c r="A541" i="34" s="1"/>
  <c r="B540" i="34"/>
  <c r="A540" i="34" s="1"/>
  <c r="B539" i="34"/>
  <c r="A539" i="34" s="1"/>
  <c r="B538" i="34"/>
  <c r="A538" i="34" s="1"/>
  <c r="B598" i="34"/>
  <c r="A598" i="34" s="1"/>
  <c r="B597" i="34"/>
  <c r="A597" i="34" s="1"/>
  <c r="B596" i="34"/>
  <c r="A596" i="34" s="1"/>
  <c r="B595" i="34"/>
  <c r="A595" i="34" s="1"/>
  <c r="B594" i="34"/>
  <c r="A594" i="34" s="1"/>
  <c r="B593" i="34"/>
  <c r="A593" i="34" s="1"/>
  <c r="B592" i="34"/>
  <c r="A592" i="34" s="1"/>
  <c r="B591" i="34"/>
  <c r="A591" i="34" s="1"/>
  <c r="B590" i="34"/>
  <c r="A590" i="34" s="1"/>
  <c r="B589" i="34"/>
  <c r="A589" i="34" s="1"/>
  <c r="B588" i="34"/>
  <c r="A588" i="34" s="1"/>
  <c r="B587" i="34"/>
  <c r="A587" i="34" s="1"/>
  <c r="B586" i="34"/>
  <c r="A586" i="34" s="1"/>
  <c r="B585" i="34"/>
  <c r="A585" i="34" s="1"/>
  <c r="B584" i="34"/>
  <c r="A584" i="34" s="1"/>
  <c r="B583" i="34"/>
  <c r="A583" i="34" s="1"/>
  <c r="B582" i="34"/>
  <c r="A582" i="34" s="1"/>
  <c r="B581" i="34"/>
  <c r="A581" i="34" s="1"/>
  <c r="B580" i="34"/>
  <c r="A580" i="34" s="1"/>
  <c r="B579" i="34"/>
  <c r="A579" i="34" s="1"/>
  <c r="B578" i="34"/>
  <c r="A578" i="34" s="1"/>
  <c r="B577" i="34"/>
  <c r="A577" i="34" s="1"/>
  <c r="B576" i="34"/>
  <c r="A576" i="34" s="1"/>
  <c r="B575" i="34"/>
  <c r="A575" i="34" s="1"/>
  <c r="B629" i="34"/>
  <c r="A629" i="34" s="1"/>
  <c r="B628" i="34"/>
  <c r="A628" i="34" s="1"/>
  <c r="B627" i="34"/>
  <c r="A627" i="34" s="1"/>
  <c r="B626" i="34"/>
  <c r="A626" i="34" s="1"/>
  <c r="B625" i="34"/>
  <c r="A625" i="34" s="1"/>
  <c r="B624" i="34"/>
  <c r="A624" i="34" s="1"/>
  <c r="B623" i="34"/>
  <c r="A623" i="34" s="1"/>
  <c r="B622" i="34"/>
  <c r="A622" i="34" s="1"/>
  <c r="B621" i="34"/>
  <c r="A621" i="34" s="1"/>
  <c r="B615" i="34"/>
  <c r="A615" i="34" s="1"/>
  <c r="B614" i="34"/>
  <c r="A614" i="34" s="1"/>
  <c r="B613" i="34"/>
  <c r="A613" i="34" s="1"/>
  <c r="B612" i="34"/>
  <c r="A612" i="34" s="1"/>
  <c r="B611" i="34"/>
  <c r="A611" i="34" s="1"/>
  <c r="B610" i="34"/>
  <c r="A610" i="34" s="1"/>
  <c r="B609" i="34"/>
  <c r="A609" i="34" s="1"/>
  <c r="B608" i="34"/>
  <c r="A608" i="34" s="1"/>
  <c r="B607" i="34"/>
  <c r="A607" i="34" s="1"/>
  <c r="B606" i="34"/>
  <c r="A606" i="34" s="1"/>
  <c r="B605" i="34"/>
  <c r="A605" i="34" s="1"/>
  <c r="B602" i="34"/>
  <c r="A602" i="34" s="1"/>
  <c r="B601" i="34"/>
  <c r="A601" i="34" s="1"/>
  <c r="B600" i="34"/>
  <c r="A600" i="34" s="1"/>
  <c r="B599" i="34"/>
  <c r="A599" i="34" s="1"/>
  <c r="B656" i="34"/>
  <c r="A656" i="34" s="1"/>
  <c r="B655" i="34"/>
  <c r="A655" i="34" s="1"/>
  <c r="B654" i="34"/>
  <c r="A654" i="34" s="1"/>
  <c r="B653" i="34"/>
  <c r="A653" i="34" s="1"/>
  <c r="B652" i="34"/>
  <c r="A652" i="34" s="1"/>
  <c r="B651" i="34"/>
  <c r="A651" i="34" s="1"/>
  <c r="B650" i="34"/>
  <c r="A650" i="34" s="1"/>
  <c r="B648" i="34"/>
  <c r="A648" i="34" s="1"/>
  <c r="B647" i="34"/>
  <c r="A647" i="34" s="1"/>
  <c r="B646" i="34"/>
  <c r="A646" i="34" s="1"/>
  <c r="B645" i="34"/>
  <c r="A645" i="34" s="1"/>
  <c r="B644" i="34"/>
  <c r="A644" i="34" s="1"/>
  <c r="B643" i="34"/>
  <c r="A643" i="34" s="1"/>
  <c r="B642" i="34"/>
  <c r="A642" i="34" s="1"/>
  <c r="B641" i="34"/>
  <c r="A641" i="34" s="1"/>
  <c r="B638" i="34"/>
  <c r="A638" i="34" s="1"/>
  <c r="B637" i="34"/>
  <c r="A637" i="34" s="1"/>
  <c r="B636" i="34"/>
  <c r="A636" i="34" s="1"/>
  <c r="B635" i="34"/>
  <c r="A635" i="34" s="1"/>
  <c r="B634" i="34"/>
  <c r="A634" i="34" s="1"/>
  <c r="B633" i="34"/>
  <c r="A633" i="34" s="1"/>
  <c r="B632" i="34"/>
  <c r="A632" i="34" s="1"/>
  <c r="B631" i="34"/>
  <c r="A631" i="34" s="1"/>
  <c r="B630" i="34"/>
  <c r="A630" i="34" s="1"/>
  <c r="L616" i="34"/>
  <c r="B616" i="34"/>
  <c r="A616" i="34" s="1"/>
  <c r="L603" i="34"/>
  <c r="B603" i="34"/>
  <c r="A603" i="34" s="1"/>
  <c r="L567" i="34"/>
  <c r="B567" i="34"/>
  <c r="A567" i="34" s="1"/>
  <c r="L553" i="34"/>
  <c r="B553" i="34"/>
  <c r="A553" i="34" s="1"/>
  <c r="L543" i="34"/>
  <c r="B543" i="34"/>
  <c r="A543" i="34" s="1"/>
  <c r="B682" i="34"/>
  <c r="A682" i="34" s="1"/>
  <c r="B681" i="34"/>
  <c r="A681" i="34" s="1"/>
  <c r="B680" i="34"/>
  <c r="A680" i="34" s="1"/>
  <c r="B678" i="34"/>
  <c r="A678" i="34" s="1"/>
  <c r="B677" i="34"/>
  <c r="A677" i="34" s="1"/>
  <c r="B676" i="34"/>
  <c r="A676" i="34" s="1"/>
  <c r="B675" i="34"/>
  <c r="A675" i="34" s="1"/>
  <c r="B674" i="34"/>
  <c r="A674" i="34" s="1"/>
  <c r="B673" i="34"/>
  <c r="A673" i="34" s="1"/>
  <c r="B672" i="34"/>
  <c r="A672" i="34" s="1"/>
  <c r="B671" i="34"/>
  <c r="A671" i="34" s="1"/>
  <c r="B670" i="34"/>
  <c r="A670" i="34" s="1"/>
  <c r="B668" i="34"/>
  <c r="A668" i="34" s="1"/>
  <c r="B667" i="34"/>
  <c r="A667" i="34" s="1"/>
  <c r="B666" i="34"/>
  <c r="A666" i="34" s="1"/>
  <c r="B660" i="34"/>
  <c r="A660" i="34" s="1"/>
  <c r="B659" i="34"/>
  <c r="A659" i="34" s="1"/>
  <c r="B658" i="34"/>
  <c r="A658" i="34" s="1"/>
  <c r="B657" i="34"/>
  <c r="A657" i="34" s="1"/>
  <c r="L662" i="34"/>
  <c r="B662" i="34"/>
  <c r="A662" i="34" s="1"/>
  <c r="L620" i="34"/>
  <c r="B620" i="34"/>
  <c r="A620" i="34" s="1"/>
  <c r="L555" i="34"/>
  <c r="B555" i="34"/>
  <c r="A555" i="34" s="1"/>
  <c r="L537" i="34"/>
  <c r="B537" i="34"/>
  <c r="A537" i="34" s="1"/>
  <c r="L683" i="34"/>
  <c r="B683" i="34"/>
  <c r="A683" i="34" s="1"/>
  <c r="L689" i="34"/>
  <c r="B689" i="34"/>
  <c r="A689" i="34" s="1"/>
  <c r="L691" i="34"/>
  <c r="B691" i="34"/>
  <c r="A691" i="34" s="1"/>
  <c r="L640" i="34"/>
  <c r="B640" i="34"/>
  <c r="A640" i="34" s="1"/>
  <c r="L619" i="34"/>
  <c r="B619" i="34"/>
  <c r="A619" i="34" s="1"/>
  <c r="L604" i="34"/>
  <c r="B604" i="34"/>
  <c r="A604" i="34" s="1"/>
  <c r="L568" i="34"/>
  <c r="B568" i="34"/>
  <c r="A568" i="34" s="1"/>
  <c r="L554" i="34"/>
  <c r="B554" i="34"/>
  <c r="A554" i="34" s="1"/>
  <c r="L544" i="34"/>
  <c r="B544" i="34"/>
  <c r="A544" i="34" s="1"/>
  <c r="L690" i="34"/>
  <c r="B690" i="34"/>
  <c r="A690" i="34" s="1"/>
  <c r="L688" i="34"/>
  <c r="B688" i="34"/>
  <c r="A688" i="34" s="1"/>
  <c r="L687" i="34"/>
  <c r="B687" i="34"/>
  <c r="A687" i="34" s="1"/>
  <c r="L661" i="34"/>
  <c r="B661" i="34"/>
  <c r="A661" i="34" s="1"/>
  <c r="L669" i="34"/>
  <c r="B669" i="34"/>
  <c r="A669" i="34" s="1"/>
  <c r="L617" i="34"/>
  <c r="B617" i="34"/>
  <c r="A617" i="34" s="1"/>
  <c r="L649" i="34"/>
  <c r="B649" i="34"/>
  <c r="A649" i="34" s="1"/>
  <c r="L639" i="34"/>
  <c r="B639" i="34"/>
  <c r="A639" i="34" s="1"/>
  <c r="L618" i="34"/>
  <c r="B618" i="34"/>
  <c r="A618" i="34" s="1"/>
  <c r="L769" i="34"/>
  <c r="B769" i="34"/>
  <c r="A769" i="34" s="1"/>
  <c r="L740" i="34"/>
  <c r="B740" i="34"/>
  <c r="A740" i="34" s="1"/>
  <c r="L697" i="34"/>
  <c r="B697" i="34"/>
  <c r="A697" i="34" s="1"/>
  <c r="L696" i="34"/>
  <c r="B696" i="34"/>
  <c r="A696" i="34" s="1"/>
  <c r="L556" i="34"/>
  <c r="B556" i="34"/>
  <c r="A556" i="34" s="1"/>
  <c r="L695" i="34"/>
  <c r="B695" i="34"/>
  <c r="A695" i="34" s="1"/>
  <c r="L694" i="34"/>
  <c r="B694" i="34"/>
  <c r="A694" i="34" s="1"/>
  <c r="L693" i="34"/>
  <c r="B693" i="34"/>
  <c r="A693" i="34" s="1"/>
  <c r="L692" i="34"/>
  <c r="B692" i="34"/>
  <c r="A692" i="34" s="1"/>
  <c r="L665" i="34"/>
  <c r="B665" i="34"/>
  <c r="A665" i="34" s="1"/>
  <c r="L664" i="34"/>
  <c r="B664" i="34"/>
  <c r="A664" i="34" s="1"/>
  <c r="L663" i="34"/>
  <c r="B663" i="34"/>
  <c r="A663" i="34" s="1"/>
  <c r="L800" i="34"/>
  <c r="B800" i="34"/>
  <c r="A800" i="34" s="1"/>
  <c r="B771" i="34"/>
  <c r="A771" i="34" s="1"/>
  <c r="B746" i="34"/>
  <c r="A746" i="34" s="1"/>
  <c r="B703" i="34"/>
  <c r="A703" i="34" s="1"/>
  <c r="L799" i="34"/>
  <c r="B799" i="34"/>
  <c r="A799" i="34" s="1"/>
  <c r="L770" i="34"/>
  <c r="B770" i="34"/>
  <c r="A770" i="34" s="1"/>
  <c r="P771" i="34" l="1"/>
  <c r="Q771" i="34"/>
  <c r="R771" i="34"/>
  <c r="P800" i="34"/>
  <c r="Q800" i="34"/>
  <c r="R800" i="34"/>
  <c r="P694" i="34"/>
  <c r="Q694" i="34"/>
  <c r="R694" i="34"/>
  <c r="P697" i="34"/>
  <c r="Q697" i="34"/>
  <c r="R697" i="34"/>
  <c r="P617" i="34"/>
  <c r="Q617" i="34"/>
  <c r="R617" i="34"/>
  <c r="P544" i="34"/>
  <c r="Q544" i="34"/>
  <c r="R544" i="34"/>
  <c r="P683" i="34"/>
  <c r="R683" i="34"/>
  <c r="Q683" i="34"/>
  <c r="P659" i="34"/>
  <c r="Q659" i="34"/>
  <c r="R659" i="34"/>
  <c r="P703" i="34"/>
  <c r="Q703" i="34"/>
  <c r="R703" i="34"/>
  <c r="P660" i="34"/>
  <c r="Q660" i="34"/>
  <c r="R660" i="34"/>
  <c r="P674" i="34"/>
  <c r="Q674" i="34"/>
  <c r="R674" i="34"/>
  <c r="P543" i="34"/>
  <c r="Q543" i="34"/>
  <c r="R543" i="34"/>
  <c r="P632" i="34"/>
  <c r="Q632" i="34"/>
  <c r="R632" i="34"/>
  <c r="R746" i="34"/>
  <c r="P746" i="34"/>
  <c r="Q746" i="34"/>
  <c r="P663" i="34"/>
  <c r="Q663" i="34"/>
  <c r="R663" i="34"/>
  <c r="P665" i="34"/>
  <c r="Q665" i="34"/>
  <c r="R665" i="34"/>
  <c r="P693" i="34"/>
  <c r="Q693" i="34"/>
  <c r="R693" i="34"/>
  <c r="P695" i="34"/>
  <c r="R695" i="34"/>
  <c r="Q695" i="34"/>
  <c r="P696" i="34"/>
  <c r="R696" i="34"/>
  <c r="Q696" i="34"/>
  <c r="R740" i="34"/>
  <c r="P740" i="34"/>
  <c r="Q740" i="34"/>
  <c r="P618" i="34"/>
  <c r="R618" i="34"/>
  <c r="Q618" i="34"/>
  <c r="P649" i="34"/>
  <c r="Q649" i="34"/>
  <c r="R649" i="34"/>
  <c r="P669" i="34"/>
  <c r="Q669" i="34"/>
  <c r="R669" i="34"/>
  <c r="P687" i="34"/>
  <c r="R687" i="34"/>
  <c r="Q687" i="34"/>
  <c r="P690" i="34"/>
  <c r="Q690" i="34"/>
  <c r="R690" i="34"/>
  <c r="P554" i="34"/>
  <c r="R554" i="34"/>
  <c r="Q554" i="34"/>
  <c r="P604" i="34"/>
  <c r="Q604" i="34"/>
  <c r="R604" i="34"/>
  <c r="P640" i="34"/>
  <c r="Q640" i="34"/>
  <c r="R640" i="34"/>
  <c r="P689" i="34"/>
  <c r="Q689" i="34"/>
  <c r="R689" i="34"/>
  <c r="Q537" i="34"/>
  <c r="P537" i="34"/>
  <c r="R537" i="34"/>
  <c r="P620" i="34"/>
  <c r="Q620" i="34"/>
  <c r="R620" i="34"/>
  <c r="P657" i="34"/>
  <c r="Q657" i="34"/>
  <c r="R657" i="34"/>
  <c r="P666" i="34"/>
  <c r="R666" i="34"/>
  <c r="Q666" i="34"/>
  <c r="P671" i="34"/>
  <c r="Q671" i="34"/>
  <c r="R671" i="34"/>
  <c r="P675" i="34"/>
  <c r="Q675" i="34"/>
  <c r="R675" i="34"/>
  <c r="P680" i="34"/>
  <c r="Q680" i="34"/>
  <c r="R680" i="34"/>
  <c r="P633" i="34"/>
  <c r="Q633" i="34"/>
  <c r="R633" i="34"/>
  <c r="P637" i="34"/>
  <c r="Q637" i="34"/>
  <c r="R637" i="34"/>
  <c r="P643" i="34"/>
  <c r="Q643" i="34"/>
  <c r="R643" i="34"/>
  <c r="P647" i="34"/>
  <c r="Q647" i="34"/>
  <c r="R647" i="34"/>
  <c r="P652" i="34"/>
  <c r="Q652" i="34"/>
  <c r="R652" i="34"/>
  <c r="P656" i="34"/>
  <c r="Q656" i="34"/>
  <c r="R656" i="34"/>
  <c r="P602" i="34"/>
  <c r="R602" i="34"/>
  <c r="Q602" i="34"/>
  <c r="P608" i="34"/>
  <c r="Q608" i="34"/>
  <c r="R608" i="34"/>
  <c r="P612" i="34"/>
  <c r="Q612" i="34"/>
  <c r="R612" i="34"/>
  <c r="P621" i="34"/>
  <c r="Q621" i="34"/>
  <c r="R621" i="34"/>
  <c r="P625" i="34"/>
  <c r="Q625" i="34"/>
  <c r="R625" i="34"/>
  <c r="P629" i="34"/>
  <c r="Q629" i="34"/>
  <c r="R629" i="34"/>
  <c r="P578" i="34"/>
  <c r="R578" i="34"/>
  <c r="Q578" i="34"/>
  <c r="P582" i="34"/>
  <c r="R582" i="34"/>
  <c r="Q582" i="34"/>
  <c r="P586" i="34"/>
  <c r="R586" i="34"/>
  <c r="Q586" i="34"/>
  <c r="P590" i="34"/>
  <c r="R590" i="34"/>
  <c r="Q590" i="34"/>
  <c r="P594" i="34"/>
  <c r="R594" i="34"/>
  <c r="Q594" i="34"/>
  <c r="P598" i="34"/>
  <c r="R598" i="34"/>
  <c r="Q598" i="34"/>
  <c r="Q541" i="34"/>
  <c r="P541" i="34"/>
  <c r="R541" i="34"/>
  <c r="P548" i="34"/>
  <c r="Q548" i="34"/>
  <c r="R548" i="34"/>
  <c r="P557" i="34"/>
  <c r="Q557" i="34"/>
  <c r="R557" i="34"/>
  <c r="P561" i="34"/>
  <c r="Q561" i="34"/>
  <c r="R561" i="34"/>
  <c r="P565" i="34"/>
  <c r="Q565" i="34"/>
  <c r="R565" i="34"/>
  <c r="P574" i="34"/>
  <c r="R574" i="34"/>
  <c r="Q574" i="34"/>
  <c r="Q517" i="34"/>
  <c r="R517" i="34"/>
  <c r="P517" i="34"/>
  <c r="Q523" i="34"/>
  <c r="R523" i="34"/>
  <c r="P523" i="34"/>
  <c r="Q527" i="34"/>
  <c r="R527" i="34"/>
  <c r="P527" i="34"/>
  <c r="Q531" i="34"/>
  <c r="R531" i="34"/>
  <c r="P531" i="34"/>
  <c r="P658" i="34"/>
  <c r="R658" i="34"/>
  <c r="Q658" i="34"/>
  <c r="P667" i="34"/>
  <c r="Q667" i="34"/>
  <c r="R667" i="34"/>
  <c r="P672" i="34"/>
  <c r="Q672" i="34"/>
  <c r="R672" i="34"/>
  <c r="P676" i="34"/>
  <c r="Q676" i="34"/>
  <c r="R676" i="34"/>
  <c r="P681" i="34"/>
  <c r="R681" i="34"/>
  <c r="Q681" i="34"/>
  <c r="P553" i="34"/>
  <c r="Q553" i="34"/>
  <c r="R553" i="34"/>
  <c r="P603" i="34"/>
  <c r="Q603" i="34"/>
  <c r="R603" i="34"/>
  <c r="P630" i="34"/>
  <c r="R630" i="34"/>
  <c r="Q630" i="34"/>
  <c r="P634" i="34"/>
  <c r="R634" i="34"/>
  <c r="Q634" i="34"/>
  <c r="P638" i="34"/>
  <c r="R638" i="34"/>
  <c r="Q638" i="34"/>
  <c r="P644" i="34"/>
  <c r="Q644" i="34"/>
  <c r="R644" i="34"/>
  <c r="P648" i="34"/>
  <c r="Q648" i="34"/>
  <c r="R648" i="34"/>
  <c r="P653" i="34"/>
  <c r="Q653" i="34"/>
  <c r="R653" i="34"/>
  <c r="P599" i="34"/>
  <c r="Q599" i="34"/>
  <c r="R599" i="34"/>
  <c r="P605" i="34"/>
  <c r="Q605" i="34"/>
  <c r="R605" i="34"/>
  <c r="P609" i="34"/>
  <c r="Q609" i="34"/>
  <c r="R609" i="34"/>
  <c r="P613" i="34"/>
  <c r="Q613" i="34"/>
  <c r="R613" i="34"/>
  <c r="P622" i="34"/>
  <c r="R622" i="34"/>
  <c r="Q622" i="34"/>
  <c r="P626" i="34"/>
  <c r="R626" i="34"/>
  <c r="Q626" i="34"/>
  <c r="P575" i="34"/>
  <c r="Q575" i="34"/>
  <c r="R575" i="34"/>
  <c r="P579" i="34"/>
  <c r="Q579" i="34"/>
  <c r="R579" i="34"/>
  <c r="P583" i="34"/>
  <c r="Q583" i="34"/>
  <c r="R583" i="34"/>
  <c r="P587" i="34"/>
  <c r="Q587" i="34"/>
  <c r="R587" i="34"/>
  <c r="P591" i="34"/>
  <c r="Q591" i="34"/>
  <c r="R591" i="34"/>
  <c r="P595" i="34"/>
  <c r="Q595" i="34"/>
  <c r="R595" i="34"/>
  <c r="Q538" i="34"/>
  <c r="P538" i="34"/>
  <c r="R538" i="34"/>
  <c r="Q542" i="34"/>
  <c r="P542" i="34"/>
  <c r="R542" i="34"/>
  <c r="P549" i="34"/>
  <c r="Q549" i="34"/>
  <c r="R549" i="34"/>
  <c r="P558" i="34"/>
  <c r="R558" i="34"/>
  <c r="Q558" i="34"/>
  <c r="P562" i="34"/>
  <c r="R562" i="34"/>
  <c r="Q562" i="34"/>
  <c r="P566" i="34"/>
  <c r="R566" i="34"/>
  <c r="Q566" i="34"/>
  <c r="Q448" i="34"/>
  <c r="R448" i="34"/>
  <c r="P448" i="34"/>
  <c r="Q500" i="34"/>
  <c r="R500" i="34"/>
  <c r="P500" i="34"/>
  <c r="Q507" i="34"/>
  <c r="R507" i="34"/>
  <c r="P507" i="34"/>
  <c r="Q534" i="34"/>
  <c r="P534" i="34"/>
  <c r="R534" i="34"/>
  <c r="Q518" i="34"/>
  <c r="R518" i="34"/>
  <c r="P518" i="34"/>
  <c r="Q524" i="34"/>
  <c r="R524" i="34"/>
  <c r="P524" i="34"/>
  <c r="Q528" i="34"/>
  <c r="R528" i="34"/>
  <c r="P528" i="34"/>
  <c r="Q532" i="34"/>
  <c r="R532" i="34"/>
  <c r="P532" i="34"/>
  <c r="Q430" i="34"/>
  <c r="R430" i="34"/>
  <c r="P430" i="34"/>
  <c r="Q496" i="34"/>
  <c r="R496" i="34"/>
  <c r="P496" i="34"/>
  <c r="P368" i="34"/>
  <c r="R368" i="34"/>
  <c r="Q368" i="34"/>
  <c r="Q522" i="34"/>
  <c r="R522" i="34"/>
  <c r="P522" i="34"/>
  <c r="Q536" i="34"/>
  <c r="P536" i="34"/>
  <c r="R536" i="34"/>
  <c r="P570" i="34"/>
  <c r="R570" i="34"/>
  <c r="Q570" i="34"/>
  <c r="Q432" i="34"/>
  <c r="R432" i="34"/>
  <c r="P432" i="34"/>
  <c r="Q447" i="34"/>
  <c r="R447" i="34"/>
  <c r="P447" i="34"/>
  <c r="Q498" i="34"/>
  <c r="R498" i="34"/>
  <c r="P498" i="34"/>
  <c r="Q505" i="34"/>
  <c r="R505" i="34"/>
  <c r="P505" i="34"/>
  <c r="Q533" i="34"/>
  <c r="P533" i="34"/>
  <c r="R533" i="34"/>
  <c r="Q406" i="34"/>
  <c r="R406" i="34"/>
  <c r="P406" i="34"/>
  <c r="P799" i="34"/>
  <c r="Q799" i="34"/>
  <c r="R799" i="34"/>
  <c r="P692" i="34"/>
  <c r="Q692" i="34"/>
  <c r="R692" i="34"/>
  <c r="P769" i="34"/>
  <c r="Q769" i="34"/>
  <c r="R769" i="34"/>
  <c r="P661" i="34"/>
  <c r="Q661" i="34"/>
  <c r="R661" i="34"/>
  <c r="P568" i="34"/>
  <c r="Q568" i="34"/>
  <c r="R568" i="34"/>
  <c r="P691" i="34"/>
  <c r="R691" i="34"/>
  <c r="Q691" i="34"/>
  <c r="P555" i="34"/>
  <c r="Q555" i="34"/>
  <c r="R555" i="34"/>
  <c r="P668" i="34"/>
  <c r="Q668" i="34"/>
  <c r="R668" i="34"/>
  <c r="P673" i="34"/>
  <c r="R673" i="34"/>
  <c r="Q673" i="34"/>
  <c r="P677" i="34"/>
  <c r="R677" i="34"/>
  <c r="Q677" i="34"/>
  <c r="P682" i="34"/>
  <c r="Q682" i="34"/>
  <c r="R682" i="34"/>
  <c r="P631" i="34"/>
  <c r="Q631" i="34"/>
  <c r="R631" i="34"/>
  <c r="P635" i="34"/>
  <c r="Q635" i="34"/>
  <c r="R635" i="34"/>
  <c r="P641" i="34"/>
  <c r="Q641" i="34"/>
  <c r="R641" i="34"/>
  <c r="P645" i="34"/>
  <c r="Q645" i="34"/>
  <c r="R645" i="34"/>
  <c r="P650" i="34"/>
  <c r="R650" i="34"/>
  <c r="Q650" i="34"/>
  <c r="P654" i="34"/>
  <c r="R654" i="34"/>
  <c r="Q654" i="34"/>
  <c r="P600" i="34"/>
  <c r="Q600" i="34"/>
  <c r="R600" i="34"/>
  <c r="P606" i="34"/>
  <c r="R606" i="34"/>
  <c r="Q606" i="34"/>
  <c r="P610" i="34"/>
  <c r="R610" i="34"/>
  <c r="Q610" i="34"/>
  <c r="P614" i="34"/>
  <c r="R614" i="34"/>
  <c r="Q614" i="34"/>
  <c r="P623" i="34"/>
  <c r="Q623" i="34"/>
  <c r="R623" i="34"/>
  <c r="P627" i="34"/>
  <c r="Q627" i="34"/>
  <c r="R627" i="34"/>
  <c r="P576" i="34"/>
  <c r="Q576" i="34"/>
  <c r="R576" i="34"/>
  <c r="P580" i="34"/>
  <c r="Q580" i="34"/>
  <c r="R580" i="34"/>
  <c r="P584" i="34"/>
  <c r="Q584" i="34"/>
  <c r="R584" i="34"/>
  <c r="P588" i="34"/>
  <c r="Q588" i="34"/>
  <c r="R588" i="34"/>
  <c r="P592" i="34"/>
  <c r="Q592" i="34"/>
  <c r="R592" i="34"/>
  <c r="P596" i="34"/>
  <c r="Q596" i="34"/>
  <c r="R596" i="34"/>
  <c r="Q539" i="34"/>
  <c r="P539" i="34"/>
  <c r="R539" i="34"/>
  <c r="P546" i="34"/>
  <c r="R546" i="34"/>
  <c r="Q546" i="34"/>
  <c r="P550" i="34"/>
  <c r="R550" i="34"/>
  <c r="Q550" i="34"/>
  <c r="P559" i="34"/>
  <c r="Q559" i="34"/>
  <c r="R559" i="34"/>
  <c r="P563" i="34"/>
  <c r="Q563" i="34"/>
  <c r="R563" i="34"/>
  <c r="P572" i="34"/>
  <c r="Q572" i="34"/>
  <c r="R572" i="34"/>
  <c r="Q519" i="34"/>
  <c r="R519" i="34"/>
  <c r="P519" i="34"/>
  <c r="Q525" i="34"/>
  <c r="R525" i="34"/>
  <c r="P525" i="34"/>
  <c r="Q529" i="34"/>
  <c r="R529" i="34"/>
  <c r="P529" i="34"/>
  <c r="Q514" i="34"/>
  <c r="R514" i="34"/>
  <c r="P514" i="34"/>
  <c r="P664" i="34"/>
  <c r="Q664" i="34"/>
  <c r="R664" i="34"/>
  <c r="P556" i="34"/>
  <c r="Q556" i="34"/>
  <c r="R556" i="34"/>
  <c r="P639" i="34"/>
  <c r="Q639" i="34"/>
  <c r="R639" i="34"/>
  <c r="P688" i="34"/>
  <c r="Q688" i="34"/>
  <c r="R688" i="34"/>
  <c r="P619" i="34"/>
  <c r="Q619" i="34"/>
  <c r="R619" i="34"/>
  <c r="P662" i="34"/>
  <c r="R662" i="34"/>
  <c r="Q662" i="34"/>
  <c r="P770" i="34"/>
  <c r="Q770" i="34"/>
  <c r="R770" i="34"/>
  <c r="P670" i="34"/>
  <c r="Q670" i="34"/>
  <c r="R670" i="34"/>
  <c r="P678" i="34"/>
  <c r="Q678" i="34"/>
  <c r="R678" i="34"/>
  <c r="P567" i="34"/>
  <c r="Q567" i="34"/>
  <c r="R567" i="34"/>
  <c r="P616" i="34"/>
  <c r="Q616" i="34"/>
  <c r="R616" i="34"/>
  <c r="P636" i="34"/>
  <c r="Q636" i="34"/>
  <c r="R636" i="34"/>
  <c r="P642" i="34"/>
  <c r="R642" i="34"/>
  <c r="Q642" i="34"/>
  <c r="P646" i="34"/>
  <c r="R646" i="34"/>
  <c r="Q646" i="34"/>
  <c r="P651" i="34"/>
  <c r="Q651" i="34"/>
  <c r="R651" i="34"/>
  <c r="P655" i="34"/>
  <c r="Q655" i="34"/>
  <c r="R655" i="34"/>
  <c r="P601" i="34"/>
  <c r="Q601" i="34"/>
  <c r="R601" i="34"/>
  <c r="P607" i="34"/>
  <c r="Q607" i="34"/>
  <c r="R607" i="34"/>
  <c r="P611" i="34"/>
  <c r="Q611" i="34"/>
  <c r="R611" i="34"/>
  <c r="P615" i="34"/>
  <c r="Q615" i="34"/>
  <c r="R615" i="34"/>
  <c r="P624" i="34"/>
  <c r="Q624" i="34"/>
  <c r="R624" i="34"/>
  <c r="P628" i="34"/>
  <c r="Q628" i="34"/>
  <c r="R628" i="34"/>
  <c r="P577" i="34"/>
  <c r="Q577" i="34"/>
  <c r="R577" i="34"/>
  <c r="P581" i="34"/>
  <c r="Q581" i="34"/>
  <c r="R581" i="34"/>
  <c r="P585" i="34"/>
  <c r="Q585" i="34"/>
  <c r="R585" i="34"/>
  <c r="P589" i="34"/>
  <c r="Q589" i="34"/>
  <c r="R589" i="34"/>
  <c r="P593" i="34"/>
  <c r="Q593" i="34"/>
  <c r="R593" i="34"/>
  <c r="P597" i="34"/>
  <c r="Q597" i="34"/>
  <c r="R597" i="34"/>
  <c r="Q540" i="34"/>
  <c r="P540" i="34"/>
  <c r="R540" i="34"/>
  <c r="P547" i="34"/>
  <c r="Q547" i="34"/>
  <c r="R547" i="34"/>
  <c r="P552" i="34"/>
  <c r="Q552" i="34"/>
  <c r="R552" i="34"/>
  <c r="P560" i="34"/>
  <c r="Q560" i="34"/>
  <c r="R560" i="34"/>
  <c r="P564" i="34"/>
  <c r="Q564" i="34"/>
  <c r="R564" i="34"/>
  <c r="P573" i="34"/>
  <c r="Q573" i="34"/>
  <c r="R573" i="34"/>
  <c r="Q476" i="34"/>
  <c r="R476" i="34"/>
  <c r="P476" i="34"/>
  <c r="Q501" i="34"/>
  <c r="R501" i="34"/>
  <c r="P501" i="34"/>
  <c r="Q508" i="34"/>
  <c r="R508" i="34"/>
  <c r="P508" i="34"/>
  <c r="Q516" i="34"/>
  <c r="R516" i="34"/>
  <c r="P516" i="34"/>
  <c r="Q520" i="34"/>
  <c r="R520" i="34"/>
  <c r="P520" i="34"/>
  <c r="Q526" i="34"/>
  <c r="R526" i="34"/>
  <c r="P526" i="34"/>
  <c r="Q530" i="34"/>
  <c r="R530" i="34"/>
  <c r="P530" i="34"/>
  <c r="P390" i="34"/>
  <c r="Q390" i="34"/>
  <c r="R390" i="34"/>
  <c r="Q431" i="34"/>
  <c r="R431" i="34"/>
  <c r="P431" i="34"/>
  <c r="Q497" i="34"/>
  <c r="R497" i="34"/>
  <c r="P497" i="34"/>
  <c r="Q515" i="34"/>
  <c r="R515" i="34"/>
  <c r="P515" i="34"/>
  <c r="Q535" i="34"/>
  <c r="P535" i="34"/>
  <c r="R535" i="34"/>
  <c r="P545" i="34"/>
  <c r="Q545" i="34"/>
  <c r="R545" i="34"/>
  <c r="P571" i="34"/>
  <c r="Q571" i="34"/>
  <c r="R571" i="34"/>
  <c r="Q433" i="34"/>
  <c r="R433" i="34"/>
  <c r="P433" i="34"/>
  <c r="Q475" i="34"/>
  <c r="R475" i="34"/>
  <c r="P475" i="34"/>
  <c r="Q499" i="34"/>
  <c r="R499" i="34"/>
  <c r="P499" i="34"/>
  <c r="Q506" i="34"/>
  <c r="R506" i="34"/>
  <c r="P506" i="34"/>
  <c r="A8" i="12"/>
  <c r="L383" i="34" l="1"/>
  <c r="L458" i="34" l="1"/>
  <c r="B458" i="34"/>
  <c r="A458" i="34" s="1"/>
  <c r="L457" i="34"/>
  <c r="B457" i="34"/>
  <c r="A457" i="34" s="1"/>
  <c r="L456" i="34"/>
  <c r="B456" i="34"/>
  <c r="A456" i="34" s="1"/>
  <c r="L451" i="34"/>
  <c r="B451" i="34"/>
  <c r="A451" i="34" s="1"/>
  <c r="L450" i="34"/>
  <c r="B450" i="34"/>
  <c r="A450" i="34" s="1"/>
  <c r="L449" i="34"/>
  <c r="B449" i="34"/>
  <c r="A449" i="34" s="1"/>
  <c r="L436" i="34"/>
  <c r="B436" i="34"/>
  <c r="A436" i="34" s="1"/>
  <c r="L435" i="34"/>
  <c r="B435" i="34"/>
  <c r="A435" i="34" s="1"/>
  <c r="L434" i="34"/>
  <c r="B434" i="34"/>
  <c r="A434" i="34" s="1"/>
  <c r="L415" i="34"/>
  <c r="B415" i="34"/>
  <c r="A415" i="34" s="1"/>
  <c r="L414" i="34"/>
  <c r="B414" i="34"/>
  <c r="A414" i="34" s="1"/>
  <c r="L413" i="34"/>
  <c r="B413" i="34"/>
  <c r="A413" i="34" s="1"/>
  <c r="L412" i="34"/>
  <c r="B412" i="34"/>
  <c r="A412" i="34" s="1"/>
  <c r="L411" i="34"/>
  <c r="B411" i="34"/>
  <c r="A411" i="34" s="1"/>
  <c r="L408" i="34"/>
  <c r="B408" i="34"/>
  <c r="A408" i="34" s="1"/>
  <c r="L403" i="34"/>
  <c r="B403" i="34"/>
  <c r="A403" i="34" s="1"/>
  <c r="L402" i="34"/>
  <c r="B402" i="34"/>
  <c r="A402" i="34" s="1"/>
  <c r="L401" i="34"/>
  <c r="B401" i="34"/>
  <c r="A401" i="34" s="1"/>
  <c r="L400" i="34"/>
  <c r="B400" i="34"/>
  <c r="A400" i="34" s="1"/>
  <c r="L385" i="34"/>
  <c r="B385" i="34"/>
  <c r="A385" i="34" s="1"/>
  <c r="L384" i="34"/>
  <c r="B384" i="34"/>
  <c r="A384" i="34" s="1"/>
  <c r="B383" i="34"/>
  <c r="A383" i="34" s="1"/>
  <c r="B419" i="34"/>
  <c r="A419" i="34" s="1"/>
  <c r="B418" i="34"/>
  <c r="A418" i="34" s="1"/>
  <c r="B417" i="34"/>
  <c r="A417" i="34" s="1"/>
  <c r="B416" i="34"/>
  <c r="A416" i="34" s="1"/>
  <c r="B410" i="34"/>
  <c r="A410" i="34" s="1"/>
  <c r="B409" i="34"/>
  <c r="A409" i="34" s="1"/>
  <c r="B407" i="34"/>
  <c r="A407" i="34" s="1"/>
  <c r="B405" i="34"/>
  <c r="A405" i="34" s="1"/>
  <c r="B404" i="34"/>
  <c r="A404" i="34" s="1"/>
  <c r="B399" i="34"/>
  <c r="A399" i="34" s="1"/>
  <c r="B398" i="34"/>
  <c r="A398" i="34" s="1"/>
  <c r="B397" i="34"/>
  <c r="A397" i="34" s="1"/>
  <c r="B396" i="34"/>
  <c r="A396" i="34" s="1"/>
  <c r="B395" i="34"/>
  <c r="A395" i="34" s="1"/>
  <c r="B394" i="34"/>
  <c r="A394" i="34" s="1"/>
  <c r="B393" i="34"/>
  <c r="A393" i="34" s="1"/>
  <c r="B392" i="34"/>
  <c r="A392" i="34" s="1"/>
  <c r="B391" i="34"/>
  <c r="A391" i="34" s="1"/>
  <c r="L480" i="34"/>
  <c r="B480" i="34"/>
  <c r="A480" i="34" s="1"/>
  <c r="L479" i="34"/>
  <c r="B479" i="34"/>
  <c r="A479" i="34" s="1"/>
  <c r="L478" i="34"/>
  <c r="B478" i="34"/>
  <c r="A478" i="34" s="1"/>
  <c r="L477" i="34"/>
  <c r="B477" i="34"/>
  <c r="A477" i="34" s="1"/>
  <c r="B454" i="34"/>
  <c r="A454" i="34" s="1"/>
  <c r="B453" i="34"/>
  <c r="A453" i="34" s="1"/>
  <c r="B452" i="34"/>
  <c r="A452" i="34" s="1"/>
  <c r="B446" i="34"/>
  <c r="A446" i="34" s="1"/>
  <c r="B445" i="34"/>
  <c r="A445" i="34" s="1"/>
  <c r="B444" i="34"/>
  <c r="A444" i="34" s="1"/>
  <c r="B443" i="34"/>
  <c r="A443" i="34" s="1"/>
  <c r="B442" i="34"/>
  <c r="A442" i="34" s="1"/>
  <c r="B441" i="34"/>
  <c r="A441" i="34" s="1"/>
  <c r="B440" i="34"/>
  <c r="A440" i="34" s="1"/>
  <c r="B439" i="34"/>
  <c r="A439" i="34" s="1"/>
  <c r="B438" i="34"/>
  <c r="A438" i="34" s="1"/>
  <c r="B429" i="34"/>
  <c r="A429" i="34" s="1"/>
  <c r="B428" i="34"/>
  <c r="A428" i="34" s="1"/>
  <c r="B427" i="34"/>
  <c r="A427" i="34" s="1"/>
  <c r="B426" i="34"/>
  <c r="A426" i="34" s="1"/>
  <c r="B425" i="34"/>
  <c r="A425" i="34" s="1"/>
  <c r="B424" i="34"/>
  <c r="A424" i="34" s="1"/>
  <c r="B423" i="34"/>
  <c r="A423" i="34" s="1"/>
  <c r="B422" i="34"/>
  <c r="A422" i="34" s="1"/>
  <c r="B421" i="34"/>
  <c r="A421" i="34" s="1"/>
  <c r="B420" i="34"/>
  <c r="A420" i="34" s="1"/>
  <c r="B485" i="34"/>
  <c r="A485" i="34" s="1"/>
  <c r="B484" i="34"/>
  <c r="A484" i="34" s="1"/>
  <c r="B483" i="34"/>
  <c r="A483" i="34" s="1"/>
  <c r="B482" i="34"/>
  <c r="A482" i="34" s="1"/>
  <c r="B481" i="34"/>
  <c r="A481" i="34" s="1"/>
  <c r="B474" i="34"/>
  <c r="A474" i="34" s="1"/>
  <c r="B473" i="34"/>
  <c r="A473" i="34" s="1"/>
  <c r="B472" i="34"/>
  <c r="A472" i="34" s="1"/>
  <c r="B471" i="34"/>
  <c r="A471" i="34" s="1"/>
  <c r="B470" i="34"/>
  <c r="A470" i="34" s="1"/>
  <c r="B469" i="34"/>
  <c r="A469" i="34" s="1"/>
  <c r="B468" i="34"/>
  <c r="A468" i="34" s="1"/>
  <c r="B467" i="34"/>
  <c r="A467" i="34" s="1"/>
  <c r="B466" i="34"/>
  <c r="A466" i="34" s="1"/>
  <c r="B465" i="34"/>
  <c r="A465" i="34" s="1"/>
  <c r="B464" i="34"/>
  <c r="A464" i="34" s="1"/>
  <c r="B463" i="34"/>
  <c r="A463" i="34" s="1"/>
  <c r="B462" i="34"/>
  <c r="A462" i="34" s="1"/>
  <c r="B461" i="34"/>
  <c r="A461" i="34" s="1"/>
  <c r="B460" i="34"/>
  <c r="A460" i="34" s="1"/>
  <c r="B459" i="34"/>
  <c r="A459" i="34" s="1"/>
  <c r="B455" i="34"/>
  <c r="A455" i="34" s="1"/>
  <c r="B503" i="34"/>
  <c r="A503" i="34" s="1"/>
  <c r="B502" i="34"/>
  <c r="A502" i="34" s="1"/>
  <c r="B495" i="34"/>
  <c r="A495" i="34" s="1"/>
  <c r="B494" i="34"/>
  <c r="A494" i="34" s="1"/>
  <c r="B493" i="34"/>
  <c r="A493" i="34" s="1"/>
  <c r="B492" i="34"/>
  <c r="A492" i="34" s="1"/>
  <c r="B490" i="34"/>
  <c r="A490" i="34" s="1"/>
  <c r="B489" i="34"/>
  <c r="A489" i="34" s="1"/>
  <c r="B488" i="34"/>
  <c r="A488" i="34" s="1"/>
  <c r="B487" i="34"/>
  <c r="A487" i="34" s="1"/>
  <c r="B486" i="34"/>
  <c r="A486" i="34" s="1"/>
  <c r="Q460" i="34" l="1"/>
  <c r="R460" i="34"/>
  <c r="P460" i="34"/>
  <c r="Q482" i="34"/>
  <c r="R482" i="34"/>
  <c r="P482" i="34"/>
  <c r="Q488" i="34"/>
  <c r="R488" i="34"/>
  <c r="P488" i="34"/>
  <c r="Q461" i="34"/>
  <c r="R461" i="34"/>
  <c r="P461" i="34"/>
  <c r="Q473" i="34"/>
  <c r="R473" i="34"/>
  <c r="P473" i="34"/>
  <c r="Q489" i="34"/>
  <c r="R489" i="34"/>
  <c r="P489" i="34"/>
  <c r="Q455" i="34"/>
  <c r="R455" i="34"/>
  <c r="P455" i="34"/>
  <c r="Q466" i="34"/>
  <c r="R466" i="34"/>
  <c r="P466" i="34"/>
  <c r="Q474" i="34"/>
  <c r="R474" i="34"/>
  <c r="P474" i="34"/>
  <c r="Q422" i="34"/>
  <c r="R422" i="34"/>
  <c r="P422" i="34"/>
  <c r="Q438" i="34"/>
  <c r="R438" i="34"/>
  <c r="P438" i="34"/>
  <c r="Q446" i="34"/>
  <c r="R446" i="34"/>
  <c r="P446" i="34"/>
  <c r="Q479" i="34"/>
  <c r="R479" i="34"/>
  <c r="P479" i="34"/>
  <c r="Q486" i="34"/>
  <c r="R486" i="34"/>
  <c r="P486" i="34"/>
  <c r="Q490" i="34"/>
  <c r="R490" i="34"/>
  <c r="P490" i="34"/>
  <c r="Q495" i="34"/>
  <c r="R495" i="34"/>
  <c r="P495" i="34"/>
  <c r="Q459" i="34"/>
  <c r="R459" i="34"/>
  <c r="P459" i="34"/>
  <c r="Q463" i="34"/>
  <c r="R463" i="34"/>
  <c r="P463" i="34"/>
  <c r="Q467" i="34"/>
  <c r="R467" i="34"/>
  <c r="P467" i="34"/>
  <c r="Q471" i="34"/>
  <c r="R471" i="34"/>
  <c r="P471" i="34"/>
  <c r="Q481" i="34"/>
  <c r="R481" i="34"/>
  <c r="P481" i="34"/>
  <c r="Q485" i="34"/>
  <c r="R485" i="34"/>
  <c r="P485" i="34"/>
  <c r="Q423" i="34"/>
  <c r="R423" i="34"/>
  <c r="P423" i="34"/>
  <c r="Q427" i="34"/>
  <c r="R427" i="34"/>
  <c r="P427" i="34"/>
  <c r="Q439" i="34"/>
  <c r="R439" i="34"/>
  <c r="P439" i="34"/>
  <c r="Q443" i="34"/>
  <c r="R443" i="34"/>
  <c r="P443" i="34"/>
  <c r="Q452" i="34"/>
  <c r="R452" i="34"/>
  <c r="P452" i="34"/>
  <c r="P392" i="34"/>
  <c r="R392" i="34"/>
  <c r="Q392" i="34"/>
  <c r="P396" i="34"/>
  <c r="R396" i="34"/>
  <c r="Q396" i="34"/>
  <c r="Q404" i="34"/>
  <c r="R404" i="34"/>
  <c r="P404" i="34"/>
  <c r="Q410" i="34"/>
  <c r="R410" i="34"/>
  <c r="P410" i="34"/>
  <c r="Q419" i="34"/>
  <c r="R419" i="34"/>
  <c r="P419" i="34"/>
  <c r="P385" i="34"/>
  <c r="Q385" i="34"/>
  <c r="R385" i="34"/>
  <c r="Q401" i="34"/>
  <c r="R401" i="34"/>
  <c r="P401" i="34"/>
  <c r="Q403" i="34"/>
  <c r="R403" i="34"/>
  <c r="P403" i="34"/>
  <c r="Q411" i="34"/>
  <c r="R411" i="34"/>
  <c r="P411" i="34"/>
  <c r="Q413" i="34"/>
  <c r="R413" i="34"/>
  <c r="P413" i="34"/>
  <c r="Q415" i="34"/>
  <c r="R415" i="34"/>
  <c r="P415" i="34"/>
  <c r="Q435" i="34"/>
  <c r="R435" i="34"/>
  <c r="P435" i="34"/>
  <c r="Q449" i="34"/>
  <c r="R449" i="34"/>
  <c r="P449" i="34"/>
  <c r="Q451" i="34"/>
  <c r="R451" i="34"/>
  <c r="P451" i="34"/>
  <c r="Q457" i="34"/>
  <c r="R457" i="34"/>
  <c r="P457" i="34"/>
  <c r="Q492" i="34"/>
  <c r="R492" i="34"/>
  <c r="P492" i="34"/>
  <c r="Q472" i="34"/>
  <c r="R472" i="34"/>
  <c r="P472" i="34"/>
  <c r="Q424" i="34"/>
  <c r="R424" i="34"/>
  <c r="P424" i="34"/>
  <c r="Q440" i="34"/>
  <c r="R440" i="34"/>
  <c r="P440" i="34"/>
  <c r="Q444" i="34"/>
  <c r="R444" i="34"/>
  <c r="P444" i="34"/>
  <c r="Q453" i="34"/>
  <c r="R453" i="34"/>
  <c r="P453" i="34"/>
  <c r="Q478" i="34"/>
  <c r="R478" i="34"/>
  <c r="P478" i="34"/>
  <c r="Q480" i="34"/>
  <c r="R480" i="34"/>
  <c r="P480" i="34"/>
  <c r="P393" i="34"/>
  <c r="Q393" i="34"/>
  <c r="R393" i="34"/>
  <c r="P397" i="34"/>
  <c r="Q397" i="34"/>
  <c r="R397" i="34"/>
  <c r="Q405" i="34"/>
  <c r="R405" i="34"/>
  <c r="P405" i="34"/>
  <c r="Q416" i="34"/>
  <c r="R416" i="34"/>
  <c r="P416" i="34"/>
  <c r="P383" i="34"/>
  <c r="Q383" i="34"/>
  <c r="R383" i="34"/>
  <c r="Q487" i="34"/>
  <c r="R487" i="34"/>
  <c r="P487" i="34"/>
  <c r="Q464" i="34"/>
  <c r="R464" i="34"/>
  <c r="P464" i="34"/>
  <c r="Q420" i="34"/>
  <c r="R420" i="34"/>
  <c r="P420" i="34"/>
  <c r="Q503" i="34"/>
  <c r="R503" i="34"/>
  <c r="P503" i="34"/>
  <c r="Q469" i="34"/>
  <c r="R469" i="34"/>
  <c r="P469" i="34"/>
  <c r="Q483" i="34"/>
  <c r="R483" i="34"/>
  <c r="P483" i="34"/>
  <c r="Q421" i="34"/>
  <c r="R421" i="34"/>
  <c r="P421" i="34"/>
  <c r="Q425" i="34"/>
  <c r="R425" i="34"/>
  <c r="P425" i="34"/>
  <c r="Q429" i="34"/>
  <c r="R429" i="34"/>
  <c r="P429" i="34"/>
  <c r="Q441" i="34"/>
  <c r="R441" i="34"/>
  <c r="P441" i="34"/>
  <c r="Q445" i="34"/>
  <c r="R445" i="34"/>
  <c r="P445" i="34"/>
  <c r="Q454" i="34"/>
  <c r="R454" i="34"/>
  <c r="P454" i="34"/>
  <c r="P394" i="34"/>
  <c r="Q394" i="34"/>
  <c r="R394" i="34"/>
  <c r="P398" i="34"/>
  <c r="Q398" i="34"/>
  <c r="R398" i="34"/>
  <c r="Q407" i="34"/>
  <c r="R407" i="34"/>
  <c r="P407" i="34"/>
  <c r="Q417" i="34"/>
  <c r="R417" i="34"/>
  <c r="P417" i="34"/>
  <c r="P384" i="34"/>
  <c r="R384" i="34"/>
  <c r="Q384" i="34"/>
  <c r="Q400" i="34"/>
  <c r="R400" i="34"/>
  <c r="P400" i="34"/>
  <c r="Q402" i="34"/>
  <c r="R402" i="34"/>
  <c r="P402" i="34"/>
  <c r="Q408" i="34"/>
  <c r="R408" i="34"/>
  <c r="P408" i="34"/>
  <c r="Q412" i="34"/>
  <c r="R412" i="34"/>
  <c r="P412" i="34"/>
  <c r="Q414" i="34"/>
  <c r="R414" i="34"/>
  <c r="P414" i="34"/>
  <c r="Q434" i="34"/>
  <c r="R434" i="34"/>
  <c r="P434" i="34"/>
  <c r="Q436" i="34"/>
  <c r="R436" i="34"/>
  <c r="P436" i="34"/>
  <c r="Q450" i="34"/>
  <c r="R450" i="34"/>
  <c r="P450" i="34"/>
  <c r="Q456" i="34"/>
  <c r="R456" i="34"/>
  <c r="P456" i="34"/>
  <c r="Q458" i="34"/>
  <c r="R458" i="34"/>
  <c r="P458" i="34"/>
  <c r="Q502" i="34"/>
  <c r="R502" i="34"/>
  <c r="P502" i="34"/>
  <c r="Q468" i="34"/>
  <c r="R468" i="34"/>
  <c r="P468" i="34"/>
  <c r="Q428" i="34"/>
  <c r="R428" i="34"/>
  <c r="P428" i="34"/>
  <c r="Q493" i="34"/>
  <c r="R493" i="34"/>
  <c r="P493" i="34"/>
  <c r="Q465" i="34"/>
  <c r="R465" i="34"/>
  <c r="P465" i="34"/>
  <c r="Q494" i="34"/>
  <c r="R494" i="34"/>
  <c r="P494" i="34"/>
  <c r="Q462" i="34"/>
  <c r="R462" i="34"/>
  <c r="P462" i="34"/>
  <c r="Q470" i="34"/>
  <c r="R470" i="34"/>
  <c r="P470" i="34"/>
  <c r="Q484" i="34"/>
  <c r="R484" i="34"/>
  <c r="P484" i="34"/>
  <c r="Q426" i="34"/>
  <c r="R426" i="34"/>
  <c r="P426" i="34"/>
  <c r="Q442" i="34"/>
  <c r="R442" i="34"/>
  <c r="P442" i="34"/>
  <c r="Q477" i="34"/>
  <c r="R477" i="34"/>
  <c r="P477" i="34"/>
  <c r="P391" i="34"/>
  <c r="Q391" i="34"/>
  <c r="R391" i="34"/>
  <c r="P395" i="34"/>
  <c r="Q395" i="34"/>
  <c r="R395" i="34"/>
  <c r="P399" i="34"/>
  <c r="Q399" i="34"/>
  <c r="R399" i="34"/>
  <c r="Q409" i="34"/>
  <c r="R409" i="34"/>
  <c r="P409" i="34"/>
  <c r="Q418" i="34"/>
  <c r="R418" i="34"/>
  <c r="P418" i="34"/>
  <c r="B363" i="34"/>
  <c r="A363" i="34" s="1"/>
  <c r="B359" i="34"/>
  <c r="A359" i="34" s="1"/>
  <c r="P363" i="34" l="1"/>
  <c r="Q363" i="34"/>
  <c r="R363" i="34"/>
  <c r="R359" i="34"/>
  <c r="P359" i="34"/>
  <c r="Q359" i="34"/>
  <c r="A30" i="12"/>
  <c r="A43" i="12"/>
  <c r="B297" i="34"/>
  <c r="A297" i="34" s="1"/>
  <c r="B295" i="34"/>
  <c r="A295" i="34" s="1"/>
  <c r="B320" i="34"/>
  <c r="A320" i="34" s="1"/>
  <c r="B319" i="34"/>
  <c r="A319" i="34" s="1"/>
  <c r="B318" i="34"/>
  <c r="A318" i="34" s="1"/>
  <c r="B317" i="34"/>
  <c r="A317" i="34" s="1"/>
  <c r="B316" i="34"/>
  <c r="A316" i="34" s="1"/>
  <c r="B315" i="34"/>
  <c r="A315" i="34" s="1"/>
  <c r="B308" i="34"/>
  <c r="A308" i="34" s="1"/>
  <c r="B307" i="34"/>
  <c r="A307" i="34" s="1"/>
  <c r="B306" i="34"/>
  <c r="A306" i="34" s="1"/>
  <c r="B305" i="34"/>
  <c r="A305" i="34" s="1"/>
  <c r="B304" i="34"/>
  <c r="A304" i="34" s="1"/>
  <c r="B303" i="34"/>
  <c r="A303" i="34" s="1"/>
  <c r="B302" i="34"/>
  <c r="A302" i="34" s="1"/>
  <c r="B301" i="34"/>
  <c r="A301" i="34" s="1"/>
  <c r="B300" i="34"/>
  <c r="A300" i="34" s="1"/>
  <c r="B299" i="34"/>
  <c r="A299" i="34" s="1"/>
  <c r="B298" i="34"/>
  <c r="A298" i="34" s="1"/>
  <c r="B296" i="34"/>
  <c r="A296" i="34" s="1"/>
  <c r="B294" i="34"/>
  <c r="A294" i="34" s="1"/>
  <c r="B293" i="34"/>
  <c r="A293" i="34" s="1"/>
  <c r="B292" i="34"/>
  <c r="A292" i="34" s="1"/>
  <c r="B291" i="34"/>
  <c r="A291" i="34" s="1"/>
  <c r="B290" i="34"/>
  <c r="A290" i="34" s="1"/>
  <c r="B289" i="34"/>
  <c r="A289" i="34" s="1"/>
  <c r="B288" i="34"/>
  <c r="A288" i="34" s="1"/>
  <c r="B287" i="34"/>
  <c r="A287" i="34" s="1"/>
  <c r="B286" i="34"/>
  <c r="A286" i="34" s="1"/>
  <c r="B285" i="34"/>
  <c r="A285" i="34" s="1"/>
  <c r="B284" i="34"/>
  <c r="A284" i="34" s="1"/>
  <c r="L329" i="34"/>
  <c r="B329" i="34"/>
  <c r="A329" i="34" s="1"/>
  <c r="L328" i="34"/>
  <c r="B328" i="34"/>
  <c r="A328" i="34" s="1"/>
  <c r="L314" i="34"/>
  <c r="B314" i="34"/>
  <c r="A314" i="34" s="1"/>
  <c r="L282" i="34"/>
  <c r="B282" i="34"/>
  <c r="A282" i="34" s="1"/>
  <c r="L312" i="34"/>
  <c r="B312" i="34"/>
  <c r="A312" i="34" s="1"/>
  <c r="L311" i="34"/>
  <c r="B311" i="34"/>
  <c r="A311" i="34" s="1"/>
  <c r="L310" i="34"/>
  <c r="B310" i="34"/>
  <c r="A310" i="34" s="1"/>
  <c r="L309" i="34"/>
  <c r="B309" i="34"/>
  <c r="A309" i="34" s="1"/>
  <c r="L346" i="34"/>
  <c r="B346" i="34"/>
  <c r="A346" i="34" s="1"/>
  <c r="L330" i="34"/>
  <c r="B330" i="34"/>
  <c r="A330" i="34" s="1"/>
  <c r="L268" i="34"/>
  <c r="B268" i="34"/>
  <c r="A268" i="34" s="1"/>
  <c r="L281" i="34"/>
  <c r="B281" i="34"/>
  <c r="A281" i="34" s="1"/>
  <c r="B345" i="34"/>
  <c r="A345" i="34" s="1"/>
  <c r="B344" i="34"/>
  <c r="A344" i="34" s="1"/>
  <c r="B343" i="34"/>
  <c r="A343" i="34" s="1"/>
  <c r="B342" i="34"/>
  <c r="A342" i="34" s="1"/>
  <c r="B341" i="34"/>
  <c r="A341" i="34" s="1"/>
  <c r="B340" i="34"/>
  <c r="A340" i="34" s="1"/>
  <c r="B339" i="34"/>
  <c r="A339" i="34" s="1"/>
  <c r="B336" i="34"/>
  <c r="A336" i="34" s="1"/>
  <c r="B335" i="34"/>
  <c r="A335" i="34" s="1"/>
  <c r="B334" i="34"/>
  <c r="A334" i="34" s="1"/>
  <c r="B333" i="34"/>
  <c r="A333" i="34" s="1"/>
  <c r="B327" i="34"/>
  <c r="A327" i="34" s="1"/>
  <c r="B326" i="34"/>
  <c r="A326" i="34" s="1"/>
  <c r="B325" i="34"/>
  <c r="A325" i="34" s="1"/>
  <c r="B324" i="34"/>
  <c r="A324" i="34" s="1"/>
  <c r="B323" i="34"/>
  <c r="A323" i="34" s="1"/>
  <c r="B322" i="34"/>
  <c r="A322" i="34" s="1"/>
  <c r="B321" i="34"/>
  <c r="A321" i="34" s="1"/>
  <c r="B373" i="34"/>
  <c r="A373" i="34" s="1"/>
  <c r="B372" i="34"/>
  <c r="A372" i="34" s="1"/>
  <c r="B371" i="34"/>
  <c r="A371" i="34" s="1"/>
  <c r="B370" i="34"/>
  <c r="A370" i="34" s="1"/>
  <c r="B369" i="34"/>
  <c r="A369" i="34" s="1"/>
  <c r="B367" i="34"/>
  <c r="A367" i="34" s="1"/>
  <c r="B366" i="34"/>
  <c r="A366" i="34" s="1"/>
  <c r="B365" i="34"/>
  <c r="A365" i="34" s="1"/>
  <c r="B364" i="34"/>
  <c r="A364" i="34" s="1"/>
  <c r="B362" i="34"/>
  <c r="A362" i="34" s="1"/>
  <c r="B361" i="34"/>
  <c r="A361" i="34" s="1"/>
  <c r="B360" i="34"/>
  <c r="A360" i="34" s="1"/>
  <c r="B358" i="34"/>
  <c r="A358" i="34" s="1"/>
  <c r="B357" i="34"/>
  <c r="A357" i="34" s="1"/>
  <c r="B356" i="34"/>
  <c r="A356" i="34" s="1"/>
  <c r="B355" i="34"/>
  <c r="A355" i="34" s="1"/>
  <c r="B354" i="34"/>
  <c r="A354" i="34" s="1"/>
  <c r="B353" i="34"/>
  <c r="A353" i="34" s="1"/>
  <c r="B352" i="34"/>
  <c r="A352" i="34" s="1"/>
  <c r="B351" i="34"/>
  <c r="A351" i="34" s="1"/>
  <c r="B350" i="34"/>
  <c r="A350" i="34" s="1"/>
  <c r="L349" i="34"/>
  <c r="B349" i="34"/>
  <c r="A349" i="34" s="1"/>
  <c r="L348" i="34"/>
  <c r="B348" i="34"/>
  <c r="A348" i="34" s="1"/>
  <c r="L347" i="34"/>
  <c r="B347" i="34"/>
  <c r="A347" i="34" s="1"/>
  <c r="B381" i="34"/>
  <c r="A381" i="34" s="1"/>
  <c r="B380" i="34"/>
  <c r="A380" i="34" s="1"/>
  <c r="B379" i="34"/>
  <c r="A379" i="34" s="1"/>
  <c r="B378" i="34"/>
  <c r="A378" i="34" s="1"/>
  <c r="B377" i="34"/>
  <c r="A377" i="34" s="1"/>
  <c r="B376" i="34"/>
  <c r="A376" i="34" s="1"/>
  <c r="B375" i="34"/>
  <c r="A375" i="34" s="1"/>
  <c r="B374" i="34"/>
  <c r="A374" i="34" s="1"/>
  <c r="B511" i="34"/>
  <c r="A511" i="34" s="1"/>
  <c r="B510" i="34"/>
  <c r="A510" i="34" s="1"/>
  <c r="B504" i="34"/>
  <c r="A504" i="34" s="1"/>
  <c r="B389" i="34"/>
  <c r="A389" i="34" s="1"/>
  <c r="B388" i="34"/>
  <c r="A388" i="34" s="1"/>
  <c r="B387" i="34"/>
  <c r="A387" i="34" s="1"/>
  <c r="B386" i="34"/>
  <c r="A386" i="34" s="1"/>
  <c r="B382" i="34"/>
  <c r="A382" i="34" s="1"/>
  <c r="P375" i="34" l="1"/>
  <c r="Q375" i="34"/>
  <c r="R375" i="34"/>
  <c r="P367" i="34"/>
  <c r="R367" i="34"/>
  <c r="Q367" i="34"/>
  <c r="R342" i="34"/>
  <c r="P342" i="34"/>
  <c r="Q342" i="34"/>
  <c r="Q510" i="34"/>
  <c r="R510" i="34"/>
  <c r="P510" i="34"/>
  <c r="R348" i="34"/>
  <c r="Q348" i="34"/>
  <c r="P348" i="34"/>
  <c r="R358" i="34"/>
  <c r="P358" i="34"/>
  <c r="Q358" i="34"/>
  <c r="P373" i="34"/>
  <c r="Q373" i="34"/>
  <c r="R373" i="34"/>
  <c r="P388" i="34"/>
  <c r="R388" i="34"/>
  <c r="Q388" i="34"/>
  <c r="P377" i="34"/>
  <c r="Q377" i="34"/>
  <c r="R377" i="34"/>
  <c r="R355" i="34"/>
  <c r="P355" i="34"/>
  <c r="Q355" i="34"/>
  <c r="P365" i="34"/>
  <c r="Q365" i="34"/>
  <c r="R365" i="34"/>
  <c r="R321" i="34"/>
  <c r="P321" i="34"/>
  <c r="Q321" i="34"/>
  <c r="R334" i="34"/>
  <c r="P334" i="34"/>
  <c r="Q334" i="34"/>
  <c r="P382" i="34"/>
  <c r="Q382" i="34"/>
  <c r="R382" i="34"/>
  <c r="P389" i="34"/>
  <c r="Q389" i="34"/>
  <c r="R389" i="34"/>
  <c r="P374" i="34"/>
  <c r="Q374" i="34"/>
  <c r="R374" i="34"/>
  <c r="P378" i="34"/>
  <c r="Q378" i="34"/>
  <c r="R378" i="34"/>
  <c r="R347" i="34"/>
  <c r="P347" i="34"/>
  <c r="Q347" i="34"/>
  <c r="R349" i="34"/>
  <c r="P349" i="34"/>
  <c r="Q349" i="34"/>
  <c r="R352" i="34"/>
  <c r="Q352" i="34"/>
  <c r="P352" i="34"/>
  <c r="R356" i="34"/>
  <c r="Q356" i="34"/>
  <c r="P356" i="34"/>
  <c r="R361" i="34"/>
  <c r="P361" i="34"/>
  <c r="Q361" i="34"/>
  <c r="P366" i="34"/>
  <c r="R366" i="34"/>
  <c r="Q366" i="34"/>
  <c r="P371" i="34"/>
  <c r="Q371" i="34"/>
  <c r="R371" i="34"/>
  <c r="R322" i="34"/>
  <c r="P322" i="34"/>
  <c r="Q322" i="34"/>
  <c r="R326" i="34"/>
  <c r="P326" i="34"/>
  <c r="Q326" i="34"/>
  <c r="R335" i="34"/>
  <c r="P335" i="34"/>
  <c r="Q335" i="34"/>
  <c r="R341" i="34"/>
  <c r="P341" i="34"/>
  <c r="Q341" i="34"/>
  <c r="R345" i="34"/>
  <c r="P345" i="34"/>
  <c r="Q345" i="34"/>
  <c r="R287" i="34"/>
  <c r="P287" i="34"/>
  <c r="Q287" i="34"/>
  <c r="R291" i="34"/>
  <c r="P291" i="34"/>
  <c r="Q291" i="34"/>
  <c r="R296" i="34"/>
  <c r="Q296" i="34"/>
  <c r="P296" i="34"/>
  <c r="R301" i="34"/>
  <c r="P301" i="34"/>
  <c r="Q301" i="34"/>
  <c r="R305" i="34"/>
  <c r="P305" i="34"/>
  <c r="Q305" i="34"/>
  <c r="R315" i="34"/>
  <c r="P315" i="34"/>
  <c r="Q315" i="34"/>
  <c r="R319" i="34"/>
  <c r="P319" i="34"/>
  <c r="Q319" i="34"/>
  <c r="R362" i="34"/>
  <c r="P362" i="34"/>
  <c r="Q362" i="34"/>
  <c r="R327" i="34"/>
  <c r="P327" i="34"/>
  <c r="Q327" i="34"/>
  <c r="R330" i="34"/>
  <c r="P330" i="34"/>
  <c r="Q330" i="34"/>
  <c r="R309" i="34"/>
  <c r="P309" i="34"/>
  <c r="Q309" i="34"/>
  <c r="R311" i="34"/>
  <c r="P311" i="34"/>
  <c r="Q311" i="34"/>
  <c r="R282" i="34"/>
  <c r="P282" i="34"/>
  <c r="Q282" i="34"/>
  <c r="R328" i="34"/>
  <c r="Q328" i="34"/>
  <c r="P328" i="34"/>
  <c r="R284" i="34"/>
  <c r="Q284" i="34"/>
  <c r="P284" i="34"/>
  <c r="R288" i="34"/>
  <c r="Q288" i="34"/>
  <c r="P288" i="34"/>
  <c r="R292" i="34"/>
  <c r="Q292" i="34"/>
  <c r="P292" i="34"/>
  <c r="R298" i="34"/>
  <c r="P298" i="34"/>
  <c r="Q298" i="34"/>
  <c r="R302" i="34"/>
  <c r="P302" i="34"/>
  <c r="Q302" i="34"/>
  <c r="R306" i="34"/>
  <c r="P306" i="34"/>
  <c r="Q306" i="34"/>
  <c r="R316" i="34"/>
  <c r="Q316" i="34"/>
  <c r="P316" i="34"/>
  <c r="R320" i="34"/>
  <c r="Q320" i="34"/>
  <c r="P320" i="34"/>
  <c r="Q504" i="34"/>
  <c r="R504" i="34"/>
  <c r="P504" i="34"/>
  <c r="R353" i="34"/>
  <c r="P353" i="34"/>
  <c r="Q353" i="34"/>
  <c r="P372" i="34"/>
  <c r="R372" i="34"/>
  <c r="Q372" i="34"/>
  <c r="R281" i="34"/>
  <c r="P281" i="34"/>
  <c r="Q281" i="34"/>
  <c r="P380" i="34"/>
  <c r="R380" i="34"/>
  <c r="Q380" i="34"/>
  <c r="R354" i="34"/>
  <c r="P354" i="34"/>
  <c r="Q354" i="34"/>
  <c r="P369" i="34"/>
  <c r="Q369" i="34"/>
  <c r="R369" i="34"/>
  <c r="R324" i="34"/>
  <c r="Q324" i="34"/>
  <c r="P324" i="34"/>
  <c r="R339" i="34"/>
  <c r="P339" i="34"/>
  <c r="Q339" i="34"/>
  <c r="R343" i="34"/>
  <c r="P343" i="34"/>
  <c r="Q343" i="34"/>
  <c r="R285" i="34"/>
  <c r="P285" i="34"/>
  <c r="Q285" i="34"/>
  <c r="R289" i="34"/>
  <c r="P289" i="34"/>
  <c r="Q289" i="34"/>
  <c r="R293" i="34"/>
  <c r="P293" i="34"/>
  <c r="Q293" i="34"/>
  <c r="R299" i="34"/>
  <c r="P299" i="34"/>
  <c r="Q299" i="34"/>
  <c r="R303" i="34"/>
  <c r="P303" i="34"/>
  <c r="Q303" i="34"/>
  <c r="R307" i="34"/>
  <c r="P307" i="34"/>
  <c r="Q307" i="34"/>
  <c r="R317" i="34"/>
  <c r="P317" i="34"/>
  <c r="Q317" i="34"/>
  <c r="R295" i="34"/>
  <c r="P295" i="34"/>
  <c r="Q295" i="34"/>
  <c r="P386" i="34"/>
  <c r="Q386" i="34"/>
  <c r="R386" i="34"/>
  <c r="P379" i="34"/>
  <c r="Q379" i="34"/>
  <c r="R379" i="34"/>
  <c r="R357" i="34"/>
  <c r="P357" i="34"/>
  <c r="Q357" i="34"/>
  <c r="R323" i="34"/>
  <c r="P323" i="34"/>
  <c r="Q323" i="34"/>
  <c r="R336" i="34"/>
  <c r="Q336" i="34"/>
  <c r="P336" i="34"/>
  <c r="P387" i="34"/>
  <c r="Q387" i="34"/>
  <c r="R387" i="34"/>
  <c r="P376" i="34"/>
  <c r="R376" i="34"/>
  <c r="Q376" i="34"/>
  <c r="R350" i="34"/>
  <c r="P350" i="34"/>
  <c r="Q350" i="34"/>
  <c r="P364" i="34"/>
  <c r="Q364" i="34"/>
  <c r="R364" i="34"/>
  <c r="R333" i="34"/>
  <c r="P333" i="34"/>
  <c r="Q333" i="34"/>
  <c r="Q511" i="34"/>
  <c r="R511" i="34"/>
  <c r="P511" i="34"/>
  <c r="P381" i="34"/>
  <c r="Q381" i="34"/>
  <c r="R381" i="34"/>
  <c r="R351" i="34"/>
  <c r="P351" i="34"/>
  <c r="Q351" i="34"/>
  <c r="R360" i="34"/>
  <c r="Q360" i="34"/>
  <c r="P360" i="34"/>
  <c r="P370" i="34"/>
  <c r="Q370" i="34"/>
  <c r="R370" i="34"/>
  <c r="R325" i="34"/>
  <c r="P325" i="34"/>
  <c r="Q325" i="34"/>
  <c r="R340" i="34"/>
  <c r="Q340" i="34"/>
  <c r="P340" i="34"/>
  <c r="R344" i="34"/>
  <c r="Q344" i="34"/>
  <c r="P344" i="34"/>
  <c r="P268" i="34"/>
  <c r="R268" i="34"/>
  <c r="Q268" i="34"/>
  <c r="R346" i="34"/>
  <c r="P346" i="34"/>
  <c r="Q346" i="34"/>
  <c r="R310" i="34"/>
  <c r="P310" i="34"/>
  <c r="Q310" i="34"/>
  <c r="R312" i="34"/>
  <c r="Q312" i="34"/>
  <c r="P312" i="34"/>
  <c r="R314" i="34"/>
  <c r="P314" i="34"/>
  <c r="Q314" i="34"/>
  <c r="R329" i="34"/>
  <c r="P329" i="34"/>
  <c r="Q329" i="34"/>
  <c r="R286" i="34"/>
  <c r="P286" i="34"/>
  <c r="Q286" i="34"/>
  <c r="R290" i="34"/>
  <c r="P290" i="34"/>
  <c r="Q290" i="34"/>
  <c r="R294" i="34"/>
  <c r="P294" i="34"/>
  <c r="Q294" i="34"/>
  <c r="R300" i="34"/>
  <c r="Q300" i="34"/>
  <c r="P300" i="34"/>
  <c r="R304" i="34"/>
  <c r="Q304" i="34"/>
  <c r="P304" i="34"/>
  <c r="R308" i="34"/>
  <c r="Q308" i="34"/>
  <c r="P308" i="34"/>
  <c r="R318" i="34"/>
  <c r="P318" i="34"/>
  <c r="Q318" i="34"/>
  <c r="R297" i="34"/>
  <c r="P297" i="34"/>
  <c r="Q297" i="34"/>
  <c r="A27" i="12"/>
  <c r="A28" i="12"/>
  <c r="A29" i="12"/>
  <c r="L12" i="34"/>
  <c r="L13" i="34"/>
  <c r="L14" i="34"/>
  <c r="L15" i="34"/>
  <c r="L18" i="34"/>
  <c r="I20" i="34"/>
  <c r="L20" i="34" s="1"/>
  <c r="L22" i="34"/>
  <c r="L23" i="34"/>
  <c r="L24" i="34"/>
  <c r="L25" i="34"/>
  <c r="H26" i="34"/>
  <c r="L26" i="34" s="1"/>
  <c r="L27" i="34"/>
  <c r="I29" i="34"/>
  <c r="L29" i="34" s="1"/>
  <c r="L31" i="34"/>
  <c r="L37" i="34"/>
  <c r="L38" i="34"/>
  <c r="I50" i="34"/>
  <c r="L50" i="34" s="1"/>
  <c r="H51" i="34"/>
  <c r="I51" i="34"/>
  <c r="I52" i="34"/>
  <c r="L52" i="34" s="1"/>
  <c r="L55" i="34"/>
  <c r="H56" i="34"/>
  <c r="L56" i="34" s="1"/>
  <c r="H57" i="34"/>
  <c r="L57" i="34" s="1"/>
  <c r="L58" i="34"/>
  <c r="L71" i="34"/>
  <c r="L80" i="34"/>
  <c r="I91" i="34"/>
  <c r="L91" i="34" s="1"/>
  <c r="L92" i="34"/>
  <c r="L117" i="34"/>
  <c r="L138" i="34"/>
  <c r="L163" i="34"/>
  <c r="L164" i="34"/>
  <c r="L165" i="34"/>
  <c r="L166" i="34"/>
  <c r="L167" i="34"/>
  <c r="L158" i="34"/>
  <c r="L159" i="34"/>
  <c r="L116" i="34"/>
  <c r="L185" i="34"/>
  <c r="L137" i="34"/>
  <c r="L139" i="34"/>
  <c r="L140" i="34"/>
  <c r="L141" i="34"/>
  <c r="L160" i="34"/>
  <c r="L161" i="34"/>
  <c r="L162" i="34"/>
  <c r="L805" i="34"/>
  <c r="L252" i="34"/>
  <c r="L313" i="34"/>
  <c r="L331" i="34"/>
  <c r="L332" i="34"/>
  <c r="L337" i="34"/>
  <c r="L338" i="34"/>
  <c r="L802" i="34"/>
  <c r="L964" i="34"/>
  <c r="L747" i="34"/>
  <c r="L1243" i="34"/>
  <c r="L1244" i="34"/>
  <c r="L1245" i="34"/>
  <c r="L88" i="34"/>
  <c r="L127" i="34"/>
  <c r="L173" i="34"/>
  <c r="B239" i="34"/>
  <c r="A239" i="34" s="1"/>
  <c r="B238" i="34"/>
  <c r="A238" i="34" s="1"/>
  <c r="B237" i="34"/>
  <c r="A237" i="34" s="1"/>
  <c r="B236" i="34"/>
  <c r="A236" i="34" s="1"/>
  <c r="B235" i="34"/>
  <c r="A235" i="34" s="1"/>
  <c r="B234" i="34"/>
  <c r="A234" i="34" s="1"/>
  <c r="B233" i="34"/>
  <c r="A233" i="34" s="1"/>
  <c r="B232" i="34"/>
  <c r="A232" i="34" s="1"/>
  <c r="B231" i="34"/>
  <c r="A231" i="34" s="1"/>
  <c r="B338" i="34"/>
  <c r="A338" i="34" s="1"/>
  <c r="B337" i="34"/>
  <c r="A337" i="34" s="1"/>
  <c r="B332" i="34"/>
  <c r="A332" i="34" s="1"/>
  <c r="B331" i="34"/>
  <c r="A331" i="34" s="1"/>
  <c r="B313" i="34"/>
  <c r="A313" i="34" s="1"/>
  <c r="B252" i="34"/>
  <c r="A252" i="34" s="1"/>
  <c r="B261" i="34"/>
  <c r="A261" i="34" s="1"/>
  <c r="B260" i="34"/>
  <c r="A260" i="34" s="1"/>
  <c r="B259" i="34"/>
  <c r="A259" i="34" s="1"/>
  <c r="B258" i="34"/>
  <c r="A258" i="34" s="1"/>
  <c r="B257" i="34"/>
  <c r="A257" i="34" s="1"/>
  <c r="B256" i="34"/>
  <c r="A256" i="34" s="1"/>
  <c r="B255" i="34"/>
  <c r="A255" i="34" s="1"/>
  <c r="B254" i="34"/>
  <c r="A254" i="34" s="1"/>
  <c r="B253" i="34"/>
  <c r="A253" i="34" s="1"/>
  <c r="B251" i="34"/>
  <c r="A251" i="34" s="1"/>
  <c r="B250" i="34"/>
  <c r="A250" i="34" s="1"/>
  <c r="B249" i="34"/>
  <c r="A249" i="34" s="1"/>
  <c r="B248" i="34"/>
  <c r="A248" i="34" s="1"/>
  <c r="B247" i="34"/>
  <c r="A247" i="34" s="1"/>
  <c r="B246" i="34"/>
  <c r="A246" i="34" s="1"/>
  <c r="B245" i="34"/>
  <c r="A245" i="34" s="1"/>
  <c r="B244" i="34"/>
  <c r="A244" i="34" s="1"/>
  <c r="B243" i="34"/>
  <c r="A243" i="34" s="1"/>
  <c r="B242" i="34"/>
  <c r="A242" i="34" s="1"/>
  <c r="B241" i="34"/>
  <c r="A241" i="34" s="1"/>
  <c r="B240" i="34"/>
  <c r="A240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512" i="34"/>
  <c r="A512" i="34" s="1"/>
  <c r="B513" i="34"/>
  <c r="A513" i="34" s="1"/>
  <c r="B802" i="34"/>
  <c r="B128" i="34"/>
  <c r="A128" i="34" s="1"/>
  <c r="B127" i="34"/>
  <c r="A127" i="34" s="1"/>
  <c r="B64" i="34"/>
  <c r="A64" i="34" s="1"/>
  <c r="B162" i="34"/>
  <c r="A162" i="34" s="1"/>
  <c r="B62" i="34"/>
  <c r="A62" i="34" s="1"/>
  <c r="B28" i="34"/>
  <c r="A28" i="34" s="1"/>
  <c r="B30" i="34"/>
  <c r="A30" i="34" s="1"/>
  <c r="A7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B189" i="34"/>
  <c r="A189" i="34" s="1"/>
  <c r="B182" i="34"/>
  <c r="A182" i="34" s="1"/>
  <c r="B130" i="34"/>
  <c r="A130" i="34" s="1"/>
  <c r="B174" i="34"/>
  <c r="A174" i="34" s="1"/>
  <c r="B150" i="34"/>
  <c r="A150" i="34" s="1"/>
  <c r="B144" i="34"/>
  <c r="A144" i="34" s="1"/>
  <c r="B13" i="34"/>
  <c r="A13" i="34" s="1"/>
  <c r="B14" i="34"/>
  <c r="A14" i="34" s="1"/>
  <c r="B15" i="34"/>
  <c r="A15" i="34" s="1"/>
  <c r="B16" i="34"/>
  <c r="A16" i="34" s="1"/>
  <c r="B17" i="34"/>
  <c r="A17" i="34" s="1"/>
  <c r="B18" i="34"/>
  <c r="B19" i="34"/>
  <c r="A19" i="34" s="1"/>
  <c r="B20" i="34"/>
  <c r="A20" i="34" s="1"/>
  <c r="B21" i="34"/>
  <c r="A21" i="34" s="1"/>
  <c r="B22" i="34"/>
  <c r="A22" i="34" s="1"/>
  <c r="B23" i="34"/>
  <c r="A23" i="34" s="1"/>
  <c r="B24" i="34"/>
  <c r="A24" i="34" s="1"/>
  <c r="B25" i="34"/>
  <c r="A25" i="34" s="1"/>
  <c r="B26" i="34"/>
  <c r="A26" i="34" s="1"/>
  <c r="B27" i="34"/>
  <c r="A27" i="34" s="1"/>
  <c r="B29" i="34"/>
  <c r="A29" i="34" s="1"/>
  <c r="B31" i="34"/>
  <c r="A31" i="34" s="1"/>
  <c r="B32" i="34"/>
  <c r="A32" i="34" s="1"/>
  <c r="B33" i="34"/>
  <c r="A33" i="34" s="1"/>
  <c r="B34" i="34"/>
  <c r="A34" i="34" s="1"/>
  <c r="B35" i="34"/>
  <c r="A35" i="34" s="1"/>
  <c r="B36" i="34"/>
  <c r="A36" i="34" s="1"/>
  <c r="B37" i="34"/>
  <c r="A37" i="34" s="1"/>
  <c r="B38" i="34"/>
  <c r="A38" i="34" s="1"/>
  <c r="B39" i="34"/>
  <c r="A39" i="34" s="1"/>
  <c r="B40" i="34"/>
  <c r="A40" i="34" s="1"/>
  <c r="B41" i="34"/>
  <c r="A41" i="34" s="1"/>
  <c r="B42" i="34"/>
  <c r="A42" i="34" s="1"/>
  <c r="B43" i="34"/>
  <c r="A43" i="34" s="1"/>
  <c r="B44" i="34"/>
  <c r="A44" i="34" s="1"/>
  <c r="B45" i="34"/>
  <c r="A45" i="34" s="1"/>
  <c r="B46" i="34"/>
  <c r="A46" i="34" s="1"/>
  <c r="B47" i="34"/>
  <c r="A47" i="34" s="1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59" i="34"/>
  <c r="A59" i="34" s="1"/>
  <c r="B60" i="34"/>
  <c r="A60" i="34" s="1"/>
  <c r="B61" i="34"/>
  <c r="A61" i="34" s="1"/>
  <c r="B63" i="34"/>
  <c r="A63" i="34" s="1"/>
  <c r="B65" i="34"/>
  <c r="A65" i="34" s="1"/>
  <c r="B66" i="34"/>
  <c r="A66" i="34" s="1"/>
  <c r="B67" i="34"/>
  <c r="A67" i="34" s="1"/>
  <c r="B68" i="34"/>
  <c r="A68" i="34" s="1"/>
  <c r="B69" i="34"/>
  <c r="A69" i="34" s="1"/>
  <c r="B70" i="34"/>
  <c r="A70" i="34" s="1"/>
  <c r="B71" i="34"/>
  <c r="A71" i="34" s="1"/>
  <c r="B72" i="34"/>
  <c r="A72" i="34" s="1"/>
  <c r="B73" i="34"/>
  <c r="A73" i="34" s="1"/>
  <c r="B74" i="34"/>
  <c r="A74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1" i="34"/>
  <c r="A81" i="34" s="1"/>
  <c r="B82" i="34"/>
  <c r="A82" i="34" s="1"/>
  <c r="B83" i="34"/>
  <c r="A83" i="34" s="1"/>
  <c r="B84" i="34"/>
  <c r="A84" i="34" s="1"/>
  <c r="B85" i="34"/>
  <c r="A85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2" i="34"/>
  <c r="A92" i="34" s="1"/>
  <c r="B93" i="34"/>
  <c r="A93" i="34" s="1"/>
  <c r="B94" i="34"/>
  <c r="A94" i="34" s="1"/>
  <c r="B95" i="34"/>
  <c r="A95" i="34" s="1"/>
  <c r="B96" i="34"/>
  <c r="A96" i="34" s="1"/>
  <c r="B97" i="34"/>
  <c r="A97" i="34" s="1"/>
  <c r="B98" i="34"/>
  <c r="A98" i="34" s="1"/>
  <c r="B99" i="34"/>
  <c r="A99" i="34" s="1"/>
  <c r="B100" i="34"/>
  <c r="A100" i="34" s="1"/>
  <c r="B101" i="34"/>
  <c r="A101" i="34" s="1"/>
  <c r="B102" i="34"/>
  <c r="A102" i="34" s="1"/>
  <c r="B103" i="34"/>
  <c r="A103" i="34" s="1"/>
  <c r="B104" i="34"/>
  <c r="A104" i="34" s="1"/>
  <c r="B105" i="34"/>
  <c r="A105" i="34" s="1"/>
  <c r="B106" i="34"/>
  <c r="A106" i="34" s="1"/>
  <c r="B107" i="34"/>
  <c r="A107" i="34" s="1"/>
  <c r="B108" i="34"/>
  <c r="A108" i="34" s="1"/>
  <c r="B109" i="34"/>
  <c r="A109" i="34" s="1"/>
  <c r="B110" i="34"/>
  <c r="A110" i="34" s="1"/>
  <c r="B111" i="34"/>
  <c r="A111" i="34" s="1"/>
  <c r="B112" i="34"/>
  <c r="A112" i="34" s="1"/>
  <c r="B113" i="34"/>
  <c r="A113" i="34" s="1"/>
  <c r="B114" i="34"/>
  <c r="A114" i="34" s="1"/>
  <c r="B115" i="34"/>
  <c r="A115" i="34" s="1"/>
  <c r="B117" i="34"/>
  <c r="A117" i="34" s="1"/>
  <c r="B118" i="34"/>
  <c r="A118" i="34" s="1"/>
  <c r="B119" i="34"/>
  <c r="A119" i="34" s="1"/>
  <c r="B138" i="34"/>
  <c r="A138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20" i="34"/>
  <c r="A120" i="34" s="1"/>
  <c r="B121" i="34"/>
  <c r="A121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9" i="34"/>
  <c r="A129" i="34" s="1"/>
  <c r="B131" i="34"/>
  <c r="A131" i="34" s="1"/>
  <c r="B132" i="34"/>
  <c r="A132" i="34" s="1"/>
  <c r="B133" i="34"/>
  <c r="A133" i="34" s="1"/>
  <c r="B134" i="34"/>
  <c r="A134" i="34" s="1"/>
  <c r="B135" i="34"/>
  <c r="A135" i="34" s="1"/>
  <c r="B136" i="34"/>
  <c r="A136" i="34" s="1"/>
  <c r="B142" i="34"/>
  <c r="A142" i="34" s="1"/>
  <c r="B143" i="34"/>
  <c r="A143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1" i="34"/>
  <c r="A151" i="34" s="1"/>
  <c r="B152" i="34"/>
  <c r="A152" i="34" s="1"/>
  <c r="B153" i="34"/>
  <c r="A153" i="34" s="1"/>
  <c r="B154" i="34"/>
  <c r="A154" i="34" s="1"/>
  <c r="B155" i="34"/>
  <c r="A155" i="34" s="1"/>
  <c r="B156" i="34"/>
  <c r="A156" i="34" s="1"/>
  <c r="B157" i="34"/>
  <c r="A15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58" i="34"/>
  <c r="A158" i="34" s="1"/>
  <c r="B159" i="34"/>
  <c r="A159" i="34" s="1"/>
  <c r="B116" i="34"/>
  <c r="A116" i="34" s="1"/>
  <c r="B185" i="34"/>
  <c r="A185" i="34" s="1"/>
  <c r="B137" i="34"/>
  <c r="A137" i="34" s="1"/>
  <c r="B139" i="34"/>
  <c r="A139" i="34" s="1"/>
  <c r="B140" i="34"/>
  <c r="A140" i="34" s="1"/>
  <c r="B141" i="34"/>
  <c r="A141" i="34" s="1"/>
  <c r="B160" i="34"/>
  <c r="A160" i="34" s="1"/>
  <c r="B161" i="34"/>
  <c r="A161" i="34" s="1"/>
  <c r="B180" i="34"/>
  <c r="A180" i="34" s="1"/>
  <c r="B181" i="34"/>
  <c r="A181" i="34" s="1"/>
  <c r="B183" i="34"/>
  <c r="A183" i="34" s="1"/>
  <c r="B184" i="34"/>
  <c r="A184" i="34" s="1"/>
  <c r="B186" i="34"/>
  <c r="A186" i="34" s="1"/>
  <c r="B187" i="34"/>
  <c r="A187" i="34" s="1"/>
  <c r="B188" i="34"/>
  <c r="A188" i="34" s="1"/>
  <c r="B190" i="34"/>
  <c r="A190" i="34" s="1"/>
  <c r="B191" i="34"/>
  <c r="A191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200" i="34"/>
  <c r="A200" i="34" s="1"/>
  <c r="B201" i="34"/>
  <c r="A201" i="34" s="1"/>
  <c r="B202" i="34"/>
  <c r="A202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09" i="34"/>
  <c r="A209" i="34" s="1"/>
  <c r="B210" i="34"/>
  <c r="A210" i="34" s="1"/>
  <c r="B211" i="34"/>
  <c r="A211" i="34" s="1"/>
  <c r="B212" i="34"/>
  <c r="A212" i="34" s="1"/>
  <c r="B213" i="34"/>
  <c r="A213" i="34" s="1"/>
  <c r="B214" i="34"/>
  <c r="A214" i="34" s="1"/>
  <c r="B215" i="34"/>
  <c r="A215" i="34" s="1"/>
  <c r="B216" i="34"/>
  <c r="A216" i="34" s="1"/>
  <c r="B217" i="34"/>
  <c r="A217" i="34" s="1"/>
  <c r="B218" i="34"/>
  <c r="A218" i="34" s="1"/>
  <c r="B219" i="34"/>
  <c r="A219" i="34" s="1"/>
  <c r="B220" i="34"/>
  <c r="A220" i="34" s="1"/>
  <c r="B222" i="34"/>
  <c r="A222" i="34" s="1"/>
  <c r="B221" i="34"/>
  <c r="A221" i="34" s="1"/>
  <c r="B223" i="34"/>
  <c r="A223" i="34" s="1"/>
  <c r="B224" i="34"/>
  <c r="A224" i="34" s="1"/>
  <c r="B228" i="34"/>
  <c r="A228" i="34" s="1"/>
  <c r="B225" i="34"/>
  <c r="A225" i="34" s="1"/>
  <c r="B226" i="34"/>
  <c r="A226" i="34" s="1"/>
  <c r="B227" i="34"/>
  <c r="A227" i="34" s="1"/>
  <c r="B229" i="34"/>
  <c r="A229" i="34" s="1"/>
  <c r="B230" i="34"/>
  <c r="A230" i="34" s="1"/>
  <c r="B283" i="34"/>
  <c r="A283" i="34" s="1"/>
  <c r="B805" i="34"/>
  <c r="A805" i="34" s="1"/>
  <c r="B964" i="34"/>
  <c r="A964" i="34" s="1"/>
  <c r="B747" i="34"/>
  <c r="A747" i="34" s="1"/>
  <c r="B1243" i="34"/>
  <c r="A1243" i="34" s="1"/>
  <c r="B1244" i="34"/>
  <c r="A1244" i="34" s="1"/>
  <c r="B1245" i="34"/>
  <c r="A1245" i="34" s="1"/>
  <c r="B12" i="34"/>
  <c r="A12" i="34" s="1"/>
  <c r="A18" i="34"/>
  <c r="A5" i="12"/>
  <c r="A6" i="12"/>
  <c r="O11" i="34"/>
  <c r="O10" i="34"/>
  <c r="B11" i="34"/>
  <c r="A11" i="34" s="1"/>
  <c r="P11" i="34" s="1"/>
  <c r="B10" i="34"/>
  <c r="A10" i="34" s="1"/>
  <c r="J10" i="14"/>
  <c r="A802" i="34"/>
  <c r="A1246" i="34"/>
  <c r="A4" i="12"/>
  <c r="D44" i="12"/>
  <c r="C44" i="12"/>
  <c r="I231" i="42"/>
  <c r="A6" i="42"/>
  <c r="A49" i="14" l="1"/>
  <c r="E49" i="14"/>
  <c r="I49" i="14"/>
  <c r="D50" i="14"/>
  <c r="J50" i="14" s="1"/>
  <c r="H50" i="14"/>
  <c r="B51" i="14"/>
  <c r="F51" i="14"/>
  <c r="A52" i="14"/>
  <c r="E52" i="14"/>
  <c r="I52" i="14"/>
  <c r="C53" i="14"/>
  <c r="G53" i="14"/>
  <c r="B54" i="14"/>
  <c r="F54" i="14"/>
  <c r="D55" i="14"/>
  <c r="J55" i="14" s="1"/>
  <c r="H55" i="14"/>
  <c r="C56" i="14"/>
  <c r="G56" i="14"/>
  <c r="B49" i="14"/>
  <c r="F49" i="14"/>
  <c r="A50" i="14"/>
  <c r="E50" i="14"/>
  <c r="I50" i="14"/>
  <c r="C51" i="14"/>
  <c r="G51" i="14"/>
  <c r="B52" i="14"/>
  <c r="F52" i="14"/>
  <c r="D53" i="14"/>
  <c r="J53" i="14" s="1"/>
  <c r="H53" i="14"/>
  <c r="C54" i="14"/>
  <c r="G54" i="14"/>
  <c r="A55" i="14"/>
  <c r="E55" i="14"/>
  <c r="I55" i="14"/>
  <c r="D56" i="14"/>
  <c r="J56" i="14" s="1"/>
  <c r="H56" i="14"/>
  <c r="C49" i="14"/>
  <c r="G49" i="14"/>
  <c r="B50" i="14"/>
  <c r="F50" i="14"/>
  <c r="D51" i="14"/>
  <c r="J51" i="14" s="1"/>
  <c r="H51" i="14"/>
  <c r="C52" i="14"/>
  <c r="G52" i="14"/>
  <c r="A53" i="14"/>
  <c r="E53" i="14"/>
  <c r="I53" i="14"/>
  <c r="D54" i="14"/>
  <c r="J54" i="14" s="1"/>
  <c r="H54" i="14"/>
  <c r="B55" i="14"/>
  <c r="F55" i="14"/>
  <c r="A56" i="14"/>
  <c r="E56" i="14"/>
  <c r="I56" i="14"/>
  <c r="D49" i="14"/>
  <c r="H49" i="14"/>
  <c r="C50" i="14"/>
  <c r="G50" i="14"/>
  <c r="A51" i="14"/>
  <c r="E51" i="14"/>
  <c r="I51" i="14"/>
  <c r="D52" i="14"/>
  <c r="J52" i="14" s="1"/>
  <c r="H52" i="14"/>
  <c r="B53" i="14"/>
  <c r="F53" i="14"/>
  <c r="A54" i="14"/>
  <c r="E54" i="14"/>
  <c r="I54" i="14"/>
  <c r="C55" i="14"/>
  <c r="G55" i="14"/>
  <c r="B56" i="14"/>
  <c r="F56" i="14"/>
  <c r="R132" i="34"/>
  <c r="P132" i="34"/>
  <c r="Q132" i="34"/>
  <c r="P12" i="34"/>
  <c r="Q12" i="34"/>
  <c r="R12" i="34"/>
  <c r="P802" i="34"/>
  <c r="Q802" i="34"/>
  <c r="R802" i="34"/>
  <c r="Q206" i="34"/>
  <c r="P206" i="34"/>
  <c r="R206" i="34"/>
  <c r="P1243" i="34"/>
  <c r="Q1243" i="34"/>
  <c r="R1243" i="34"/>
  <c r="Q221" i="34"/>
  <c r="P221" i="34"/>
  <c r="R221" i="34"/>
  <c r="Q210" i="34"/>
  <c r="P210" i="34"/>
  <c r="R210" i="34"/>
  <c r="Q197" i="34"/>
  <c r="P197" i="34"/>
  <c r="R197" i="34"/>
  <c r="Q160" i="34"/>
  <c r="P160" i="34"/>
  <c r="R160" i="34"/>
  <c r="R139" i="34"/>
  <c r="Q139" i="34"/>
  <c r="P139" i="34"/>
  <c r="Q177" i="34"/>
  <c r="P177" i="34"/>
  <c r="R177" i="34"/>
  <c r="Q149" i="34"/>
  <c r="P149" i="34"/>
  <c r="R149" i="34"/>
  <c r="R131" i="34"/>
  <c r="P131" i="34"/>
  <c r="Q131" i="34"/>
  <c r="R115" i="34"/>
  <c r="P115" i="34"/>
  <c r="Q115" i="34"/>
  <c r="R100" i="34"/>
  <c r="P100" i="34"/>
  <c r="Q100" i="34"/>
  <c r="R85" i="34"/>
  <c r="P85" i="34"/>
  <c r="Q85" i="34"/>
  <c r="R54" i="34"/>
  <c r="P54" i="34"/>
  <c r="Q54" i="34"/>
  <c r="R76" i="34"/>
  <c r="Q76" i="34"/>
  <c r="P76" i="34"/>
  <c r="P27" i="34"/>
  <c r="Q27" i="34"/>
  <c r="R27" i="34"/>
  <c r="P26" i="34"/>
  <c r="Q26" i="34"/>
  <c r="R26" i="34"/>
  <c r="P39" i="34"/>
  <c r="R39" i="34"/>
  <c r="Q39" i="34"/>
  <c r="P21" i="34"/>
  <c r="Q21" i="34"/>
  <c r="R21" i="34"/>
  <c r="P13" i="34"/>
  <c r="Q13" i="34"/>
  <c r="R13" i="34"/>
  <c r="P1244" i="34"/>
  <c r="Q1244" i="34"/>
  <c r="R1244" i="34"/>
  <c r="P805" i="34"/>
  <c r="Q805" i="34"/>
  <c r="R805" i="34"/>
  <c r="Q227" i="34"/>
  <c r="R227" i="34"/>
  <c r="P227" i="34"/>
  <c r="Q224" i="34"/>
  <c r="P224" i="34"/>
  <c r="R224" i="34"/>
  <c r="Q220" i="34"/>
  <c r="P220" i="34"/>
  <c r="R220" i="34"/>
  <c r="Q216" i="34"/>
  <c r="P216" i="34"/>
  <c r="R216" i="34"/>
  <c r="Q212" i="34"/>
  <c r="P212" i="34"/>
  <c r="R212" i="34"/>
  <c r="Q208" i="34"/>
  <c r="P208" i="34"/>
  <c r="R208" i="34"/>
  <c r="Q204" i="34"/>
  <c r="P204" i="34"/>
  <c r="R204" i="34"/>
  <c r="Q200" i="34"/>
  <c r="P200" i="34"/>
  <c r="R200" i="34"/>
  <c r="Q196" i="34"/>
  <c r="P196" i="34"/>
  <c r="R196" i="34"/>
  <c r="Q192" i="34"/>
  <c r="P192" i="34"/>
  <c r="R192" i="34"/>
  <c r="Q187" i="34"/>
  <c r="R187" i="34"/>
  <c r="P187" i="34"/>
  <c r="Q181" i="34"/>
  <c r="P181" i="34"/>
  <c r="R181" i="34"/>
  <c r="R141" i="34"/>
  <c r="Q141" i="34"/>
  <c r="P141" i="34"/>
  <c r="Q185" i="34"/>
  <c r="P185" i="34"/>
  <c r="R185" i="34"/>
  <c r="Q179" i="34"/>
  <c r="R179" i="34"/>
  <c r="P179" i="34"/>
  <c r="Q175" i="34"/>
  <c r="R175" i="34"/>
  <c r="P175" i="34"/>
  <c r="Q170" i="34"/>
  <c r="P170" i="34"/>
  <c r="R170" i="34"/>
  <c r="Q156" i="34"/>
  <c r="P156" i="34"/>
  <c r="R156" i="34"/>
  <c r="Q152" i="34"/>
  <c r="P152" i="34"/>
  <c r="R152" i="34"/>
  <c r="Q147" i="34"/>
  <c r="R147" i="34"/>
  <c r="P147" i="34"/>
  <c r="R142" i="34"/>
  <c r="Q142" i="34"/>
  <c r="P142" i="34"/>
  <c r="R133" i="34"/>
  <c r="Q133" i="34"/>
  <c r="P133" i="34"/>
  <c r="R126" i="34"/>
  <c r="P126" i="34"/>
  <c r="Q126" i="34"/>
  <c r="R122" i="34"/>
  <c r="P122" i="34"/>
  <c r="Q122" i="34"/>
  <c r="Q166" i="34"/>
  <c r="P166" i="34"/>
  <c r="R166" i="34"/>
  <c r="R138" i="34"/>
  <c r="Q138" i="34"/>
  <c r="P138" i="34"/>
  <c r="R111" i="34"/>
  <c r="P111" i="34"/>
  <c r="Q111" i="34"/>
  <c r="R107" i="34"/>
  <c r="P107" i="34"/>
  <c r="Q107" i="34"/>
  <c r="R103" i="34"/>
  <c r="P103" i="34"/>
  <c r="Q103" i="34"/>
  <c r="R99" i="34"/>
  <c r="P99" i="34"/>
  <c r="Q99" i="34"/>
  <c r="R95" i="34"/>
  <c r="P95" i="34"/>
  <c r="Q95" i="34"/>
  <c r="R91" i="34"/>
  <c r="P91" i="34"/>
  <c r="Q91" i="34"/>
  <c r="R87" i="34"/>
  <c r="P87" i="34"/>
  <c r="Q87" i="34"/>
  <c r="R83" i="34"/>
  <c r="P83" i="34"/>
  <c r="Q83" i="34"/>
  <c r="R79" i="34"/>
  <c r="P79" i="34"/>
  <c r="Q79" i="34"/>
  <c r="R75" i="34"/>
  <c r="P75" i="34"/>
  <c r="Q75" i="34"/>
  <c r="R71" i="34"/>
  <c r="P71" i="34"/>
  <c r="Q71" i="34"/>
  <c r="R67" i="34"/>
  <c r="P67" i="34"/>
  <c r="Q67" i="34"/>
  <c r="R61" i="34"/>
  <c r="P61" i="34"/>
  <c r="Q61" i="34"/>
  <c r="R57" i="34"/>
  <c r="P57" i="34"/>
  <c r="Q57" i="34"/>
  <c r="R53" i="34"/>
  <c r="P53" i="34"/>
  <c r="Q53" i="34"/>
  <c r="R49" i="34"/>
  <c r="P49" i="34"/>
  <c r="Q49" i="34"/>
  <c r="R45" i="34"/>
  <c r="P45" i="34"/>
  <c r="Q45" i="34"/>
  <c r="R41" i="34"/>
  <c r="P41" i="34"/>
  <c r="Q41" i="34"/>
  <c r="P37" i="34"/>
  <c r="R37" i="34"/>
  <c r="Q37" i="34"/>
  <c r="P33" i="34"/>
  <c r="R33" i="34"/>
  <c r="Q33" i="34"/>
  <c r="P23" i="34"/>
  <c r="Q23" i="34"/>
  <c r="R23" i="34"/>
  <c r="P19" i="34"/>
  <c r="Q19" i="34"/>
  <c r="R19" i="34"/>
  <c r="P15" i="34"/>
  <c r="Q15" i="34"/>
  <c r="R15" i="34"/>
  <c r="Q150" i="34"/>
  <c r="P150" i="34"/>
  <c r="R150" i="34"/>
  <c r="Q189" i="34"/>
  <c r="P189" i="34"/>
  <c r="R189" i="34"/>
  <c r="P30" i="34"/>
  <c r="R30" i="34"/>
  <c r="Q30" i="34"/>
  <c r="R64" i="34"/>
  <c r="Q64" i="34"/>
  <c r="P64" i="34"/>
  <c r="Q513" i="34"/>
  <c r="R513" i="34"/>
  <c r="P513" i="34"/>
  <c r="R278" i="34"/>
  <c r="P278" i="34"/>
  <c r="Q278" i="34"/>
  <c r="P274" i="34"/>
  <c r="R274" i="34"/>
  <c r="Q274" i="34"/>
  <c r="P270" i="34"/>
  <c r="R270" i="34"/>
  <c r="Q270" i="34"/>
  <c r="P265" i="34"/>
  <c r="Q265" i="34"/>
  <c r="R265" i="34"/>
  <c r="P240" i="34"/>
  <c r="Q240" i="34"/>
  <c r="R240" i="34"/>
  <c r="P244" i="34"/>
  <c r="Q244" i="34"/>
  <c r="R244" i="34"/>
  <c r="P248" i="34"/>
  <c r="Q248" i="34"/>
  <c r="R248" i="34"/>
  <c r="P253" i="34"/>
  <c r="Q253" i="34"/>
  <c r="R253" i="34"/>
  <c r="P257" i="34"/>
  <c r="Q257" i="34"/>
  <c r="R257" i="34"/>
  <c r="P261" i="34"/>
  <c r="Q261" i="34"/>
  <c r="R261" i="34"/>
  <c r="R332" i="34"/>
  <c r="Q332" i="34"/>
  <c r="P332" i="34"/>
  <c r="Q232" i="34"/>
  <c r="P232" i="34"/>
  <c r="R232" i="34"/>
  <c r="P236" i="34"/>
  <c r="Q236" i="34"/>
  <c r="R236" i="34"/>
  <c r="R124" i="34"/>
  <c r="P124" i="34"/>
  <c r="Q124" i="34"/>
  <c r="P20" i="34"/>
  <c r="Q20" i="34"/>
  <c r="R20" i="34"/>
  <c r="P31" i="34"/>
  <c r="R31" i="34"/>
  <c r="Q31" i="34"/>
  <c r="P18" i="34"/>
  <c r="Q18" i="34"/>
  <c r="R18" i="34"/>
  <c r="Q226" i="34"/>
  <c r="P226" i="34"/>
  <c r="R226" i="34"/>
  <c r="Q215" i="34"/>
  <c r="R215" i="34"/>
  <c r="P215" i="34"/>
  <c r="Q211" i="34"/>
  <c r="R211" i="34"/>
  <c r="P211" i="34"/>
  <c r="Q207" i="34"/>
  <c r="R207" i="34"/>
  <c r="P207" i="34"/>
  <c r="Q195" i="34"/>
  <c r="R195" i="34"/>
  <c r="P195" i="34"/>
  <c r="Q191" i="34"/>
  <c r="R191" i="34"/>
  <c r="P191" i="34"/>
  <c r="Q186" i="34"/>
  <c r="P186" i="34"/>
  <c r="R186" i="34"/>
  <c r="Q180" i="34"/>
  <c r="P180" i="34"/>
  <c r="R180" i="34"/>
  <c r="R140" i="34"/>
  <c r="Q140" i="34"/>
  <c r="P140" i="34"/>
  <c r="Q178" i="34"/>
  <c r="P178" i="34"/>
  <c r="R178" i="34"/>
  <c r="Q173" i="34"/>
  <c r="P173" i="34"/>
  <c r="R173" i="34"/>
  <c r="Q169" i="34"/>
  <c r="P169" i="34"/>
  <c r="R169" i="34"/>
  <c r="Q155" i="34"/>
  <c r="R155" i="34"/>
  <c r="P155" i="34"/>
  <c r="Q151" i="34"/>
  <c r="R151" i="34"/>
  <c r="P151" i="34"/>
  <c r="Q146" i="34"/>
  <c r="P146" i="34"/>
  <c r="R146" i="34"/>
  <c r="R136" i="34"/>
  <c r="Q136" i="34"/>
  <c r="P136" i="34"/>
  <c r="R125" i="34"/>
  <c r="P125" i="34"/>
  <c r="Q125" i="34"/>
  <c r="R121" i="34"/>
  <c r="P121" i="34"/>
  <c r="Q121" i="34"/>
  <c r="Q165" i="34"/>
  <c r="P165" i="34"/>
  <c r="R165" i="34"/>
  <c r="R119" i="34"/>
  <c r="P119" i="34"/>
  <c r="Q119" i="34"/>
  <c r="R114" i="34"/>
  <c r="P114" i="34"/>
  <c r="Q114" i="34"/>
  <c r="R110" i="34"/>
  <c r="P110" i="34"/>
  <c r="Q110" i="34"/>
  <c r="R106" i="34"/>
  <c r="P106" i="34"/>
  <c r="Q106" i="34"/>
  <c r="R102" i="34"/>
  <c r="P102" i="34"/>
  <c r="Q102" i="34"/>
  <c r="R94" i="34"/>
  <c r="P94" i="34"/>
  <c r="Q94" i="34"/>
  <c r="R90" i="34"/>
  <c r="P90" i="34"/>
  <c r="Q90" i="34"/>
  <c r="R82" i="34"/>
  <c r="P82" i="34"/>
  <c r="Q82" i="34"/>
  <c r="R78" i="34"/>
  <c r="P78" i="34"/>
  <c r="Q78" i="34"/>
  <c r="R74" i="34"/>
  <c r="P74" i="34"/>
  <c r="Q74" i="34"/>
  <c r="R70" i="34"/>
  <c r="P70" i="34"/>
  <c r="Q70" i="34"/>
  <c r="R66" i="34"/>
  <c r="P66" i="34"/>
  <c r="Q66" i="34"/>
  <c r="R60" i="34"/>
  <c r="Q60" i="34"/>
  <c r="P60" i="34"/>
  <c r="R48" i="34"/>
  <c r="Q48" i="34"/>
  <c r="P48" i="34"/>
  <c r="R44" i="34"/>
  <c r="Q44" i="34"/>
  <c r="P44" i="34"/>
  <c r="R40" i="34"/>
  <c r="Q40" i="34"/>
  <c r="P40" i="34"/>
  <c r="P36" i="34"/>
  <c r="R36" i="34"/>
  <c r="Q36" i="34"/>
  <c r="P22" i="34"/>
  <c r="Q22" i="34"/>
  <c r="R22" i="34"/>
  <c r="P14" i="34"/>
  <c r="Q14" i="34"/>
  <c r="R14" i="34"/>
  <c r="Q174" i="34"/>
  <c r="P174" i="34"/>
  <c r="R174" i="34"/>
  <c r="P28" i="34"/>
  <c r="Q28" i="34"/>
  <c r="R28" i="34"/>
  <c r="R127" i="34"/>
  <c r="P127" i="34"/>
  <c r="Q127" i="34"/>
  <c r="Q512" i="34"/>
  <c r="R512" i="34"/>
  <c r="P512" i="34"/>
  <c r="R277" i="34"/>
  <c r="P277" i="34"/>
  <c r="Q277" i="34"/>
  <c r="P273" i="34"/>
  <c r="R273" i="34"/>
  <c r="Q273" i="34"/>
  <c r="P269" i="34"/>
  <c r="R269" i="34"/>
  <c r="Q269" i="34"/>
  <c r="P264" i="34"/>
  <c r="Q264" i="34"/>
  <c r="R264" i="34"/>
  <c r="P241" i="34"/>
  <c r="Q241" i="34"/>
  <c r="R241" i="34"/>
  <c r="P245" i="34"/>
  <c r="Q245" i="34"/>
  <c r="R245" i="34"/>
  <c r="P249" i="34"/>
  <c r="Q249" i="34"/>
  <c r="R249" i="34"/>
  <c r="P254" i="34"/>
  <c r="Q254" i="34"/>
  <c r="R254" i="34"/>
  <c r="P258" i="34"/>
  <c r="Q258" i="34"/>
  <c r="R258" i="34"/>
  <c r="P252" i="34"/>
  <c r="Q252" i="34"/>
  <c r="R252" i="34"/>
  <c r="R337" i="34"/>
  <c r="P337" i="34"/>
  <c r="Q337" i="34"/>
  <c r="P233" i="34"/>
  <c r="Q233" i="34"/>
  <c r="R233" i="34"/>
  <c r="P237" i="34"/>
  <c r="Q237" i="34"/>
  <c r="R237" i="34"/>
  <c r="Q168" i="34"/>
  <c r="P168" i="34"/>
  <c r="R168" i="34"/>
  <c r="R98" i="34"/>
  <c r="P98" i="34"/>
  <c r="Q98" i="34"/>
  <c r="R77" i="34"/>
  <c r="P77" i="34"/>
  <c r="Q77" i="34"/>
  <c r="R113" i="34"/>
  <c r="P113" i="34"/>
  <c r="Q113" i="34"/>
  <c r="R283" i="34"/>
  <c r="P283" i="34"/>
  <c r="Q283" i="34"/>
  <c r="Q219" i="34"/>
  <c r="R219" i="34"/>
  <c r="P219" i="34"/>
  <c r="Q203" i="34"/>
  <c r="R203" i="34"/>
  <c r="P203" i="34"/>
  <c r="Q218" i="34"/>
  <c r="P218" i="34"/>
  <c r="R218" i="34"/>
  <c r="Q188" i="34"/>
  <c r="P188" i="34"/>
  <c r="R188" i="34"/>
  <c r="R116" i="34"/>
  <c r="P116" i="34"/>
  <c r="Q116" i="34"/>
  <c r="R134" i="34"/>
  <c r="Q134" i="34"/>
  <c r="P134" i="34"/>
  <c r="R109" i="34"/>
  <c r="P109" i="34"/>
  <c r="Q109" i="34"/>
  <c r="R43" i="34"/>
  <c r="P43" i="34"/>
  <c r="Q43" i="34"/>
  <c r="R68" i="34"/>
  <c r="Q68" i="34"/>
  <c r="P68" i="34"/>
  <c r="R80" i="34"/>
  <c r="Q80" i="34"/>
  <c r="P80" i="34"/>
  <c r="Q167" i="34"/>
  <c r="R167" i="34"/>
  <c r="P167" i="34"/>
  <c r="R81" i="34"/>
  <c r="P81" i="34"/>
  <c r="Q81" i="34"/>
  <c r="R56" i="34"/>
  <c r="Q56" i="34"/>
  <c r="P56" i="34"/>
  <c r="R747" i="34"/>
  <c r="P747" i="34"/>
  <c r="Q747" i="34"/>
  <c r="Q225" i="34"/>
  <c r="P225" i="34"/>
  <c r="R225" i="34"/>
  <c r="Q214" i="34"/>
  <c r="P214" i="34"/>
  <c r="R214" i="34"/>
  <c r="Q194" i="34"/>
  <c r="P194" i="34"/>
  <c r="R194" i="34"/>
  <c r="Q161" i="34"/>
  <c r="P161" i="34"/>
  <c r="R161" i="34"/>
  <c r="Q159" i="34"/>
  <c r="R159" i="34"/>
  <c r="P159" i="34"/>
  <c r="Q172" i="34"/>
  <c r="P172" i="34"/>
  <c r="R172" i="34"/>
  <c r="R135" i="34"/>
  <c r="Q135" i="34"/>
  <c r="P135" i="34"/>
  <c r="Q164" i="34"/>
  <c r="P164" i="34"/>
  <c r="R164" i="34"/>
  <c r="R105" i="34"/>
  <c r="P105" i="34"/>
  <c r="Q105" i="34"/>
  <c r="R93" i="34"/>
  <c r="P93" i="34"/>
  <c r="Q93" i="34"/>
  <c r="R89" i="34"/>
  <c r="P89" i="34"/>
  <c r="Q89" i="34"/>
  <c r="R73" i="34"/>
  <c r="P73" i="34"/>
  <c r="Q73" i="34"/>
  <c r="R59" i="34"/>
  <c r="P59" i="34"/>
  <c r="Q59" i="34"/>
  <c r="R51" i="34"/>
  <c r="P51" i="34"/>
  <c r="Q51" i="34"/>
  <c r="P35" i="34"/>
  <c r="R35" i="34"/>
  <c r="Q35" i="34"/>
  <c r="P17" i="34"/>
  <c r="Q17" i="34"/>
  <c r="R17" i="34"/>
  <c r="R130" i="34"/>
  <c r="P130" i="34"/>
  <c r="Q130" i="34"/>
  <c r="R62" i="34"/>
  <c r="P62" i="34"/>
  <c r="Q62" i="34"/>
  <c r="R128" i="34"/>
  <c r="P128" i="34"/>
  <c r="Q128" i="34"/>
  <c r="R280" i="34"/>
  <c r="Q280" i="34"/>
  <c r="P280" i="34"/>
  <c r="R276" i="34"/>
  <c r="Q276" i="34"/>
  <c r="P276" i="34"/>
  <c r="P272" i="34"/>
  <c r="R272" i="34"/>
  <c r="Q272" i="34"/>
  <c r="P267" i="34"/>
  <c r="R267" i="34"/>
  <c r="Q267" i="34"/>
  <c r="P263" i="34"/>
  <c r="Q263" i="34"/>
  <c r="R263" i="34"/>
  <c r="P242" i="34"/>
  <c r="Q242" i="34"/>
  <c r="R242" i="34"/>
  <c r="P246" i="34"/>
  <c r="Q246" i="34"/>
  <c r="R246" i="34"/>
  <c r="P250" i="34"/>
  <c r="Q250" i="34"/>
  <c r="R250" i="34"/>
  <c r="P255" i="34"/>
  <c r="Q255" i="34"/>
  <c r="R255" i="34"/>
  <c r="P259" i="34"/>
  <c r="Q259" i="34"/>
  <c r="R259" i="34"/>
  <c r="R313" i="34"/>
  <c r="P313" i="34"/>
  <c r="Q313" i="34"/>
  <c r="R338" i="34"/>
  <c r="P338" i="34"/>
  <c r="Q338" i="34"/>
  <c r="P234" i="34"/>
  <c r="Q234" i="34"/>
  <c r="R234" i="34"/>
  <c r="P238" i="34"/>
  <c r="Q238" i="34"/>
  <c r="R238" i="34"/>
  <c r="Q222" i="34"/>
  <c r="P222" i="34"/>
  <c r="R222" i="34"/>
  <c r="Q190" i="34"/>
  <c r="P190" i="34"/>
  <c r="R190" i="34"/>
  <c r="R137" i="34"/>
  <c r="Q137" i="34"/>
  <c r="P137" i="34"/>
  <c r="R145" i="34"/>
  <c r="Q145" i="34"/>
  <c r="P145" i="34"/>
  <c r="R101" i="34"/>
  <c r="P101" i="34"/>
  <c r="Q101" i="34"/>
  <c r="R65" i="34"/>
  <c r="P65" i="34"/>
  <c r="Q65" i="34"/>
  <c r="R92" i="34"/>
  <c r="Q92" i="34"/>
  <c r="P92" i="34"/>
  <c r="Q163" i="34"/>
  <c r="R163" i="34"/>
  <c r="P163" i="34"/>
  <c r="Q223" i="34"/>
  <c r="R223" i="34"/>
  <c r="P223" i="34"/>
  <c r="Q199" i="34"/>
  <c r="R199" i="34"/>
  <c r="P199" i="34"/>
  <c r="Q230" i="34"/>
  <c r="P230" i="34"/>
  <c r="R230" i="34"/>
  <c r="Q202" i="34"/>
  <c r="P202" i="34"/>
  <c r="R202" i="34"/>
  <c r="Q157" i="34"/>
  <c r="P157" i="34"/>
  <c r="R157" i="34"/>
  <c r="R120" i="34"/>
  <c r="P120" i="34"/>
  <c r="Q120" i="34"/>
  <c r="R97" i="34"/>
  <c r="P97" i="34"/>
  <c r="Q97" i="34"/>
  <c r="R84" i="34"/>
  <c r="Q84" i="34"/>
  <c r="P84" i="34"/>
  <c r="P1246" i="34"/>
  <c r="Q1246" i="34"/>
  <c r="R1246" i="34"/>
  <c r="Q229" i="34"/>
  <c r="P229" i="34"/>
  <c r="R229" i="34"/>
  <c r="Q213" i="34"/>
  <c r="P213" i="34"/>
  <c r="R213" i="34"/>
  <c r="Q198" i="34"/>
  <c r="P198" i="34"/>
  <c r="R198" i="34"/>
  <c r="Q184" i="34"/>
  <c r="P184" i="34"/>
  <c r="R184" i="34"/>
  <c r="Q158" i="34"/>
  <c r="P158" i="34"/>
  <c r="R158" i="34"/>
  <c r="Q154" i="34"/>
  <c r="P154" i="34"/>
  <c r="R154" i="34"/>
  <c r="R118" i="34"/>
  <c r="P118" i="34"/>
  <c r="Q118" i="34"/>
  <c r="R108" i="34"/>
  <c r="P108" i="34"/>
  <c r="Q108" i="34"/>
  <c r="R86" i="34"/>
  <c r="P86" i="34"/>
  <c r="Q86" i="34"/>
  <c r="R47" i="34"/>
  <c r="P47" i="34"/>
  <c r="Q47" i="34"/>
  <c r="R69" i="34"/>
  <c r="P69" i="34"/>
  <c r="Q69" i="34"/>
  <c r="P25" i="34"/>
  <c r="Q25" i="34"/>
  <c r="R25" i="34"/>
  <c r="R55" i="34"/>
  <c r="P55" i="34"/>
  <c r="Q55" i="34"/>
  <c r="P32" i="34"/>
  <c r="R32" i="34"/>
  <c r="Q32" i="34"/>
  <c r="R52" i="34"/>
  <c r="Q52" i="34"/>
  <c r="P52" i="34"/>
  <c r="P1245" i="34"/>
  <c r="Q1245" i="34"/>
  <c r="R1245" i="34"/>
  <c r="R964" i="34"/>
  <c r="Q964" i="34"/>
  <c r="P964" i="34"/>
  <c r="Q228" i="34"/>
  <c r="P228" i="34"/>
  <c r="R228" i="34"/>
  <c r="Q217" i="34"/>
  <c r="P217" i="34"/>
  <c r="R217" i="34"/>
  <c r="Q209" i="34"/>
  <c r="P209" i="34"/>
  <c r="R209" i="34"/>
  <c r="Q205" i="34"/>
  <c r="P205" i="34"/>
  <c r="R205" i="34"/>
  <c r="Q201" i="34"/>
  <c r="P201" i="34"/>
  <c r="R201" i="34"/>
  <c r="Q193" i="34"/>
  <c r="P193" i="34"/>
  <c r="R193" i="34"/>
  <c r="Q183" i="34"/>
  <c r="R183" i="34"/>
  <c r="P183" i="34"/>
  <c r="Q176" i="34"/>
  <c r="P176" i="34"/>
  <c r="R176" i="34"/>
  <c r="Q171" i="34"/>
  <c r="R171" i="34"/>
  <c r="P171" i="34"/>
  <c r="Q153" i="34"/>
  <c r="P153" i="34"/>
  <c r="R153" i="34"/>
  <c r="Q148" i="34"/>
  <c r="P148" i="34"/>
  <c r="R148" i="34"/>
  <c r="R143" i="34"/>
  <c r="Q143" i="34"/>
  <c r="P143" i="34"/>
  <c r="R129" i="34"/>
  <c r="P129" i="34"/>
  <c r="Q129" i="34"/>
  <c r="R123" i="34"/>
  <c r="P123" i="34"/>
  <c r="Q123" i="34"/>
  <c r="R117" i="34"/>
  <c r="P117" i="34"/>
  <c r="Q117" i="34"/>
  <c r="R112" i="34"/>
  <c r="P112" i="34"/>
  <c r="Q112" i="34"/>
  <c r="R104" i="34"/>
  <c r="P104" i="34"/>
  <c r="Q104" i="34"/>
  <c r="R96" i="34"/>
  <c r="Q96" i="34"/>
  <c r="P96" i="34"/>
  <c r="R88" i="34"/>
  <c r="Q88" i="34"/>
  <c r="P88" i="34"/>
  <c r="R72" i="34"/>
  <c r="Q72" i="34"/>
  <c r="P72" i="34"/>
  <c r="R63" i="34"/>
  <c r="P63" i="34"/>
  <c r="Q63" i="34"/>
  <c r="R58" i="34"/>
  <c r="P58" i="34"/>
  <c r="Q58" i="34"/>
  <c r="R50" i="34"/>
  <c r="P50" i="34"/>
  <c r="Q50" i="34"/>
  <c r="R46" i="34"/>
  <c r="P46" i="34"/>
  <c r="Q46" i="34"/>
  <c r="R42" i="34"/>
  <c r="P42" i="34"/>
  <c r="Q42" i="34"/>
  <c r="P38" i="34"/>
  <c r="R38" i="34"/>
  <c r="Q38" i="34"/>
  <c r="P34" i="34"/>
  <c r="R34" i="34"/>
  <c r="Q34" i="34"/>
  <c r="P29" i="34"/>
  <c r="Q29" i="34"/>
  <c r="R29" i="34"/>
  <c r="P24" i="34"/>
  <c r="Q24" i="34"/>
  <c r="R24" i="34"/>
  <c r="P16" i="34"/>
  <c r="Q16" i="34"/>
  <c r="R16" i="34"/>
  <c r="R144" i="34"/>
  <c r="Q144" i="34"/>
  <c r="P144" i="34"/>
  <c r="Q182" i="34"/>
  <c r="P182" i="34"/>
  <c r="R182" i="34"/>
  <c r="Q162" i="34"/>
  <c r="P162" i="34"/>
  <c r="R162" i="34"/>
  <c r="R279" i="34"/>
  <c r="P279" i="34"/>
  <c r="Q279" i="34"/>
  <c r="R275" i="34"/>
  <c r="P275" i="34"/>
  <c r="Q275" i="34"/>
  <c r="P271" i="34"/>
  <c r="R271" i="34"/>
  <c r="Q271" i="34"/>
  <c r="P266" i="34"/>
  <c r="Q266" i="34"/>
  <c r="R266" i="34"/>
  <c r="P262" i="34"/>
  <c r="Q262" i="34"/>
  <c r="R262" i="34"/>
  <c r="P243" i="34"/>
  <c r="Q243" i="34"/>
  <c r="R243" i="34"/>
  <c r="P247" i="34"/>
  <c r="Q247" i="34"/>
  <c r="R247" i="34"/>
  <c r="P251" i="34"/>
  <c r="Q251" i="34"/>
  <c r="R251" i="34"/>
  <c r="P256" i="34"/>
  <c r="Q256" i="34"/>
  <c r="R256" i="34"/>
  <c r="P260" i="34"/>
  <c r="Q260" i="34"/>
  <c r="R260" i="34"/>
  <c r="R331" i="34"/>
  <c r="P331" i="34"/>
  <c r="Q331" i="34"/>
  <c r="Q231" i="34"/>
  <c r="R231" i="34"/>
  <c r="P231" i="34"/>
  <c r="P235" i="34"/>
  <c r="Q235" i="34"/>
  <c r="R235" i="34"/>
  <c r="P239" i="34"/>
  <c r="Q239" i="34"/>
  <c r="R239" i="34"/>
  <c r="H48" i="14"/>
  <c r="I48" i="14"/>
  <c r="A13" i="14"/>
  <c r="I47" i="14"/>
  <c r="C47" i="14"/>
  <c r="F45" i="14"/>
  <c r="H43" i="14"/>
  <c r="G41" i="14"/>
  <c r="A40" i="14"/>
  <c r="C38" i="14"/>
  <c r="E36" i="14"/>
  <c r="G34" i="14"/>
  <c r="I32" i="14"/>
  <c r="B31" i="14"/>
  <c r="D29" i="14"/>
  <c r="F27" i="14"/>
  <c r="H25" i="14"/>
  <c r="A24" i="14"/>
  <c r="C22" i="14"/>
  <c r="E20" i="14"/>
  <c r="G18" i="14"/>
  <c r="I16" i="14"/>
  <c r="B15" i="14"/>
  <c r="D13" i="14"/>
  <c r="D46" i="14"/>
  <c r="F44" i="14"/>
  <c r="I42" i="14"/>
  <c r="B41" i="14"/>
  <c r="E39" i="14"/>
  <c r="G37" i="14"/>
  <c r="I35" i="14"/>
  <c r="B34" i="14"/>
  <c r="D32" i="14"/>
  <c r="F30" i="14"/>
  <c r="H28" i="14"/>
  <c r="A27" i="14"/>
  <c r="C25" i="14"/>
  <c r="E23" i="14"/>
  <c r="G21" i="14"/>
  <c r="I19" i="14"/>
  <c r="B18" i="14"/>
  <c r="D16" i="14"/>
  <c r="F14" i="14"/>
  <c r="E47" i="14"/>
  <c r="H45" i="14"/>
  <c r="A44" i="14"/>
  <c r="D42" i="14"/>
  <c r="G40" i="14"/>
  <c r="I38" i="14"/>
  <c r="B37" i="14"/>
  <c r="D35" i="14"/>
  <c r="F33" i="14"/>
  <c r="H31" i="14"/>
  <c r="A30" i="14"/>
  <c r="C28" i="14"/>
  <c r="E26" i="14"/>
  <c r="G24" i="14"/>
  <c r="I22" i="14"/>
  <c r="B21" i="14"/>
  <c r="D19" i="14"/>
  <c r="F17" i="14"/>
  <c r="H15" i="14"/>
  <c r="A14" i="14"/>
  <c r="C48" i="14"/>
  <c r="B46" i="14"/>
  <c r="D44" i="14"/>
  <c r="G42" i="14"/>
  <c r="E48" i="14"/>
  <c r="F48" i="14"/>
  <c r="I46" i="14"/>
  <c r="B45" i="14"/>
  <c r="D43" i="14"/>
  <c r="C41" i="14"/>
  <c r="F39" i="14"/>
  <c r="H37" i="14"/>
  <c r="A36" i="14"/>
  <c r="C34" i="14"/>
  <c r="E32" i="14"/>
  <c r="G30" i="14"/>
  <c r="I28" i="14"/>
  <c r="B27" i="14"/>
  <c r="D25" i="14"/>
  <c r="F23" i="14"/>
  <c r="H21" i="14"/>
  <c r="A20" i="14"/>
  <c r="C18" i="14"/>
  <c r="E16" i="14"/>
  <c r="G14" i="14"/>
  <c r="F47" i="14"/>
  <c r="I45" i="14"/>
  <c r="B44" i="14"/>
  <c r="E42" i="14"/>
  <c r="H40" i="14"/>
  <c r="A39" i="14"/>
  <c r="C37" i="14"/>
  <c r="E35" i="14"/>
  <c r="G33" i="14"/>
  <c r="I31" i="14"/>
  <c r="B30" i="14"/>
  <c r="D28" i="14"/>
  <c r="F26" i="14"/>
  <c r="H24" i="14"/>
  <c r="A23" i="14"/>
  <c r="C21" i="14"/>
  <c r="E19" i="14"/>
  <c r="G17" i="14"/>
  <c r="I15" i="14"/>
  <c r="B14" i="14"/>
  <c r="A47" i="14"/>
  <c r="D45" i="14"/>
  <c r="F43" i="14"/>
  <c r="I41" i="14"/>
  <c r="C40" i="14"/>
  <c r="E38" i="14"/>
  <c r="G36" i="14"/>
  <c r="I34" i="14"/>
  <c r="B33" i="14"/>
  <c r="D31" i="14"/>
  <c r="F29" i="14"/>
  <c r="H27" i="14"/>
  <c r="A26" i="14"/>
  <c r="C24" i="14"/>
  <c r="E22" i="14"/>
  <c r="G20" i="14"/>
  <c r="I18" i="14"/>
  <c r="B17" i="14"/>
  <c r="D15" i="14"/>
  <c r="F13" i="14"/>
  <c r="H47" i="14"/>
  <c r="G45" i="14"/>
  <c r="I43" i="14"/>
  <c r="C42" i="14"/>
  <c r="B40" i="14"/>
  <c r="D38" i="14"/>
  <c r="F36" i="14"/>
  <c r="H34" i="14"/>
  <c r="A33" i="14"/>
  <c r="C31" i="14"/>
  <c r="E29" i="14"/>
  <c r="G27" i="14"/>
  <c r="I25" i="14"/>
  <c r="B24" i="14"/>
  <c r="D22" i="14"/>
  <c r="F20" i="14"/>
  <c r="H18" i="14"/>
  <c r="A17" i="14"/>
  <c r="C15" i="14"/>
  <c r="E13" i="14"/>
  <c r="D48" i="14"/>
  <c r="B48" i="14"/>
  <c r="E46" i="14"/>
  <c r="G44" i="14"/>
  <c r="F42" i="14"/>
  <c r="I40" i="14"/>
  <c r="B39" i="14"/>
  <c r="D37" i="14"/>
  <c r="F35" i="14"/>
  <c r="H33" i="14"/>
  <c r="A32" i="14"/>
  <c r="C30" i="14"/>
  <c r="E28" i="14"/>
  <c r="G26" i="14"/>
  <c r="I24" i="14"/>
  <c r="B23" i="14"/>
  <c r="D21" i="14"/>
  <c r="F19" i="14"/>
  <c r="H17" i="14"/>
  <c r="A16" i="14"/>
  <c r="C14" i="14"/>
  <c r="B47" i="14"/>
  <c r="E45" i="14"/>
  <c r="G43" i="14"/>
  <c r="A42" i="14"/>
  <c r="D40" i="14"/>
  <c r="F38" i="14"/>
  <c r="H36" i="14"/>
  <c r="A35" i="14"/>
  <c r="C33" i="14"/>
  <c r="E31" i="14"/>
  <c r="G29" i="14"/>
  <c r="I27" i="14"/>
  <c r="B26" i="14"/>
  <c r="D24" i="14"/>
  <c r="F22" i="14"/>
  <c r="H20" i="14"/>
  <c r="A19" i="14"/>
  <c r="C17" i="14"/>
  <c r="E15" i="14"/>
  <c r="G13" i="14"/>
  <c r="G46" i="14"/>
  <c r="I44" i="14"/>
  <c r="B43" i="14"/>
  <c r="E41" i="14"/>
  <c r="H39" i="14"/>
  <c r="A38" i="14"/>
  <c r="C36" i="14"/>
  <c r="E34" i="14"/>
  <c r="G32" i="14"/>
  <c r="I30" i="14"/>
  <c r="A48" i="14"/>
  <c r="G47" i="14"/>
  <c r="A46" i="14"/>
  <c r="C44" i="14"/>
  <c r="B42" i="14"/>
  <c r="E40" i="14"/>
  <c r="G38" i="14"/>
  <c r="I36" i="14"/>
  <c r="B35" i="14"/>
  <c r="D33" i="14"/>
  <c r="F31" i="14"/>
  <c r="H29" i="14"/>
  <c r="A28" i="14"/>
  <c r="C26" i="14"/>
  <c r="E24" i="14"/>
  <c r="G22" i="14"/>
  <c r="I20" i="14"/>
  <c r="B19" i="14"/>
  <c r="D17" i="14"/>
  <c r="F15" i="14"/>
  <c r="H13" i="14"/>
  <c r="H46" i="14"/>
  <c r="A45" i="14"/>
  <c r="C43" i="14"/>
  <c r="F41" i="14"/>
  <c r="I39" i="14"/>
  <c r="B38" i="14"/>
  <c r="D36" i="14"/>
  <c r="F34" i="14"/>
  <c r="H32" i="14"/>
  <c r="A31" i="14"/>
  <c r="C29" i="14"/>
  <c r="E27" i="14"/>
  <c r="G25" i="14"/>
  <c r="I23" i="14"/>
  <c r="B22" i="14"/>
  <c r="D20" i="14"/>
  <c r="F18" i="14"/>
  <c r="H16" i="14"/>
  <c r="A15" i="14"/>
  <c r="C13" i="14"/>
  <c r="C46" i="14"/>
  <c r="E44" i="14"/>
  <c r="H42" i="14"/>
  <c r="A41" i="14"/>
  <c r="D39" i="14"/>
  <c r="F37" i="14"/>
  <c r="H35" i="14"/>
  <c r="A34" i="14"/>
  <c r="C32" i="14"/>
  <c r="E30" i="14"/>
  <c r="G28" i="14"/>
  <c r="I26" i="14"/>
  <c r="B25" i="14"/>
  <c r="D23" i="14"/>
  <c r="F21" i="14"/>
  <c r="H19" i="14"/>
  <c r="A18" i="14"/>
  <c r="C16" i="14"/>
  <c r="E14" i="14"/>
  <c r="G48" i="14"/>
  <c r="F46" i="14"/>
  <c r="H44" i="14"/>
  <c r="A43" i="14"/>
  <c r="D41" i="14"/>
  <c r="C39" i="14"/>
  <c r="E37" i="14"/>
  <c r="G35" i="14"/>
  <c r="I33" i="14"/>
  <c r="B32" i="14"/>
  <c r="D30" i="14"/>
  <c r="F28" i="14"/>
  <c r="H26" i="14"/>
  <c r="A25" i="14"/>
  <c r="C23" i="14"/>
  <c r="E21" i="14"/>
  <c r="G19" i="14"/>
  <c r="I17" i="14"/>
  <c r="B16" i="14"/>
  <c r="D14" i="14"/>
  <c r="F40" i="14"/>
  <c r="H38" i="14"/>
  <c r="A37" i="14"/>
  <c r="C35" i="14"/>
  <c r="E33" i="14"/>
  <c r="D27" i="14"/>
  <c r="C20" i="14"/>
  <c r="B13" i="14"/>
  <c r="H41" i="14"/>
  <c r="D34" i="14"/>
  <c r="I29" i="14"/>
  <c r="D26" i="14"/>
  <c r="H22" i="14"/>
  <c r="C19" i="14"/>
  <c r="G15" i="14"/>
  <c r="F25" i="14"/>
  <c r="E18" i="14"/>
  <c r="D47" i="14"/>
  <c r="G39" i="14"/>
  <c r="F32" i="14"/>
  <c r="A29" i="14"/>
  <c r="E25" i="14"/>
  <c r="I21" i="14"/>
  <c r="D18" i="14"/>
  <c r="H14" i="14"/>
  <c r="F16" i="14"/>
  <c r="H23" i="14"/>
  <c r="G16" i="14"/>
  <c r="C45" i="14"/>
  <c r="I37" i="14"/>
  <c r="G31" i="14"/>
  <c r="B28" i="14"/>
  <c r="F24" i="14"/>
  <c r="A21" i="14"/>
  <c r="E17" i="14"/>
  <c r="I13" i="14"/>
  <c r="B29" i="14"/>
  <c r="A22" i="14"/>
  <c r="E43" i="14"/>
  <c r="B36" i="14"/>
  <c r="H30" i="14"/>
  <c r="C27" i="14"/>
  <c r="G23" i="14"/>
  <c r="B20" i="14"/>
  <c r="E12" i="14"/>
  <c r="E11" i="14"/>
  <c r="C11" i="14"/>
  <c r="G11" i="14"/>
  <c r="I11" i="14"/>
  <c r="H11" i="14"/>
  <c r="B11" i="14"/>
  <c r="I12" i="14"/>
  <c r="A11" i="14"/>
  <c r="A12" i="14"/>
  <c r="B12" i="14"/>
  <c r="C12" i="14"/>
  <c r="D12" i="14"/>
  <c r="F12" i="14"/>
  <c r="G12" i="14"/>
  <c r="H12" i="14"/>
  <c r="F11" i="14"/>
  <c r="D11" i="14"/>
  <c r="L51" i="34"/>
  <c r="L1255" i="34" s="1"/>
  <c r="Q11" i="34"/>
  <c r="P10" i="34"/>
  <c r="Q10" i="34"/>
  <c r="R10" i="34"/>
  <c r="R11" i="34"/>
  <c r="I14" i="14" l="1"/>
  <c r="I57" i="14" s="1"/>
  <c r="E38" i="12" a="1"/>
  <c r="E38" i="12" s="1"/>
  <c r="F40" i="12" a="1"/>
  <c r="F40" i="12" s="1"/>
  <c r="F39" i="12" a="1"/>
  <c r="F39" i="12" s="1"/>
  <c r="E40" i="12" a="1"/>
  <c r="E40" i="12" s="1"/>
  <c r="F42" i="12" a="1"/>
  <c r="F42" i="12" s="1"/>
  <c r="F41" i="12" a="1"/>
  <c r="F41" i="12" s="1"/>
  <c r="E42" i="12" a="1"/>
  <c r="E42" i="12" s="1"/>
  <c r="E39" i="12" a="1"/>
  <c r="E39" i="12" s="1"/>
  <c r="F38" i="12" a="1"/>
  <c r="F38" i="12" s="1"/>
  <c r="H38" i="12" s="1"/>
  <c r="E41" i="12" a="1"/>
  <c r="E41" i="12" s="1"/>
  <c r="G41" i="12" s="1"/>
  <c r="F37" i="12" a="1"/>
  <c r="F37" i="12" s="1"/>
  <c r="E37" i="12" a="1"/>
  <c r="E37" i="12" s="1"/>
  <c r="E6" i="12" a="1"/>
  <c r="E6" i="12" s="1"/>
  <c r="E14" i="12" a="1"/>
  <c r="E14" i="12" s="1"/>
  <c r="E22" i="12" a="1"/>
  <c r="E22" i="12" s="1"/>
  <c r="E30" i="12" a="1"/>
  <c r="E30" i="12" s="1"/>
  <c r="F34" i="12" a="1"/>
  <c r="F34" i="12" s="1"/>
  <c r="F10" i="12" a="1"/>
  <c r="F10" i="12" s="1"/>
  <c r="F18" i="12" a="1"/>
  <c r="F18" i="12" s="1"/>
  <c r="F26" i="12" a="1"/>
  <c r="F26" i="12" s="1"/>
  <c r="F36" i="12" a="1"/>
  <c r="F36" i="12" s="1"/>
  <c r="E11" i="12" a="1"/>
  <c r="E11" i="12" s="1"/>
  <c r="E19" i="12" a="1"/>
  <c r="E19" i="12" s="1"/>
  <c r="E27" i="12" a="1"/>
  <c r="E27" i="12" s="1"/>
  <c r="F9" i="12" a="1"/>
  <c r="F9" i="12" s="1"/>
  <c r="F17" i="12" a="1"/>
  <c r="F17" i="12" s="1"/>
  <c r="F25" i="12" a="1"/>
  <c r="F25" i="12" s="1"/>
  <c r="F33" i="12" a="1"/>
  <c r="F33" i="12" s="1"/>
  <c r="F19" i="12" a="1"/>
  <c r="F19" i="12" s="1"/>
  <c r="F35" i="12" a="1"/>
  <c r="F35" i="12" s="1"/>
  <c r="F13" i="12" a="1"/>
  <c r="F13" i="12" s="1"/>
  <c r="E8" i="12" a="1"/>
  <c r="E8" i="12" s="1"/>
  <c r="E16" i="12" a="1"/>
  <c r="E16" i="12" s="1"/>
  <c r="E24" i="12" a="1"/>
  <c r="E24" i="12" s="1"/>
  <c r="E32" i="12" a="1"/>
  <c r="E32" i="12" s="1"/>
  <c r="E33" i="12" a="1"/>
  <c r="E33" i="12" s="1"/>
  <c r="G33" i="12" s="1"/>
  <c r="F12" i="12" a="1"/>
  <c r="F12" i="12" s="1"/>
  <c r="F20" i="12" a="1"/>
  <c r="F20" i="12" s="1"/>
  <c r="F28" i="12" a="1"/>
  <c r="F28" i="12" s="1"/>
  <c r="E35" i="12" a="1"/>
  <c r="E35" i="12" s="1"/>
  <c r="E13" i="12" a="1"/>
  <c r="E13" i="12" s="1"/>
  <c r="E21" i="12" a="1"/>
  <c r="E21" i="12" s="1"/>
  <c r="E29" i="12" a="1"/>
  <c r="E29" i="12" s="1"/>
  <c r="F11" i="12" a="1"/>
  <c r="F11" i="12" s="1"/>
  <c r="F27" i="12" a="1"/>
  <c r="F27" i="12" s="1"/>
  <c r="F21" i="12" a="1"/>
  <c r="F21" i="12" s="1"/>
  <c r="H21" i="12" s="1"/>
  <c r="E10" i="12" a="1"/>
  <c r="E10" i="12" s="1"/>
  <c r="E18" i="12" a="1"/>
  <c r="E18" i="12" s="1"/>
  <c r="E26" i="12" a="1"/>
  <c r="E26" i="12" s="1"/>
  <c r="E34" i="12" a="1"/>
  <c r="E34" i="12" s="1"/>
  <c r="F6" i="12" a="1"/>
  <c r="F6" i="12" s="1"/>
  <c r="F14" i="12" a="1"/>
  <c r="F14" i="12" s="1"/>
  <c r="F22" i="12" a="1"/>
  <c r="F22" i="12" s="1"/>
  <c r="F30" i="12" a="1"/>
  <c r="F30" i="12" s="1"/>
  <c r="E7" i="12" a="1"/>
  <c r="E7" i="12" s="1"/>
  <c r="E15" i="12" a="1"/>
  <c r="E15" i="12" s="1"/>
  <c r="E23" i="12" a="1"/>
  <c r="E23" i="12" s="1"/>
  <c r="E31" i="12" a="1"/>
  <c r="E31" i="12" s="1"/>
  <c r="F29" i="12" a="1"/>
  <c r="F29" i="12" s="1"/>
  <c r="H29" i="12" s="1"/>
  <c r="E12" i="12" a="1"/>
  <c r="E12" i="12" s="1"/>
  <c r="E20" i="12" a="1"/>
  <c r="E20" i="12" s="1"/>
  <c r="E28" i="12" a="1"/>
  <c r="E28" i="12" s="1"/>
  <c r="E36" i="12" a="1"/>
  <c r="E36" i="12" s="1"/>
  <c r="F8" i="12" a="1"/>
  <c r="F8" i="12" s="1"/>
  <c r="H8" i="12" s="1"/>
  <c r="F16" i="12" a="1"/>
  <c r="F16" i="12" s="1"/>
  <c r="H16" i="12" s="1"/>
  <c r="F24" i="12" a="1"/>
  <c r="F24" i="12" s="1"/>
  <c r="H24" i="12" s="1"/>
  <c r="F32" i="12" a="1"/>
  <c r="F32" i="12" s="1"/>
  <c r="H32" i="12" s="1"/>
  <c r="E9" i="12" a="1"/>
  <c r="E9" i="12" s="1"/>
  <c r="E17" i="12" a="1"/>
  <c r="E17" i="12" s="1"/>
  <c r="E25" i="12" a="1"/>
  <c r="E25" i="12" s="1"/>
  <c r="F7" i="12" a="1"/>
  <c r="F7" i="12" s="1"/>
  <c r="H7" i="12" s="1"/>
  <c r="F15" i="12" a="1"/>
  <c r="F15" i="12" s="1"/>
  <c r="H15" i="12" s="1"/>
  <c r="F23" i="12" a="1"/>
  <c r="F23" i="12" s="1"/>
  <c r="H23" i="12" s="1"/>
  <c r="F31" i="12" a="1"/>
  <c r="F31" i="12" s="1"/>
  <c r="H31" i="12" s="1"/>
  <c r="J11" i="14"/>
  <c r="J12" i="14" s="1"/>
  <c r="J13" i="14" s="1"/>
  <c r="D111" i="42"/>
  <c r="I13" i="42"/>
  <c r="E173" i="42"/>
  <c r="H57" i="14"/>
  <c r="E45" i="12" a="1"/>
  <c r="E45" i="12" s="1"/>
  <c r="F5" i="12" a="1"/>
  <c r="F5" i="12" s="1"/>
  <c r="F4" i="12" a="1"/>
  <c r="F4" i="12" s="1"/>
  <c r="E5" i="12" a="1"/>
  <c r="E5" i="12" s="1"/>
  <c r="F45" i="12" a="1"/>
  <c r="F45" i="12" s="1"/>
  <c r="E4" i="12" a="1"/>
  <c r="E4" i="12" s="1"/>
  <c r="B111" i="42"/>
  <c r="G156" i="42"/>
  <c r="G85" i="42"/>
  <c r="C90" i="42"/>
  <c r="D181" i="42"/>
  <c r="F113" i="42"/>
  <c r="B212" i="42"/>
  <c r="E205" i="42"/>
  <c r="I205" i="42" s="1"/>
  <c r="A141" i="42"/>
  <c r="D85" i="42"/>
  <c r="G153" i="42"/>
  <c r="B94" i="42"/>
  <c r="F98" i="42"/>
  <c r="G120" i="42"/>
  <c r="G102" i="42"/>
  <c r="G131" i="42"/>
  <c r="G99" i="42"/>
  <c r="C104" i="42"/>
  <c r="H173" i="42"/>
  <c r="F131" i="42"/>
  <c r="B119" i="42"/>
  <c r="E127" i="42"/>
  <c r="E110" i="42"/>
  <c r="A115" i="42"/>
  <c r="A163" i="42"/>
  <c r="A100" i="42"/>
  <c r="B166" i="42"/>
  <c r="B141" i="42"/>
  <c r="E90" i="42"/>
  <c r="A95" i="42"/>
  <c r="D123" i="42"/>
  <c r="G104" i="42"/>
  <c r="E151" i="42"/>
  <c r="H119" i="42"/>
  <c r="D147" i="42"/>
  <c r="G164" i="42"/>
  <c r="C216" i="42"/>
  <c r="F81" i="42"/>
  <c r="A187" i="42"/>
  <c r="F96" i="42"/>
  <c r="B92" i="42"/>
  <c r="B221" i="42"/>
  <c r="E121" i="42"/>
  <c r="B125" i="42"/>
  <c r="G195" i="42"/>
  <c r="H165" i="42"/>
  <c r="E107" i="42"/>
  <c r="C113" i="42"/>
  <c r="F145" i="42"/>
  <c r="E181" i="42"/>
  <c r="G189" i="42"/>
  <c r="D146" i="42"/>
  <c r="F86" i="42"/>
  <c r="E109" i="42"/>
  <c r="F89" i="42"/>
  <c r="B82" i="42"/>
  <c r="G148" i="42"/>
  <c r="E156" i="42"/>
  <c r="G141" i="42"/>
  <c r="E191" i="42"/>
  <c r="I191" i="42" s="1"/>
  <c r="F104" i="42"/>
  <c r="B85" i="42"/>
  <c r="A118" i="42"/>
  <c r="B100" i="42"/>
  <c r="A131" i="42"/>
  <c r="C181" i="42"/>
  <c r="C126" i="42"/>
  <c r="F171" i="42"/>
  <c r="C100" i="42"/>
  <c r="G112" i="42"/>
  <c r="C103" i="42"/>
  <c r="G95" i="42"/>
  <c r="C131" i="42"/>
  <c r="G171" i="42"/>
  <c r="G127" i="42"/>
  <c r="B168" i="42"/>
  <c r="H112" i="42"/>
  <c r="D93" i="42"/>
  <c r="C89" i="42"/>
  <c r="B88" i="42"/>
  <c r="C140" i="42"/>
  <c r="A149" i="42"/>
  <c r="F157" i="42"/>
  <c r="E147" i="42"/>
  <c r="G165" i="42"/>
  <c r="F213" i="42"/>
  <c r="E218" i="42"/>
  <c r="I218" i="42" s="1"/>
  <c r="H82" i="42"/>
  <c r="B107" i="42"/>
  <c r="A108" i="42"/>
  <c r="H117" i="42"/>
  <c r="G115" i="42"/>
  <c r="C153" i="42"/>
  <c r="A171" i="42"/>
  <c r="B219" i="42"/>
  <c r="G147" i="42"/>
  <c r="B154" i="42"/>
  <c r="A123" i="42"/>
  <c r="G132" i="42"/>
  <c r="D81" i="42"/>
  <c r="F115" i="42"/>
  <c r="E118" i="42"/>
  <c r="C128" i="42"/>
  <c r="A137" i="42"/>
  <c r="B183" i="42"/>
  <c r="E135" i="42"/>
  <c r="D195" i="42"/>
  <c r="A93" i="42"/>
  <c r="H102" i="42"/>
  <c r="G88" i="42"/>
  <c r="F85" i="42"/>
  <c r="E88" i="42"/>
  <c r="D98" i="42"/>
  <c r="F139" i="42"/>
  <c r="A191" i="42"/>
  <c r="B137" i="42"/>
  <c r="B165" i="42"/>
  <c r="H181" i="42"/>
  <c r="H98" i="42"/>
  <c r="D94" i="42"/>
  <c r="B161" i="42"/>
  <c r="D97" i="42"/>
  <c r="A153" i="42"/>
  <c r="B158" i="42"/>
  <c r="H89" i="42"/>
  <c r="G184" i="42"/>
  <c r="A152" i="42"/>
  <c r="F116" i="42"/>
  <c r="D117" i="42"/>
  <c r="B112" i="42"/>
  <c r="E170" i="42"/>
  <c r="C138" i="42"/>
  <c r="D155" i="42"/>
  <c r="A218" i="42"/>
  <c r="H106" i="42"/>
  <c r="D87" i="42"/>
  <c r="C115" i="42"/>
  <c r="D102" i="42"/>
  <c r="C143" i="42"/>
  <c r="G183" i="42"/>
  <c r="B169" i="42"/>
  <c r="G207" i="42"/>
  <c r="H92" i="42"/>
  <c r="D105" i="42"/>
  <c r="H95" i="42"/>
  <c r="D88" i="42"/>
  <c r="C158" i="42"/>
  <c r="E195" i="42"/>
  <c r="I195" i="42" s="1"/>
  <c r="E157" i="42"/>
  <c r="A117" i="42"/>
  <c r="E97" i="42"/>
  <c r="A88" i="42"/>
  <c r="E112" i="42"/>
  <c r="A154" i="42"/>
  <c r="G192" i="42"/>
  <c r="G129" i="42"/>
  <c r="E179" i="42"/>
  <c r="F92" i="42"/>
  <c r="B105" i="42"/>
  <c r="A106" i="42"/>
  <c r="H115" i="42"/>
  <c r="G113" i="42"/>
  <c r="A151" i="42"/>
  <c r="C169" i="42"/>
  <c r="C217" i="42"/>
  <c r="E145" i="42"/>
  <c r="F191" i="42"/>
  <c r="D224" i="42"/>
  <c r="F94" i="42"/>
  <c r="E85" i="42"/>
  <c r="D95" i="42"/>
  <c r="C91" i="42"/>
  <c r="B90" i="42"/>
  <c r="A142" i="42"/>
  <c r="C151" i="42"/>
  <c r="G159" i="42"/>
  <c r="G149" i="42"/>
  <c r="E167" i="42"/>
  <c r="E215" i="42"/>
  <c r="I215" i="42" s="1"/>
  <c r="C106" i="42"/>
  <c r="B93" i="42"/>
  <c r="A94" i="42"/>
  <c r="H103" i="42"/>
  <c r="G101" i="42"/>
  <c r="A139" i="42"/>
  <c r="D156" i="42"/>
  <c r="A205" i="42"/>
  <c r="E133" i="42"/>
  <c r="F179" i="42"/>
  <c r="F114" i="42"/>
  <c r="E105" i="42"/>
  <c r="D115" i="42"/>
  <c r="C111" i="42"/>
  <c r="B110" i="42"/>
  <c r="D143" i="42"/>
  <c r="G168" i="42"/>
  <c r="G179" i="42"/>
  <c r="G84" i="42"/>
  <c r="F135" i="42"/>
  <c r="B172" i="42"/>
  <c r="C93" i="42"/>
  <c r="B167" i="42"/>
  <c r="C92" i="42"/>
  <c r="G87" i="42"/>
  <c r="A175" i="42"/>
  <c r="G151" i="42"/>
  <c r="C110" i="42"/>
  <c r="A98" i="42"/>
  <c r="G105" i="42"/>
  <c r="C161" i="42"/>
  <c r="E137" i="42"/>
  <c r="F149" i="42"/>
  <c r="F212" i="42"/>
  <c r="E138" i="42"/>
  <c r="D119" i="42"/>
  <c r="E92" i="42"/>
  <c r="A134" i="42"/>
  <c r="G172" i="42"/>
  <c r="H143" i="42"/>
  <c r="E159" i="42"/>
  <c r="A83" i="42"/>
  <c r="E95" i="42"/>
  <c r="A86" i="42"/>
  <c r="H127" i="42"/>
  <c r="C152" i="42"/>
  <c r="E190" i="42"/>
  <c r="I190" i="42" s="1"/>
  <c r="C197" i="42"/>
  <c r="G177" i="42"/>
  <c r="F106" i="42"/>
  <c r="B87" i="42"/>
  <c r="F109" i="42"/>
  <c r="B102" i="42"/>
  <c r="C133" i="42"/>
  <c r="D177" i="42"/>
  <c r="A128" i="42"/>
  <c r="C118" i="42"/>
  <c r="G98" i="42"/>
  <c r="F95" i="42"/>
  <c r="E98" i="42"/>
  <c r="D108" i="42"/>
  <c r="H149" i="42"/>
  <c r="B163" i="42"/>
  <c r="H151" i="42"/>
  <c r="D175" i="42"/>
  <c r="D186" i="42"/>
  <c r="H214" i="42"/>
  <c r="C88" i="42"/>
  <c r="E117" i="42"/>
  <c r="D127" i="42"/>
  <c r="H85" i="42"/>
  <c r="G83" i="42"/>
  <c r="C120" i="42"/>
  <c r="G180" i="42"/>
  <c r="G191" i="42"/>
  <c r="A148" i="42"/>
  <c r="H161" i="42"/>
  <c r="A91" i="42"/>
  <c r="H100" i="42"/>
  <c r="G86" i="42"/>
  <c r="F83" i="42"/>
  <c r="E86" i="42"/>
  <c r="D96" i="42"/>
  <c r="H137" i="42"/>
  <c r="C189" i="42"/>
  <c r="B133" i="42"/>
  <c r="D163" i="42"/>
  <c r="D174" i="42"/>
  <c r="C108" i="42"/>
  <c r="B95" i="42"/>
  <c r="A96" i="42"/>
  <c r="H105" i="42"/>
  <c r="G103" i="42"/>
  <c r="C141" i="42"/>
  <c r="A159" i="42"/>
  <c r="C207" i="42"/>
  <c r="G135" i="42"/>
  <c r="F100" i="42"/>
  <c r="E91" i="42"/>
  <c r="D101" i="42"/>
  <c r="C97" i="42"/>
  <c r="A89" i="42"/>
  <c r="C144" i="42"/>
  <c r="A223" i="42"/>
  <c r="A143" i="42"/>
  <c r="F118" i="42"/>
  <c r="F143" i="42"/>
  <c r="C98" i="42"/>
  <c r="H129" i="42"/>
  <c r="E126" i="42"/>
  <c r="G160" i="42"/>
  <c r="E83" i="42"/>
  <c r="C156" i="42"/>
  <c r="F159" i="42"/>
  <c r="G100" i="42"/>
  <c r="F151" i="42"/>
  <c r="B188" i="42"/>
  <c r="C109" i="42"/>
  <c r="E177" i="42"/>
  <c r="E134" i="42"/>
  <c r="A130" i="42"/>
  <c r="A136" i="42"/>
  <c r="A111" i="42"/>
  <c r="B81" i="42"/>
  <c r="A114" i="42"/>
  <c r="E106" i="42"/>
  <c r="D116" i="42"/>
  <c r="D125" i="42"/>
  <c r="B171" i="42"/>
  <c r="F123" i="42"/>
  <c r="D183" i="42"/>
  <c r="D194" i="42"/>
  <c r="C96" i="42"/>
  <c r="B83" i="42"/>
  <c r="A84" i="42"/>
  <c r="H93" i="42"/>
  <c r="G91" i="42"/>
  <c r="C129" i="42"/>
  <c r="G188" i="42"/>
  <c r="G199" i="42"/>
  <c r="H123" i="42"/>
  <c r="F133" i="42"/>
  <c r="C114" i="42"/>
  <c r="B101" i="42"/>
  <c r="A102" i="42"/>
  <c r="H111" i="42"/>
  <c r="G109" i="42"/>
  <c r="A147" i="42"/>
  <c r="E163" i="42"/>
  <c r="E155" i="42"/>
  <c r="E146" i="42"/>
  <c r="E141" i="42"/>
  <c r="E131" i="42"/>
  <c r="E113" i="42"/>
  <c r="E81" i="42"/>
  <c r="E77" i="42"/>
  <c r="E73" i="42"/>
  <c r="E69" i="42"/>
  <c r="E65" i="42"/>
  <c r="E61" i="42"/>
  <c r="E57" i="42"/>
  <c r="E53" i="42"/>
  <c r="E49" i="42"/>
  <c r="E45" i="42"/>
  <c r="E41" i="42"/>
  <c r="E37" i="42"/>
  <c r="E33" i="42"/>
  <c r="E29" i="42"/>
  <c r="E25" i="42"/>
  <c r="E21" i="42"/>
  <c r="E17" i="42"/>
  <c r="G14" i="42"/>
  <c r="G16" i="42"/>
  <c r="G18" i="42"/>
  <c r="G20" i="42"/>
  <c r="G22" i="42"/>
  <c r="G24" i="42"/>
  <c r="G26" i="42"/>
  <c r="G28" i="42"/>
  <c r="G30" i="42"/>
  <c r="G32" i="42"/>
  <c r="G34" i="42"/>
  <c r="G36" i="42"/>
  <c r="E84" i="42"/>
  <c r="E149" i="42"/>
  <c r="B160" i="42"/>
  <c r="A209" i="42"/>
  <c r="G92" i="42"/>
  <c r="D189" i="42"/>
  <c r="B117" i="42"/>
  <c r="E169" i="42"/>
  <c r="D107" i="42"/>
  <c r="C198" i="42"/>
  <c r="A125" i="42"/>
  <c r="E178" i="42"/>
  <c r="G216" i="42"/>
  <c r="F97" i="42"/>
  <c r="D165" i="42"/>
  <c r="F112" i="42"/>
  <c r="B108" i="42"/>
  <c r="C134" i="42"/>
  <c r="D83" i="42"/>
  <c r="C139" i="42"/>
  <c r="D153" i="42"/>
  <c r="C94" i="42"/>
  <c r="B113" i="42"/>
  <c r="F103" i="42"/>
  <c r="B96" i="42"/>
  <c r="C148" i="42"/>
  <c r="A157" i="42"/>
  <c r="E165" i="42"/>
  <c r="H121" i="42"/>
  <c r="G173" i="42"/>
  <c r="H224" i="42"/>
  <c r="A81" i="42"/>
  <c r="H90" i="42"/>
  <c r="B115" i="42"/>
  <c r="A116" i="42"/>
  <c r="E125" i="42"/>
  <c r="D86" i="42"/>
  <c r="F127" i="42"/>
  <c r="A179" i="42"/>
  <c r="H193" i="42"/>
  <c r="G155" i="42"/>
  <c r="H169" i="42"/>
  <c r="A99" i="42"/>
  <c r="H108" i="42"/>
  <c r="G94" i="42"/>
  <c r="F91" i="42"/>
  <c r="E94" i="42"/>
  <c r="D104" i="42"/>
  <c r="H145" i="42"/>
  <c r="E172" i="42"/>
  <c r="E162" i="42"/>
  <c r="E152" i="42"/>
  <c r="E144" i="42"/>
  <c r="E140" i="42"/>
  <c r="E129" i="42"/>
  <c r="E99" i="42"/>
  <c r="E80" i="42"/>
  <c r="E76" i="42"/>
  <c r="E72" i="42"/>
  <c r="E68" i="42"/>
  <c r="E64" i="42"/>
  <c r="E60" i="42"/>
  <c r="E56" i="42"/>
  <c r="E52" i="42"/>
  <c r="E48" i="42"/>
  <c r="E44" i="42"/>
  <c r="E40" i="42"/>
  <c r="E36" i="42"/>
  <c r="E32" i="42"/>
  <c r="E28" i="42"/>
  <c r="E24" i="42"/>
  <c r="E20" i="42"/>
  <c r="E16" i="42"/>
  <c r="H14" i="42"/>
  <c r="H16" i="42"/>
  <c r="H18" i="42"/>
  <c r="H20" i="42"/>
  <c r="H22" i="42"/>
  <c r="H24" i="42"/>
  <c r="H26" i="42"/>
  <c r="H203" i="42"/>
  <c r="D131" i="42"/>
  <c r="B97" i="42"/>
  <c r="F183" i="42"/>
  <c r="C83" i="42"/>
  <c r="A140" i="42"/>
  <c r="C101" i="42"/>
  <c r="H125" i="42"/>
  <c r="H97" i="42"/>
  <c r="B189" i="42"/>
  <c r="H83" i="42"/>
  <c r="E189" i="42"/>
  <c r="I189" i="42" s="1"/>
  <c r="A105" i="42"/>
  <c r="E100" i="42"/>
  <c r="E154" i="42"/>
  <c r="E103" i="42"/>
  <c r="H139" i="42"/>
  <c r="G185" i="42"/>
  <c r="F117" i="42"/>
  <c r="D185" i="42"/>
  <c r="E187" i="42"/>
  <c r="H88" i="42"/>
  <c r="G106" i="42"/>
  <c r="H91" i="42"/>
  <c r="G89" i="42"/>
  <c r="A127" i="42"/>
  <c r="E186" i="42"/>
  <c r="E197" i="42"/>
  <c r="I197" i="42" s="1"/>
  <c r="D121" i="42"/>
  <c r="F167" i="42"/>
  <c r="H222" i="42"/>
  <c r="A113" i="42"/>
  <c r="C122" i="42"/>
  <c r="G108" i="42"/>
  <c r="F105" i="42"/>
  <c r="E108" i="42"/>
  <c r="D118" i="42"/>
  <c r="C127" i="42"/>
  <c r="D173" i="42"/>
  <c r="F125" i="42"/>
  <c r="B185" i="42"/>
  <c r="B164" i="42"/>
  <c r="F88" i="42"/>
  <c r="G140" i="42"/>
  <c r="D89" i="42"/>
  <c r="C85" i="42"/>
  <c r="B84" i="42"/>
  <c r="C136" i="42"/>
  <c r="A145" i="42"/>
  <c r="E168" i="42"/>
  <c r="E160" i="42"/>
  <c r="E150" i="42"/>
  <c r="E143" i="42"/>
  <c r="E136" i="42"/>
  <c r="E128" i="42"/>
  <c r="E96" i="42"/>
  <c r="E79" i="42"/>
  <c r="E75" i="42"/>
  <c r="E71" i="42"/>
  <c r="E67" i="42"/>
  <c r="E63" i="42"/>
  <c r="E59" i="42"/>
  <c r="E55" i="42"/>
  <c r="E51" i="42"/>
  <c r="E47" i="42"/>
  <c r="E43" i="42"/>
  <c r="E39" i="42"/>
  <c r="E35" i="42"/>
  <c r="E31" i="42"/>
  <c r="E27" i="42"/>
  <c r="E23" i="42"/>
  <c r="E19" i="42"/>
  <c r="E15" i="42"/>
  <c r="G15" i="42"/>
  <c r="G17" i="42"/>
  <c r="G19" i="42"/>
  <c r="G21" i="42"/>
  <c r="G23" i="42"/>
  <c r="G25" i="42"/>
  <c r="G27" i="42"/>
  <c r="G29" i="42"/>
  <c r="G31" i="42"/>
  <c r="G33" i="42"/>
  <c r="G35" i="42"/>
  <c r="G37" i="42"/>
  <c r="E87" i="42"/>
  <c r="G123" i="42"/>
  <c r="H107" i="42"/>
  <c r="H175" i="42"/>
  <c r="B114" i="42"/>
  <c r="B180" i="42"/>
  <c r="G93" i="42"/>
  <c r="D166" i="42"/>
  <c r="F121" i="42"/>
  <c r="A103" i="42"/>
  <c r="G81" i="42"/>
  <c r="C146" i="42"/>
  <c r="H114" i="42"/>
  <c r="D110" i="42"/>
  <c r="B177" i="42"/>
  <c r="D113" i="42"/>
  <c r="E166" i="42"/>
  <c r="F82" i="42"/>
  <c r="E120" i="42"/>
  <c r="G137" i="42"/>
  <c r="B176" i="42"/>
  <c r="G118" i="42"/>
  <c r="A82" i="42"/>
  <c r="E123" i="42"/>
  <c r="D84" i="42"/>
  <c r="G125" i="42"/>
  <c r="C177" i="42"/>
  <c r="G220" i="42"/>
  <c r="E153" i="42"/>
  <c r="D162" i="42"/>
  <c r="E220" i="42"/>
  <c r="I220" i="42" s="1"/>
  <c r="F102" i="42"/>
  <c r="E93" i="42"/>
  <c r="D103" i="42"/>
  <c r="C99" i="42"/>
  <c r="B98" i="42"/>
  <c r="A150" i="42"/>
  <c r="C154" i="42"/>
  <c r="G167" i="42"/>
  <c r="C124" i="42"/>
  <c r="E175" i="42"/>
  <c r="B196" i="42"/>
  <c r="C82" i="42"/>
  <c r="E111" i="42"/>
  <c r="B120" i="42"/>
  <c r="C117" i="42"/>
  <c r="B116" i="42"/>
  <c r="D151" i="42"/>
  <c r="E174" i="42"/>
  <c r="E164" i="42"/>
  <c r="E158" i="42"/>
  <c r="E148" i="42"/>
  <c r="E142" i="42"/>
  <c r="E132" i="42"/>
  <c r="E114" i="42"/>
  <c r="E82" i="42"/>
  <c r="E78" i="42"/>
  <c r="E74" i="42"/>
  <c r="E70" i="42"/>
  <c r="E66" i="42"/>
  <c r="E62" i="42"/>
  <c r="E58" i="42"/>
  <c r="E54" i="42"/>
  <c r="E50" i="42"/>
  <c r="E46" i="42"/>
  <c r="E42" i="42"/>
  <c r="E38" i="42"/>
  <c r="E34" i="42"/>
  <c r="E30" i="42"/>
  <c r="E26" i="42"/>
  <c r="E22" i="42"/>
  <c r="E18" i="42"/>
  <c r="E14" i="42"/>
  <c r="H15" i="42"/>
  <c r="H17" i="42"/>
  <c r="H19" i="42"/>
  <c r="H21" i="42"/>
  <c r="H23" i="42"/>
  <c r="H25" i="42"/>
  <c r="H27" i="42"/>
  <c r="H29" i="42"/>
  <c r="H28" i="42"/>
  <c r="H33" i="42"/>
  <c r="H37" i="42"/>
  <c r="H39" i="42"/>
  <c r="H41" i="42"/>
  <c r="H43" i="42"/>
  <c r="H45" i="42"/>
  <c r="H47" i="42"/>
  <c r="H49" i="42"/>
  <c r="H51" i="42"/>
  <c r="H53" i="42"/>
  <c r="H55" i="42"/>
  <c r="H57" i="42"/>
  <c r="H59" i="42"/>
  <c r="H61" i="42"/>
  <c r="H63" i="42"/>
  <c r="H65" i="42"/>
  <c r="H67" i="42"/>
  <c r="H69" i="42"/>
  <c r="H71" i="42"/>
  <c r="H73" i="42"/>
  <c r="H75" i="42"/>
  <c r="H77" i="42"/>
  <c r="H79" i="42"/>
  <c r="G82" i="42"/>
  <c r="H99" i="42"/>
  <c r="G114" i="42"/>
  <c r="H122" i="42"/>
  <c r="H126" i="42"/>
  <c r="H130" i="42"/>
  <c r="G134" i="42"/>
  <c r="H138" i="42"/>
  <c r="G143" i="42"/>
  <c r="H146" i="42"/>
  <c r="H150" i="42"/>
  <c r="G154" i="42"/>
  <c r="G157" i="42"/>
  <c r="H159" i="42"/>
  <c r="H162" i="42"/>
  <c r="H166" i="42"/>
  <c r="H170" i="42"/>
  <c r="G174" i="42"/>
  <c r="B159" i="42"/>
  <c r="C142" i="42"/>
  <c r="A101" i="42"/>
  <c r="B103" i="42"/>
  <c r="C87" i="42"/>
  <c r="A138" i="42"/>
  <c r="C147" i="42"/>
  <c r="D193" i="42"/>
  <c r="A144" i="42"/>
  <c r="A87" i="42"/>
  <c r="B89" i="42"/>
  <c r="F111" i="42"/>
  <c r="A124" i="42"/>
  <c r="F201" i="42"/>
  <c r="G181" i="42"/>
  <c r="G217" i="42"/>
  <c r="D132" i="42"/>
  <c r="A176" i="42"/>
  <c r="C164" i="42"/>
  <c r="A221" i="42"/>
  <c r="H213" i="42"/>
  <c r="B132" i="42"/>
  <c r="C178" i="42"/>
  <c r="F138" i="42"/>
  <c r="H188" i="42"/>
  <c r="B205" i="42"/>
  <c r="F210" i="42"/>
  <c r="D142" i="42"/>
  <c r="D210" i="42"/>
  <c r="F166" i="42"/>
  <c r="E214" i="42"/>
  <c r="I214" i="42" s="1"/>
  <c r="E204" i="42"/>
  <c r="I204" i="42" s="1"/>
  <c r="A198" i="42"/>
  <c r="B128" i="42"/>
  <c r="C174" i="42"/>
  <c r="F134" i="42"/>
  <c r="A194" i="42"/>
  <c r="F200" i="42"/>
  <c r="E210" i="42"/>
  <c r="I210" i="42" s="1"/>
  <c r="A212" i="42"/>
  <c r="E211" i="42"/>
  <c r="I211" i="42" s="1"/>
  <c r="D154" i="42"/>
  <c r="H178" i="42"/>
  <c r="F162" i="42"/>
  <c r="H210" i="42"/>
  <c r="H30" i="42"/>
  <c r="H34" i="42"/>
  <c r="G38" i="42"/>
  <c r="G40" i="42"/>
  <c r="G42" i="42"/>
  <c r="G44" i="42"/>
  <c r="G46" i="42"/>
  <c r="G48" i="42"/>
  <c r="G50" i="42"/>
  <c r="G52" i="42"/>
  <c r="G54" i="42"/>
  <c r="G56" i="42"/>
  <c r="G58" i="42"/>
  <c r="G60" i="42"/>
  <c r="G62" i="42"/>
  <c r="G64" i="42"/>
  <c r="G66" i="42"/>
  <c r="G68" i="42"/>
  <c r="G70" i="42"/>
  <c r="G72" i="42"/>
  <c r="G74" i="42"/>
  <c r="G76" i="42"/>
  <c r="G78" i="42"/>
  <c r="G80" i="42"/>
  <c r="G96" i="42"/>
  <c r="H110" i="42"/>
  <c r="G119" i="42"/>
  <c r="G124" i="42"/>
  <c r="G128" i="42"/>
  <c r="H131" i="42"/>
  <c r="H134" i="42"/>
  <c r="H140" i="42"/>
  <c r="G144" i="42"/>
  <c r="H147" i="42"/>
  <c r="G152" i="42"/>
  <c r="H154" i="42"/>
  <c r="H157" i="42"/>
  <c r="H160" i="42"/>
  <c r="H163" i="42"/>
  <c r="H167" i="42"/>
  <c r="H171" i="42"/>
  <c r="H174" i="42"/>
  <c r="B191" i="42"/>
  <c r="D171" i="42"/>
  <c r="F90" i="42"/>
  <c r="D91" i="42"/>
  <c r="B86" i="42"/>
  <c r="F153" i="42"/>
  <c r="G176" i="42"/>
  <c r="G187" i="42"/>
  <c r="B173" i="42"/>
  <c r="A119" i="42"/>
  <c r="D109" i="42"/>
  <c r="C105" i="42"/>
  <c r="A135" i="42"/>
  <c r="C185" i="42"/>
  <c r="C130" i="42"/>
  <c r="F175" i="42"/>
  <c r="D140" i="42"/>
  <c r="D130" i="42"/>
  <c r="B197" i="42"/>
  <c r="C196" i="42"/>
  <c r="C175" i="42"/>
  <c r="A217" i="42"/>
  <c r="G200" i="42"/>
  <c r="F224" i="42"/>
  <c r="F161" i="42"/>
  <c r="F172" i="42"/>
  <c r="D137" i="42"/>
  <c r="G182" i="42"/>
  <c r="A219" i="42"/>
  <c r="G194" i="42"/>
  <c r="E198" i="42"/>
  <c r="I198" i="42" s="1"/>
  <c r="B162" i="42"/>
  <c r="B153" i="42"/>
  <c r="E192" i="42"/>
  <c r="I192" i="42" s="1"/>
  <c r="B215" i="42"/>
  <c r="H205" i="42"/>
  <c r="A156" i="42"/>
  <c r="F168" i="42"/>
  <c r="D133" i="42"/>
  <c r="H184" i="42"/>
  <c r="B201" i="42"/>
  <c r="H31" i="42"/>
  <c r="H35" i="42"/>
  <c r="H38" i="42"/>
  <c r="H40" i="42"/>
  <c r="H42" i="42"/>
  <c r="H44" i="42"/>
  <c r="H46" i="42"/>
  <c r="H48" i="42"/>
  <c r="H50" i="42"/>
  <c r="H52" i="42"/>
  <c r="H54" i="42"/>
  <c r="H56" i="42"/>
  <c r="H58" i="42"/>
  <c r="H60" i="42"/>
  <c r="H62" i="42"/>
  <c r="H64" i="42"/>
  <c r="H66" i="42"/>
  <c r="H68" i="42"/>
  <c r="H70" i="42"/>
  <c r="H72" i="42"/>
  <c r="H74" i="42"/>
  <c r="H76" i="42"/>
  <c r="H78" i="42"/>
  <c r="H80" i="42"/>
  <c r="H96" i="42"/>
  <c r="G111" i="42"/>
  <c r="G121" i="42"/>
  <c r="H124" i="42"/>
  <c r="H128" i="42"/>
  <c r="H132" i="42"/>
  <c r="H136" i="42"/>
  <c r="G142" i="42"/>
  <c r="H144" i="42"/>
  <c r="H148" i="42"/>
  <c r="H152" i="42"/>
  <c r="H155" i="42"/>
  <c r="G158" i="42"/>
  <c r="G161" i="42"/>
  <c r="H164" i="42"/>
  <c r="H168" i="42"/>
  <c r="H172" i="42"/>
  <c r="E185" i="42"/>
  <c r="F187" i="42"/>
  <c r="C84" i="42"/>
  <c r="A104" i="42"/>
  <c r="B118" i="42"/>
  <c r="C149" i="42"/>
  <c r="A167" i="42"/>
  <c r="A215" i="42"/>
  <c r="D157" i="42"/>
  <c r="F108" i="42"/>
  <c r="A90" i="42"/>
  <c r="B104" i="42"/>
  <c r="A133" i="42"/>
  <c r="B179" i="42"/>
  <c r="D159" i="42"/>
  <c r="D170" i="42"/>
  <c r="D138" i="42"/>
  <c r="H183" i="42"/>
  <c r="D135" i="42"/>
  <c r="F186" i="42"/>
  <c r="H202" i="42"/>
  <c r="C208" i="42"/>
  <c r="B210" i="42"/>
  <c r="G203" i="42"/>
  <c r="F193" i="42"/>
  <c r="A200" i="42"/>
  <c r="F136" i="42"/>
  <c r="A177" i="42"/>
  <c r="C215" i="42"/>
  <c r="D208" i="42"/>
  <c r="F137" i="42"/>
  <c r="A188" i="42"/>
  <c r="B147" i="42"/>
  <c r="D209" i="42"/>
  <c r="H200" i="42"/>
  <c r="B200" i="42"/>
  <c r="F189" i="42"/>
  <c r="G193" i="42"/>
  <c r="F132" i="42"/>
  <c r="G178" i="42"/>
  <c r="D223" i="42"/>
  <c r="G214" i="42"/>
  <c r="G215" i="42"/>
  <c r="B184" i="42"/>
  <c r="B190" i="42"/>
  <c r="B143" i="42"/>
  <c r="E188" i="42"/>
  <c r="A213" i="42"/>
  <c r="H204" i="42"/>
  <c r="D197" i="42"/>
  <c r="B140" i="42"/>
  <c r="H32" i="42"/>
  <c r="H36" i="42"/>
  <c r="G39" i="42"/>
  <c r="G41" i="42"/>
  <c r="G43" i="42"/>
  <c r="G45" i="42"/>
  <c r="G47" i="42"/>
  <c r="G49" i="42"/>
  <c r="G51" i="42"/>
  <c r="G53" i="42"/>
  <c r="G55" i="42"/>
  <c r="G57" i="42"/>
  <c r="G59" i="42"/>
  <c r="G61" i="42"/>
  <c r="G63" i="42"/>
  <c r="G65" i="42"/>
  <c r="G67" i="42"/>
  <c r="G69" i="42"/>
  <c r="G71" i="42"/>
  <c r="G73" i="42"/>
  <c r="G75" i="42"/>
  <c r="G77" i="42"/>
  <c r="G79" i="42"/>
  <c r="H81" i="42"/>
  <c r="G97" i="42"/>
  <c r="H113" i="42"/>
  <c r="G122" i="42"/>
  <c r="G126" i="42"/>
  <c r="G130" i="42"/>
  <c r="H133" i="42"/>
  <c r="G138" i="42"/>
  <c r="H142" i="42"/>
  <c r="G145" i="42"/>
  <c r="G150" i="42"/>
  <c r="H153" i="42"/>
  <c r="H156" i="42"/>
  <c r="H158" i="42"/>
  <c r="G162" i="42"/>
  <c r="G166" i="42"/>
  <c r="G170" i="42"/>
  <c r="C165" i="42"/>
  <c r="B213" i="42"/>
  <c r="D182" i="42"/>
  <c r="C116" i="42"/>
  <c r="F93" i="42"/>
  <c r="D106" i="42"/>
  <c r="F147" i="42"/>
  <c r="D161" i="42"/>
  <c r="B149" i="42"/>
  <c r="H189" i="42"/>
  <c r="C102" i="42"/>
  <c r="A122" i="42"/>
  <c r="D92" i="42"/>
  <c r="E194" i="42"/>
  <c r="I194" i="42" s="1"/>
  <c r="A201" i="42"/>
  <c r="D191" i="42"/>
  <c r="D196" i="42"/>
  <c r="F221" i="42"/>
  <c r="B182" i="42"/>
  <c r="B135" i="42"/>
  <c r="E180" i="42"/>
  <c r="D203" i="42"/>
  <c r="E212" i="42"/>
  <c r="I212" i="42" s="1"/>
  <c r="G221" i="42"/>
  <c r="B134" i="42"/>
  <c r="D184" i="42"/>
  <c r="D139" i="42"/>
  <c r="A166" i="42"/>
  <c r="F204" i="42"/>
  <c r="F205" i="42"/>
  <c r="E221" i="42"/>
  <c r="I221" i="42" s="1"/>
  <c r="D144" i="42"/>
  <c r="H182" i="42"/>
  <c r="C176" i="42"/>
  <c r="C187" i="42"/>
  <c r="C205" i="42"/>
  <c r="C202" i="42"/>
  <c r="B130" i="42"/>
  <c r="D180" i="42"/>
  <c r="F195" i="42"/>
  <c r="A162" i="42"/>
  <c r="A173" i="42"/>
  <c r="D219" i="42"/>
  <c r="G204" i="42"/>
  <c r="C200" i="42"/>
  <c r="H191" i="42"/>
  <c r="F155" i="42"/>
  <c r="E208" i="42"/>
  <c r="I208" i="42" s="1"/>
  <c r="H209" i="42"/>
  <c r="F169" i="42"/>
  <c r="F180" i="42"/>
  <c r="F144" i="42"/>
  <c r="A185" i="42"/>
  <c r="A207" i="42"/>
  <c r="D200" i="42"/>
  <c r="D152" i="42"/>
  <c r="A164" i="42"/>
  <c r="C123" i="42"/>
  <c r="C195" i="42"/>
  <c r="D201" i="42"/>
  <c r="C222" i="42"/>
  <c r="B138" i="42"/>
  <c r="D188" i="42"/>
  <c r="B145" i="42"/>
  <c r="A170" i="42"/>
  <c r="F208" i="42"/>
  <c r="H197" i="42"/>
  <c r="E213" i="42"/>
  <c r="I213" i="42" s="1"/>
  <c r="E201" i="42"/>
  <c r="I201" i="42" s="1"/>
  <c r="A214" i="42"/>
  <c r="F170" i="42"/>
  <c r="C219" i="42"/>
  <c r="A195" i="42"/>
  <c r="B214" i="42"/>
  <c r="B148" i="42"/>
  <c r="A155" i="42"/>
  <c r="F120" i="42"/>
  <c r="A193" i="42"/>
  <c r="B199" i="42"/>
  <c r="H217" i="42"/>
  <c r="D126" i="42"/>
  <c r="A172" i="42"/>
  <c r="C160" i="42"/>
  <c r="C171" i="42"/>
  <c r="D221" i="42"/>
  <c r="C214" i="42"/>
  <c r="B146" i="42"/>
  <c r="A158" i="42"/>
  <c r="F150" i="42"/>
  <c r="A189" i="42"/>
  <c r="A203" i="42"/>
  <c r="B194" i="42"/>
  <c r="A168" i="42"/>
  <c r="C188" i="42"/>
  <c r="B224" i="42"/>
  <c r="H220" i="42"/>
  <c r="H221" i="42"/>
  <c r="D124" i="42"/>
  <c r="C170" i="42"/>
  <c r="F130" i="42"/>
  <c r="H180" i="42"/>
  <c r="H218" i="42"/>
  <c r="D136" i="42"/>
  <c r="A180" i="42"/>
  <c r="F190" i="42"/>
  <c r="D207" i="42"/>
  <c r="H208" i="42"/>
  <c r="G208" i="42"/>
  <c r="D172" i="42"/>
  <c r="B220" i="42"/>
  <c r="A186" i="42"/>
  <c r="E224" i="42"/>
  <c r="I224" i="42" s="1"/>
  <c r="F223" i="42"/>
  <c r="D212" i="42"/>
  <c r="B24" i="42"/>
  <c r="D56" i="42"/>
  <c r="F74" i="42"/>
  <c r="C18" i="42"/>
  <c r="C35" i="42"/>
  <c r="B76" i="42"/>
  <c r="D16" i="42"/>
  <c r="F62" i="42"/>
  <c r="B40" i="42"/>
  <c r="C68" i="42"/>
  <c r="D66" i="42"/>
  <c r="C29" i="42"/>
  <c r="F42" i="42"/>
  <c r="B14" i="42"/>
  <c r="F17" i="42"/>
  <c r="C31" i="42"/>
  <c r="A72" i="42"/>
  <c r="B58" i="42"/>
  <c r="C45" i="42"/>
  <c r="D29" i="42"/>
  <c r="D72" i="42"/>
  <c r="C40" i="42"/>
  <c r="D61" i="42"/>
  <c r="D48" i="42"/>
  <c r="A63" i="42"/>
  <c r="D69" i="42"/>
  <c r="C26" i="42"/>
  <c r="D39" i="42"/>
  <c r="C65" i="42"/>
  <c r="D40" i="42"/>
  <c r="F57" i="42"/>
  <c r="D79" i="42"/>
  <c r="D44" i="42"/>
  <c r="A77" i="42"/>
  <c r="F25" i="42"/>
  <c r="B52" i="42"/>
  <c r="F56" i="42"/>
  <c r="F68" i="42"/>
  <c r="F21" i="42"/>
  <c r="D51" i="42"/>
  <c r="B33" i="42"/>
  <c r="D46" i="42"/>
  <c r="F40" i="42"/>
  <c r="A31" i="42"/>
  <c r="A51" i="42"/>
  <c r="A62" i="42"/>
  <c r="D20" i="42"/>
  <c r="B41" i="42"/>
  <c r="F16" i="42"/>
  <c r="B28" i="42"/>
  <c r="D25" i="42"/>
  <c r="C63" i="42"/>
  <c r="B44" i="42"/>
  <c r="B50" i="42"/>
  <c r="F41" i="42"/>
  <c r="B30" i="42"/>
  <c r="B55" i="42"/>
  <c r="B35" i="42"/>
  <c r="F53" i="42"/>
  <c r="D52" i="42"/>
  <c r="A45" i="42"/>
  <c r="B27" i="42"/>
  <c r="B66" i="42"/>
  <c r="A18" i="42"/>
  <c r="D35" i="42"/>
  <c r="F43" i="42"/>
  <c r="B46" i="42"/>
  <c r="B63" i="42"/>
  <c r="C25" i="42"/>
  <c r="C69" i="42"/>
  <c r="A206" i="42"/>
  <c r="A184" i="42"/>
  <c r="C183" i="42"/>
  <c r="G209" i="42"/>
  <c r="D160" i="42"/>
  <c r="B208" i="42"/>
  <c r="A174" i="42"/>
  <c r="G212" i="42"/>
  <c r="G206" i="42"/>
  <c r="F207" i="42"/>
  <c r="D150" i="42"/>
  <c r="H190" i="42"/>
  <c r="C184" i="42"/>
  <c r="E222" i="42"/>
  <c r="I222" i="42" s="1"/>
  <c r="H196" i="42"/>
  <c r="F214" i="42"/>
  <c r="B136" i="42"/>
  <c r="C182" i="42"/>
  <c r="F142" i="42"/>
  <c r="H192" i="42"/>
  <c r="B209" i="42"/>
  <c r="F206" i="42"/>
  <c r="E207" i="42"/>
  <c r="I207" i="42" s="1"/>
  <c r="A160" i="42"/>
  <c r="C119" i="42"/>
  <c r="C159" i="42"/>
  <c r="D205" i="42"/>
  <c r="A196" i="42"/>
  <c r="E223" i="42"/>
  <c r="I223" i="42" s="1"/>
  <c r="F177" i="42"/>
  <c r="F188" i="42"/>
  <c r="F152" i="42"/>
  <c r="F220" i="42"/>
  <c r="F197" i="42"/>
  <c r="G198" i="42"/>
  <c r="D158" i="42"/>
  <c r="H198" i="42"/>
  <c r="C192" i="42"/>
  <c r="G197" i="42"/>
  <c r="G213" i="42"/>
  <c r="C204" i="42"/>
  <c r="B144" i="42"/>
  <c r="C190" i="42"/>
  <c r="D149" i="42"/>
  <c r="H216" i="42"/>
  <c r="G202" i="42"/>
  <c r="F203" i="42"/>
  <c r="B124" i="42"/>
  <c r="H194" i="42"/>
  <c r="F178" i="42"/>
  <c r="H215" i="42"/>
  <c r="H212" i="42"/>
  <c r="H219" i="42"/>
  <c r="B156" i="42"/>
  <c r="F164" i="42"/>
  <c r="D129" i="42"/>
  <c r="A169" i="42"/>
  <c r="G211" i="42"/>
  <c r="A210" i="42"/>
  <c r="E203" i="42"/>
  <c r="I203" i="42" s="1"/>
  <c r="D134" i="42"/>
  <c r="D202" i="42"/>
  <c r="E184" i="42"/>
  <c r="B217" i="42"/>
  <c r="C210" i="42"/>
  <c r="F119" i="42"/>
  <c r="C166" i="42"/>
  <c r="F126" i="42"/>
  <c r="H176" i="42"/>
  <c r="E219" i="42"/>
  <c r="I219" i="42" s="1"/>
  <c r="G222" i="42"/>
  <c r="G223" i="42"/>
  <c r="C73" i="42"/>
  <c r="D26" i="42"/>
  <c r="F54" i="42"/>
  <c r="B71" i="42"/>
  <c r="D45" i="42"/>
  <c r="A40" i="42"/>
  <c r="B47" i="42"/>
  <c r="B37" i="42"/>
  <c r="C23" i="42"/>
  <c r="A15" i="42"/>
  <c r="F59" i="42"/>
  <c r="D21" i="42"/>
  <c r="D59" i="42"/>
  <c r="A71" i="42"/>
  <c r="A39" i="42"/>
  <c r="B16" i="42"/>
  <c r="F64" i="42"/>
  <c r="A76" i="42"/>
  <c r="D42" i="42"/>
  <c r="D33" i="42"/>
  <c r="F73" i="42"/>
  <c r="A52" i="42"/>
  <c r="F18" i="42"/>
  <c r="F63" i="42"/>
  <c r="F44" i="42"/>
  <c r="F60" i="42"/>
  <c r="B32" i="42"/>
  <c r="C14" i="42"/>
  <c r="F29" i="42"/>
  <c r="A28" i="42"/>
  <c r="A19" i="42"/>
  <c r="F26" i="42"/>
  <c r="F58" i="42"/>
  <c r="D23" i="42"/>
  <c r="C20" i="42"/>
  <c r="C53" i="42"/>
  <c r="F70" i="42"/>
  <c r="C19" i="42"/>
  <c r="D80" i="42"/>
  <c r="A33" i="42"/>
  <c r="A80" i="42"/>
  <c r="C39" i="42"/>
  <c r="C28" i="42"/>
  <c r="B53" i="42"/>
  <c r="A53" i="42"/>
  <c r="B42" i="42"/>
  <c r="A75" i="42"/>
  <c r="F75" i="42"/>
  <c r="C59" i="42"/>
  <c r="A58" i="42"/>
  <c r="C54" i="42"/>
  <c r="C41" i="42"/>
  <c r="A73" i="42"/>
  <c r="F19" i="42"/>
  <c r="B18" i="42"/>
  <c r="B60" i="42"/>
  <c r="A49" i="42"/>
  <c r="D206" i="42"/>
  <c r="A211" i="42"/>
  <c r="C206" i="42"/>
  <c r="F219" i="42"/>
  <c r="D192" i="42"/>
  <c r="F146" i="42"/>
  <c r="F158" i="42"/>
  <c r="C213" i="42"/>
  <c r="F202" i="42"/>
  <c r="G219" i="42"/>
  <c r="H179" i="42"/>
  <c r="B218" i="42"/>
  <c r="F174" i="42"/>
  <c r="G224" i="42"/>
  <c r="B195" i="42"/>
  <c r="F165" i="42"/>
  <c r="F176" i="42"/>
  <c r="D141" i="42"/>
  <c r="G186" i="42"/>
  <c r="D215" i="42"/>
  <c r="A208" i="42"/>
  <c r="G205" i="42"/>
  <c r="A192" i="42"/>
  <c r="B151" i="42"/>
  <c r="C191" i="42"/>
  <c r="C201" i="42"/>
  <c r="C220" i="42"/>
  <c r="D168" i="42"/>
  <c r="D216" i="42"/>
  <c r="A182" i="42"/>
  <c r="B222" i="42"/>
  <c r="C221" i="42"/>
  <c r="D198" i="42"/>
  <c r="H187" i="42"/>
  <c r="B223" i="42"/>
  <c r="F182" i="42"/>
  <c r="A199" i="42"/>
  <c r="F216" i="42"/>
  <c r="E217" i="42"/>
  <c r="I217" i="42" s="1"/>
  <c r="F173" i="42"/>
  <c r="F184" i="42"/>
  <c r="F148" i="42"/>
  <c r="D217" i="42"/>
  <c r="F198" i="42"/>
  <c r="H199" i="42"/>
  <c r="B122" i="42"/>
  <c r="A222" i="42"/>
  <c r="C167" i="42"/>
  <c r="C194" i="42"/>
  <c r="D218" i="42"/>
  <c r="B192" i="42"/>
  <c r="F185" i="42"/>
  <c r="F196" i="42"/>
  <c r="F128" i="42"/>
  <c r="F194" i="42"/>
  <c r="C223" i="42"/>
  <c r="B216" i="42"/>
  <c r="E209" i="42"/>
  <c r="I209" i="42" s="1"/>
  <c r="H195" i="42"/>
  <c r="B139" i="42"/>
  <c r="C179" i="42"/>
  <c r="D213" i="42"/>
  <c r="B206" i="42"/>
  <c r="B152" i="42"/>
  <c r="F160" i="42"/>
  <c r="C125" i="42"/>
  <c r="A165" i="42"/>
  <c r="F215" i="42"/>
  <c r="E216" i="42"/>
  <c r="I216" i="42" s="1"/>
  <c r="A42" i="42"/>
  <c r="F37" i="42"/>
  <c r="B21" i="42"/>
  <c r="D65" i="42"/>
  <c r="C43" i="42"/>
  <c r="C72" i="42"/>
  <c r="F80" i="42"/>
  <c r="A16" i="42"/>
  <c r="F20" i="42"/>
  <c r="C56" i="42"/>
  <c r="B68" i="42"/>
  <c r="F34" i="42"/>
  <c r="F76" i="42"/>
  <c r="C48" i="42"/>
  <c r="C60" i="42"/>
  <c r="D74" i="42"/>
  <c r="C71" i="42"/>
  <c r="D77" i="42"/>
  <c r="F47" i="42"/>
  <c r="F71" i="42"/>
  <c r="D50" i="42"/>
  <c r="C55" i="42"/>
  <c r="A27" i="42"/>
  <c r="A32" i="42"/>
  <c r="D57" i="42"/>
  <c r="A68" i="42"/>
  <c r="C61" i="42"/>
  <c r="B31" i="42"/>
  <c r="B26" i="42"/>
  <c r="D37" i="42"/>
  <c r="D47" i="42"/>
  <c r="F55" i="42"/>
  <c r="F78" i="42"/>
  <c r="C38" i="42"/>
  <c r="B48" i="42"/>
  <c r="D32" i="42"/>
  <c r="B39" i="42"/>
  <c r="C37" i="42"/>
  <c r="C58" i="42"/>
  <c r="B72" i="42"/>
  <c r="B23" i="42"/>
  <c r="D75" i="42"/>
  <c r="C36" i="42"/>
  <c r="A22" i="42"/>
  <c r="D34" i="42"/>
  <c r="F38" i="42"/>
  <c r="D53" i="42"/>
  <c r="F48" i="42"/>
  <c r="B70" i="42"/>
  <c r="A37" i="42"/>
  <c r="B45" i="42"/>
  <c r="F31" i="42"/>
  <c r="F77" i="42"/>
  <c r="A30" i="42"/>
  <c r="A67" i="42"/>
  <c r="D18" i="42"/>
  <c r="C22" i="42"/>
  <c r="D63" i="42"/>
  <c r="D15" i="42"/>
  <c r="A64" i="42"/>
  <c r="D31" i="42"/>
  <c r="A21" i="42"/>
  <c r="D41" i="42"/>
  <c r="B36" i="42"/>
  <c r="B20" i="42"/>
  <c r="B77" i="42"/>
  <c r="B22" i="42"/>
  <c r="F72" i="42"/>
  <c r="A23" i="42"/>
  <c r="F27" i="42"/>
  <c r="B29" i="42"/>
  <c r="F122" i="42"/>
  <c r="C172" i="42"/>
  <c r="C209" i="42"/>
  <c r="B202" i="42"/>
  <c r="B142" i="42"/>
  <c r="C186" i="42"/>
  <c r="D145" i="42"/>
  <c r="G190" i="42"/>
  <c r="C211" i="42"/>
  <c r="A204" i="42"/>
  <c r="B157" i="42"/>
  <c r="B170" i="42"/>
  <c r="F124" i="42"/>
  <c r="C163" i="42"/>
  <c r="H223" i="42"/>
  <c r="C218" i="42"/>
  <c r="H211" i="42"/>
  <c r="F154" i="42"/>
  <c r="B204" i="42"/>
  <c r="F140" i="42"/>
  <c r="A181" i="42"/>
  <c r="B211" i="42"/>
  <c r="D204" i="42"/>
  <c r="G201" i="42"/>
  <c r="H186" i="42"/>
  <c r="C180" i="42"/>
  <c r="F218" i="42"/>
  <c r="E200" i="42"/>
  <c r="I200" i="42" s="1"/>
  <c r="H201" i="42"/>
  <c r="B150" i="42"/>
  <c r="C162" i="42"/>
  <c r="D122" i="42"/>
  <c r="A161" i="42"/>
  <c r="B203" i="42"/>
  <c r="C224" i="42"/>
  <c r="D128" i="42"/>
  <c r="B178" i="42"/>
  <c r="B131" i="42"/>
  <c r="E176" i="42"/>
  <c r="F222" i="42"/>
  <c r="H207" i="42"/>
  <c r="F141" i="42"/>
  <c r="D164" i="42"/>
  <c r="C212" i="42"/>
  <c r="A178" i="42"/>
  <c r="B207" i="42"/>
  <c r="D199" i="42"/>
  <c r="E202" i="42"/>
  <c r="I202" i="42" s="1"/>
  <c r="B174" i="42"/>
  <c r="B127" i="42"/>
  <c r="C199" i="42"/>
  <c r="G218" i="42"/>
  <c r="F209" i="42"/>
  <c r="B126" i="42"/>
  <c r="D176" i="42"/>
  <c r="A224" i="42"/>
  <c r="A190" i="42"/>
  <c r="E196" i="42"/>
  <c r="I196" i="42" s="1"/>
  <c r="A216" i="42"/>
  <c r="E206" i="42"/>
  <c r="I206" i="42" s="1"/>
  <c r="B186" i="42"/>
  <c r="C168" i="42"/>
  <c r="H206" i="42"/>
  <c r="A202" i="42"/>
  <c r="F217" i="42"/>
  <c r="F181" i="42"/>
  <c r="F192" i="42"/>
  <c r="F156" i="42"/>
  <c r="A197" i="42"/>
  <c r="B198" i="42"/>
  <c r="D220" i="42"/>
  <c r="F211" i="42"/>
  <c r="D71" i="42"/>
  <c r="B15" i="42"/>
  <c r="F39" i="42"/>
  <c r="A24" i="42"/>
  <c r="B79" i="42"/>
  <c r="A69" i="42"/>
  <c r="A47" i="42"/>
  <c r="F50" i="42"/>
  <c r="A55" i="42"/>
  <c r="A25" i="42"/>
  <c r="C32" i="42"/>
  <c r="D64" i="42"/>
  <c r="D68" i="42"/>
  <c r="D58" i="42"/>
  <c r="C46" i="42"/>
  <c r="D78" i="42"/>
  <c r="D36" i="42"/>
  <c r="C16" i="42"/>
  <c r="D22" i="42"/>
  <c r="D76" i="42"/>
  <c r="B74" i="42"/>
  <c r="D24" i="42"/>
  <c r="B49" i="42"/>
  <c r="B57" i="42"/>
  <c r="A54" i="42"/>
  <c r="A66" i="42"/>
  <c r="C24" i="42"/>
  <c r="C57" i="42"/>
  <c r="D55" i="42"/>
  <c r="C66" i="42"/>
  <c r="F79" i="42"/>
  <c r="C79" i="42"/>
  <c r="A60" i="42"/>
  <c r="A34" i="42"/>
  <c r="C76" i="42"/>
  <c r="B78" i="42"/>
  <c r="A35" i="42"/>
  <c r="B61" i="42"/>
  <c r="B73" i="42"/>
  <c r="F35" i="42"/>
  <c r="A46" i="42"/>
  <c r="C30" i="42"/>
  <c r="C44" i="42"/>
  <c r="F28" i="42"/>
  <c r="C52" i="42"/>
  <c r="B80" i="42"/>
  <c r="B59" i="42"/>
  <c r="D30" i="42"/>
  <c r="C47" i="42"/>
  <c r="B43" i="42"/>
  <c r="F36" i="42"/>
  <c r="C80" i="42"/>
  <c r="B38" i="42"/>
  <c r="A20" i="42"/>
  <c r="B54" i="42"/>
  <c r="A57" i="42"/>
  <c r="C67" i="42"/>
  <c r="A41" i="42"/>
  <c r="C62" i="42"/>
  <c r="A44" i="42"/>
  <c r="F49" i="42"/>
  <c r="C78" i="42"/>
  <c r="B67" i="42"/>
  <c r="D27" i="42"/>
  <c r="B62" i="42"/>
  <c r="A59" i="42"/>
  <c r="F33" i="42"/>
  <c r="A61" i="42"/>
  <c r="C64" i="42"/>
  <c r="A56" i="42"/>
  <c r="C34" i="42"/>
  <c r="C74" i="42"/>
  <c r="D43" i="42"/>
  <c r="B17" i="42"/>
  <c r="C77" i="42"/>
  <c r="C27" i="42"/>
  <c r="D62" i="42"/>
  <c r="C75" i="42"/>
  <c r="C15" i="42"/>
  <c r="B65" i="42"/>
  <c r="B64" i="42"/>
  <c r="D38" i="42"/>
  <c r="B56" i="42"/>
  <c r="A17" i="42"/>
  <c r="C51" i="42"/>
  <c r="A43" i="42"/>
  <c r="C21" i="42"/>
  <c r="F15" i="42"/>
  <c r="F67" i="42"/>
  <c r="A50" i="42"/>
  <c r="F52" i="42"/>
  <c r="A38" i="42"/>
  <c r="A36" i="42"/>
  <c r="D49" i="42"/>
  <c r="A48" i="42"/>
  <c r="C70" i="42"/>
  <c r="F23" i="42"/>
  <c r="A26" i="42"/>
  <c r="F14" i="42"/>
  <c r="D70" i="42"/>
  <c r="F69" i="42"/>
  <c r="F65" i="42"/>
  <c r="A70" i="42"/>
  <c r="F45" i="42"/>
  <c r="A65" i="42"/>
  <c r="B69" i="42"/>
  <c r="F24" i="42"/>
  <c r="F66" i="42"/>
  <c r="F46" i="42"/>
  <c r="C42" i="42"/>
  <c r="D60" i="42"/>
  <c r="F30" i="42"/>
  <c r="A14" i="42"/>
  <c r="A230" i="42" s="1"/>
  <c r="C49" i="42"/>
  <c r="B19" i="42"/>
  <c r="F32" i="42"/>
  <c r="C50" i="42"/>
  <c r="F51" i="42"/>
  <c r="A78" i="42"/>
  <c r="D28" i="42"/>
  <c r="F22" i="42"/>
  <c r="B34" i="42"/>
  <c r="F61" i="42"/>
  <c r="C17" i="42"/>
  <c r="A29" i="42"/>
  <c r="B51" i="42"/>
  <c r="D73" i="42"/>
  <c r="A74" i="42"/>
  <c r="D17" i="42"/>
  <c r="D67" i="42"/>
  <c r="B25" i="42"/>
  <c r="C33" i="42"/>
  <c r="D54" i="42"/>
  <c r="A79" i="42"/>
  <c r="D19" i="42"/>
  <c r="D14" i="42"/>
  <c r="B75" i="42"/>
  <c r="D82" i="42"/>
  <c r="H86" i="42"/>
  <c r="E161" i="42"/>
  <c r="H87" i="42"/>
  <c r="E199" i="42"/>
  <c r="I199" i="42" s="1"/>
  <c r="C135" i="42"/>
  <c r="G116" i="42"/>
  <c r="A97" i="42"/>
  <c r="C157" i="42"/>
  <c r="C132" i="42"/>
  <c r="G136" i="42"/>
  <c r="G163" i="42"/>
  <c r="C95" i="42"/>
  <c r="F163" i="42"/>
  <c r="D112" i="42"/>
  <c r="H116" i="42"/>
  <c r="C203" i="42"/>
  <c r="H101" i="42"/>
  <c r="D214" i="42"/>
  <c r="B155" i="42"/>
  <c r="D90" i="42"/>
  <c r="H94" i="42"/>
  <c r="B175" i="42"/>
  <c r="F107" i="42"/>
  <c r="H185" i="42"/>
  <c r="C145" i="42"/>
  <c r="B99" i="42"/>
  <c r="D148" i="42"/>
  <c r="C193" i="42"/>
  <c r="F87" i="42"/>
  <c r="B181" i="42"/>
  <c r="D114" i="42"/>
  <c r="H118" i="42"/>
  <c r="E193" i="42"/>
  <c r="I193" i="42" s="1"/>
  <c r="A110" i="42"/>
  <c r="E183" i="42"/>
  <c r="H135" i="42"/>
  <c r="E101" i="42"/>
  <c r="H120" i="42"/>
  <c r="D190" i="42"/>
  <c r="E182" i="42"/>
  <c r="B129" i="42"/>
  <c r="B193" i="42"/>
  <c r="A126" i="42"/>
  <c r="E130" i="42"/>
  <c r="D222" i="42"/>
  <c r="E139" i="42"/>
  <c r="E122" i="42"/>
  <c r="F84" i="42"/>
  <c r="C155" i="42"/>
  <c r="D99" i="42"/>
  <c r="C150" i="42"/>
  <c r="E102" i="42"/>
  <c r="A107" i="42"/>
  <c r="G196" i="42"/>
  <c r="A92" i="42"/>
  <c r="E115" i="42"/>
  <c r="F199" i="42"/>
  <c r="F129" i="42"/>
  <c r="A85" i="42"/>
  <c r="A129" i="42"/>
  <c r="G110" i="42"/>
  <c r="G139" i="42"/>
  <c r="G107" i="42"/>
  <c r="C112" i="42"/>
  <c r="D178" i="42"/>
  <c r="H141" i="42"/>
  <c r="G90" i="42"/>
  <c r="B121" i="42"/>
  <c r="E104" i="42"/>
  <c r="A109" i="42"/>
  <c r="C121" i="42"/>
  <c r="B109" i="42"/>
  <c r="A132" i="42"/>
  <c r="B106" i="42"/>
  <c r="F110" i="42"/>
  <c r="A112" i="42"/>
  <c r="D179" i="42"/>
  <c r="B123" i="42"/>
  <c r="E119" i="42"/>
  <c r="G133" i="42"/>
  <c r="E116" i="42"/>
  <c r="A121" i="42"/>
  <c r="G146" i="42"/>
  <c r="B187" i="42"/>
  <c r="C81" i="42"/>
  <c r="E171" i="42"/>
  <c r="A146" i="42"/>
  <c r="E89" i="42"/>
  <c r="C173" i="42"/>
  <c r="F99" i="42"/>
  <c r="H177" i="42"/>
  <c r="C137" i="42"/>
  <c r="B91" i="42"/>
  <c r="C86" i="42"/>
  <c r="A183" i="42"/>
  <c r="A120" i="42"/>
  <c r="D187" i="42"/>
  <c r="D120" i="42"/>
  <c r="E124" i="42"/>
  <c r="D211" i="42"/>
  <c r="H109" i="42"/>
  <c r="A220" i="42"/>
  <c r="D167" i="42"/>
  <c r="D100" i="42"/>
  <c r="H104" i="42"/>
  <c r="D169" i="42"/>
  <c r="F101" i="42"/>
  <c r="G169" i="42"/>
  <c r="G117" i="42"/>
  <c r="H84" i="42"/>
  <c r="G175" i="42"/>
  <c r="C107" i="42"/>
  <c r="G210" i="42"/>
  <c r="H14" i="12" l="1"/>
  <c r="G36" i="12"/>
  <c r="H6" i="12"/>
  <c r="G34" i="12"/>
  <c r="G9" i="12"/>
  <c r="G42" i="12"/>
  <c r="H30" i="12"/>
  <c r="J14" i="14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M14" i="14"/>
  <c r="G39" i="12"/>
  <c r="G40" i="12"/>
  <c r="H39" i="12"/>
  <c r="H41" i="12"/>
  <c r="H40" i="12"/>
  <c r="H42" i="12"/>
  <c r="G38" i="12"/>
  <c r="G37" i="12"/>
  <c r="H37" i="12"/>
  <c r="G12" i="12"/>
  <c r="G26" i="12"/>
  <c r="H27" i="12"/>
  <c r="G18" i="12"/>
  <c r="G25" i="12"/>
  <c r="G28" i="12"/>
  <c r="H22" i="12"/>
  <c r="G13" i="12"/>
  <c r="H19" i="12"/>
  <c r="H11" i="12"/>
  <c r="G35" i="12"/>
  <c r="G10" i="12"/>
  <c r="G17" i="12"/>
  <c r="G20" i="12"/>
  <c r="G5" i="12"/>
  <c r="G15" i="12"/>
  <c r="G8" i="12"/>
  <c r="H33" i="12"/>
  <c r="G27" i="12"/>
  <c r="H26" i="12"/>
  <c r="G30" i="12"/>
  <c r="G7" i="12"/>
  <c r="G29" i="12"/>
  <c r="H28" i="12"/>
  <c r="G32" i="12"/>
  <c r="H13" i="12"/>
  <c r="H25" i="12"/>
  <c r="G19" i="12"/>
  <c r="H18" i="12"/>
  <c r="G22" i="12"/>
  <c r="G31" i="12"/>
  <c r="G21" i="12"/>
  <c r="H20" i="12"/>
  <c r="G24" i="12"/>
  <c r="H35" i="12"/>
  <c r="H17" i="12"/>
  <c r="G11" i="12"/>
  <c r="H10" i="12"/>
  <c r="G14" i="12"/>
  <c r="G23" i="12"/>
  <c r="H12" i="12"/>
  <c r="G16" i="12"/>
  <c r="H9" i="12"/>
  <c r="H36" i="12"/>
  <c r="H34" i="12"/>
  <c r="G6" i="1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I185" i="42" s="1"/>
  <c r="I186" i="42" s="1"/>
  <c r="I187" i="42" s="1"/>
  <c r="I188" i="42" s="1"/>
  <c r="J58" i="14"/>
  <c r="G4" i="12"/>
  <c r="E44" i="12"/>
  <c r="E46" i="12" s="1"/>
  <c r="F44" i="12"/>
  <c r="F46" i="12" s="1"/>
  <c r="H4" i="12"/>
  <c r="H5" i="12"/>
  <c r="E241" i="42"/>
  <c r="H226" i="42"/>
  <c r="G226" i="42"/>
  <c r="I227" i="42" l="1"/>
  <c r="H44" i="12"/>
  <c r="G44" i="12"/>
</calcChain>
</file>

<file path=xl/sharedStrings.xml><?xml version="1.0" encoding="utf-8"?>
<sst xmlns="http://schemas.openxmlformats.org/spreadsheetml/2006/main" count="4562" uniqueCount="1043">
  <si>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</si>
  <si>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</si>
  <si>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</si>
  <si>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</si>
  <si>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</si>
  <si>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</si>
  <si>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</si>
  <si>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</si>
  <si>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</si>
  <si>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</si>
  <si>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</si>
  <si>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</si>
  <si>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</si>
  <si>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</si>
  <si>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</si>
  <si>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</si>
  <si>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</si>
  <si>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</si>
  <si>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</si>
  <si>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</si>
  <si>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</si>
  <si>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</si>
  <si>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</si>
  <si>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</si>
  <si>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</si>
  <si>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</si>
  <si>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</si>
  <si>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</si>
  <si>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</si>
  <si>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</si>
  <si>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</si>
  <si>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</si>
  <si>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</si>
  <si>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</si>
  <si>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</si>
  <si>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</si>
  <si>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</si>
  <si>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</si>
  <si>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</si>
  <si>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</si>
  <si>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Giám đốc</t>
  </si>
  <si>
    <t>Đơn vị: CÔNG TY TNHH HẢI SẢN AN LẠC TRÀ VINH</t>
  </si>
  <si>
    <t>Địa chỉ: Số 20, Lô E, KCN Long Đức, TP. Trà Vinh, Trà Vinh</t>
  </si>
  <si>
    <t>Số chứng từ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</si>
  <si>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</si>
  <si>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</si>
  <si>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</si>
  <si>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</si>
  <si>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</si>
  <si>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</si>
  <si>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</si>
  <si>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</si>
  <si>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</si>
  <si>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</si>
  <si>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</si>
  <si>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</si>
  <si>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</si>
  <si>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</si>
  <si>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</si>
  <si>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</si>
  <si>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</si>
  <si>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</si>
  <si>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</si>
  <si>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Địa chỉ: Lô A14, Đường 4A, KCN Hải Sơn, Đức Hòa, Long An</t>
  </si>
  <si>
    <t>Võ Uyên Phương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</si>
  <si>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</si>
  <si>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</si>
  <si>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</si>
  <si>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</si>
  <si>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</si>
  <si>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</si>
  <si>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</si>
  <si>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Số lượng</t>
  </si>
  <si>
    <t>Đơn giá</t>
  </si>
  <si>
    <t>Nhập xuất kho</t>
  </si>
  <si>
    <t>Đầu kỳ:</t>
  </si>
  <si>
    <t>7 Lâm</t>
  </si>
  <si>
    <t>Đông Tiến</t>
  </si>
  <si>
    <t>Cúc BĐ</t>
  </si>
  <si>
    <t>Dũng KG</t>
  </si>
  <si>
    <t>Luân VT</t>
  </si>
  <si>
    <t>Lùn TV</t>
  </si>
  <si>
    <t>Tiên KG</t>
  </si>
  <si>
    <t>Thắm BT</t>
  </si>
  <si>
    <t>Thanh MN</t>
  </si>
  <si>
    <t>7 Long Hải</t>
  </si>
  <si>
    <t>Hiệp PT</t>
  </si>
  <si>
    <t>Vân CM</t>
  </si>
  <si>
    <t>Tỷ Liên</t>
  </si>
  <si>
    <t>6 Nhầm</t>
  </si>
  <si>
    <t>Thủy KG</t>
  </si>
  <si>
    <t>Tấn TG</t>
  </si>
  <si>
    <t>1521</t>
  </si>
  <si>
    <t>Chai file</t>
  </si>
  <si>
    <t>Nga MS</t>
  </si>
  <si>
    <t>Sách VT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</si>
  <si>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</si>
  <si>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</si>
  <si>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</si>
  <si>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</si>
  <si>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</si>
  <si>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</si>
  <si>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</si>
  <si>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</si>
  <si>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</si>
  <si>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</si>
  <si>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</si>
  <si>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</si>
  <si>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Việt - VL</t>
  </si>
  <si>
    <t>Huyền CG</t>
  </si>
  <si>
    <t>Giàu -VT</t>
  </si>
  <si>
    <t>Nhân CM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</si>
  <si>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</si>
  <si>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</si>
  <si>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</si>
  <si>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</si>
  <si>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</si>
  <si>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</si>
  <si>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</si>
  <si>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</si>
  <si>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</si>
  <si>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</si>
  <si>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</si>
  <si>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</si>
  <si>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</si>
  <si>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</si>
  <si>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</si>
  <si>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</si>
  <si>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</si>
  <si>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</si>
  <si>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</si>
  <si>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</si>
  <si>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</si>
  <si>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</si>
  <si>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</si>
  <si>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</si>
  <si>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</si>
  <si>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</si>
  <si>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</si>
  <si>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</si>
  <si>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</si>
  <si>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</si>
  <si>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</si>
  <si>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</si>
  <si>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</si>
  <si>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</si>
  <si>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</si>
  <si>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</si>
  <si>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</si>
  <si>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</si>
  <si>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</si>
  <si>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</si>
  <si>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</si>
  <si>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HIẾU
CÁ BÒ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</si>
  <si>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</si>
  <si>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</si>
  <si>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</si>
  <si>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THU</t>
  </si>
  <si>
    <t>CHI</t>
  </si>
  <si>
    <t>NHẬP
KHO</t>
  </si>
  <si>
    <t>XUẤT
KHO</t>
  </si>
  <si>
    <t>NGÂN
HÀNG</t>
  </si>
  <si>
    <t>CTGS</t>
  </si>
  <si>
    <t>MỸ TIÊN 
KG</t>
  </si>
  <si>
    <t>BẢY
L.HẢI</t>
  </si>
  <si>
    <t>C.CƠ
HT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</si>
  <si>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</si>
  <si>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</si>
  <si>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</si>
  <si>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</si>
  <si>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</si>
  <si>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</si>
  <si>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</si>
  <si>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</si>
  <si>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</si>
  <si>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</si>
  <si>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</si>
  <si>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</si>
  <si>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</si>
  <si>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</si>
  <si>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</si>
  <si>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</si>
  <si>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</si>
  <si>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</si>
  <si>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</si>
  <si>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</si>
  <si>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</si>
  <si>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</si>
  <si>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</si>
  <si>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</si>
  <si>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</si>
  <si>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</si>
  <si>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</si>
  <si>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</si>
  <si>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</si>
  <si>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</si>
  <si>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</si>
  <si>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</si>
  <si>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</si>
  <si>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</si>
  <si>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</si>
  <si>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</si>
  <si>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</si>
  <si>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</si>
  <si>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</si>
  <si>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</si>
  <si>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</si>
  <si>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</si>
  <si>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</si>
  <si>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</si>
  <si>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</si>
  <si>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</si>
  <si>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</si>
  <si>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</si>
  <si>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</si>
  <si>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</si>
  <si>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</si>
  <si>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</si>
  <si>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SỔ CÁ 01
2015</t>
  </si>
  <si>
    <t>SỔ CÁ 02
2015</t>
  </si>
  <si>
    <t>SỔ CÁ 03
2015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</si>
  <si>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</si>
  <si>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</si>
  <si>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</si>
  <si>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</si>
  <si>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</si>
  <si>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</si>
  <si>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</si>
  <si>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</si>
  <si>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</si>
  <si>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</si>
  <si>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</si>
  <si>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</si>
  <si>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</si>
  <si>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</si>
  <si>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</si>
  <si>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</si>
  <si>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</si>
  <si>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</si>
  <si>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</si>
  <si>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</si>
  <si>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</si>
  <si>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</si>
  <si>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Ghẹ khô</t>
  </si>
  <si>
    <t>Ghẹ khô (ẩm)</t>
  </si>
  <si>
    <t>Ghẹ khô (nhỏ)</t>
  </si>
  <si>
    <t>Bò ghép</t>
  </si>
  <si>
    <t>Xuất trả bò ghép</t>
  </si>
  <si>
    <t>T01</t>
  </si>
  <si>
    <t>Thu t/u PC 165 ngày 29/12/16</t>
  </si>
  <si>
    <t>141</t>
  </si>
  <si>
    <t>C01</t>
  </si>
  <si>
    <t>C02</t>
  </si>
  <si>
    <t>C03</t>
  </si>
  <si>
    <t>C04</t>
  </si>
  <si>
    <t>Mua bao OPP, ziper, mực in</t>
  </si>
  <si>
    <t>Chi tiền chợ - nhà</t>
  </si>
  <si>
    <t>Chi tiền  - Cô 8</t>
  </si>
  <si>
    <t>T/ứng lương T12/16 (VP,TN,TP, Tvụ)</t>
  </si>
  <si>
    <t>T02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</si>
  <si>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</si>
  <si>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</si>
  <si>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</si>
  <si>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</si>
  <si>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</si>
  <si>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</si>
  <si>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</si>
  <si>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</si>
  <si>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</si>
  <si>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</si>
  <si>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</si>
  <si>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</si>
  <si>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Nộp tiền - PV Combank</t>
  </si>
  <si>
    <t>Lãi vay 3/12</t>
  </si>
  <si>
    <t>3 Xuyên</t>
  </si>
  <si>
    <t xml:space="preserve">Lãi vay 16/12 + 1/1 </t>
  </si>
  <si>
    <t>Ng Minh</t>
  </si>
  <si>
    <t>Chi tiền - TV</t>
  </si>
  <si>
    <t>C Thuỵ</t>
  </si>
  <si>
    <t>Nộp tiền bổ sung hoá đơn</t>
  </si>
  <si>
    <t>Chi phí - Chú Duy</t>
  </si>
  <si>
    <t>Mua gạch - nhà</t>
  </si>
  <si>
    <t>Chi phí giao thông</t>
  </si>
  <si>
    <t>Tiền xăng dầu 16/12 - 31/12</t>
  </si>
  <si>
    <t>Kiểm mẫu - A Nguyên</t>
  </si>
  <si>
    <t>Phí gửi thư bưu chính</t>
  </si>
  <si>
    <t>635</t>
  </si>
  <si>
    <t>1121</t>
  </si>
  <si>
    <t>Thu tiền mượn - Nguyệt (phế liệu)</t>
  </si>
  <si>
    <t>Nguyệt  phế liệu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</si>
  <si>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</si>
  <si>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</si>
  <si>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</si>
  <si>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</si>
  <si>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</si>
  <si>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</si>
  <si>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</si>
  <si>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</si>
  <si>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</si>
  <si>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Trả tiền mượn + lãi  5/1/17 - Huy</t>
  </si>
  <si>
    <t>Huy</t>
  </si>
  <si>
    <t>Chi Phí + phí chuyển khoản</t>
  </si>
  <si>
    <t>Tiền chợ + tiền nước T12/16 - Nhà</t>
  </si>
  <si>
    <t>Kiểm Nafi (Nhật + HQ)</t>
  </si>
  <si>
    <t>Tạm ứng nhận hàng trả - Toaki</t>
  </si>
  <si>
    <t>Tạm ứng mua gas + vật tư xưởng</t>
  </si>
  <si>
    <t>Tạm ứng kiểm mẫu - A Nguyên</t>
  </si>
  <si>
    <t>Chú Nguyên</t>
  </si>
  <si>
    <t>T03</t>
  </si>
  <si>
    <t>T04</t>
  </si>
  <si>
    <t>T05</t>
  </si>
  <si>
    <t>T06</t>
  </si>
  <si>
    <t>Thu tiền NH PV Combank</t>
  </si>
  <si>
    <t>Thu t/ứng PC 15 ngày 5/1 - C Duyệt</t>
  </si>
  <si>
    <t>Thu t/ứng PC 25 ngày 6/1 - Thạnh</t>
  </si>
  <si>
    <t>Thu t/ứng PC 87 ngày 15/12/16  - Bé Hai</t>
  </si>
  <si>
    <t>C26</t>
  </si>
  <si>
    <t>C27</t>
  </si>
  <si>
    <t>C28</t>
  </si>
  <si>
    <t>C29</t>
  </si>
  <si>
    <t>Nộp tiền EIB Q4</t>
  </si>
  <si>
    <t>Chi phí xưởng 15/12 - 7/1</t>
  </si>
  <si>
    <t>Tạm ứng chi phí xưởng 8/1/17</t>
  </si>
  <si>
    <t>T07</t>
  </si>
  <si>
    <t>Thu tiền NH - Q4</t>
  </si>
  <si>
    <t>C30</t>
  </si>
  <si>
    <t>C31</t>
  </si>
  <si>
    <t>C32</t>
  </si>
  <si>
    <t>C33</t>
  </si>
  <si>
    <t>C34</t>
  </si>
  <si>
    <t>C35</t>
  </si>
  <si>
    <t>C36</t>
  </si>
  <si>
    <t>C37</t>
  </si>
  <si>
    <t>Tiền cá cơm - TQ</t>
  </si>
  <si>
    <t>Mua hủ nhựa - Duy Tân</t>
  </si>
  <si>
    <t>Chi tiền du lịch - Cường</t>
  </si>
  <si>
    <t>Chi tiền - Duy Dương</t>
  </si>
  <si>
    <t>Chi phí - nhà (Cô 8)</t>
  </si>
  <si>
    <t>Tiền chợ - nhà</t>
  </si>
  <si>
    <t>Chi tiền - Hướng TV</t>
  </si>
  <si>
    <t>Hướng TV</t>
  </si>
  <si>
    <t>TQ</t>
  </si>
  <si>
    <t>T08</t>
  </si>
  <si>
    <t>Thu tiền - Cô Dương</t>
  </si>
  <si>
    <t>Cô Dương</t>
  </si>
  <si>
    <t>C38</t>
  </si>
  <si>
    <t>C39</t>
  </si>
  <si>
    <t>C40</t>
  </si>
  <si>
    <t>C41</t>
  </si>
  <si>
    <t>Chị Thuỵ</t>
  </si>
  <si>
    <t>Tiền ghẹ - Tấn Lực CM</t>
  </si>
  <si>
    <t>Sửa xe + thay nhớt 51F 080.56</t>
  </si>
  <si>
    <t>Tấn Lực CM</t>
  </si>
  <si>
    <t>T09</t>
  </si>
  <si>
    <t>C42</t>
  </si>
  <si>
    <t>C43</t>
  </si>
  <si>
    <t>Thu t/ứng PC 24 ngày 6/1 - Hiền</t>
  </si>
  <si>
    <t>Mua nhớt kho lạnh + vật tư xưởng</t>
  </si>
  <si>
    <t>Tiền chăm sóc cây kiểng T11 + T12/16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</si>
  <si>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</si>
  <si>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</si>
  <si>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</si>
  <si>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</si>
  <si>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</si>
  <si>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</si>
  <si>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</si>
  <si>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</si>
  <si>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</si>
  <si>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Hoa hồng - Mr Yoo (Hương ghẹ)</t>
  </si>
  <si>
    <t>Tiền chợ + đồ cúng + đám giỗ</t>
  </si>
  <si>
    <t>Tiền gas - Tân Hải Việt 16/12</t>
  </si>
  <si>
    <t>Tiền băng keo</t>
  </si>
  <si>
    <t>Mua đồ cúng 15/12Al</t>
  </si>
  <si>
    <t>Tiền sửa máy in + thay mực</t>
  </si>
  <si>
    <t>Tiền sửa máy phát điện</t>
  </si>
  <si>
    <t>Tiền thuê taxi Đức hoà - An Lạc</t>
  </si>
  <si>
    <t>Thu tiền phế liệu - chị Yến</t>
  </si>
  <si>
    <t>C53</t>
  </si>
  <si>
    <t>C54</t>
  </si>
  <si>
    <t>C55</t>
  </si>
  <si>
    <t>C56</t>
  </si>
  <si>
    <t>C57</t>
  </si>
  <si>
    <t>C58</t>
  </si>
  <si>
    <t>Mua bao PP, túi xách quà tết</t>
  </si>
  <si>
    <t>Nộp thẻ Citybanh - Chú Duy</t>
  </si>
  <si>
    <t>T11</t>
  </si>
  <si>
    <t>T10</t>
  </si>
  <si>
    <t>Đóng hụi - Chị Cẩm</t>
  </si>
  <si>
    <t>Mua đồ cúng 16/12Al</t>
  </si>
  <si>
    <t>Tiền điện thoại + Internet T12/16 - xưởng</t>
  </si>
  <si>
    <t>Q4</t>
  </si>
  <si>
    <t>Trà Vinh</t>
  </si>
  <si>
    <t>Phí chuyển tiền</t>
  </si>
  <si>
    <t>Ghẹ NL</t>
  </si>
  <si>
    <t>Ngân A</t>
  </si>
  <si>
    <t>Ngân B</t>
  </si>
  <si>
    <t>Phơi lại hai hụt</t>
  </si>
  <si>
    <t>Chai file (Hùng)</t>
  </si>
  <si>
    <t>Chi phí 2 xe</t>
  </si>
  <si>
    <t>Thanh toán</t>
  </si>
  <si>
    <t>Ngân mặn</t>
  </si>
  <si>
    <t>Mượn lại</t>
  </si>
  <si>
    <t>Mua 30T cá hộp</t>
  </si>
  <si>
    <t>Phí gia công ngân mặn</t>
  </si>
  <si>
    <t>Phí gia công ngân ngọt</t>
  </si>
  <si>
    <t>Phí gia công chỉ ghép</t>
  </si>
  <si>
    <t>Phí gia công cá trác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</si>
  <si>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</si>
  <si>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</si>
  <si>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</si>
  <si>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</si>
  <si>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</si>
  <si>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</si>
  <si>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</si>
  <si>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</si>
  <si>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</si>
  <si>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</si>
  <si>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</si>
  <si>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</si>
  <si>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</si>
  <si>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</si>
  <si>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</si>
  <si>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</si>
  <si>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T12</t>
  </si>
  <si>
    <t>Mua màu thực phẩm</t>
  </si>
  <si>
    <t>Sửa xe + thay bóng đèn xe 51A-14174</t>
  </si>
  <si>
    <t>Kiểm định xe 51A-14174</t>
  </si>
  <si>
    <t>Thu Pvcombank</t>
  </si>
  <si>
    <t>Phí bảo vệ T12/16</t>
  </si>
  <si>
    <t>Tiền mè đường Phát</t>
  </si>
  <si>
    <t>T13</t>
  </si>
  <si>
    <t>Thu t/uứng</t>
  </si>
  <si>
    <t>Phí thông báo LC</t>
  </si>
  <si>
    <t>T14</t>
  </si>
  <si>
    <t>C75</t>
  </si>
  <si>
    <t>C76</t>
  </si>
  <si>
    <t>C77</t>
  </si>
  <si>
    <t>C78</t>
  </si>
  <si>
    <t>C79</t>
  </si>
  <si>
    <t>C80</t>
  </si>
  <si>
    <t>C81</t>
  </si>
  <si>
    <t>C82</t>
  </si>
  <si>
    <t>T15</t>
  </si>
  <si>
    <t>T16</t>
  </si>
  <si>
    <t>C83</t>
  </si>
  <si>
    <t>T17</t>
  </si>
  <si>
    <t>C84</t>
  </si>
  <si>
    <t>C85</t>
  </si>
  <si>
    <t>C86</t>
  </si>
  <si>
    <t>C87</t>
  </si>
  <si>
    <t>C88</t>
  </si>
  <si>
    <t>C89</t>
  </si>
  <si>
    <t>C90</t>
  </si>
  <si>
    <t>Tiền xăng dầu 1 - 15/01</t>
  </si>
  <si>
    <t>Nộp tiền Q4</t>
  </si>
  <si>
    <t>Tiền chợ nhà</t>
  </si>
  <si>
    <t>Chi lương t12</t>
  </si>
  <si>
    <t>Chi tiền Trà Vinh</t>
  </si>
  <si>
    <t>Tiền cây kiểng</t>
  </si>
  <si>
    <t>Chi phí nhà</t>
  </si>
  <si>
    <t>Tiền rác thải</t>
  </si>
  <si>
    <t>Thu tiền mượn - Huy</t>
  </si>
  <si>
    <t>Thu tiền mượn -  8</t>
  </si>
  <si>
    <t>Trả tiền mượn + lãi  (Mén)</t>
  </si>
  <si>
    <t>Thu tiền Pvcombank</t>
  </si>
  <si>
    <t>Chi tiền C Thu</t>
  </si>
  <si>
    <t>Trả tiền vay (Nguyệt)</t>
  </si>
  <si>
    <t>Nua gạo nhà</t>
  </si>
  <si>
    <t>Mua đồ cúng</t>
  </si>
  <si>
    <t>Ghẹ lạt</t>
  </si>
  <si>
    <t>Chai file tẩm</t>
  </si>
  <si>
    <t>Chỉ NL</t>
  </si>
  <si>
    <t>Cá chỉ NL nhỏ</t>
  </si>
  <si>
    <t>Cá đù NL</t>
  </si>
  <si>
    <t>Cá chỉ NL trung</t>
  </si>
  <si>
    <t>Đục NL</t>
  </si>
  <si>
    <t>Cá</t>
  </si>
  <si>
    <t>C91</t>
  </si>
  <si>
    <t>C92</t>
  </si>
  <si>
    <t>C93</t>
  </si>
  <si>
    <t>C94</t>
  </si>
  <si>
    <t>Chi lương nghỉ việc</t>
  </si>
  <si>
    <t>mua nồi</t>
  </si>
  <si>
    <t>T18</t>
  </si>
  <si>
    <t>T19</t>
  </si>
  <si>
    <t>T20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</si>
  <si>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</si>
  <si>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</si>
  <si>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</si>
  <si>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</si>
  <si>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</si>
  <si>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</si>
  <si>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</si>
  <si>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</si>
  <si>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</si>
  <si>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</si>
  <si>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Thu cô Huyển</t>
  </si>
  <si>
    <t>Tiền cô 8</t>
  </si>
  <si>
    <t>Tiền cDuy</t>
  </si>
  <si>
    <t>Tiền PCCC</t>
  </si>
  <si>
    <t>Tiền đt</t>
  </si>
  <si>
    <t>Tiền xe</t>
  </si>
  <si>
    <t>tiền chợ</t>
  </si>
  <si>
    <t>tiền tất niên</t>
  </si>
  <si>
    <t>tiền bia</t>
  </si>
  <si>
    <t>mua điện trở</t>
  </si>
  <si>
    <t>C105</t>
  </si>
  <si>
    <t>C106</t>
  </si>
  <si>
    <t>Tiền máy lạnh</t>
  </si>
  <si>
    <t>tiền đt</t>
  </si>
  <si>
    <t>C107</t>
  </si>
  <si>
    <t>C108</t>
  </si>
  <si>
    <t>C109</t>
  </si>
  <si>
    <t>T21</t>
  </si>
  <si>
    <t>T22</t>
  </si>
  <si>
    <t>C110</t>
  </si>
  <si>
    <t>C111</t>
  </si>
  <si>
    <t>T23</t>
  </si>
  <si>
    <t>C113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</si>
  <si>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</si>
  <si>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</si>
  <si>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</si>
  <si>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</si>
  <si>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</si>
  <si>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</si>
  <si>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</si>
  <si>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</si>
  <si>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</si>
  <si>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</si>
  <si>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</si>
  <si>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</si>
  <si>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</si>
  <si>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</si>
  <si>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</si>
  <si>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T24</t>
  </si>
  <si>
    <t>C128</t>
  </si>
  <si>
    <t>C129</t>
  </si>
  <si>
    <t>C130</t>
  </si>
  <si>
    <t>T25</t>
  </si>
  <si>
    <t>Thu NH Q4</t>
  </si>
  <si>
    <t>Chi phí C.Duy</t>
  </si>
  <si>
    <t>Thu T/ứng</t>
  </si>
  <si>
    <t>Chi phí nhập hàng Tokai</t>
  </si>
  <si>
    <t>Chi chế độ BHXH ( Tha)</t>
  </si>
  <si>
    <t>Chi chế độ BHXH ( Được)</t>
  </si>
  <si>
    <t>Mượn C. Nguyệt</t>
  </si>
  <si>
    <t>Nộp tiền Q4 Trà Vinh</t>
  </si>
  <si>
    <t>Chi phí xuất hàng T1/2017</t>
  </si>
  <si>
    <t xml:space="preserve">Tiền xây dựng </t>
  </si>
  <si>
    <t>Huướng - Khánh Trân</t>
  </si>
  <si>
    <t>Tiền ăn</t>
  </si>
  <si>
    <t xml:space="preserve">Lãi vay </t>
  </si>
  <si>
    <t>Quốc</t>
  </si>
  <si>
    <t>Tiền đt 8</t>
  </si>
  <si>
    <t xml:space="preserve">Tiền muối </t>
  </si>
  <si>
    <t>Tân Thành</t>
  </si>
  <si>
    <t>Chi lương &amp; thưởng</t>
  </si>
  <si>
    <t xml:space="preserve">Chi tiền </t>
  </si>
  <si>
    <t>Hoàng Kim</t>
  </si>
  <si>
    <t>Tiền điện nhà</t>
  </si>
  <si>
    <t>Lì xì Thảo PV</t>
  </si>
  <si>
    <t>Thu tiền PVCombank</t>
  </si>
  <si>
    <t xml:space="preserve">Trà tiền </t>
  </si>
  <si>
    <t>Phúc Vinh</t>
  </si>
  <si>
    <t>Phát</t>
  </si>
  <si>
    <t>Mua 2000USD</t>
  </si>
  <si>
    <t>Tiền hốt hụi</t>
  </si>
  <si>
    <t>Chi phí C Duy</t>
  </si>
  <si>
    <t>Diệp máy lạnh</t>
  </si>
  <si>
    <t>Lì xì thêm</t>
  </si>
  <si>
    <t>Tiền chợ tết</t>
  </si>
  <si>
    <t>TỔNG HỢP CÔNG NỢ CÁ</t>
  </si>
  <si>
    <t>Tiền đầu cá Trà Vinh</t>
  </si>
  <si>
    <t/>
  </si>
  <si>
    <t>Bán Chỉ B (73Tx12 &amp; 49Tx15)</t>
  </si>
  <si>
    <t>Cá bò NL</t>
  </si>
  <si>
    <t>Hết nợ</t>
  </si>
  <si>
    <t>Tiền mực</t>
  </si>
  <si>
    <t>Tiền cuất hàng 6 cont</t>
  </si>
  <si>
    <t>Kim Cương -BL</t>
  </si>
  <si>
    <t>Đổng NL</t>
  </si>
  <si>
    <t>Cá Bò NL lai</t>
  </si>
  <si>
    <t>Trả tiền dì Út</t>
  </si>
  <si>
    <t>C131</t>
  </si>
  <si>
    <t>C132</t>
  </si>
  <si>
    <t>Tiền chợ tết &amp; chi phí nhà</t>
  </si>
  <si>
    <t>Thu tiền - Quốc VT</t>
  </si>
  <si>
    <t>Lãi vay - 3 Xuyên</t>
  </si>
  <si>
    <t>Lãi vay - Út Thái</t>
  </si>
  <si>
    <t>Lãi Vay - Nghĩa Liêng</t>
  </si>
  <si>
    <t>Tiền xăng dầu</t>
  </si>
  <si>
    <t>Tiền nước T01/17 (nhà)</t>
  </si>
  <si>
    <t>Tiền phí gt 2 xe</t>
  </si>
  <si>
    <t>Tiền taxi</t>
  </si>
  <si>
    <t>Mua mực làm mẫu</t>
  </si>
  <si>
    <t>T/ứng mua vật tư</t>
  </si>
  <si>
    <t>Phí gt 2xe</t>
  </si>
  <si>
    <t>Mua thuốc - cô 8</t>
  </si>
  <si>
    <t>Thu tiền NH - PVCombank</t>
  </si>
  <si>
    <t>Trả tiền cá cơm TQ</t>
  </si>
  <si>
    <t>Nộp thẻ cô chú</t>
  </si>
  <si>
    <t>DĐóng hụi chị Cẩm</t>
  </si>
  <si>
    <t>Chi phí TV</t>
  </si>
  <si>
    <t>Tiền du lịch</t>
  </si>
  <si>
    <t>T/ứng công bố bột mì</t>
  </si>
  <si>
    <t>Nộp tiền - Q4</t>
  </si>
  <si>
    <t>Tiền phí xuất hàng Hoàng Anh</t>
  </si>
  <si>
    <t>Sửa đồng hồ &amp; đồ cúng</t>
  </si>
  <si>
    <t>Chi tiền - C.Thu</t>
  </si>
  <si>
    <t>Tiền cá cơm TQ</t>
  </si>
  <si>
    <t>Tiền nước suối</t>
  </si>
  <si>
    <t>Tiền dđt</t>
  </si>
  <si>
    <t>Tiền đặc cọc lưới đóng vĩ</t>
  </si>
  <si>
    <t>Tiền kết coca</t>
  </si>
  <si>
    <t>Mua VPP</t>
  </si>
  <si>
    <t>Chi TV</t>
  </si>
  <si>
    <t>Chi lương</t>
  </si>
  <si>
    <t>Chi tiền hình</t>
  </si>
  <si>
    <t>Tiền sửa xe</t>
  </si>
  <si>
    <t>Thu NH PVCombank</t>
  </si>
  <si>
    <t>Tiền cá TQ</t>
  </si>
  <si>
    <t>Nộp TK - Q4 TV</t>
  </si>
  <si>
    <t>Tiền lưới may vĩ</t>
  </si>
  <si>
    <t>Tiền chăm sóc cây kiểng T1/17</t>
  </si>
  <si>
    <t>Tiền phí bảo vệ</t>
  </si>
  <si>
    <t>Tiền internet - Nhà</t>
  </si>
  <si>
    <t>Tiền lãi vay - Huy</t>
  </si>
  <si>
    <t>Tiền lãi vay - Quốc VT</t>
  </si>
  <si>
    <t>Tiền đt chú 10</t>
  </si>
  <si>
    <t>Mua xơ dừa</t>
  </si>
  <si>
    <t>Trả tiền cá</t>
  </si>
  <si>
    <t>T/ứng tiền thẩm định giá</t>
  </si>
  <si>
    <t>Chi phí đi Trà Vinh</t>
  </si>
  <si>
    <t>Thu T/ứng PC:10 ngày 8/02</t>
  </si>
  <si>
    <t>Mua vật tư Trà Vinh</t>
  </si>
  <si>
    <t>Tiền xe (A.Thắng)</t>
  </si>
  <si>
    <t>Tie6n2 taxi</t>
  </si>
  <si>
    <t>Thu NH - PVCombank</t>
  </si>
  <si>
    <t>Tieền cá cơm TQ</t>
  </si>
  <si>
    <t>Chi tiền C.Thu</t>
  </si>
  <si>
    <t>Tiền phần mểm khai HQ</t>
  </si>
  <si>
    <t>Tạm ừng chi phí xuất hàng</t>
  </si>
  <si>
    <t>Tiền xe chở hàng A.Long</t>
  </si>
  <si>
    <t>Thu tiền mượn - Mén</t>
  </si>
  <si>
    <t>Chi tiền TV</t>
  </si>
  <si>
    <t>Chi tiền Mạnh TQ</t>
  </si>
  <si>
    <t>T/ứng sửa xe</t>
  </si>
  <si>
    <t>Nạp mực máy in</t>
  </si>
  <si>
    <t>T/ứng sửa máy hàn TV</t>
  </si>
  <si>
    <t>Mua ba9ng keo vàng</t>
  </si>
  <si>
    <t>Tiền đt c.Duy</t>
  </si>
  <si>
    <t>Mua cart Đt</t>
  </si>
  <si>
    <t>Nạp mực sửa mực in</t>
  </si>
  <si>
    <t>Chỉ mặn A</t>
  </si>
  <si>
    <t>Thảo GC</t>
  </si>
  <si>
    <t>Bò Vn file</t>
  </si>
  <si>
    <t>Bống file</t>
  </si>
  <si>
    <t>Đuối sơ chế</t>
  </si>
  <si>
    <t>Lệ CM</t>
  </si>
  <si>
    <t>Tôm Sắt</t>
  </si>
  <si>
    <t>Thu t/ứng PC:74 ngày 27/02</t>
  </si>
  <si>
    <t>Bảo dưỡng xe&amp; chi phí gt</t>
  </si>
  <si>
    <t>tiền xe taxi</t>
  </si>
  <si>
    <t>Thu tiền mượn - Bảy LH</t>
  </si>
  <si>
    <t>Tiền tạm ứng lương TV</t>
  </si>
  <si>
    <t>Mua USD</t>
  </si>
  <si>
    <t>Thu tiền hàng - Cô Dương</t>
  </si>
  <si>
    <t>Thu tiền Q4</t>
  </si>
  <si>
    <t>Hoa hồng Hương (Ghẹ)</t>
  </si>
  <si>
    <t>T/ứng sửa xe 51A-14174</t>
  </si>
  <si>
    <t>K/C hết nợ</t>
  </si>
  <si>
    <t>T/ứng lương</t>
  </si>
  <si>
    <t>Thùng thết Nam Việt</t>
  </si>
  <si>
    <t>Mua bàn phím máy vi tính</t>
  </si>
  <si>
    <t>Mua giấy A5</t>
  </si>
  <si>
    <t>Mua bột Soda</t>
  </si>
  <si>
    <t>Mua khăn vụn</t>
  </si>
  <si>
    <t>Mua thuức ăn chim cá</t>
  </si>
  <si>
    <t>Chi tiên sửa xe 51A-14174</t>
  </si>
  <si>
    <t>Tiền nước nhà</t>
  </si>
  <si>
    <t>Chi tiêền cá cơm TQ</t>
  </si>
  <si>
    <t>Mua hộp xà bông</t>
  </si>
  <si>
    <t>Cá Đuối lột da</t>
  </si>
  <si>
    <t>Bò VN FL</t>
  </si>
  <si>
    <t>Bò VN lột da</t>
  </si>
  <si>
    <t>Cá chỉ NL xô</t>
  </si>
  <si>
    <t>Huệ BĐ</t>
  </si>
  <si>
    <t>Thu t/ứng PC:29 ngày 7/01/17</t>
  </si>
  <si>
    <t>Chi phí xuưởng</t>
  </si>
  <si>
    <t>T/ứng chi phí xưởng</t>
  </si>
  <si>
    <t>Thu tiền lưới - C Huyền (Cần Giờ)</t>
  </si>
  <si>
    <t>Mua biểu đồ kho lạnh</t>
  </si>
  <si>
    <t>Chi tiêền - C.Thu</t>
  </si>
  <si>
    <t>Long An</t>
  </si>
  <si>
    <t>Bọc xe 51A-14174</t>
  </si>
  <si>
    <t>Mua chảo gang</t>
  </si>
  <si>
    <t>TT tiền giám sát môi trường Minh Việt</t>
  </si>
  <si>
    <t>T/ứng mua vật tư xưởng</t>
  </si>
  <si>
    <t>Nộp thẻ Chú</t>
  </si>
  <si>
    <t>Nộp thẻ Cô ,C.Thu</t>
  </si>
  <si>
    <t>Tiền lãi - (N.Minh)</t>
  </si>
  <si>
    <t>Tiền cơm xưởng</t>
  </si>
  <si>
    <t>Tiền hụi - C.Cẩm</t>
  </si>
  <si>
    <t>Chi phí cúng chùa</t>
  </si>
  <si>
    <t>Tiền mua áo</t>
  </si>
  <si>
    <t>Tiền xe chở hàng</t>
  </si>
  <si>
    <t>Tiền đt xưởng</t>
  </si>
  <si>
    <t>Dung BT</t>
  </si>
  <si>
    <t>Thu t/ứng (A.Hiền)</t>
  </si>
  <si>
    <t>Chi tiêền đóng cont</t>
  </si>
  <si>
    <t>B/dưỡng hoàn thuế</t>
  </si>
  <si>
    <t>Chi nafi kiểm hàng</t>
  </si>
  <si>
    <t>t/ứng mua bao &amp; thuốc ẩm</t>
  </si>
  <si>
    <t>t/ứng mua vật tư</t>
  </si>
  <si>
    <t>Tiền xe - Trần Quốc</t>
  </si>
  <si>
    <t>Lương T2</t>
  </si>
  <si>
    <t>Thu t/ứng PC:63 ngày 17/3</t>
  </si>
  <si>
    <t>Mua vật tư xưởng</t>
  </si>
  <si>
    <t>Lãi vay - Huy</t>
  </si>
  <si>
    <t>Tưới cây</t>
  </si>
  <si>
    <t>Tiền đóng cont</t>
  </si>
  <si>
    <t>Chi phí đi đóng cont</t>
  </si>
  <si>
    <t>Thu t/ứng PC:59&amp;70 ngày 17/3</t>
  </si>
  <si>
    <t>Chi tiêền chợ</t>
  </si>
  <si>
    <t>Chi phí</t>
  </si>
  <si>
    <t>Tiền dthoai5</t>
  </si>
  <si>
    <t>Thu tiền - Huyền CG</t>
  </si>
  <si>
    <t>Thu tiền - C Dương</t>
  </si>
  <si>
    <t>Chi lương TV</t>
  </si>
  <si>
    <t>Đóng hụi - Chị 9</t>
  </si>
  <si>
    <t>Tiền bảo vệ</t>
  </si>
  <si>
    <t>Tiền bồn inox</t>
  </si>
  <si>
    <t xml:space="preserve">B/dưỡng </t>
  </si>
  <si>
    <t>Nộp PVCombank</t>
  </si>
  <si>
    <t>Lãi vay - Quốc VT</t>
  </si>
  <si>
    <t>Nộp Q4 TV</t>
  </si>
  <si>
    <t>Nộp tiền an ninh quốc phòng</t>
  </si>
  <si>
    <t>Sửa máy vi tính</t>
  </si>
  <si>
    <t>T/ứng đóng cont</t>
  </si>
  <si>
    <t>Thu tiền mượn - Quyên M&amp;E</t>
  </si>
  <si>
    <t>Tiền dđiện kì 3/2 &amp; 1/3</t>
  </si>
  <si>
    <t>Liệt file</t>
  </si>
  <si>
    <t>Mối file</t>
  </si>
  <si>
    <t>Đầu cá</t>
  </si>
  <si>
    <t>Cá Bò NL lai (đẹp)</t>
  </si>
  <si>
    <t>Cá Bò NL lai (xấu)</t>
  </si>
  <si>
    <t>Cá Bò NL lai (lộn ruồi)</t>
  </si>
  <si>
    <t>Hiếu VT</t>
  </si>
  <si>
    <t>Sữa hồ nước</t>
  </si>
  <si>
    <t>Bão dưởng xe</t>
  </si>
  <si>
    <t>Chi phí kiểm hàng nafi</t>
  </si>
  <si>
    <t>Tiền gửi thư</t>
  </si>
  <si>
    <t>Tiền diện internet nhà</t>
  </si>
  <si>
    <t>Mua thuốc khử mùi</t>
  </si>
  <si>
    <t>Thu t/uứng PC:62,96</t>
  </si>
  <si>
    <t>Mua bao  vâ thuốc ẩm</t>
  </si>
  <si>
    <t>Thu /ứng PC:90</t>
  </si>
  <si>
    <t>Chi phí đóng hàng</t>
  </si>
  <si>
    <t>T/ứng dóng hàng TQ</t>
  </si>
  <si>
    <t>T/ứng phạt xe</t>
  </si>
  <si>
    <t>Thu Q4</t>
  </si>
  <si>
    <t>Chi phí TK</t>
  </si>
  <si>
    <t>Lãi vay Mén</t>
  </si>
  <si>
    <t>Lãi vay Nghĩa Liêng</t>
  </si>
  <si>
    <t>Mượn C.Trang</t>
  </si>
  <si>
    <t>Tiền gửi hàng</t>
  </si>
  <si>
    <t>Mua vật tư VS</t>
  </si>
  <si>
    <t>Chị Thu</t>
  </si>
  <si>
    <t>Mượn C.Phương</t>
  </si>
  <si>
    <t>Chi phí rút tiền</t>
  </si>
  <si>
    <t>Chi tiêền - 8 (mua 2000USD)</t>
  </si>
  <si>
    <t>Thu t/u7ng1</t>
  </si>
  <si>
    <t>Chi phi1 xua6t1 hang2</t>
  </si>
  <si>
    <t>T/u7ng1 Chi phi1 xua6t1 hang2</t>
  </si>
  <si>
    <t>T/uứng sửa máy chiên chân ko</t>
  </si>
  <si>
    <t>Chi làm răng</t>
  </si>
  <si>
    <t>Chi phií</t>
  </si>
  <si>
    <t>Chi phí gt</t>
  </si>
  <si>
    <t>Lãi vay 3Xuye6n</t>
  </si>
  <si>
    <t>t/ứng - C.Nguyên</t>
  </si>
  <si>
    <t>T/ứng C.10</t>
  </si>
  <si>
    <t>Mượn Nguyệt</t>
  </si>
  <si>
    <t>Ứng lương TV</t>
  </si>
  <si>
    <t>Tiến TQ</t>
  </si>
  <si>
    <t>T/ưng 1lu7o7ng LA</t>
  </si>
  <si>
    <t>Mè đường Phát</t>
  </si>
  <si>
    <t>Hoa hồng Hồng</t>
  </si>
  <si>
    <t>Tiền HĐ</t>
  </si>
  <si>
    <t>T/ưứng</t>
  </si>
  <si>
    <t>Sữa blok máy</t>
  </si>
  <si>
    <t>Thu t/ứng</t>
  </si>
  <si>
    <t>Chi phí d0ong1 hàng TQ</t>
  </si>
  <si>
    <t>Trả tiền mượn - C.Phương</t>
  </si>
  <si>
    <t>Tiền nhãn TMT</t>
  </si>
  <si>
    <t>Nộp thẻ citibank</t>
  </si>
  <si>
    <t>Thu tiền hụi - sái tý</t>
  </si>
  <si>
    <t>Lãi vay Út thái</t>
  </si>
  <si>
    <t>T/ưứng dóng hàng TQ</t>
  </si>
  <si>
    <t>Sữa máy chiên chân ko</t>
  </si>
  <si>
    <t>Tiền hụi Chị Cẩm\</t>
  </si>
  <si>
    <t>Tiền xăng</t>
  </si>
  <si>
    <t>T/ưứng C10</t>
  </si>
  <si>
    <t>Mua cơm khách</t>
  </si>
  <si>
    <t>Trả tiền mượn Dì Út</t>
  </si>
  <si>
    <t>Tiền đám dỗ</t>
  </si>
  <si>
    <t>Nộp thẻ</t>
  </si>
  <si>
    <t>Mua thiết bị TV</t>
  </si>
  <si>
    <t>Tiền lô hàng trả về</t>
  </si>
  <si>
    <t>Tiền gas THV</t>
  </si>
  <si>
    <t>Chi tiêền bà 9</t>
  </si>
  <si>
    <t>Chi phí xưởng</t>
  </si>
  <si>
    <t>t/ứng Chi phí xưởng</t>
  </si>
  <si>
    <t>Gas kho lạnh</t>
  </si>
  <si>
    <t>Xe taxi</t>
  </si>
  <si>
    <t>Cúng chùa</t>
  </si>
  <si>
    <t>Lương Ên</t>
  </si>
  <si>
    <t>Kiểm hàng ghẹ</t>
  </si>
  <si>
    <t>Thay nhốt xe</t>
  </si>
  <si>
    <t>Sửa máy xịt vĩ</t>
  </si>
  <si>
    <t>Làm đồng thay nhớt xe</t>
  </si>
  <si>
    <t>Chi phí xuất hàng TQ</t>
  </si>
  <si>
    <t>T/ưứng chi phí</t>
  </si>
  <si>
    <t>T/ưứng mua gas kho tẩm</t>
  </si>
  <si>
    <t>Tiền mnước mắm</t>
  </si>
  <si>
    <t>Mua gas kho tẩm</t>
  </si>
  <si>
    <t>T/ưứng mua vật tư</t>
  </si>
  <si>
    <t>Tiền công chứng</t>
  </si>
  <si>
    <t>Tiền chộ</t>
  </si>
  <si>
    <t>Chi tiêền TV</t>
  </si>
  <si>
    <t>Chi tiêền Nguyệt</t>
  </si>
  <si>
    <t>Chi Lương LA</t>
  </si>
  <si>
    <t>Bò file</t>
  </si>
  <si>
    <t>AL</t>
  </si>
  <si>
    <t>Bò ghép dạt</t>
  </si>
  <si>
    <t>155</t>
  </si>
  <si>
    <t>Cá bò lai NL</t>
  </si>
  <si>
    <t>Cá ớt file</t>
  </si>
  <si>
    <t>Bã trầu</t>
  </si>
  <si>
    <t>Bã trầu (dơ)</t>
  </si>
  <si>
    <t>Huyền-VT</t>
  </si>
  <si>
    <t>Đù nL lớn</t>
  </si>
  <si>
    <t>Xương cá bò tẩm</t>
  </si>
  <si>
    <t>Cá bò lai cắt đầu lột da (hàng gửi)</t>
  </si>
  <si>
    <t>An Lạc</t>
  </si>
  <si>
    <t>Cá mối ớ</t>
  </si>
  <si>
    <t>Bả trầu</t>
  </si>
  <si>
    <t>Sửa block máy</t>
  </si>
  <si>
    <t>tiền đt C.10</t>
  </si>
  <si>
    <t>Phí bảo vệ T03/17</t>
  </si>
  <si>
    <t>Hụi - Bà Chín</t>
  </si>
  <si>
    <t>T/ưứng mua PA(C.Nguyên)</t>
  </si>
  <si>
    <t>Mua Enviclean TV</t>
  </si>
  <si>
    <t>T/ưứng gửi mẫu cá chai</t>
  </si>
  <si>
    <t>Mua gia6y1A4 vàng</t>
  </si>
  <si>
    <t>Lãi vay Huy</t>
  </si>
  <si>
    <t>Kiểm hàng nafi</t>
  </si>
  <si>
    <t>T27</t>
  </si>
  <si>
    <t>T28</t>
  </si>
  <si>
    <t>T29</t>
  </si>
  <si>
    <t>T30</t>
  </si>
  <si>
    <t>Hoàng Đen</t>
  </si>
  <si>
    <t>Mua bao PA (C.Nguyên)</t>
  </si>
  <si>
    <t>Thu tiền C.Dương(25.000USD)</t>
  </si>
  <si>
    <t>Nộp TK Pvcombank</t>
  </si>
  <si>
    <t>Trả tiền mượn Nguyệt</t>
  </si>
  <si>
    <t>Lãi vay Nguyệt Minh</t>
  </si>
  <si>
    <t>Lãi vay Quốc VT</t>
  </si>
  <si>
    <t>Chi phí C.8</t>
  </si>
  <si>
    <t>T/ưứng - C.Duyệt (bột)</t>
  </si>
  <si>
    <t>Mượn - Huyền CG</t>
  </si>
  <si>
    <t>Mượn Phương Duy</t>
  </si>
  <si>
    <t>Mượn Hằng (A.Thắng)</t>
  </si>
  <si>
    <t>Thu tiền 8</t>
  </si>
  <si>
    <t>Chi tiền TQ</t>
  </si>
  <si>
    <t>Trả tiền mượn - Huyển CG</t>
  </si>
  <si>
    <t>Thu tiền bà 9</t>
  </si>
  <si>
    <t>Chi tiền công chứng nhà C.Loát</t>
  </si>
  <si>
    <t>Tiền muực</t>
  </si>
  <si>
    <t>8 Chưởng</t>
  </si>
  <si>
    <t>Tạm ứng lương</t>
  </si>
  <si>
    <t>Tiền lưới nhựa</t>
  </si>
  <si>
    <t>Trả C. Phương</t>
  </si>
  <si>
    <t>Tiền đt nhà</t>
  </si>
  <si>
    <t>Nộp thẻ citybank</t>
  </si>
  <si>
    <t>Mua cồn</t>
  </si>
  <si>
    <t>Tiền xe Dung VT</t>
  </si>
  <si>
    <t>T/ưứng mua nhớt</t>
  </si>
  <si>
    <t>Tiền xe gão &amp; Anh Long</t>
  </si>
  <si>
    <t>T/ưứng A.Lũy</t>
  </si>
  <si>
    <t>Mua vật tư</t>
  </si>
  <si>
    <t>Thu tiền Nguyệt</t>
  </si>
  <si>
    <t>Tiền kéo cont Dũng</t>
  </si>
  <si>
    <t>Chi kiểm hàng TQ</t>
  </si>
  <si>
    <t>Nộp thẻ C.Thu</t>
  </si>
  <si>
    <t>Phí chuyễn tiền</t>
  </si>
  <si>
    <t>Lãi vay mén</t>
  </si>
  <si>
    <t>Mực lột da</t>
  </si>
  <si>
    <t>C133</t>
  </si>
  <si>
    <t>C134</t>
  </si>
  <si>
    <t>C135</t>
  </si>
  <si>
    <t>T31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</si>
  <si>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</si>
  <si>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</si>
  <si>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</si>
  <si>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</si>
  <si>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</si>
  <si>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</si>
  <si>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</si>
  <si>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</si>
  <si>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</si>
  <si>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Sữa kho lạnh</t>
  </si>
  <si>
    <t>Trả Nguyệt PL</t>
  </si>
  <si>
    <t>Trả tiền - 7LH</t>
  </si>
  <si>
    <t>Chi tiêển TV</t>
  </si>
  <si>
    <t>Ứng lương LA</t>
  </si>
  <si>
    <t>Tiền cá- Hảo VT</t>
  </si>
  <si>
    <t>T32</t>
  </si>
  <si>
    <t>Chi phí dđám cưới, thôi nôi, đám dỗ</t>
  </si>
  <si>
    <t>Tiến gửi thư</t>
  </si>
  <si>
    <t>Trả tiền mè đường - Phát</t>
  </si>
  <si>
    <t xml:space="preserve">Thu tiền phế liệu </t>
  </si>
  <si>
    <t>Lãi vay 3 xuyên</t>
  </si>
  <si>
    <t>Phí lưu kho Thăng Long</t>
  </si>
  <si>
    <t xml:space="preserve">Chi phí gt </t>
  </si>
  <si>
    <t xml:space="preserve">Tiền gas - Tân Hải Việt </t>
  </si>
  <si>
    <t>Phán VT</t>
  </si>
  <si>
    <t>Bán đầu cá</t>
  </si>
  <si>
    <t>Phán 2 phần AL 1 phần</t>
  </si>
  <si>
    <t>Phí gia công cắt đầu</t>
  </si>
  <si>
    <t>Trừ tiền chuyển dư</t>
  </si>
  <si>
    <t>Hảo VT</t>
  </si>
  <si>
    <t>Gia công bò đông</t>
  </si>
  <si>
    <t>Cá bò lai cắt đầu lột da</t>
  </si>
  <si>
    <t>Trúc GC</t>
  </si>
  <si>
    <t>Mua thuốc xịt muỗi</t>
  </si>
  <si>
    <t>Tiền gia công C.Vinh</t>
  </si>
  <si>
    <t>Tạm ứng tiền xe chở hàng A.Khải</t>
  </si>
  <si>
    <t>Tiền mực 8.Chưởng</t>
  </si>
  <si>
    <t>Trả tiền C. Thanh MN (14.939.78usd) 3/5/17</t>
  </si>
  <si>
    <t>Tiền xăng dầu 17/4-30/4</t>
  </si>
  <si>
    <t>Thu t/ứng PC:73-17/4&amp;117-25/4(Hiền)</t>
  </si>
  <si>
    <t>Thay nhớt sửa xe</t>
  </si>
  <si>
    <t>Trả tiền mượn (Nguyệt PL)</t>
  </si>
  <si>
    <t>Trả tiền mượn - C.Hằng</t>
  </si>
  <si>
    <t>chi tiền - Làng nafi</t>
  </si>
  <si>
    <t>Chi tiền Thảo Pvcombank</t>
  </si>
  <si>
    <t>Chi tiền chợ nhà</t>
  </si>
  <si>
    <t>T/ứng 5 người ST</t>
  </si>
  <si>
    <t>Mua đồ cúng xưởng</t>
  </si>
  <si>
    <t>K/C Hết nợ</t>
  </si>
  <si>
    <t>Mua cồn túi d8u7ng5 rác</t>
  </si>
  <si>
    <t>Phí CT</t>
  </si>
  <si>
    <t>Đóng hụi Sái Tý</t>
  </si>
  <si>
    <t>Tiền lãi C.Hằng</t>
  </si>
  <si>
    <t>Thu t/ứng PC: 56-12/4 (B.Hai)</t>
  </si>
  <si>
    <t>T/ứng CP xưởng</t>
  </si>
  <si>
    <t>Nộp thẻ Cô, Chú</t>
  </si>
  <si>
    <t>Thu tiền - 10.700USD</t>
  </si>
  <si>
    <t>Mua quà - kiểm nafi TV</t>
  </si>
  <si>
    <t>Chi phí xưởng - TV</t>
  </si>
  <si>
    <t>Mua bóng đèn , sửa máy xịt vĩ</t>
  </si>
  <si>
    <t>t/ứng sửa bếp gas</t>
  </si>
  <si>
    <t>Tiền cơm LA</t>
  </si>
  <si>
    <t>Tiền hụi C.Cẩm</t>
  </si>
  <si>
    <t>Tiền phí BV</t>
  </si>
  <si>
    <t>Thu tiền Mr-Kang</t>
  </si>
  <si>
    <t>Chi tiền yếm nhựa TV</t>
  </si>
  <si>
    <t>thu t/ứng PC: 32-5/4 (A.Cường)</t>
  </si>
  <si>
    <t>T/ứng chi phí đóng cont</t>
  </si>
  <si>
    <t>Chi phí xuất hàng</t>
  </si>
  <si>
    <t>Chi tiền đi VT</t>
  </si>
  <si>
    <t>Tiền chăm sóc cây</t>
  </si>
  <si>
    <t>Chi lương(Trà Thị Dưng)</t>
  </si>
  <si>
    <t>Nộp tiền visa</t>
  </si>
  <si>
    <t>Tiền chộ nhà</t>
  </si>
  <si>
    <t>Tiền gas kho lạnh</t>
  </si>
  <si>
    <t>Nộp tiền hóa đơn</t>
  </si>
  <si>
    <t>Phí công viên nhà</t>
  </si>
  <si>
    <t>Lấy bill cont Mỹ</t>
  </si>
  <si>
    <t>Chi lương T4</t>
  </si>
  <si>
    <t>Chi tiền cây kiểng</t>
  </si>
  <si>
    <t>Chi tiền chế độ BHXH</t>
  </si>
  <si>
    <t>Tiền dt &amp; internet xưởng</t>
  </si>
  <si>
    <t>Thu t.ứng PC: 56-13/5 (Hiền)</t>
  </si>
  <si>
    <t>Sữửa lò sấy</t>
  </si>
  <si>
    <t>T/ứng mua clorin+bao PA</t>
  </si>
  <si>
    <t>Thu tiền lương (Trà Thị Dưng)</t>
  </si>
  <si>
    <t>Chi tiền mua thuốc</t>
  </si>
  <si>
    <t>Tiền lãi Huy</t>
  </si>
  <si>
    <t>Sơn VT</t>
  </si>
  <si>
    <t>Nguyệt PL</t>
  </si>
  <si>
    <t>MR Kang</t>
  </si>
  <si>
    <t>Ghẹ luộc</t>
  </si>
  <si>
    <t>Mua điện trở</t>
  </si>
  <si>
    <t>T/ứng mua nhớt</t>
  </si>
  <si>
    <t>Thu t/ứng: PC 62 - 15/5</t>
  </si>
  <si>
    <t>Tiền học phí</t>
  </si>
  <si>
    <t>T/ứng chi phí xuất hàng</t>
  </si>
  <si>
    <t>Thu mượn (Tý Bảo)</t>
  </si>
  <si>
    <t>Trả tiền mượn Nguyệt PL</t>
  </si>
  <si>
    <t>Tiến mè đường Phát</t>
  </si>
  <si>
    <t>Tiền đt C 10</t>
  </si>
  <si>
    <t>T/ứng sữa xe</t>
  </si>
  <si>
    <t>Thu tiển Pvcombank</t>
  </si>
  <si>
    <t>Trả tiền mượn C Hằng (A.Thắng)</t>
  </si>
  <si>
    <t>Thu t/ứng PC: 129 - 25/5</t>
  </si>
  <si>
    <t>Sữa xe</t>
  </si>
  <si>
    <t>Phí kiểm hàng</t>
  </si>
  <si>
    <t>Ông Dương TQ</t>
  </si>
  <si>
    <t>Trà Vinh - Ứng lương</t>
  </si>
  <si>
    <t>Lải Vay - 3 Xuyên</t>
  </si>
  <si>
    <t>Lãi vay - A Nghịa</t>
  </si>
  <si>
    <t>T/ứng lương LA</t>
  </si>
  <si>
    <t>Mua phí GT</t>
  </si>
  <si>
    <t>Nộp Q4LA</t>
  </si>
  <si>
    <t>Chi tiền Choi Kyung Mỹ</t>
  </si>
  <si>
    <t>Chi tiền 8</t>
  </si>
  <si>
    <t>Thu t/ừng PC: 20 ngày 11/2</t>
  </si>
  <si>
    <t>Chi phí công bố bột gum</t>
  </si>
  <si>
    <t>Thu t/ứng PC: 02 ngày 1/4</t>
  </si>
  <si>
    <t xml:space="preserve">Chi phí xuất hàng </t>
  </si>
  <si>
    <t>Thu t/ứng PC: 101 ngày 21/4</t>
  </si>
  <si>
    <t>Chi phí nhập bột</t>
  </si>
  <si>
    <t>Thu t/ứng PC: 45 ngày 11/4</t>
  </si>
  <si>
    <t>Thu t/ứng PC: 112 ngày 24/5</t>
  </si>
  <si>
    <t>Chi phí học một cửa QG</t>
  </si>
  <si>
    <t>Mua máy xay cầm tay</t>
  </si>
  <si>
    <t>Tiền nước khoan</t>
  </si>
  <si>
    <t>Mua keo dán ruồi</t>
  </si>
  <si>
    <t>Thu t/ứng PC: 10 ngày 1/6</t>
  </si>
  <si>
    <t>Thu t/uứng PC: 114 ngày 24/5</t>
  </si>
  <si>
    <t>t/ứng chi phí xuất hàng</t>
  </si>
  <si>
    <t>t/ứng KSK công nhân</t>
  </si>
  <si>
    <t>Trả tiền C. Thanh MN (14.961.26usd) 31/5/17</t>
  </si>
  <si>
    <t>Tiền nước T6/17 nhà</t>
  </si>
  <si>
    <t>Tiền lãi vay - Út Thái</t>
  </si>
  <si>
    <t>Tiền đt C Duy</t>
  </si>
  <si>
    <t>Tiền tiết kiệm nhà</t>
  </si>
  <si>
    <t>Nộp Q4</t>
  </si>
  <si>
    <t>Tiền hóa đơn TQ</t>
  </si>
  <si>
    <t>Chi phí C. Duy</t>
  </si>
  <si>
    <t>CHƯỞNG MỰC</t>
  </si>
  <si>
    <t>SƠN
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</si>
</sst>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6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i/>
      <sz val="11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0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1" fillId="0" borderId="0">
      <alignment horizontal="center"/>
    </xf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4" fillId="0" borderId="0" applyFont="0" applyFill="0" applyBorder="0" applyAlignment="0" applyProtection="0"/>
    <xf numFmtId="0" fontId="44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59" fillId="0" borderId="0"/>
  </cellStyleXfs>
  <cellXfs count="218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164" fontId="35" fillId="0" borderId="2" xfId="29" applyNumberFormat="1" applyFont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45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46" fillId="25" borderId="28" xfId="75" applyNumberFormat="1" applyFont="1" applyFill="1" applyBorder="1" applyAlignment="1">
      <alignment vertical="center"/>
    </xf>
    <xf numFmtId="0" fontId="35" fillId="0" borderId="0" xfId="82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5" applyNumberFormat="1" applyFont="1" applyFill="1" applyBorder="1" applyAlignment="1">
      <alignment horizontal="center" vertical="center"/>
    </xf>
    <xf numFmtId="164" fontId="35" fillId="0" borderId="16" xfId="85" applyNumberFormat="1" applyFont="1" applyFill="1" applyBorder="1" applyAlignment="1">
      <alignment horizontal="left" vertic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43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47" fillId="0" borderId="0" xfId="0" applyFont="1" applyAlignment="1">
      <alignment horizontal="center"/>
    </xf>
    <xf numFmtId="164" fontId="47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164" fontId="35" fillId="0" borderId="0" xfId="29" applyNumberFormat="1" applyFont="1" applyFill="1"/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0" fontId="46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0" fillId="0" borderId="0" xfId="29" applyNumberFormat="1" applyFont="1"/>
    <xf numFmtId="164" fontId="35" fillId="0" borderId="21" xfId="29" applyNumberFormat="1" applyFont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85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/>
    </xf>
    <xf numFmtId="43" fontId="42" fillId="0" borderId="16" xfId="29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8" fillId="0" borderId="0" xfId="0" applyFont="1" applyFill="1"/>
    <xf numFmtId="14" fontId="42" fillId="0" borderId="16" xfId="85" applyNumberFormat="1" applyFont="1" applyFill="1" applyBorder="1" applyAlignment="1">
      <alignment horizontal="center" vertical="center"/>
    </xf>
    <xf numFmtId="49" fontId="42" fillId="0" borderId="16" xfId="85" applyNumberFormat="1" applyFont="1" applyFill="1" applyBorder="1" applyAlignment="1">
      <alignment horizontal="left" vertical="center"/>
    </xf>
    <xf numFmtId="0" fontId="42" fillId="0" borderId="16" xfId="85" quotePrefix="1" applyNumberFormat="1" applyFont="1" applyFill="1" applyBorder="1" applyAlignment="1">
      <alignment horizontal="center" vertical="center"/>
    </xf>
    <xf numFmtId="1" fontId="42" fillId="0" borderId="16" xfId="85" quotePrefix="1" applyNumberFormat="1" applyFont="1" applyFill="1" applyBorder="1" applyAlignment="1">
      <alignment horizontal="center" vertical="center"/>
    </xf>
    <xf numFmtId="0" fontId="46" fillId="0" borderId="0" xfId="52" applyFont="1" applyAlignment="1">
      <alignment vertical="center"/>
    </xf>
    <xf numFmtId="0" fontId="49" fillId="0" borderId="24" xfId="90" applyFont="1" applyBorder="1" applyAlignment="1">
      <alignment horizontal="center" vertical="center" wrapText="1"/>
    </xf>
    <xf numFmtId="0" fontId="49" fillId="0" borderId="5" xfId="90" applyFont="1" applyBorder="1" applyAlignment="1">
      <alignment horizontal="center" vertical="center" wrapText="1"/>
    </xf>
    <xf numFmtId="0" fontId="49" fillId="0" borderId="0" xfId="90" applyFont="1" applyBorder="1" applyAlignment="1">
      <alignment horizontal="center" vertical="center" wrapText="1"/>
    </xf>
    <xf numFmtId="0" fontId="50" fillId="0" borderId="0" xfId="90" applyFont="1" applyBorder="1" applyAlignment="1">
      <alignment horizontal="center" vertical="center"/>
    </xf>
    <xf numFmtId="0" fontId="50" fillId="0" borderId="0" xfId="90" applyFont="1" applyBorder="1" applyAlignment="1">
      <alignment horizontal="center" vertical="center" wrapText="1"/>
    </xf>
    <xf numFmtId="0" fontId="52" fillId="0" borderId="0" xfId="90" applyFont="1" applyBorder="1" applyAlignment="1">
      <alignment horizontal="center"/>
    </xf>
    <xf numFmtId="0" fontId="52" fillId="0" borderId="0" xfId="90" applyFont="1" applyBorder="1" applyAlignment="1">
      <alignment horizontal="center" wrapText="1"/>
    </xf>
    <xf numFmtId="0" fontId="49" fillId="0" borderId="0" xfId="90" applyFont="1" applyBorder="1" applyAlignment="1">
      <alignment horizontal="center" vertical="center"/>
    </xf>
    <xf numFmtId="0" fontId="49" fillId="0" borderId="0" xfId="90" applyFont="1" applyBorder="1" applyAlignment="1">
      <alignment horizontal="center"/>
    </xf>
    <xf numFmtId="0" fontId="52" fillId="0" borderId="31" xfId="90" applyFont="1" applyBorder="1" applyAlignment="1">
      <alignment horizontal="center"/>
    </xf>
    <xf numFmtId="0" fontId="53" fillId="0" borderId="0" xfId="90" applyFont="1" applyBorder="1" applyAlignment="1">
      <alignment horizontal="center" wrapText="1"/>
    </xf>
    <xf numFmtId="0" fontId="54" fillId="0" borderId="32" xfId="90" applyFont="1" applyBorder="1" applyAlignment="1">
      <alignment horizontal="center" wrapText="1"/>
    </xf>
    <xf numFmtId="0" fontId="55" fillId="0" borderId="0" xfId="90" applyFont="1" applyBorder="1" applyAlignment="1">
      <alignment horizontal="center" vertical="center" wrapText="1"/>
    </xf>
    <xf numFmtId="0" fontId="54" fillId="0" borderId="33" xfId="90" applyFont="1" applyBorder="1" applyAlignment="1">
      <alignment horizontal="center" wrapText="1"/>
    </xf>
    <xf numFmtId="0" fontId="56" fillId="0" borderId="0" xfId="90" applyFont="1" applyBorder="1" applyAlignment="1">
      <alignment horizontal="center" vertical="top" wrapText="1"/>
    </xf>
    <xf numFmtId="0" fontId="56" fillId="0" borderId="0" xfId="90" applyFont="1" applyBorder="1" applyAlignment="1">
      <alignment horizontal="center" vertical="top"/>
    </xf>
    <xf numFmtId="0" fontId="57" fillId="0" borderId="34" xfId="90" applyFont="1" applyBorder="1" applyAlignment="1">
      <alignment horizontal="center" vertical="top"/>
    </xf>
    <xf numFmtId="0" fontId="58" fillId="0" borderId="0" xfId="90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164" fontId="35" fillId="0" borderId="16" xfId="85" quotePrefix="1" applyNumberFormat="1" applyFont="1" applyFill="1" applyBorder="1" applyAlignment="1">
      <alignment horizontal="left" vertical="center"/>
    </xf>
    <xf numFmtId="164" fontId="35" fillId="0" borderId="0" xfId="29" applyNumberFormat="1" applyFont="1" applyBorder="1" applyAlignment="1">
      <alignment vertical="center"/>
    </xf>
    <xf numFmtId="172" fontId="35" fillId="0" borderId="16" xfId="29" applyNumberFormat="1" applyFont="1" applyFill="1" applyBorder="1" applyAlignment="1">
      <alignment horizontal="left" vertical="center"/>
    </xf>
    <xf numFmtId="172" fontId="35" fillId="0" borderId="21" xfId="29" applyNumberFormat="1" applyFont="1" applyBorder="1" applyAlignment="1">
      <alignment horizontal="left" vertical="center"/>
    </xf>
    <xf numFmtId="0" fontId="35" fillId="0" borderId="2" xfId="52" applyFont="1" applyBorder="1" applyAlignment="1">
      <alignment horizontal="center" vertical="center"/>
    </xf>
    <xf numFmtId="43" fontId="35" fillId="0" borderId="21" xfId="29" applyFont="1" applyBorder="1" applyAlignment="1">
      <alignment horizontal="center" vertical="center"/>
    </xf>
    <xf numFmtId="0" fontId="60" fillId="0" borderId="16" xfId="75" applyNumberFormat="1" applyFont="1" applyFill="1" applyBorder="1" applyAlignment="1">
      <alignment horizontal="center" vertical="center"/>
    </xf>
    <xf numFmtId="14" fontId="60" fillId="0" borderId="16" xfId="74" applyNumberFormat="1" applyFont="1" applyFill="1" applyBorder="1" applyAlignment="1">
      <alignment horizontal="center" vertical="center"/>
    </xf>
    <xf numFmtId="49" fontId="60" fillId="0" borderId="16" xfId="74" applyNumberFormat="1" applyFont="1" applyFill="1" applyBorder="1" applyAlignment="1">
      <alignment horizontal="center" vertical="center"/>
    </xf>
    <xf numFmtId="164" fontId="60" fillId="0" borderId="16" xfId="85" applyNumberFormat="1" applyFont="1" applyFill="1" applyBorder="1" applyAlignment="1">
      <alignment horizontal="left" vertical="center"/>
    </xf>
    <xf numFmtId="164" fontId="60" fillId="0" borderId="16" xfId="74" quotePrefix="1" applyNumberFormat="1" applyFont="1" applyFill="1" applyBorder="1" applyAlignment="1">
      <alignment horizontal="left" vertical="center"/>
    </xf>
    <xf numFmtId="3" fontId="60" fillId="0" borderId="16" xfId="46" applyFont="1" applyBorder="1" applyAlignment="1">
      <alignment vertical="center"/>
    </xf>
    <xf numFmtId="164" fontId="60" fillId="0" borderId="16" xfId="29" applyNumberFormat="1" applyFont="1" applyFill="1" applyBorder="1" applyAlignment="1">
      <alignment horizontal="left" vertical="center"/>
    </xf>
    <xf numFmtId="43" fontId="60" fillId="0" borderId="16" xfId="29" applyFont="1" applyFill="1" applyBorder="1" applyAlignment="1">
      <alignment horizontal="left" vertical="center"/>
    </xf>
    <xf numFmtId="164" fontId="60" fillId="0" borderId="16" xfId="75" applyNumberFormat="1" applyFont="1" applyFill="1" applyBorder="1" applyAlignment="1">
      <alignment vertical="center"/>
    </xf>
    <xf numFmtId="0" fontId="60" fillId="0" borderId="16" xfId="74" quotePrefix="1" applyNumberFormat="1" applyFont="1" applyFill="1" applyBorder="1" applyAlignment="1">
      <alignment horizontal="center" vertical="center"/>
    </xf>
    <xf numFmtId="0" fontId="61" fillId="0" borderId="0" xfId="0" applyFont="1" applyFill="1"/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0" fontId="40" fillId="0" borderId="0" xfId="74" applyFont="1" applyFill="1" applyAlignment="1">
      <alignment horizontal="center" vertical="center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22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46" fillId="0" borderId="0" xfId="52" applyFont="1" applyAlignment="1">
      <alignment horizontal="left" vertical="center"/>
    </xf>
    <xf numFmtId="0" fontId="35" fillId="0" borderId="17" xfId="52" applyFont="1" applyBorder="1" applyAlignment="1">
      <alignment horizontal="center" vertical="center" wrapText="1"/>
    </xf>
    <xf numFmtId="0" fontId="35" fillId="0" borderId="18" xfId="52" applyFont="1" applyBorder="1" applyAlignment="1">
      <alignment horizontal="center" vertical="center" wrapText="1"/>
    </xf>
    <xf numFmtId="0" fontId="62" fillId="0" borderId="0" xfId="90" applyFont="1" applyBorder="1" applyAlignment="1">
      <alignment horizontal="center" vertical="center" wrapText="1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89"/>
    <cellStyle name="Comma 3" xfId="77"/>
    <cellStyle name="Comma 4" xfId="78"/>
    <cellStyle name="Comma 5" xfId="79"/>
    <cellStyle name="Comma 6" xfId="83"/>
    <cellStyle name="Comma 6 2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8"/>
    <cellStyle name="Normal 3" xfId="80"/>
    <cellStyle name="Normal 4" xfId="81"/>
    <cellStyle name="Normal 5" xfId="84"/>
    <cellStyle name="Normal 5 2" xfId="86"/>
    <cellStyle name="Normal 6" xfId="90"/>
    <cellStyle name="Normal 7" xfId="91"/>
    <cellStyle name="Normal_112 - 15" xfId="82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5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1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NGAN\2016\152%20-%20155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 KHO"/>
      <sheetName val="IN-NX"/>
      <sheetName val="SO CT"/>
      <sheetName val="NXTCC"/>
      <sheetName val="THCC"/>
      <sheetName val="NXT"/>
      <sheetName val="TH"/>
      <sheetName val="DM "/>
      <sheetName val="HAO HỤT"/>
      <sheetName val="DMT"/>
      <sheetName val="Size-Gia Vi"/>
      <sheetName val="NXT (2)"/>
    </sheetNames>
    <sheetDataSet>
      <sheetData sheetId="0"/>
      <sheetData sheetId="1">
        <row r="5">
          <cell r="J5">
            <v>12</v>
          </cell>
        </row>
      </sheetData>
      <sheetData sheetId="2"/>
      <sheetData sheetId="3"/>
      <sheetData sheetId="4"/>
      <sheetData sheetId="5">
        <row r="13">
          <cell r="C13" t="str">
            <v>Băng keo trong</v>
          </cell>
        </row>
        <row r="14">
          <cell r="C14" t="str">
            <v xml:space="preserve">Đường cát </v>
          </cell>
        </row>
        <row r="15">
          <cell r="C15" t="str">
            <v xml:space="preserve">Muối </v>
          </cell>
        </row>
        <row r="16">
          <cell r="C16" t="str">
            <v>Bột ngọt (25kg/bao)</v>
          </cell>
        </row>
        <row r="17">
          <cell r="C17" t="str">
            <v>Bao PP (đen)</v>
          </cell>
        </row>
        <row r="18">
          <cell r="C18" t="str">
            <v>Bao PE 86*75 dày</v>
          </cell>
        </row>
        <row r="19">
          <cell r="C19" t="str">
            <v>Bao PE 86*75 mỏng</v>
          </cell>
        </row>
        <row r="20">
          <cell r="C20" t="str">
            <v>Bao PE  40x 60 dày</v>
          </cell>
        </row>
        <row r="21">
          <cell r="C21" t="str">
            <v>Bao PE 40x60 mỏng</v>
          </cell>
        </row>
        <row r="22">
          <cell r="C22" t="str">
            <v>Bao PE 86x58 mỏng</v>
          </cell>
        </row>
        <row r="23">
          <cell r="C23" t="str">
            <v>Thùng carton cá cơm</v>
          </cell>
        </row>
        <row r="24">
          <cell r="C24" t="str">
            <v>Thùng carton cá chỉ</v>
          </cell>
        </row>
        <row r="25">
          <cell r="C25" t="str">
            <v>Túi cá cơm 25gr</v>
          </cell>
        </row>
        <row r="26">
          <cell r="C26" t="str">
            <v>Túi cá chỉ 90gr</v>
          </cell>
        </row>
        <row r="27">
          <cell r="C27" t="str">
            <v>Duozon (can=20l)</v>
          </cell>
        </row>
        <row r="28">
          <cell r="C28" t="str">
            <v>Clorin</v>
          </cell>
        </row>
        <row r="29">
          <cell r="C29" t="str">
            <v>Sorbitol</v>
          </cell>
        </row>
        <row r="30">
          <cell r="C30" t="str">
            <v>Bao PA (20*30)</v>
          </cell>
        </row>
        <row r="31">
          <cell r="C31" t="str">
            <v>Bột bắp</v>
          </cell>
        </row>
        <row r="32">
          <cell r="C32" t="str">
            <v>Cồn thơm</v>
          </cell>
        </row>
        <row r="33">
          <cell r="C33" t="str">
            <v>Bao PA (18*28)</v>
          </cell>
        </row>
        <row r="34">
          <cell r="C34" t="str">
            <v>Lưới</v>
          </cell>
        </row>
        <row r="37">
          <cell r="C37" t="str">
            <v>Tổng cộng VL</v>
          </cell>
        </row>
        <row r="38">
          <cell r="C38" t="str">
            <v>Cá bò file tẩm (cá bò 9300) Nhật</v>
          </cell>
        </row>
        <row r="39">
          <cell r="C39" t="str">
            <v>Cá bò file tẩm (cá bò 9300) HQ</v>
          </cell>
        </row>
        <row r="40">
          <cell r="C40" t="str">
            <v>Cá bò file tẩm VN Nhật- Hảo VT</v>
          </cell>
        </row>
        <row r="41">
          <cell r="C41" t="str">
            <v>Cá mai file tẩm- Dũng KG</v>
          </cell>
        </row>
        <row r="42">
          <cell r="C42" t="str">
            <v>Cá bò file tẩm lai HQ - Hảo VT</v>
          </cell>
        </row>
        <row r="43">
          <cell r="C43" t="str">
            <v>Cá bò NL lai - Hảo VT</v>
          </cell>
        </row>
        <row r="44">
          <cell r="C44" t="str">
            <v>Cá bò file tẩm (bò lai 6.294) HQ</v>
          </cell>
        </row>
        <row r="45">
          <cell r="C45" t="str">
            <v>Cá bò file tẩm (bò lai 9.017) HQ</v>
          </cell>
        </row>
        <row r="46">
          <cell r="C46" t="str">
            <v>Cá bò file tẩm (bò VN 3.480) HQ</v>
          </cell>
        </row>
        <row r="47">
          <cell r="C47" t="str">
            <v>Cá bò file tẩm (bò VN 3.953) HQ</v>
          </cell>
        </row>
        <row r="48">
          <cell r="C48" t="str">
            <v>Cá bò file tẩm (bò VN 3.323) HQ</v>
          </cell>
        </row>
        <row r="49">
          <cell r="C49" t="str">
            <v>Cá bò file tẩm (bò VN 4.001) HQ</v>
          </cell>
        </row>
        <row r="50">
          <cell r="C50" t="str">
            <v>Cá bò file tẩm (bò lai 14.308) HQ</v>
          </cell>
        </row>
        <row r="51">
          <cell r="C51" t="str">
            <v>Cá bò file tẩm (bò VN 2.300) HQ</v>
          </cell>
        </row>
        <row r="52">
          <cell r="C52" t="str">
            <v>Cá bò file tẩm (bò lai 290) HQ</v>
          </cell>
        </row>
        <row r="53">
          <cell r="C53" t="str">
            <v>Cá bò file tẩm (bò lai 11.768 + 13.895) HQ</v>
          </cell>
        </row>
        <row r="54">
          <cell r="C54" t="str">
            <v>Cá bò file tẩm (bò VN 2.688) HQ</v>
          </cell>
        </row>
        <row r="55">
          <cell r="C55" t="str">
            <v>Cá bò file tẩm (bò lai 4.646) HQ</v>
          </cell>
        </row>
        <row r="56">
          <cell r="C56" t="str">
            <v>Cá bò file tẩm (bò lai 13.502) HQ</v>
          </cell>
        </row>
        <row r="57">
          <cell r="C57" t="str">
            <v>Trứng vịt lạt</v>
          </cell>
        </row>
        <row r="58">
          <cell r="C58" t="str">
            <v>Cá bò VN c/đ ld -Trắng Vàm Láng</v>
          </cell>
        </row>
        <row r="59">
          <cell r="C59" t="str">
            <v>Cá bò VN c/đ ld -Thảo - Gò Công</v>
          </cell>
        </row>
        <row r="60">
          <cell r="C60" t="str">
            <v>Ruốc - Lệ - Trà Vinh</v>
          </cell>
        </row>
        <row r="61">
          <cell r="C61" t="str">
            <v>Cá bò file tẩm VN HQ- Nam BT</v>
          </cell>
        </row>
        <row r="62">
          <cell r="C62" t="str">
            <v>Cá bò NL lai- Dũng Điểm</v>
          </cell>
        </row>
        <row r="63">
          <cell r="C63" t="str">
            <v>Cá bò C/đ L/da VN - An Lạc LA</v>
          </cell>
        </row>
        <row r="64">
          <cell r="C64" t="str">
            <v>Cá bò C/đ L/da Lai - An Lạc LA</v>
          </cell>
        </row>
        <row r="65">
          <cell r="C65" t="str">
            <v>Cá bò NL lai- Cúc - Bình Đại</v>
          </cell>
        </row>
        <row r="66">
          <cell r="C66" t="str">
            <v>Cá bò NL lai- Huệ - Bình Đại</v>
          </cell>
        </row>
        <row r="67">
          <cell r="C67" t="str">
            <v>Cá đù NL- Lùn TV</v>
          </cell>
        </row>
        <row r="68">
          <cell r="C68" t="str">
            <v>Cá Cơm nguyên liệu-Nga ST</v>
          </cell>
        </row>
        <row r="69">
          <cell r="C69" t="str">
            <v>Cá đù NL- Thắm BT</v>
          </cell>
        </row>
        <row r="70">
          <cell r="C70" t="str">
            <v>Cá bò fillet tẩm(bò lai 13.476)HQ</v>
          </cell>
        </row>
        <row r="71">
          <cell r="C71" t="str">
            <v>Cá Đổng NL-7 Lâm-KG</v>
          </cell>
        </row>
        <row r="72">
          <cell r="C72" t="str">
            <v>Cá Đuối fillet 2 mãnh còn da</v>
          </cell>
        </row>
        <row r="73">
          <cell r="C73" t="str">
            <v>Cá Chỉ fillet -9 Hoàng-KG</v>
          </cell>
        </row>
        <row r="74">
          <cell r="C74" t="str">
            <v>Cá Chỉ NL-Nga -ST</v>
          </cell>
        </row>
        <row r="75">
          <cell r="C75" t="str">
            <v>Cá bò fl lai  tẩm HQ-An Lạc( 3182)</v>
          </cell>
        </row>
        <row r="76">
          <cell r="C76" t="str">
            <v>Chỉ fillet -7 Lâm-KG-(2260)</v>
          </cell>
        </row>
        <row r="77">
          <cell r="C77" t="str">
            <v>Đù fillet -7 Lâm-KG -(338)</v>
          </cell>
        </row>
        <row r="78">
          <cell r="C78" t="str">
            <v>Chỉ fillet -7 Lâm-KG-(1929)</v>
          </cell>
        </row>
        <row r="79">
          <cell r="C79" t="str">
            <v>Đù fillet -7 Lâm-KG-(1631)</v>
          </cell>
        </row>
        <row r="80">
          <cell r="C80" t="str">
            <v>Đù fillet 1 dao còn xương-7 Lâm-KG(42)</v>
          </cell>
        </row>
        <row r="81">
          <cell r="C81" t="str">
            <v>Chỉ fillet -7 Lâm-KG (1803)</v>
          </cell>
        </row>
        <row r="82">
          <cell r="C82" t="str">
            <v>Đổng fillet -Lâm -KG(956)</v>
          </cell>
        </row>
        <row r="87">
          <cell r="C87" t="str">
            <v>Tổng cộng NL</v>
          </cell>
        </row>
        <row r="88">
          <cell r="C88" t="str">
            <v>Khô cá mai lạt</v>
          </cell>
        </row>
        <row r="89">
          <cell r="C89" t="str">
            <v>Khô cá đục Nhật</v>
          </cell>
        </row>
        <row r="90">
          <cell r="C90" t="str">
            <v>Khô cá đục tẩm nguyên con</v>
          </cell>
        </row>
        <row r="91">
          <cell r="C91" t="str">
            <v>Khô cá chỉ Hà Nội</v>
          </cell>
        </row>
        <row r="92">
          <cell r="C92" t="str">
            <v>Khô cá bò lai HQ 5S</v>
          </cell>
        </row>
        <row r="93">
          <cell r="C93" t="str">
            <v>Khô cá bò lai HQ 5S vụn</v>
          </cell>
        </row>
        <row r="94">
          <cell r="C94" t="str">
            <v>Khô cá bò VN 2S Nhật</v>
          </cell>
        </row>
        <row r="95">
          <cell r="C95" t="str">
            <v>Khô cá bò VN HQ 2L5</v>
          </cell>
        </row>
        <row r="96">
          <cell r="C96" t="str">
            <v>Khô cá bò lai HQ 2L5</v>
          </cell>
        </row>
        <row r="97">
          <cell r="C97" t="str">
            <v>Khô cá bò VN HQ 3L</v>
          </cell>
        </row>
        <row r="98">
          <cell r="C98" t="str">
            <v>Khô cá bò lai HQ 3L</v>
          </cell>
        </row>
        <row r="99">
          <cell r="C99" t="str">
            <v>Khô cá bò VN M3</v>
          </cell>
        </row>
        <row r="100">
          <cell r="C100" t="str">
            <v>Khô cá bò lai M3</v>
          </cell>
        </row>
        <row r="101">
          <cell r="C101" t="str">
            <v>Khô cá lạt</v>
          </cell>
        </row>
        <row r="102">
          <cell r="C102" t="str">
            <v>Tôm khô</v>
          </cell>
        </row>
        <row r="103">
          <cell r="C103" t="str">
            <v xml:space="preserve">Khô xương cá bò </v>
          </cell>
        </row>
        <row r="104">
          <cell r="C104" t="str">
            <v>Khô cá chỉ mặn</v>
          </cell>
        </row>
        <row r="105">
          <cell r="C105" t="str">
            <v>Khô cá mai dạt ghép 14x30 tẩm ớt+tiêu</v>
          </cell>
        </row>
        <row r="106">
          <cell r="C106" t="str">
            <v>Khô cá mai dạt ghép 14x30</v>
          </cell>
        </row>
        <row r="107">
          <cell r="C107" t="str">
            <v>Khô cá mai nhật dạt</v>
          </cell>
        </row>
        <row r="108">
          <cell r="C108" t="str">
            <v>Khô mai xẻ tẩm Nhật</v>
          </cell>
        </row>
        <row r="109">
          <cell r="C109" t="str">
            <v>Khô mai ngọt nguyên con</v>
          </cell>
        </row>
        <row r="110">
          <cell r="C110" t="str">
            <v>Khô cá đù mặn (File) 1 nắng</v>
          </cell>
        </row>
        <row r="111">
          <cell r="C111" t="str">
            <v>Khô cá đù mặn (File) phơi khô TQ</v>
          </cell>
        </row>
        <row r="112">
          <cell r="C112" t="str">
            <v>Khô cá đù mặn (Nguyên con)</v>
          </cell>
        </row>
        <row r="113">
          <cell r="C113" t="str">
            <v xml:space="preserve">Bụi + xương khô </v>
          </cell>
        </row>
        <row r="114">
          <cell r="C114" t="str">
            <v>Khô 2S VN Nhật - Nam Bến Tre</v>
          </cell>
        </row>
        <row r="115">
          <cell r="C115" t="str">
            <v>Khô ruốc lạt</v>
          </cell>
        </row>
        <row r="116">
          <cell r="C116" t="str">
            <v>Khô đù fillet 1 nắng</v>
          </cell>
        </row>
        <row r="117">
          <cell r="C117" t="str">
            <v>Khô cá Đổng lớn (mặn)</v>
          </cell>
        </row>
        <row r="118">
          <cell r="C118" t="str">
            <v>Cá Đù fillet 1 dao</v>
          </cell>
        </row>
        <row r="119">
          <cell r="C119" t="str">
            <v>Khô cá bò lai MM</v>
          </cell>
        </row>
        <row r="120">
          <cell r="C120" t="str">
            <v>Khô cá Đổng xẻ ( Nhật)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R1255"/>
  <sheetViews>
    <sheetView topLeftCell="B7" workbookViewId="0">
      <pane ySplit="3" topLeftCell="A71" activePane="bottomLeft" state="frozen"/>
      <selection activeCell="A7" sqref="A7"/>
      <selection pane="bottomLeft" activeCell="G1075" sqref="G1075"/>
    </sheetView>
  </sheetViews>
  <sheetFormatPr defaultRowHeight="12.75"/>
  <cols>
    <col min="1" max="1" width="4.85546875" style="150" customWidth="1"/>
    <col min="2" max="2" width="9.140625" style="150" customWidth="1"/>
    <col min="3" max="3" width="6.85546875" style="152" customWidth="1"/>
    <col min="4" max="4" width="9.140625" style="150" customWidth="1"/>
    <col min="5" max="5" width="32.7109375" style="150" customWidth="1"/>
    <col min="6" max="6" width="14.85546875" style="153" customWidth="1"/>
    <col min="7" max="7" width="40.7109375" style="154" customWidth="1"/>
    <col min="8" max="8" width="7.7109375" style="154" customWidth="1"/>
    <col min="9" max="9" width="8.42578125" style="154" customWidth="1"/>
    <col min="10" max="10" width="10" style="154" customWidth="1"/>
    <col min="11" max="11" width="8.85546875" style="154" customWidth="1"/>
    <col min="12" max="12" width="16" style="150" customWidth="1"/>
    <col min="13" max="13" width="7" style="150" customWidth="1"/>
    <col min="14" max="14" width="6.42578125" style="150" customWidth="1"/>
    <col min="15" max="18" width="3.85546875" style="150" customWidth="1"/>
    <col min="19" max="19" width="9.140625" style="150" customWidth="1"/>
    <col min="20" max="16384" width="9.140625" style="150"/>
  </cols>
  <sheetData>
    <row r="1" spans="1:18">
      <c r="A1" s="27"/>
      <c r="B1" s="27" t="s">
        <v>36</v>
      </c>
      <c r="C1" s="105"/>
      <c r="D1" s="28"/>
      <c r="E1" s="29"/>
      <c r="F1" s="99"/>
      <c r="G1" s="45"/>
      <c r="H1" s="45"/>
      <c r="I1" s="45"/>
      <c r="J1" s="45"/>
      <c r="K1" s="45"/>
      <c r="L1" s="38"/>
      <c r="M1" s="30"/>
      <c r="N1" s="30"/>
      <c r="O1" s="30"/>
      <c r="P1" s="30"/>
      <c r="Q1" s="30"/>
      <c r="R1" s="30"/>
    </row>
    <row r="2" spans="1:18">
      <c r="A2" s="27"/>
      <c r="B2" s="27" t="s">
        <v>37</v>
      </c>
      <c r="C2" s="105"/>
      <c r="D2" s="28"/>
      <c r="E2" s="28"/>
      <c r="F2" s="99"/>
      <c r="G2" s="46"/>
      <c r="H2" s="46"/>
      <c r="I2" s="46"/>
      <c r="J2" s="46"/>
      <c r="K2" s="46"/>
      <c r="L2" s="38"/>
      <c r="M2" s="30"/>
      <c r="N2" s="30"/>
      <c r="O2" s="30"/>
      <c r="P2" s="30"/>
      <c r="Q2" s="30"/>
      <c r="R2" s="30"/>
    </row>
    <row r="3" spans="1:18">
      <c r="A3" s="28"/>
      <c r="B3" s="28"/>
      <c r="C3" s="105"/>
      <c r="D3" s="28"/>
      <c r="E3" s="28"/>
      <c r="F3" s="99"/>
      <c r="G3" s="46"/>
      <c r="H3" s="46"/>
      <c r="I3" s="46"/>
      <c r="J3" s="46"/>
      <c r="K3" s="46"/>
      <c r="L3" s="37"/>
      <c r="M3" s="31"/>
      <c r="N3" s="31"/>
      <c r="O3" s="31"/>
      <c r="P3" s="31"/>
      <c r="Q3" s="31"/>
      <c r="R3" s="31"/>
    </row>
    <row r="4" spans="1:18">
      <c r="A4" s="38"/>
      <c r="B4" s="186" t="s">
        <v>34</v>
      </c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</row>
    <row r="5" spans="1:18">
      <c r="A5" s="38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</row>
    <row r="6" spans="1:18">
      <c r="A6" s="38"/>
      <c r="B6" s="38"/>
      <c r="C6" s="39"/>
      <c r="D6" s="38"/>
      <c r="E6" s="38"/>
      <c r="F6" s="27"/>
      <c r="G6" s="39"/>
      <c r="H6" s="39"/>
      <c r="I6" s="39"/>
      <c r="J6" s="39"/>
      <c r="K6" s="39"/>
      <c r="L6" s="38"/>
      <c r="M6" s="30"/>
      <c r="N6" s="30"/>
      <c r="O6" s="30"/>
      <c r="P6" s="30"/>
      <c r="Q6" s="30"/>
      <c r="R6" s="30"/>
    </row>
    <row r="7" spans="1:18" ht="24.75" customHeight="1">
      <c r="A7" s="172" t="s">
        <v>38</v>
      </c>
      <c r="B7" s="175" t="s">
        <v>16</v>
      </c>
      <c r="C7" s="187" t="s">
        <v>1</v>
      </c>
      <c r="D7" s="188"/>
      <c r="E7" s="175" t="s">
        <v>0</v>
      </c>
      <c r="F7" s="190" t="s">
        <v>43</v>
      </c>
      <c r="G7" s="174" t="s">
        <v>31</v>
      </c>
      <c r="H7" s="184" t="s">
        <v>74</v>
      </c>
      <c r="I7" s="185"/>
      <c r="J7" s="175" t="s">
        <v>69</v>
      </c>
      <c r="K7" s="175"/>
      <c r="L7" s="175" t="s">
        <v>68</v>
      </c>
      <c r="M7" s="189" t="s">
        <v>35</v>
      </c>
      <c r="N7" s="189"/>
      <c r="O7" s="182" t="s">
        <v>8</v>
      </c>
      <c r="P7" s="176" t="s">
        <v>33</v>
      </c>
      <c r="Q7" s="177"/>
      <c r="R7" s="178"/>
    </row>
    <row r="8" spans="1:18" ht="24.75" customHeight="1">
      <c r="A8" s="173"/>
      <c r="B8" s="175"/>
      <c r="C8" s="106" t="s">
        <v>14</v>
      </c>
      <c r="D8" s="146" t="s">
        <v>21</v>
      </c>
      <c r="E8" s="175"/>
      <c r="F8" s="191"/>
      <c r="G8" s="174"/>
      <c r="H8" s="148" t="s">
        <v>72</v>
      </c>
      <c r="I8" s="148" t="s">
        <v>73</v>
      </c>
      <c r="J8" s="146" t="s">
        <v>71</v>
      </c>
      <c r="K8" s="146" t="s">
        <v>70</v>
      </c>
      <c r="L8" s="175"/>
      <c r="M8" s="147" t="s">
        <v>18</v>
      </c>
      <c r="N8" s="147" t="s">
        <v>19</v>
      </c>
      <c r="O8" s="183"/>
      <c r="P8" s="179"/>
      <c r="Q8" s="180"/>
      <c r="R8" s="181"/>
    </row>
    <row r="9" spans="1:18">
      <c r="A9" s="87">
        <v>2</v>
      </c>
      <c r="B9" s="87">
        <v>3</v>
      </c>
      <c r="C9" s="107">
        <v>4</v>
      </c>
      <c r="D9" s="87">
        <v>5</v>
      </c>
      <c r="E9" s="87">
        <v>6</v>
      </c>
      <c r="F9" s="100">
        <v>7</v>
      </c>
      <c r="G9" s="87">
        <v>8</v>
      </c>
      <c r="H9" s="88">
        <v>9</v>
      </c>
      <c r="I9" s="87">
        <v>10</v>
      </c>
      <c r="J9" s="88">
        <v>11</v>
      </c>
      <c r="K9" s="87">
        <v>12</v>
      </c>
      <c r="L9" s="88">
        <v>13</v>
      </c>
      <c r="M9" s="87">
        <v>14</v>
      </c>
      <c r="N9" s="88">
        <v>15</v>
      </c>
      <c r="O9" s="87">
        <v>16</v>
      </c>
      <c r="P9" s="88">
        <v>17</v>
      </c>
      <c r="Q9" s="87">
        <v>18</v>
      </c>
      <c r="R9" s="88">
        <v>19</v>
      </c>
    </row>
    <row r="10" spans="1:18" s="122" customFormat="1" ht="15.75" hidden="1" customHeight="1">
      <c r="A10" s="116">
        <f t="shared" ref="A10:A11" si="0">IF(B10&lt;&gt;"",MONTH(B10),"")</f>
        <v>1</v>
      </c>
      <c r="B10" s="117">
        <f t="shared" ref="B10:B11" si="1">D10</f>
        <v>42400</v>
      </c>
      <c r="C10" s="123" t="s">
        <v>100</v>
      </c>
      <c r="D10" s="123">
        <v>42400</v>
      </c>
      <c r="E10" s="118" t="s">
        <v>101</v>
      </c>
      <c r="F10" s="118"/>
      <c r="G10" s="124"/>
      <c r="H10" s="119"/>
      <c r="I10" s="119"/>
      <c r="J10" s="120"/>
      <c r="K10" s="119"/>
      <c r="L10" s="121"/>
      <c r="M10" s="125" t="s">
        <v>102</v>
      </c>
      <c r="N10" s="125" t="s">
        <v>103</v>
      </c>
      <c r="O10" s="43" t="str">
        <f>IF(AND('331-CT'!$G$5=TH!G10,OR(M10="331",N10="331")),"x","")</f>
        <v/>
      </c>
      <c r="P10" s="43" t="str">
        <f>IF(AND(A10='111'!$L$11,OR($M10=$P$7,$N10=$P$7)),"x","")</f>
        <v/>
      </c>
      <c r="Q10" s="43" t="str">
        <f>IF(AND($M10=$P$7,$A10&lt;'111'!$L$11),"x","")</f>
        <v/>
      </c>
      <c r="R10" s="43" t="str">
        <f>IF(AND($N10=$P$7,$A10&lt;'111'!$L$11),"x","")</f>
        <v/>
      </c>
    </row>
    <row r="11" spans="1:18" s="122" customFormat="1" ht="15.75" hidden="1" customHeight="1">
      <c r="A11" s="116">
        <f t="shared" si="0"/>
        <v>1</v>
      </c>
      <c r="B11" s="117">
        <f t="shared" si="1"/>
        <v>42400</v>
      </c>
      <c r="C11" s="123" t="s">
        <v>100</v>
      </c>
      <c r="D11" s="123">
        <v>42400</v>
      </c>
      <c r="E11" s="118" t="s">
        <v>104</v>
      </c>
      <c r="F11" s="118"/>
      <c r="G11" s="124"/>
      <c r="H11" s="119"/>
      <c r="I11" s="119"/>
      <c r="J11" s="120"/>
      <c r="K11" s="119"/>
      <c r="L11" s="121"/>
      <c r="M11" s="126" t="s">
        <v>105</v>
      </c>
      <c r="N11" s="125" t="s">
        <v>106</v>
      </c>
      <c r="O11" s="43" t="str">
        <f>IF(AND('331-CT'!$G$5=TH!G11,OR(M11="331",N11="331")),"x","")</f>
        <v/>
      </c>
      <c r="P11" s="43" t="str">
        <f>IF(AND(A11='111'!$L$11,OR($M11=$P$7,$N11=$P$7)),"x","")</f>
        <v/>
      </c>
      <c r="Q11" s="43" t="str">
        <f>IF(AND($M11=$P$7,$A11&lt;'111'!$L$11),"x","")</f>
        <v/>
      </c>
      <c r="R11" s="43" t="str">
        <f>IF(AND($N11=$P$7,$A11&lt;'111'!$L$11),"x","")</f>
        <v/>
      </c>
    </row>
    <row r="12" spans="1:18" ht="15.75" customHeight="1">
      <c r="A12" s="32">
        <f t="shared" ref="A12:A75" si="2">IF(B12&lt;&gt;"",MONTH(B12),"")</f>
        <v>8</v>
      </c>
      <c r="B12" s="33">
        <f t="shared" ref="B12:B75" si="3">D12</f>
        <v>42584</v>
      </c>
      <c r="C12" s="108"/>
      <c r="D12" s="33">
        <v>42584</v>
      </c>
      <c r="E12" s="86" t="s">
        <v>397</v>
      </c>
      <c r="F12" s="101"/>
      <c r="G12" s="7" t="s">
        <v>85</v>
      </c>
      <c r="H12" s="97">
        <v>940</v>
      </c>
      <c r="I12" s="97">
        <v>37000</v>
      </c>
      <c r="J12" s="96"/>
      <c r="K12" s="97"/>
      <c r="L12" s="34">
        <f>ROUND(H12*I12,-3)</f>
        <v>34780000</v>
      </c>
      <c r="M12" s="35" t="s">
        <v>92</v>
      </c>
      <c r="N12" s="35" t="s">
        <v>8</v>
      </c>
      <c r="O12" s="43" t="str">
        <f>IF(AND('331-CT'!$G$5=TH!G12,OR(M12="331",N12="331")),"x","")</f>
        <v/>
      </c>
      <c r="P12" s="43" t="str">
        <f>IF(AND(A12='111'!$L$11,OR($M12=$P$7,$N12=$P$7)),"x","")</f>
        <v/>
      </c>
      <c r="Q12" s="43" t="str">
        <f>IF(AND($M12=$P$7,$A12&lt;'111'!$L$11),"x","")</f>
        <v/>
      </c>
      <c r="R12" s="43" t="str">
        <f>IF(AND($N12=$P$7,$A12&lt;'111'!$L$11),"x","")</f>
        <v/>
      </c>
    </row>
    <row r="13" spans="1:18" ht="15.75" customHeight="1">
      <c r="A13" s="32">
        <f t="shared" si="2"/>
        <v>8</v>
      </c>
      <c r="B13" s="33">
        <f t="shared" si="3"/>
        <v>42585</v>
      </c>
      <c r="C13" s="108"/>
      <c r="D13" s="33">
        <v>42585</v>
      </c>
      <c r="E13" s="86" t="s">
        <v>397</v>
      </c>
      <c r="F13" s="101"/>
      <c r="G13" s="7" t="s">
        <v>85</v>
      </c>
      <c r="H13" s="97">
        <v>660</v>
      </c>
      <c r="I13" s="97">
        <v>37000</v>
      </c>
      <c r="J13" s="96"/>
      <c r="K13" s="97"/>
      <c r="L13" s="34">
        <f>ROUND(H13*I13,-3)</f>
        <v>24420000</v>
      </c>
      <c r="M13" s="35" t="s">
        <v>92</v>
      </c>
      <c r="N13" s="35" t="s">
        <v>8</v>
      </c>
      <c r="O13" s="43" t="str">
        <f>IF(AND('331-CT'!$G$5=TH!G13,OR(M13="331",N13="331")),"x","")</f>
        <v/>
      </c>
      <c r="P13" s="43" t="str">
        <f>IF(AND(A13='111'!$L$11,OR($M13=$P$7,$N13=$P$7)),"x","")</f>
        <v/>
      </c>
      <c r="Q13" s="43" t="str">
        <f>IF(AND($M13=$P$7,$A13&lt;'111'!$L$11),"x","")</f>
        <v/>
      </c>
      <c r="R13" s="43" t="str">
        <f>IF(AND($N13=$P$7,$A13&lt;'111'!$L$11),"x","")</f>
        <v/>
      </c>
    </row>
    <row r="14" spans="1:18" ht="15.75" customHeight="1">
      <c r="A14" s="32">
        <f t="shared" si="2"/>
        <v>8</v>
      </c>
      <c r="B14" s="33">
        <f t="shared" si="3"/>
        <v>42586</v>
      </c>
      <c r="C14" s="108"/>
      <c r="D14" s="33">
        <v>42586</v>
      </c>
      <c r="E14" s="86" t="s">
        <v>397</v>
      </c>
      <c r="F14" s="101"/>
      <c r="G14" s="7" t="s">
        <v>85</v>
      </c>
      <c r="H14" s="97">
        <v>825</v>
      </c>
      <c r="I14" s="97">
        <v>37000</v>
      </c>
      <c r="J14" s="96"/>
      <c r="K14" s="97"/>
      <c r="L14" s="34">
        <f>ROUND(H14*I14,-3)</f>
        <v>30525000</v>
      </c>
      <c r="M14" s="35" t="s">
        <v>92</v>
      </c>
      <c r="N14" s="35" t="s">
        <v>8</v>
      </c>
      <c r="O14" s="43" t="str">
        <f>IF(AND('331-CT'!$G$5=TH!G14,OR(M14="331",N14="331")),"x","")</f>
        <v/>
      </c>
      <c r="P14" s="43" t="str">
        <f>IF(AND(A14='111'!$L$11,OR($M14=$P$7,$N14=$P$7)),"x","")</f>
        <v/>
      </c>
      <c r="Q14" s="43" t="str">
        <f>IF(AND($M14=$P$7,$A14&lt;'111'!$L$11),"x","")</f>
        <v/>
      </c>
      <c r="R14" s="43" t="str">
        <f>IF(AND($N14=$P$7,$A14&lt;'111'!$L$11),"x","")</f>
        <v/>
      </c>
    </row>
    <row r="15" spans="1:18" ht="15.75" customHeight="1">
      <c r="A15" s="32">
        <f t="shared" si="2"/>
        <v>8</v>
      </c>
      <c r="B15" s="33">
        <f t="shared" si="3"/>
        <v>42587</v>
      </c>
      <c r="C15" s="108"/>
      <c r="D15" s="33">
        <v>42587</v>
      </c>
      <c r="E15" s="86" t="s">
        <v>397</v>
      </c>
      <c r="F15" s="101"/>
      <c r="G15" s="7" t="s">
        <v>85</v>
      </c>
      <c r="H15" s="97">
        <v>670</v>
      </c>
      <c r="I15" s="97">
        <v>37000</v>
      </c>
      <c r="J15" s="96"/>
      <c r="K15" s="97"/>
      <c r="L15" s="34">
        <f>ROUND(H15*I15,-3)</f>
        <v>24790000</v>
      </c>
      <c r="M15" s="35" t="s">
        <v>92</v>
      </c>
      <c r="N15" s="35" t="s">
        <v>8</v>
      </c>
      <c r="O15" s="43" t="str">
        <f>IF(AND('331-CT'!$G$5=TH!G15,OR(M15="331",N15="331")),"x","")</f>
        <v/>
      </c>
      <c r="P15" s="43" t="str">
        <f>IF(AND(A15='111'!$L$11,OR($M15=$P$7,$N15=$P$7)),"x","")</f>
        <v/>
      </c>
      <c r="Q15" s="43" t="str">
        <f>IF(AND($M15=$P$7,$A15&lt;'111'!$L$11),"x","")</f>
        <v/>
      </c>
      <c r="R15" s="43" t="str">
        <f>IF(AND($N15=$P$7,$A15&lt;'111'!$L$11),"x","")</f>
        <v/>
      </c>
    </row>
    <row r="16" spans="1:18" ht="15.75" hidden="1" customHeight="1">
      <c r="A16" s="32">
        <f t="shared" si="2"/>
        <v>8</v>
      </c>
      <c r="B16" s="33">
        <f t="shared" si="3"/>
        <v>42587</v>
      </c>
      <c r="C16" s="108"/>
      <c r="D16" s="33">
        <v>42587</v>
      </c>
      <c r="E16" s="86" t="s">
        <v>398</v>
      </c>
      <c r="F16" s="101"/>
      <c r="G16" s="7" t="s">
        <v>85</v>
      </c>
      <c r="H16" s="97"/>
      <c r="I16" s="97"/>
      <c r="J16" s="96"/>
      <c r="K16" s="97"/>
      <c r="L16" s="34">
        <v>6845000</v>
      </c>
      <c r="M16" s="35"/>
      <c r="N16" s="35" t="s">
        <v>8</v>
      </c>
      <c r="O16" s="43" t="str">
        <f>IF(AND('331-CT'!$G$5=TH!G16,OR(M16="331",N16="331")),"x","")</f>
        <v/>
      </c>
      <c r="P16" s="43" t="str">
        <f>IF(AND(A16='111'!$L$11,OR($M16=$P$7,$N16=$P$7)),"x","")</f>
        <v/>
      </c>
      <c r="Q16" s="43" t="str">
        <f>IF(AND($M16=$P$7,$A16&lt;'111'!$L$11),"x","")</f>
        <v/>
      </c>
      <c r="R16" s="43" t="str">
        <f>IF(AND($N16=$P$7,$A16&lt;'111'!$L$11),"x","")</f>
        <v/>
      </c>
    </row>
    <row r="17" spans="1:18" ht="15.75" hidden="1" customHeight="1">
      <c r="A17" s="32">
        <f t="shared" si="2"/>
        <v>8</v>
      </c>
      <c r="B17" s="33">
        <f t="shared" si="3"/>
        <v>42592</v>
      </c>
      <c r="C17" s="108"/>
      <c r="D17" s="33">
        <v>42592</v>
      </c>
      <c r="E17" s="86" t="s">
        <v>399</v>
      </c>
      <c r="F17" s="101"/>
      <c r="G17" s="7" t="s">
        <v>85</v>
      </c>
      <c r="H17" s="97"/>
      <c r="I17" s="97"/>
      <c r="J17" s="96"/>
      <c r="K17" s="97"/>
      <c r="L17" s="34">
        <v>114515000</v>
      </c>
      <c r="M17" s="35" t="s">
        <v>8</v>
      </c>
      <c r="N17" s="35"/>
      <c r="O17" s="43" t="str">
        <f>IF(AND('331-CT'!$G$5=TH!G17,OR(M17="331",N17="331")),"x","")</f>
        <v/>
      </c>
      <c r="P17" s="43" t="str">
        <f>IF(AND(A17='111'!$L$11,OR($M17=$P$7,$N17=$P$7)),"x","")</f>
        <v/>
      </c>
      <c r="Q17" s="43" t="str">
        <f>IF(AND($M17=$P$7,$A17&lt;'111'!$L$11),"x","")</f>
        <v/>
      </c>
      <c r="R17" s="43" t="str">
        <f>IF(AND($N17=$P$7,$A17&lt;'111'!$L$11),"x","")</f>
        <v/>
      </c>
    </row>
    <row r="18" spans="1:18" ht="15.75" customHeight="1">
      <c r="A18" s="32">
        <f t="shared" si="2"/>
        <v>10</v>
      </c>
      <c r="B18" s="33">
        <f t="shared" si="3"/>
        <v>42650</v>
      </c>
      <c r="C18" s="108"/>
      <c r="D18" s="33">
        <v>42650</v>
      </c>
      <c r="E18" s="86" t="s">
        <v>400</v>
      </c>
      <c r="F18" s="101"/>
      <c r="G18" s="7" t="s">
        <v>85</v>
      </c>
      <c r="H18" s="97">
        <v>2215.5</v>
      </c>
      <c r="I18" s="97">
        <v>105000</v>
      </c>
      <c r="J18" s="96"/>
      <c r="K18" s="97"/>
      <c r="L18" s="34">
        <f>ROUND(H18*I18,-3)</f>
        <v>232628000</v>
      </c>
      <c r="M18" s="35" t="s">
        <v>92</v>
      </c>
      <c r="N18" s="35" t="s">
        <v>8</v>
      </c>
      <c r="O18" s="43" t="str">
        <f>IF(AND('331-CT'!$G$5=TH!G18,OR(M18="331",N18="331")),"x","")</f>
        <v/>
      </c>
      <c r="P18" s="43" t="str">
        <f>IF(AND(A18='111'!$L$11,OR($M18=$P$7,$N18=$P$7)),"x","")</f>
        <v/>
      </c>
      <c r="Q18" s="43" t="str">
        <f>IF(AND($M18=$P$7,$A18&lt;'111'!$L$11),"x","")</f>
        <v/>
      </c>
      <c r="R18" s="43" t="str">
        <f>IF(AND($N18=$P$7,$A18&lt;'111'!$L$11),"x","")</f>
        <v/>
      </c>
    </row>
    <row r="19" spans="1:18" ht="15.75" hidden="1" customHeight="1">
      <c r="A19" s="32">
        <f t="shared" si="2"/>
        <v>11</v>
      </c>
      <c r="B19" s="33">
        <f t="shared" si="3"/>
        <v>42689</v>
      </c>
      <c r="C19" s="108"/>
      <c r="D19" s="33">
        <v>42689</v>
      </c>
      <c r="E19" s="86" t="s">
        <v>399</v>
      </c>
      <c r="F19" s="101"/>
      <c r="G19" s="7" t="s">
        <v>85</v>
      </c>
      <c r="H19" s="97"/>
      <c r="I19" s="97"/>
      <c r="J19" s="96"/>
      <c r="K19" s="97"/>
      <c r="L19" s="34">
        <v>200000000</v>
      </c>
      <c r="M19" s="35" t="s">
        <v>8</v>
      </c>
      <c r="N19" s="35"/>
      <c r="O19" s="43" t="str">
        <f>IF(AND('331-CT'!$G$5=TH!G19,OR(M19="331",N19="331")),"x","")</f>
        <v/>
      </c>
      <c r="P19" s="43" t="str">
        <f>IF(AND(A19='111'!$L$11,OR($M19=$P$7,$N19=$P$7)),"x","")</f>
        <v/>
      </c>
      <c r="Q19" s="43" t="str">
        <f>IF(AND($M19=$P$7,$A19&lt;'111'!$L$11),"x","")</f>
        <v/>
      </c>
      <c r="R19" s="43" t="str">
        <f>IF(AND($N19=$P$7,$A19&lt;'111'!$L$11),"x","")</f>
        <v/>
      </c>
    </row>
    <row r="20" spans="1:18" ht="15.75" customHeight="1">
      <c r="A20" s="32">
        <f t="shared" si="2"/>
        <v>11</v>
      </c>
      <c r="B20" s="33">
        <f t="shared" si="3"/>
        <v>42701</v>
      </c>
      <c r="C20" s="108"/>
      <c r="D20" s="85">
        <v>42701</v>
      </c>
      <c r="E20" s="86" t="s">
        <v>246</v>
      </c>
      <c r="F20" s="155"/>
      <c r="G20" s="7" t="s">
        <v>109</v>
      </c>
      <c r="H20" s="97">
        <v>10</v>
      </c>
      <c r="I20" s="97">
        <f>8.5*22500</f>
        <v>191250</v>
      </c>
      <c r="J20" s="96"/>
      <c r="K20" s="97"/>
      <c r="L20" s="34">
        <f>ROUND(H20*I20,-3)</f>
        <v>1913000</v>
      </c>
      <c r="M20" s="35" t="s">
        <v>92</v>
      </c>
      <c r="N20" s="35" t="s">
        <v>8</v>
      </c>
      <c r="O20" s="43" t="str">
        <f>IF(AND('331-CT'!$G$5=TH!G20,OR(M20="331",N20="331")),"x","")</f>
        <v/>
      </c>
      <c r="P20" s="43" t="str">
        <f>IF(AND(A20='111'!$L$11,OR($M20=$P$7,$N20=$P$7)),"x","")</f>
        <v/>
      </c>
      <c r="Q20" s="43" t="str">
        <f>IF(AND($M20=$P$7,$A20&lt;'111'!$L$11),"x","")</f>
        <v/>
      </c>
      <c r="R20" s="43" t="str">
        <f>IF(AND($N20=$P$7,$A20&lt;'111'!$L$11),"x","")</f>
        <v/>
      </c>
    </row>
    <row r="21" spans="1:18" ht="15.75" hidden="1" customHeight="1">
      <c r="A21" s="32">
        <f t="shared" si="2"/>
        <v>12</v>
      </c>
      <c r="B21" s="33">
        <f t="shared" si="3"/>
        <v>42709</v>
      </c>
      <c r="C21" s="108"/>
      <c r="D21" s="33">
        <v>42709</v>
      </c>
      <c r="E21" s="86" t="s">
        <v>401</v>
      </c>
      <c r="F21" s="101"/>
      <c r="G21" s="7" t="s">
        <v>85</v>
      </c>
      <c r="H21" s="97"/>
      <c r="I21" s="97"/>
      <c r="J21" s="96"/>
      <c r="K21" s="97"/>
      <c r="L21" s="34">
        <v>200000000</v>
      </c>
      <c r="M21" s="35"/>
      <c r="N21" s="35" t="s">
        <v>8</v>
      </c>
      <c r="O21" s="43" t="str">
        <f>IF(AND('331-CT'!$G$5=TH!G21,OR(M21="331",N21="331")),"x","")</f>
        <v/>
      </c>
      <c r="P21" s="43" t="str">
        <f>IF(AND(A21='111'!$L$11,OR($M21=$P$7,$N21=$P$7)),"x","")</f>
        <v/>
      </c>
      <c r="Q21" s="43" t="str">
        <f>IF(AND($M21=$P$7,$A21&lt;'111'!$L$11),"x","")</f>
        <v/>
      </c>
      <c r="R21" s="43" t="str">
        <f>IF(AND($N21=$P$7,$A21&lt;'111'!$L$11),"x","")</f>
        <v/>
      </c>
    </row>
    <row r="22" spans="1:18" ht="15.75" customHeight="1">
      <c r="A22" s="32">
        <f t="shared" si="2"/>
        <v>12</v>
      </c>
      <c r="B22" s="33">
        <f t="shared" si="3"/>
        <v>42711</v>
      </c>
      <c r="C22" s="108"/>
      <c r="D22" s="85">
        <v>42711</v>
      </c>
      <c r="E22" s="86" t="s">
        <v>243</v>
      </c>
      <c r="F22" s="155"/>
      <c r="G22" s="7" t="s">
        <v>111</v>
      </c>
      <c r="H22" s="97">
        <v>495</v>
      </c>
      <c r="I22" s="97">
        <v>80000</v>
      </c>
      <c r="J22" s="96"/>
      <c r="K22" s="97"/>
      <c r="L22" s="34">
        <f t="shared" ref="L22:L27" si="4">ROUND(H22*I22,-3)</f>
        <v>39600000</v>
      </c>
      <c r="M22" s="35" t="s">
        <v>92</v>
      </c>
      <c r="N22" s="35" t="s">
        <v>8</v>
      </c>
      <c r="O22" s="43" t="str">
        <f>IF(AND('331-CT'!$G$5=TH!G22,OR(M22="331",N22="331")),"x","")</f>
        <v/>
      </c>
      <c r="P22" s="43" t="str">
        <f>IF(AND(A22='111'!$L$11,OR($M22=$P$7,$N22=$P$7)),"x","")</f>
        <v/>
      </c>
      <c r="Q22" s="43" t="str">
        <f>IF(AND($M22=$P$7,$A22&lt;'111'!$L$11),"x","")</f>
        <v/>
      </c>
      <c r="R22" s="43" t="str">
        <f>IF(AND($N22=$P$7,$A22&lt;'111'!$L$11),"x","")</f>
        <v/>
      </c>
    </row>
    <row r="23" spans="1:18" ht="15.75" customHeight="1">
      <c r="A23" s="32">
        <f t="shared" si="2"/>
        <v>12</v>
      </c>
      <c r="B23" s="33">
        <f t="shared" si="3"/>
        <v>42714</v>
      </c>
      <c r="C23" s="108"/>
      <c r="D23" s="85">
        <v>42714</v>
      </c>
      <c r="E23" s="86" t="s">
        <v>244</v>
      </c>
      <c r="F23" s="155"/>
      <c r="G23" s="7" t="s">
        <v>111</v>
      </c>
      <c r="H23" s="97">
        <v>429</v>
      </c>
      <c r="I23" s="97">
        <v>85000</v>
      </c>
      <c r="J23" s="96"/>
      <c r="K23" s="97"/>
      <c r="L23" s="34">
        <f t="shared" si="4"/>
        <v>36465000</v>
      </c>
      <c r="M23" s="35" t="s">
        <v>92</v>
      </c>
      <c r="N23" s="35" t="s">
        <v>8</v>
      </c>
      <c r="O23" s="43" t="str">
        <f>IF(AND('331-CT'!$G$5=TH!G23,OR(M23="331",N23="331")),"x","")</f>
        <v/>
      </c>
      <c r="P23" s="43" t="str">
        <f>IF(AND(A23='111'!$L$11,OR($M23=$P$7,$N23=$P$7)),"x","")</f>
        <v/>
      </c>
      <c r="Q23" s="43" t="str">
        <f>IF(AND($M23=$P$7,$A23&lt;'111'!$L$11),"x","")</f>
        <v/>
      </c>
      <c r="R23" s="43" t="str">
        <f>IF(AND($N23=$P$7,$A23&lt;'111'!$L$11),"x","")</f>
        <v/>
      </c>
    </row>
    <row r="24" spans="1:18" ht="15.75" customHeight="1">
      <c r="A24" s="32">
        <f t="shared" si="2"/>
        <v>12</v>
      </c>
      <c r="B24" s="33">
        <f t="shared" si="3"/>
        <v>42714</v>
      </c>
      <c r="C24" s="108"/>
      <c r="D24" s="85">
        <v>42714</v>
      </c>
      <c r="E24" s="86" t="s">
        <v>245</v>
      </c>
      <c r="F24" s="155"/>
      <c r="G24" s="7" t="s">
        <v>111</v>
      </c>
      <c r="H24" s="97">
        <v>154</v>
      </c>
      <c r="I24" s="97">
        <v>80000</v>
      </c>
      <c r="J24" s="96"/>
      <c r="K24" s="97"/>
      <c r="L24" s="34">
        <f t="shared" si="4"/>
        <v>12320000</v>
      </c>
      <c r="M24" s="35" t="s">
        <v>92</v>
      </c>
      <c r="N24" s="35" t="s">
        <v>8</v>
      </c>
      <c r="O24" s="43" t="str">
        <f>IF(AND('331-CT'!$G$5=TH!G24,OR(M24="331",N24="331")),"x","")</f>
        <v/>
      </c>
      <c r="P24" s="43" t="str">
        <f>IF(AND(A24='111'!$L$11,OR($M24=$P$7,$N24=$P$7)),"x","")</f>
        <v/>
      </c>
      <c r="Q24" s="43" t="str">
        <f>IF(AND($M24=$P$7,$A24&lt;'111'!$L$11),"x","")</f>
        <v/>
      </c>
      <c r="R24" s="43" t="str">
        <f>IF(AND($N24=$P$7,$A24&lt;'111'!$L$11),"x","")</f>
        <v/>
      </c>
    </row>
    <row r="25" spans="1:18" ht="15.75" customHeight="1">
      <c r="A25" s="32">
        <f t="shared" si="2"/>
        <v>12</v>
      </c>
      <c r="B25" s="33">
        <f t="shared" si="3"/>
        <v>42720</v>
      </c>
      <c r="C25" s="108"/>
      <c r="D25" s="85">
        <v>42720</v>
      </c>
      <c r="E25" s="86" t="s">
        <v>243</v>
      </c>
      <c r="F25" s="155"/>
      <c r="G25" s="7" t="s">
        <v>111</v>
      </c>
      <c r="H25" s="97">
        <v>886</v>
      </c>
      <c r="I25" s="97">
        <v>90000</v>
      </c>
      <c r="J25" s="96"/>
      <c r="K25" s="97"/>
      <c r="L25" s="34">
        <f t="shared" si="4"/>
        <v>79740000</v>
      </c>
      <c r="M25" s="35" t="s">
        <v>92</v>
      </c>
      <c r="N25" s="35" t="s">
        <v>8</v>
      </c>
      <c r="O25" s="43" t="str">
        <f>IF(AND('331-CT'!$G$5=TH!G25,OR(M25="331",N25="331")),"x","")</f>
        <v/>
      </c>
      <c r="P25" s="43" t="str">
        <f>IF(AND(A25='111'!$L$11,OR($M25=$P$7,$N25=$P$7)),"x","")</f>
        <v/>
      </c>
      <c r="Q25" s="43" t="str">
        <f>IF(AND($M25=$P$7,$A25&lt;'111'!$L$11),"x","")</f>
        <v/>
      </c>
      <c r="R25" s="43" t="str">
        <f>IF(AND($N25=$P$7,$A25&lt;'111'!$L$11),"x","")</f>
        <v/>
      </c>
    </row>
    <row r="26" spans="1:18" ht="15.75" customHeight="1">
      <c r="A26" s="32">
        <f t="shared" si="2"/>
        <v>12</v>
      </c>
      <c r="B26" s="33">
        <f t="shared" si="3"/>
        <v>42722</v>
      </c>
      <c r="C26" s="108"/>
      <c r="D26" s="33">
        <v>42722</v>
      </c>
      <c r="E26" s="86" t="s">
        <v>393</v>
      </c>
      <c r="F26" s="101"/>
      <c r="G26" s="149" t="s">
        <v>352</v>
      </c>
      <c r="H26" s="97">
        <f>2870</f>
        <v>2870</v>
      </c>
      <c r="I26" s="97">
        <v>5000</v>
      </c>
      <c r="J26" s="96"/>
      <c r="K26" s="97"/>
      <c r="L26" s="34">
        <f t="shared" si="4"/>
        <v>14350000</v>
      </c>
      <c r="M26" s="35" t="s">
        <v>92</v>
      </c>
      <c r="N26" s="35" t="s">
        <v>8</v>
      </c>
      <c r="O26" s="43" t="str">
        <f>IF(AND('331-CT'!$G$5=TH!G26,OR(M26="331",N26="331")),"x","")</f>
        <v/>
      </c>
      <c r="P26" s="43" t="str">
        <f>IF(AND(A26='111'!$L$11,OR($M26=$P$7,$N26=$P$7)),"x","")</f>
        <v/>
      </c>
      <c r="Q26" s="43" t="str">
        <f>IF(AND($M26=$P$7,$A26&lt;'111'!$L$11),"x","")</f>
        <v/>
      </c>
      <c r="R26" s="43" t="str">
        <f>IF(AND($N26=$P$7,$A26&lt;'111'!$L$11),"x","")</f>
        <v/>
      </c>
    </row>
    <row r="27" spans="1:18" ht="15.75" customHeight="1">
      <c r="A27" s="32">
        <f t="shared" si="2"/>
        <v>12</v>
      </c>
      <c r="B27" s="33">
        <f t="shared" si="3"/>
        <v>42728</v>
      </c>
      <c r="C27" s="108"/>
      <c r="D27" s="85">
        <v>42728</v>
      </c>
      <c r="E27" s="86" t="s">
        <v>243</v>
      </c>
      <c r="F27" s="155"/>
      <c r="G27" s="7" t="s">
        <v>111</v>
      </c>
      <c r="H27" s="97">
        <v>686</v>
      </c>
      <c r="I27" s="97">
        <v>87000</v>
      </c>
      <c r="J27" s="96"/>
      <c r="K27" s="97"/>
      <c r="L27" s="34">
        <f t="shared" si="4"/>
        <v>59682000</v>
      </c>
      <c r="M27" s="35" t="s">
        <v>92</v>
      </c>
      <c r="N27" s="35" t="s">
        <v>8</v>
      </c>
      <c r="O27" s="43" t="str">
        <f>IF(AND('331-CT'!$G$5=TH!G27,OR(M27="331",N27="331")),"x","")</f>
        <v/>
      </c>
      <c r="P27" s="43" t="str">
        <f>IF(AND(A27='111'!$L$11,OR($M27=$P$7,$N27=$P$7)),"x","")</f>
        <v/>
      </c>
      <c r="Q27" s="43" t="str">
        <f>IF(AND($M27=$P$7,$A27&lt;'111'!$L$11),"x","")</f>
        <v/>
      </c>
      <c r="R27" s="43" t="str">
        <f>IF(AND($N27=$P$7,$A27&lt;'111'!$L$11),"x","")</f>
        <v/>
      </c>
    </row>
    <row r="28" spans="1:18" ht="15.75" hidden="1" customHeight="1">
      <c r="A28" s="32">
        <f t="shared" si="2"/>
        <v>12</v>
      </c>
      <c r="B28" s="33">
        <f t="shared" si="3"/>
        <v>42728</v>
      </c>
      <c r="C28" s="108"/>
      <c r="D28" s="33">
        <v>42728</v>
      </c>
      <c r="E28" s="86" t="s">
        <v>630</v>
      </c>
      <c r="F28" s="101" t="s">
        <v>476</v>
      </c>
      <c r="G28" s="7" t="s">
        <v>111</v>
      </c>
      <c r="H28" s="97"/>
      <c r="I28" s="97"/>
      <c r="J28" s="96"/>
      <c r="K28" s="97"/>
      <c r="L28" s="34">
        <v>35000000</v>
      </c>
      <c r="M28" s="35" t="s">
        <v>8</v>
      </c>
      <c r="N28" s="35"/>
      <c r="O28" s="43" t="str">
        <f>IF(AND('331-CT'!$G$5=TH!G28,OR(M28="331",N28="331")),"x","")</f>
        <v/>
      </c>
      <c r="P28" s="43" t="str">
        <f>IF(AND(A28='111'!$L$11,OR($M28=$P$7,$N28=$P$7)),"x","")</f>
        <v/>
      </c>
      <c r="Q28" s="43" t="str">
        <f>IF(AND($M28=$P$7,$A28&lt;'111'!$L$11),"x","")</f>
        <v/>
      </c>
      <c r="R28" s="43" t="str">
        <f>IF(AND($N28=$P$7,$A28&lt;'111'!$L$11),"x","")</f>
        <v/>
      </c>
    </row>
    <row r="29" spans="1:18" ht="15.75" customHeight="1">
      <c r="A29" s="32">
        <f t="shared" si="2"/>
        <v>12</v>
      </c>
      <c r="B29" s="33">
        <f t="shared" si="3"/>
        <v>42729</v>
      </c>
      <c r="C29" s="108"/>
      <c r="D29" s="85">
        <v>42729</v>
      </c>
      <c r="E29" s="86" t="s">
        <v>246</v>
      </c>
      <c r="F29" s="155"/>
      <c r="G29" s="7" t="s">
        <v>109</v>
      </c>
      <c r="H29" s="97">
        <v>1790</v>
      </c>
      <c r="I29" s="97">
        <f>8.5*22500</f>
        <v>191250</v>
      </c>
      <c r="J29" s="96"/>
      <c r="K29" s="97"/>
      <c r="L29" s="34">
        <f>ROUND(H29*I29,-3)</f>
        <v>342338000</v>
      </c>
      <c r="M29" s="35" t="s">
        <v>92</v>
      </c>
      <c r="N29" s="35" t="s">
        <v>8</v>
      </c>
      <c r="O29" s="43" t="str">
        <f>IF(AND('331-CT'!$G$5=TH!G29,OR(M29="331",N29="331")),"x","")</f>
        <v/>
      </c>
      <c r="P29" s="43" t="str">
        <f>IF(AND(A29='111'!$L$11,OR($M29=$P$7,$N29=$P$7)),"x","")</f>
        <v/>
      </c>
      <c r="Q29" s="43" t="str">
        <f>IF(AND($M29=$P$7,$A29&lt;'111'!$L$11),"x","")</f>
        <v/>
      </c>
      <c r="R29" s="43" t="str">
        <f>IF(AND($N29=$P$7,$A29&lt;'111'!$L$11),"x","")</f>
        <v/>
      </c>
    </row>
    <row r="30" spans="1:18" ht="15.75" hidden="1" customHeight="1">
      <c r="A30" s="32">
        <f t="shared" si="2"/>
        <v>12</v>
      </c>
      <c r="B30" s="33">
        <f t="shared" si="3"/>
        <v>42731</v>
      </c>
      <c r="C30" s="108"/>
      <c r="D30" s="33">
        <v>42731</v>
      </c>
      <c r="E30" s="86" t="s">
        <v>630</v>
      </c>
      <c r="F30" s="101" t="s">
        <v>476</v>
      </c>
      <c r="G30" s="7" t="s">
        <v>111</v>
      </c>
      <c r="H30" s="97"/>
      <c r="I30" s="97"/>
      <c r="J30" s="96"/>
      <c r="K30" s="97"/>
      <c r="L30" s="34">
        <v>100000000</v>
      </c>
      <c r="M30" s="35" t="s">
        <v>8</v>
      </c>
      <c r="N30" s="35"/>
      <c r="O30" s="43" t="str">
        <f>IF(AND('331-CT'!$G$5=TH!G30,OR(M30="331",N30="331")),"x","")</f>
        <v/>
      </c>
      <c r="P30" s="43" t="str">
        <f>IF(AND(A30='111'!$L$11,OR($M30=$P$7,$N30=$P$7)),"x","")</f>
        <v/>
      </c>
      <c r="Q30" s="43" t="str">
        <f>IF(AND($M30=$P$7,$A30&lt;'111'!$L$11),"x","")</f>
        <v/>
      </c>
      <c r="R30" s="43" t="str">
        <f>IF(AND($N30=$P$7,$A30&lt;'111'!$L$11),"x","")</f>
        <v/>
      </c>
    </row>
    <row r="31" spans="1:18" ht="15.75" customHeight="1">
      <c r="A31" s="32">
        <f t="shared" si="2"/>
        <v>12</v>
      </c>
      <c r="B31" s="33">
        <f t="shared" si="3"/>
        <v>42733</v>
      </c>
      <c r="C31" s="108"/>
      <c r="D31" s="85">
        <v>42733</v>
      </c>
      <c r="E31" s="86" t="s">
        <v>243</v>
      </c>
      <c r="F31" s="155"/>
      <c r="G31" s="7" t="s">
        <v>111</v>
      </c>
      <c r="H31" s="97">
        <v>730</v>
      </c>
      <c r="I31" s="97">
        <v>90000</v>
      </c>
      <c r="J31" s="96"/>
      <c r="K31" s="97"/>
      <c r="L31" s="34">
        <f>ROUND(H31*I31,-3)</f>
        <v>65700000</v>
      </c>
      <c r="M31" s="35" t="s">
        <v>92</v>
      </c>
      <c r="N31" s="35" t="s">
        <v>8</v>
      </c>
      <c r="O31" s="43" t="str">
        <f>IF(AND('331-CT'!$G$5=TH!G31,OR(M31="331",N31="331")),"x","")</f>
        <v/>
      </c>
      <c r="P31" s="43" t="str">
        <f>IF(AND(A31='111'!$L$11,OR($M31=$P$7,$N31=$P$7)),"x","")</f>
        <v/>
      </c>
      <c r="Q31" s="43" t="str">
        <f>IF(AND($M31=$P$7,$A31&lt;'111'!$L$11),"x","")</f>
        <v/>
      </c>
      <c r="R31" s="43" t="str">
        <f>IF(AND($N31=$P$7,$A31&lt;'111'!$L$11),"x","")</f>
        <v/>
      </c>
    </row>
    <row r="32" spans="1:18" ht="15.75" hidden="1" customHeight="1">
      <c r="A32" s="32">
        <f t="shared" si="2"/>
        <v>1</v>
      </c>
      <c r="B32" s="33">
        <f t="shared" si="3"/>
        <v>42736</v>
      </c>
      <c r="C32" s="108" t="s">
        <v>248</v>
      </c>
      <c r="D32" s="33">
        <v>42736</v>
      </c>
      <c r="E32" s="86" t="s">
        <v>249</v>
      </c>
      <c r="F32" s="101"/>
      <c r="G32" s="149"/>
      <c r="H32" s="97"/>
      <c r="I32" s="97"/>
      <c r="J32" s="96"/>
      <c r="K32" s="97"/>
      <c r="L32" s="34">
        <v>8000000</v>
      </c>
      <c r="M32" s="35" t="s">
        <v>33</v>
      </c>
      <c r="N32" s="35" t="s">
        <v>250</v>
      </c>
      <c r="O32" s="43" t="str">
        <f>IF(AND('331-CT'!$G$5=TH!G32,OR(M32="331",N32="331")),"x","")</f>
        <v/>
      </c>
      <c r="P32" s="43" t="str">
        <f>IF(AND(A32='111'!$L$11,OR($M32=$P$7,$N32=$P$7)),"x","")</f>
        <v/>
      </c>
      <c r="Q32" s="43" t="str">
        <f>IF(AND($M32=$P$7,$A32&lt;'111'!$L$11),"x","")</f>
        <v>x</v>
      </c>
      <c r="R32" s="43" t="str">
        <f>IF(AND($N32=$P$7,$A32&lt;'111'!$L$11),"x","")</f>
        <v/>
      </c>
    </row>
    <row r="33" spans="1:18" ht="15.75" hidden="1" customHeight="1">
      <c r="A33" s="32">
        <f t="shared" si="2"/>
        <v>1</v>
      </c>
      <c r="B33" s="33">
        <f t="shared" si="3"/>
        <v>42736</v>
      </c>
      <c r="C33" s="108" t="s">
        <v>251</v>
      </c>
      <c r="D33" s="33">
        <v>42736</v>
      </c>
      <c r="E33" s="86" t="s">
        <v>255</v>
      </c>
      <c r="F33" s="101"/>
      <c r="G33" s="149"/>
      <c r="H33" s="97"/>
      <c r="I33" s="97"/>
      <c r="J33" s="96"/>
      <c r="K33" s="97"/>
      <c r="L33" s="34">
        <v>6771000</v>
      </c>
      <c r="M33" s="35"/>
      <c r="N33" s="35" t="s">
        <v>33</v>
      </c>
      <c r="O33" s="43" t="str">
        <f>IF(AND('331-CT'!$G$5=TH!G33,OR(M33="331",N33="331")),"x","")</f>
        <v/>
      </c>
      <c r="P33" s="43" t="str">
        <f>IF(AND(A33='111'!$L$11,OR($M33=$P$7,$N33=$P$7)),"x","")</f>
        <v/>
      </c>
      <c r="Q33" s="43" t="str">
        <f>IF(AND($M33=$P$7,$A33&lt;'111'!$L$11),"x","")</f>
        <v/>
      </c>
      <c r="R33" s="43" t="str">
        <f>IF(AND($N33=$P$7,$A33&lt;'111'!$L$11),"x","")</f>
        <v>x</v>
      </c>
    </row>
    <row r="34" spans="1:18" ht="15.75" hidden="1" customHeight="1">
      <c r="A34" s="32">
        <f t="shared" si="2"/>
        <v>1</v>
      </c>
      <c r="B34" s="33">
        <f t="shared" si="3"/>
        <v>42736</v>
      </c>
      <c r="C34" s="108" t="s">
        <v>252</v>
      </c>
      <c r="D34" s="33">
        <v>42736</v>
      </c>
      <c r="E34" s="86" t="s">
        <v>256</v>
      </c>
      <c r="F34" s="101"/>
      <c r="G34" s="149"/>
      <c r="H34" s="97"/>
      <c r="I34" s="97"/>
      <c r="J34" s="96"/>
      <c r="K34" s="97"/>
      <c r="L34" s="34">
        <v>500000</v>
      </c>
      <c r="M34" s="35"/>
      <c r="N34" s="35" t="s">
        <v>33</v>
      </c>
      <c r="O34" s="43" t="str">
        <f>IF(AND('331-CT'!$G$5=TH!G34,OR(M34="331",N34="331")),"x","")</f>
        <v/>
      </c>
      <c r="P34" s="43" t="str">
        <f>IF(AND(A34='111'!$L$11,OR($M34=$P$7,$N34=$P$7)),"x","")</f>
        <v/>
      </c>
      <c r="Q34" s="43" t="str">
        <f>IF(AND($M34=$P$7,$A34&lt;'111'!$L$11),"x","")</f>
        <v/>
      </c>
      <c r="R34" s="43" t="str">
        <f>IF(AND($N34=$P$7,$A34&lt;'111'!$L$11),"x","")</f>
        <v>x</v>
      </c>
    </row>
    <row r="35" spans="1:18" ht="15.75" hidden="1" customHeight="1">
      <c r="A35" s="32">
        <f t="shared" si="2"/>
        <v>1</v>
      </c>
      <c r="B35" s="33">
        <f t="shared" si="3"/>
        <v>42736</v>
      </c>
      <c r="C35" s="108" t="s">
        <v>253</v>
      </c>
      <c r="D35" s="33">
        <v>42736</v>
      </c>
      <c r="E35" s="86" t="s">
        <v>257</v>
      </c>
      <c r="F35" s="101"/>
      <c r="G35" s="149"/>
      <c r="H35" s="97"/>
      <c r="I35" s="97"/>
      <c r="J35" s="96"/>
      <c r="K35" s="97"/>
      <c r="L35" s="34">
        <v>50000000</v>
      </c>
      <c r="M35" s="35"/>
      <c r="N35" s="35" t="s">
        <v>33</v>
      </c>
      <c r="O35" s="43" t="str">
        <f>IF(AND('331-CT'!$G$5=TH!G35,OR(M35="331",N35="331")),"x","")</f>
        <v/>
      </c>
      <c r="P35" s="43" t="str">
        <f>IF(AND(A35='111'!$L$11,OR($M35=$P$7,$N35=$P$7)),"x","")</f>
        <v/>
      </c>
      <c r="Q35" s="43" t="str">
        <f>IF(AND($M35=$P$7,$A35&lt;'111'!$L$11),"x","")</f>
        <v/>
      </c>
      <c r="R35" s="43" t="str">
        <f>IF(AND($N35=$P$7,$A35&lt;'111'!$L$11),"x","")</f>
        <v>x</v>
      </c>
    </row>
    <row r="36" spans="1:18" ht="15.75" hidden="1" customHeight="1">
      <c r="A36" s="32">
        <f t="shared" si="2"/>
        <v>1</v>
      </c>
      <c r="B36" s="33">
        <f t="shared" si="3"/>
        <v>42736</v>
      </c>
      <c r="C36" s="108" t="s">
        <v>254</v>
      </c>
      <c r="D36" s="33">
        <v>42736</v>
      </c>
      <c r="E36" s="86" t="s">
        <v>258</v>
      </c>
      <c r="F36" s="101"/>
      <c r="G36" s="149"/>
      <c r="H36" s="97"/>
      <c r="I36" s="97"/>
      <c r="J36" s="96"/>
      <c r="K36" s="97"/>
      <c r="L36" s="34">
        <v>61031000</v>
      </c>
      <c r="M36" s="35"/>
      <c r="N36" s="35" t="s">
        <v>33</v>
      </c>
      <c r="O36" s="43" t="str">
        <f>IF(AND('331-CT'!$G$5=TH!G36,OR(M36="331",N36="331")),"x","")</f>
        <v/>
      </c>
      <c r="P36" s="43" t="str">
        <f>IF(AND(A36='111'!$L$11,OR($M36=$P$7,$N36=$P$7)),"x","")</f>
        <v/>
      </c>
      <c r="Q36" s="43" t="str">
        <f>IF(AND($M36=$P$7,$A36&lt;'111'!$L$11),"x","")</f>
        <v/>
      </c>
      <c r="R36" s="43" t="str">
        <f>IF(AND($N36=$P$7,$A36&lt;'111'!$L$11),"x","")</f>
        <v>x</v>
      </c>
    </row>
    <row r="37" spans="1:18" ht="15.75" customHeight="1">
      <c r="A37" s="32">
        <f t="shared" si="2"/>
        <v>1</v>
      </c>
      <c r="B37" s="33">
        <f t="shared" si="3"/>
        <v>42737</v>
      </c>
      <c r="C37" s="108"/>
      <c r="D37" s="85">
        <v>42737</v>
      </c>
      <c r="E37" s="86" t="s">
        <v>243</v>
      </c>
      <c r="F37" s="155"/>
      <c r="G37" s="7" t="s">
        <v>111</v>
      </c>
      <c r="H37" s="97">
        <v>690</v>
      </c>
      <c r="I37" s="97">
        <v>83000</v>
      </c>
      <c r="J37" s="96"/>
      <c r="K37" s="97"/>
      <c r="L37" s="34">
        <f>ROUND(H37*I37,-3)</f>
        <v>57270000</v>
      </c>
      <c r="M37" s="35" t="s">
        <v>92</v>
      </c>
      <c r="N37" s="35" t="s">
        <v>8</v>
      </c>
      <c r="O37" s="43" t="str">
        <f>IF(AND('331-CT'!$G$5=TH!G37,OR(M37="331",N37="331")),"x","")</f>
        <v/>
      </c>
      <c r="P37" s="43" t="str">
        <f>IF(AND(A37='111'!$L$11,OR($M37=$P$7,$N37=$P$7)),"x","")</f>
        <v/>
      </c>
      <c r="Q37" s="43" t="str">
        <f>IF(AND($M37=$P$7,$A37&lt;'111'!$L$11),"x","")</f>
        <v/>
      </c>
      <c r="R37" s="43" t="str">
        <f>IF(AND($N37=$P$7,$A37&lt;'111'!$L$11),"x","")</f>
        <v/>
      </c>
    </row>
    <row r="38" spans="1:18" ht="15.75" customHeight="1">
      <c r="A38" s="32">
        <f t="shared" si="2"/>
        <v>1</v>
      </c>
      <c r="B38" s="33">
        <f t="shared" si="3"/>
        <v>42738</v>
      </c>
      <c r="C38" s="108"/>
      <c r="D38" s="33">
        <v>42738</v>
      </c>
      <c r="E38" s="86" t="s">
        <v>393</v>
      </c>
      <c r="F38" s="101"/>
      <c r="G38" s="149" t="s">
        <v>352</v>
      </c>
      <c r="H38" s="97">
        <v>2860</v>
      </c>
      <c r="I38" s="97">
        <v>11000</v>
      </c>
      <c r="J38" s="96"/>
      <c r="K38" s="97"/>
      <c r="L38" s="34">
        <f>ROUND(H38*I38,-3)</f>
        <v>31460000</v>
      </c>
      <c r="M38" s="35" t="s">
        <v>92</v>
      </c>
      <c r="N38" s="35" t="s">
        <v>8</v>
      </c>
      <c r="O38" s="43" t="str">
        <f>IF(AND('331-CT'!$G$5=TH!G38,OR(M38="331",N38="331")),"x","")</f>
        <v/>
      </c>
      <c r="P38" s="43" t="str">
        <f>IF(AND(A38='111'!$L$11,OR($M38=$P$7,$N38=$P$7)),"x","")</f>
        <v/>
      </c>
      <c r="Q38" s="43" t="str">
        <f>IF(AND($M38=$P$7,$A38&lt;'111'!$L$11),"x","")</f>
        <v/>
      </c>
      <c r="R38" s="43" t="str">
        <f>IF(AND($N38=$P$7,$A38&lt;'111'!$L$11),"x","")</f>
        <v/>
      </c>
    </row>
    <row r="39" spans="1:18" ht="15.75" hidden="1" customHeight="1">
      <c r="A39" s="32">
        <f t="shared" si="2"/>
        <v>1</v>
      </c>
      <c r="B39" s="33">
        <f t="shared" si="3"/>
        <v>42738</v>
      </c>
      <c r="C39" s="108" t="s">
        <v>260</v>
      </c>
      <c r="D39" s="33">
        <v>42738</v>
      </c>
      <c r="E39" s="86" t="s">
        <v>272</v>
      </c>
      <c r="F39" s="101"/>
      <c r="G39" s="149"/>
      <c r="H39" s="97"/>
      <c r="I39" s="97"/>
      <c r="J39" s="96"/>
      <c r="K39" s="97"/>
      <c r="L39" s="34">
        <v>70000000</v>
      </c>
      <c r="M39" s="35" t="s">
        <v>287</v>
      </c>
      <c r="N39" s="35" t="s">
        <v>33</v>
      </c>
      <c r="O39" s="43" t="str">
        <f>IF(AND('331-CT'!$G$5=TH!G39,OR(M39="331",N39="331")),"x","")</f>
        <v/>
      </c>
      <c r="P39" s="43" t="str">
        <f>IF(AND(A39='111'!$L$11,OR($M39=$P$7,$N39=$P$7)),"x","")</f>
        <v/>
      </c>
      <c r="Q39" s="43" t="str">
        <f>IF(AND($M39=$P$7,$A39&lt;'111'!$L$11),"x","")</f>
        <v/>
      </c>
      <c r="R39" s="43" t="str">
        <f>IF(AND($N39=$P$7,$A39&lt;'111'!$L$11),"x","")</f>
        <v>x</v>
      </c>
    </row>
    <row r="40" spans="1:18" ht="15.75" hidden="1" customHeight="1">
      <c r="A40" s="32">
        <f t="shared" si="2"/>
        <v>1</v>
      </c>
      <c r="B40" s="33">
        <f t="shared" si="3"/>
        <v>42738</v>
      </c>
      <c r="C40" s="108" t="s">
        <v>261</v>
      </c>
      <c r="D40" s="33">
        <v>42738</v>
      </c>
      <c r="E40" s="86" t="s">
        <v>273</v>
      </c>
      <c r="F40" s="101"/>
      <c r="G40" s="149" t="s">
        <v>274</v>
      </c>
      <c r="H40" s="97"/>
      <c r="I40" s="97"/>
      <c r="J40" s="96"/>
      <c r="K40" s="97"/>
      <c r="L40" s="34">
        <v>10517000</v>
      </c>
      <c r="M40" s="35" t="s">
        <v>286</v>
      </c>
      <c r="N40" s="35" t="s">
        <v>33</v>
      </c>
      <c r="O40" s="43" t="str">
        <f>IF(AND('331-CT'!$G$5=TH!G40,OR(M40="331",N40="331")),"x","")</f>
        <v/>
      </c>
      <c r="P40" s="43" t="str">
        <f>IF(AND(A40='111'!$L$11,OR($M40=$P$7,$N40=$P$7)),"x","")</f>
        <v/>
      </c>
      <c r="Q40" s="43" t="str">
        <f>IF(AND($M40=$P$7,$A40&lt;'111'!$L$11),"x","")</f>
        <v/>
      </c>
      <c r="R40" s="43" t="str">
        <f>IF(AND($N40=$P$7,$A40&lt;'111'!$L$11),"x","")</f>
        <v>x</v>
      </c>
    </row>
    <row r="41" spans="1:18" ht="15.75" hidden="1" customHeight="1">
      <c r="A41" s="32">
        <f t="shared" si="2"/>
        <v>1</v>
      </c>
      <c r="B41" s="33">
        <f t="shared" si="3"/>
        <v>42738</v>
      </c>
      <c r="C41" s="108" t="s">
        <v>262</v>
      </c>
      <c r="D41" s="33">
        <v>42738</v>
      </c>
      <c r="E41" s="86" t="s">
        <v>275</v>
      </c>
      <c r="F41" s="101"/>
      <c r="G41" s="149" t="s">
        <v>276</v>
      </c>
      <c r="H41" s="97"/>
      <c r="I41" s="97"/>
      <c r="J41" s="96"/>
      <c r="K41" s="97"/>
      <c r="L41" s="34">
        <v>28017000</v>
      </c>
      <c r="M41" s="35" t="s">
        <v>286</v>
      </c>
      <c r="N41" s="35" t="s">
        <v>33</v>
      </c>
      <c r="O41" s="43" t="str">
        <f>IF(AND('331-CT'!$G$5=TH!G41,OR(M41="331",N41="331")),"x","")</f>
        <v/>
      </c>
      <c r="P41" s="43" t="str">
        <f>IF(AND(A41='111'!$L$11,OR($M41=$P$7,$N41=$P$7)),"x","")</f>
        <v/>
      </c>
      <c r="Q41" s="43" t="str">
        <f>IF(AND($M41=$P$7,$A41&lt;'111'!$L$11),"x","")</f>
        <v/>
      </c>
      <c r="R41" s="43" t="str">
        <f>IF(AND($N41=$P$7,$A41&lt;'111'!$L$11),"x","")</f>
        <v>x</v>
      </c>
    </row>
    <row r="42" spans="1:18" ht="15.75" hidden="1" customHeight="1">
      <c r="A42" s="32">
        <f t="shared" si="2"/>
        <v>1</v>
      </c>
      <c r="B42" s="33">
        <f t="shared" si="3"/>
        <v>42738</v>
      </c>
      <c r="C42" s="108" t="s">
        <v>263</v>
      </c>
      <c r="D42" s="33">
        <v>42738</v>
      </c>
      <c r="E42" s="86" t="s">
        <v>277</v>
      </c>
      <c r="F42" s="101"/>
      <c r="G42" s="149" t="s">
        <v>278</v>
      </c>
      <c r="H42" s="97"/>
      <c r="I42" s="97"/>
      <c r="J42" s="96"/>
      <c r="K42" s="97"/>
      <c r="L42" s="34">
        <v>150050000</v>
      </c>
      <c r="M42" s="35"/>
      <c r="N42" s="35" t="s">
        <v>33</v>
      </c>
      <c r="O42" s="43" t="str">
        <f>IF(AND('331-CT'!$G$5=TH!G42,OR(M42="331",N42="331")),"x","")</f>
        <v/>
      </c>
      <c r="P42" s="43" t="str">
        <f>IF(AND(A42='111'!$L$11,OR($M42=$P$7,$N42=$P$7)),"x","")</f>
        <v/>
      </c>
      <c r="Q42" s="43" t="str">
        <f>IF(AND($M42=$P$7,$A42&lt;'111'!$L$11),"x","")</f>
        <v/>
      </c>
      <c r="R42" s="43" t="str">
        <f>IF(AND($N42=$P$7,$A42&lt;'111'!$L$11),"x","")</f>
        <v>x</v>
      </c>
    </row>
    <row r="43" spans="1:18" ht="15.75" hidden="1" customHeight="1">
      <c r="A43" s="32">
        <f t="shared" si="2"/>
        <v>1</v>
      </c>
      <c r="B43" s="33">
        <f t="shared" si="3"/>
        <v>42738</v>
      </c>
      <c r="C43" s="108" t="s">
        <v>264</v>
      </c>
      <c r="D43" s="33">
        <v>42738</v>
      </c>
      <c r="E43" s="86" t="s">
        <v>279</v>
      </c>
      <c r="F43" s="101"/>
      <c r="G43" s="149"/>
      <c r="H43" s="97"/>
      <c r="I43" s="97"/>
      <c r="J43" s="96"/>
      <c r="K43" s="97"/>
      <c r="L43" s="34">
        <v>21382000</v>
      </c>
      <c r="M43" s="35"/>
      <c r="N43" s="35" t="s">
        <v>33</v>
      </c>
      <c r="O43" s="43" t="str">
        <f>IF(AND('331-CT'!$G$5=TH!G43,OR(M43="331",N43="331")),"x","")</f>
        <v/>
      </c>
      <c r="P43" s="43" t="str">
        <f>IF(AND(A43='111'!$L$11,OR($M43=$P$7,$N43=$P$7)),"x","")</f>
        <v/>
      </c>
      <c r="Q43" s="43" t="str">
        <f>IF(AND($M43=$P$7,$A43&lt;'111'!$L$11),"x","")</f>
        <v/>
      </c>
      <c r="R43" s="43" t="str">
        <f>IF(AND($N43=$P$7,$A43&lt;'111'!$L$11),"x","")</f>
        <v>x</v>
      </c>
    </row>
    <row r="44" spans="1:18" ht="15.75" hidden="1" customHeight="1">
      <c r="A44" s="32">
        <f t="shared" si="2"/>
        <v>1</v>
      </c>
      <c r="B44" s="33">
        <f t="shared" si="3"/>
        <v>42738</v>
      </c>
      <c r="C44" s="108" t="s">
        <v>265</v>
      </c>
      <c r="D44" s="33">
        <v>42738</v>
      </c>
      <c r="E44" s="86" t="s">
        <v>280</v>
      </c>
      <c r="F44" s="101"/>
      <c r="G44" s="149"/>
      <c r="H44" s="97"/>
      <c r="I44" s="97"/>
      <c r="J44" s="96"/>
      <c r="K44" s="97"/>
      <c r="L44" s="34">
        <v>10000000</v>
      </c>
      <c r="M44" s="35"/>
      <c r="N44" s="35" t="s">
        <v>33</v>
      </c>
      <c r="O44" s="43" t="str">
        <f>IF(AND('331-CT'!$G$5=TH!G44,OR(M44="331",N44="331")),"x","")</f>
        <v/>
      </c>
      <c r="P44" s="43" t="str">
        <f>IF(AND(A44='111'!$L$11,OR($M44=$P$7,$N44=$P$7)),"x","")</f>
        <v/>
      </c>
      <c r="Q44" s="43" t="str">
        <f>IF(AND($M44=$P$7,$A44&lt;'111'!$L$11),"x","")</f>
        <v/>
      </c>
      <c r="R44" s="43" t="str">
        <f>IF(AND($N44=$P$7,$A44&lt;'111'!$L$11),"x","")</f>
        <v>x</v>
      </c>
    </row>
    <row r="45" spans="1:18" ht="15.75" hidden="1" customHeight="1">
      <c r="A45" s="32">
        <f t="shared" si="2"/>
        <v>1</v>
      </c>
      <c r="B45" s="33">
        <f t="shared" si="3"/>
        <v>42738</v>
      </c>
      <c r="C45" s="108" t="s">
        <v>266</v>
      </c>
      <c r="D45" s="33">
        <v>42738</v>
      </c>
      <c r="E45" s="86" t="s">
        <v>281</v>
      </c>
      <c r="F45" s="101"/>
      <c r="G45" s="149"/>
      <c r="H45" s="97"/>
      <c r="I45" s="97"/>
      <c r="J45" s="96"/>
      <c r="K45" s="97"/>
      <c r="L45" s="34">
        <v>5000000</v>
      </c>
      <c r="M45" s="35"/>
      <c r="N45" s="35" t="s">
        <v>33</v>
      </c>
      <c r="O45" s="43" t="str">
        <f>IF(AND('331-CT'!$G$5=TH!G45,OR(M45="331",N45="331")),"x","")</f>
        <v/>
      </c>
      <c r="P45" s="43" t="str">
        <f>IF(AND(A45='111'!$L$11,OR($M45=$P$7,$N45=$P$7)),"x","")</f>
        <v/>
      </c>
      <c r="Q45" s="43" t="str">
        <f>IF(AND($M45=$P$7,$A45&lt;'111'!$L$11),"x","")</f>
        <v/>
      </c>
      <c r="R45" s="43" t="str">
        <f>IF(AND($N45=$P$7,$A45&lt;'111'!$L$11),"x","")</f>
        <v>x</v>
      </c>
    </row>
    <row r="46" spans="1:18" ht="15.75" hidden="1" customHeight="1">
      <c r="A46" s="32">
        <f t="shared" si="2"/>
        <v>1</v>
      </c>
      <c r="B46" s="33">
        <f t="shared" si="3"/>
        <v>42738</v>
      </c>
      <c r="C46" s="108" t="s">
        <v>267</v>
      </c>
      <c r="D46" s="33">
        <v>42738</v>
      </c>
      <c r="E46" s="86" t="s">
        <v>282</v>
      </c>
      <c r="F46" s="101"/>
      <c r="G46" s="149"/>
      <c r="H46" s="97"/>
      <c r="I46" s="97"/>
      <c r="J46" s="96"/>
      <c r="K46" s="97"/>
      <c r="L46" s="34">
        <v>275000</v>
      </c>
      <c r="M46" s="35"/>
      <c r="N46" s="35" t="s">
        <v>33</v>
      </c>
      <c r="O46" s="43" t="str">
        <f>IF(AND('331-CT'!$G$5=TH!G46,OR(M46="331",N46="331")),"x","")</f>
        <v/>
      </c>
      <c r="P46" s="43" t="str">
        <f>IF(AND(A46='111'!$L$11,OR($M46=$P$7,$N46=$P$7)),"x","")</f>
        <v/>
      </c>
      <c r="Q46" s="43" t="str">
        <f>IF(AND($M46=$P$7,$A46&lt;'111'!$L$11),"x","")</f>
        <v/>
      </c>
      <c r="R46" s="43" t="str">
        <f>IF(AND($N46=$P$7,$A46&lt;'111'!$L$11),"x","")</f>
        <v>x</v>
      </c>
    </row>
    <row r="47" spans="1:18" ht="15.75" hidden="1" customHeight="1">
      <c r="A47" s="32">
        <f t="shared" si="2"/>
        <v>1</v>
      </c>
      <c r="B47" s="33">
        <f t="shared" si="3"/>
        <v>42738</v>
      </c>
      <c r="C47" s="108" t="s">
        <v>268</v>
      </c>
      <c r="D47" s="33">
        <v>42738</v>
      </c>
      <c r="E47" s="86" t="s">
        <v>283</v>
      </c>
      <c r="F47" s="101"/>
      <c r="G47" s="149"/>
      <c r="H47" s="97"/>
      <c r="I47" s="97"/>
      <c r="J47" s="96"/>
      <c r="K47" s="97"/>
      <c r="L47" s="34">
        <v>7284000</v>
      </c>
      <c r="M47" s="35"/>
      <c r="N47" s="35" t="s">
        <v>33</v>
      </c>
      <c r="O47" s="43" t="str">
        <f>IF(AND('331-CT'!$G$5=TH!G47,OR(M47="331",N47="331")),"x","")</f>
        <v/>
      </c>
      <c r="P47" s="43" t="str">
        <f>IF(AND(A47='111'!$L$11,OR($M47=$P$7,$N47=$P$7)),"x","")</f>
        <v/>
      </c>
      <c r="Q47" s="43" t="str">
        <f>IF(AND($M47=$P$7,$A47&lt;'111'!$L$11),"x","")</f>
        <v/>
      </c>
      <c r="R47" s="43" t="str">
        <f>IF(AND($N47=$P$7,$A47&lt;'111'!$L$11),"x","")</f>
        <v>x</v>
      </c>
    </row>
    <row r="48" spans="1:18" ht="15.75" hidden="1" customHeight="1">
      <c r="A48" s="32">
        <f t="shared" si="2"/>
        <v>1</v>
      </c>
      <c r="B48" s="33">
        <f t="shared" si="3"/>
        <v>42738</v>
      </c>
      <c r="C48" s="108" t="s">
        <v>269</v>
      </c>
      <c r="D48" s="33">
        <v>42738</v>
      </c>
      <c r="E48" s="86" t="s">
        <v>630</v>
      </c>
      <c r="F48" s="101" t="s">
        <v>476</v>
      </c>
      <c r="G48" s="149" t="s">
        <v>85</v>
      </c>
      <c r="H48" s="97"/>
      <c r="I48" s="97"/>
      <c r="J48" s="96"/>
      <c r="K48" s="97"/>
      <c r="L48" s="34">
        <v>150000000</v>
      </c>
      <c r="M48" s="35" t="s">
        <v>8</v>
      </c>
      <c r="N48" s="35" t="s">
        <v>33</v>
      </c>
      <c r="O48" s="43" t="str">
        <f>IF(AND('331-CT'!$G$5=TH!G48,OR(M48="331",N48="331")),"x","")</f>
        <v/>
      </c>
      <c r="P48" s="43" t="str">
        <f>IF(AND(A48='111'!$L$11,OR($M48=$P$7,$N48=$P$7)),"x","")</f>
        <v/>
      </c>
      <c r="Q48" s="43" t="str">
        <f>IF(AND($M48=$P$7,$A48&lt;'111'!$L$11),"x","")</f>
        <v/>
      </c>
      <c r="R48" s="43" t="str">
        <f>IF(AND($N48=$P$7,$A48&lt;'111'!$L$11),"x","")</f>
        <v>x</v>
      </c>
    </row>
    <row r="49" spans="1:18" ht="15.75" hidden="1" customHeight="1">
      <c r="A49" s="32">
        <f t="shared" si="2"/>
        <v>1</v>
      </c>
      <c r="B49" s="33">
        <f t="shared" si="3"/>
        <v>42738</v>
      </c>
      <c r="C49" s="108" t="s">
        <v>269</v>
      </c>
      <c r="D49" s="33">
        <v>42738</v>
      </c>
      <c r="E49" s="86" t="s">
        <v>392</v>
      </c>
      <c r="F49" s="101"/>
      <c r="G49" s="149" t="s">
        <v>85</v>
      </c>
      <c r="H49" s="97"/>
      <c r="I49" s="97"/>
      <c r="J49" s="96"/>
      <c r="K49" s="97"/>
      <c r="L49" s="34">
        <v>50000</v>
      </c>
      <c r="M49" s="35"/>
      <c r="N49" s="35" t="s">
        <v>33</v>
      </c>
      <c r="O49" s="43" t="str">
        <f>IF(AND('331-CT'!$G$5=TH!G49,OR(M49="331",N49="331")),"x","")</f>
        <v/>
      </c>
      <c r="P49" s="43" t="str">
        <f>IF(AND(A49='111'!$L$11,OR($M49=$P$7,$N49=$P$7)),"x","")</f>
        <v/>
      </c>
      <c r="Q49" s="43" t="str">
        <f>IF(AND($M49=$P$7,$A49&lt;'111'!$L$11),"x","")</f>
        <v/>
      </c>
      <c r="R49" s="43" t="str">
        <f>IF(AND($N49=$P$7,$A49&lt;'111'!$L$11),"x","")</f>
        <v>x</v>
      </c>
    </row>
    <row r="50" spans="1:18" ht="15.75" customHeight="1">
      <c r="A50" s="32">
        <f t="shared" si="2"/>
        <v>1</v>
      </c>
      <c r="B50" s="33">
        <f t="shared" si="3"/>
        <v>42740</v>
      </c>
      <c r="C50" s="108"/>
      <c r="D50" s="85">
        <v>42740</v>
      </c>
      <c r="E50" s="86" t="s">
        <v>246</v>
      </c>
      <c r="F50" s="155"/>
      <c r="G50" s="7" t="s">
        <v>109</v>
      </c>
      <c r="H50" s="97">
        <v>2000</v>
      </c>
      <c r="I50" s="97">
        <f>8.5*22500</f>
        <v>191250</v>
      </c>
      <c r="J50" s="96"/>
      <c r="K50" s="97"/>
      <c r="L50" s="34">
        <f>ROUND(H50*I50,-3)</f>
        <v>382500000</v>
      </c>
      <c r="M50" s="35" t="s">
        <v>92</v>
      </c>
      <c r="N50" s="35" t="s">
        <v>8</v>
      </c>
      <c r="O50" s="43" t="str">
        <f>IF(AND('331-CT'!$G$5=TH!G50,OR(M50="331",N50="331")),"x","")</f>
        <v/>
      </c>
      <c r="P50" s="43" t="str">
        <f>IF(AND(A50='111'!$L$11,OR($M50=$P$7,$N50=$P$7)),"x","")</f>
        <v/>
      </c>
      <c r="Q50" s="43" t="str">
        <f>IF(AND($M50=$P$7,$A50&lt;'111'!$L$11),"x","")</f>
        <v/>
      </c>
      <c r="R50" s="43" t="str">
        <f>IF(AND($N50=$P$7,$A50&lt;'111'!$L$11),"x","")</f>
        <v/>
      </c>
    </row>
    <row r="51" spans="1:18" ht="15.75" hidden="1" customHeight="1">
      <c r="A51" s="32">
        <f t="shared" si="2"/>
        <v>1</v>
      </c>
      <c r="B51" s="33">
        <f t="shared" si="3"/>
        <v>42740</v>
      </c>
      <c r="C51" s="108"/>
      <c r="D51" s="85">
        <v>42740</v>
      </c>
      <c r="E51" s="86" t="s">
        <v>247</v>
      </c>
      <c r="F51" s="155"/>
      <c r="G51" s="7" t="s">
        <v>109</v>
      </c>
      <c r="H51" s="97">
        <f>4*10</f>
        <v>40</v>
      </c>
      <c r="I51" s="97">
        <f>8.5*22500</f>
        <v>191250</v>
      </c>
      <c r="J51" s="96"/>
      <c r="K51" s="97"/>
      <c r="L51" s="34">
        <f>ROUND(H51*I51,-3)</f>
        <v>7650000</v>
      </c>
      <c r="M51" s="35" t="s">
        <v>8</v>
      </c>
      <c r="N51" s="35"/>
      <c r="O51" s="43" t="str">
        <f>IF(AND('331-CT'!$G$5=TH!G51,OR(M51="331",N51="331")),"x","")</f>
        <v/>
      </c>
      <c r="P51" s="43" t="str">
        <f>IF(AND(A51='111'!$L$11,OR($M51=$P$7,$N51=$P$7)),"x","")</f>
        <v/>
      </c>
      <c r="Q51" s="43" t="str">
        <f>IF(AND($M51=$P$7,$A51&lt;'111'!$L$11),"x","")</f>
        <v/>
      </c>
      <c r="R51" s="43" t="str">
        <f>IF(AND($N51=$P$7,$A51&lt;'111'!$L$11),"x","")</f>
        <v/>
      </c>
    </row>
    <row r="52" spans="1:18" ht="15.75" hidden="1" customHeight="1">
      <c r="A52" s="32">
        <f t="shared" si="2"/>
        <v>1</v>
      </c>
      <c r="B52" s="33">
        <f t="shared" si="3"/>
        <v>42740</v>
      </c>
      <c r="C52" s="108"/>
      <c r="D52" s="85">
        <v>42740</v>
      </c>
      <c r="E52" s="86" t="s">
        <v>247</v>
      </c>
      <c r="F52" s="155"/>
      <c r="G52" s="7" t="s">
        <v>109</v>
      </c>
      <c r="H52" s="97">
        <v>30</v>
      </c>
      <c r="I52" s="97">
        <f>8.5*22500</f>
        <v>191250</v>
      </c>
      <c r="J52" s="96"/>
      <c r="K52" s="97"/>
      <c r="L52" s="34">
        <f>ROUND(H52*I52,-3)</f>
        <v>5738000</v>
      </c>
      <c r="M52" s="35" t="s">
        <v>8</v>
      </c>
      <c r="N52" s="35"/>
      <c r="O52" s="43" t="str">
        <f>IF(AND('331-CT'!$G$5=TH!G52,OR(M52="331",N52="331")),"x","")</f>
        <v/>
      </c>
      <c r="P52" s="43" t="str">
        <f>IF(AND(A52='111'!$L$11,OR($M52=$P$7,$N52=$P$7)),"x","")</f>
        <v/>
      </c>
      <c r="Q52" s="43" t="str">
        <f>IF(AND($M52=$P$7,$A52&lt;'111'!$L$11),"x","")</f>
        <v/>
      </c>
      <c r="R52" s="43" t="str">
        <f>IF(AND($N52=$P$7,$A52&lt;'111'!$L$11),"x","")</f>
        <v/>
      </c>
    </row>
    <row r="53" spans="1:18" ht="15.75" hidden="1" customHeight="1">
      <c r="A53" s="32">
        <f t="shared" si="2"/>
        <v>1</v>
      </c>
      <c r="B53" s="33">
        <f t="shared" si="3"/>
        <v>42740</v>
      </c>
      <c r="C53" s="108" t="s">
        <v>270</v>
      </c>
      <c r="D53" s="33">
        <v>42740</v>
      </c>
      <c r="E53" s="86" t="s">
        <v>284</v>
      </c>
      <c r="F53" s="101"/>
      <c r="G53" s="149" t="s">
        <v>307</v>
      </c>
      <c r="H53" s="97"/>
      <c r="I53" s="97"/>
      <c r="J53" s="96"/>
      <c r="K53" s="97"/>
      <c r="L53" s="34">
        <v>5000000</v>
      </c>
      <c r="M53" s="35"/>
      <c r="N53" s="35" t="s">
        <v>33</v>
      </c>
      <c r="O53" s="43" t="str">
        <f>IF(AND('331-CT'!$G$5=TH!G53,OR(M53="331",N53="331")),"x","")</f>
        <v/>
      </c>
      <c r="P53" s="43" t="str">
        <f>IF(AND(A53='111'!$L$11,OR($M53=$P$7,$N53=$P$7)),"x","")</f>
        <v/>
      </c>
      <c r="Q53" s="43" t="str">
        <f>IF(AND($M53=$P$7,$A53&lt;'111'!$L$11),"x","")</f>
        <v/>
      </c>
      <c r="R53" s="43" t="str">
        <f>IF(AND($N53=$P$7,$A53&lt;'111'!$L$11),"x","")</f>
        <v>x</v>
      </c>
    </row>
    <row r="54" spans="1:18" ht="15.75" hidden="1" customHeight="1">
      <c r="A54" s="32">
        <f t="shared" si="2"/>
        <v>1</v>
      </c>
      <c r="B54" s="33">
        <f t="shared" si="3"/>
        <v>42740</v>
      </c>
      <c r="C54" s="108" t="s">
        <v>271</v>
      </c>
      <c r="D54" s="33">
        <v>42740</v>
      </c>
      <c r="E54" s="86" t="s">
        <v>285</v>
      </c>
      <c r="F54" s="101"/>
      <c r="G54" s="149"/>
      <c r="H54" s="97"/>
      <c r="I54" s="97"/>
      <c r="J54" s="96"/>
      <c r="K54" s="97"/>
      <c r="L54" s="34">
        <v>280000</v>
      </c>
      <c r="M54" s="35"/>
      <c r="N54" s="35" t="s">
        <v>33</v>
      </c>
      <c r="O54" s="43" t="str">
        <f>IF(AND('331-CT'!$G$5=TH!G54,OR(M54="331",N54="331")),"x","")</f>
        <v/>
      </c>
      <c r="P54" s="43" t="str">
        <f>IF(AND(A54='111'!$L$11,OR($M54=$P$7,$N54=$P$7)),"x","")</f>
        <v/>
      </c>
      <c r="Q54" s="43" t="str">
        <f>IF(AND($M54=$P$7,$A54&lt;'111'!$L$11),"x","")</f>
        <v/>
      </c>
      <c r="R54" s="43" t="str">
        <f>IF(AND($N54=$P$7,$A54&lt;'111'!$L$11),"x","")</f>
        <v>x</v>
      </c>
    </row>
    <row r="55" spans="1:18" ht="15.75" customHeight="1">
      <c r="A55" s="32">
        <f t="shared" si="2"/>
        <v>1</v>
      </c>
      <c r="B55" s="33">
        <f t="shared" si="3"/>
        <v>42741</v>
      </c>
      <c r="C55" s="108"/>
      <c r="D55" s="85">
        <v>42741</v>
      </c>
      <c r="E55" s="86" t="s">
        <v>93</v>
      </c>
      <c r="F55" s="155"/>
      <c r="G55" s="7" t="s">
        <v>77</v>
      </c>
      <c r="H55" s="97">
        <v>8700</v>
      </c>
      <c r="I55" s="97">
        <v>54000</v>
      </c>
      <c r="J55" s="96"/>
      <c r="K55" s="97"/>
      <c r="L55" s="34">
        <f>ROUND(H55*I55,-3)</f>
        <v>469800000</v>
      </c>
      <c r="M55" s="35" t="s">
        <v>92</v>
      </c>
      <c r="N55" s="35" t="s">
        <v>8</v>
      </c>
      <c r="O55" s="43" t="str">
        <f>IF(AND('331-CT'!$G$5=TH!G55,OR(M55="331",N55="331")),"x","")</f>
        <v/>
      </c>
      <c r="P55" s="43" t="str">
        <f>IF(AND(A55='111'!$L$11,OR($M55=$P$7,$N55=$P$7)),"x","")</f>
        <v/>
      </c>
      <c r="Q55" s="43" t="str">
        <f>IF(AND($M55=$P$7,$A55&lt;'111'!$L$11),"x","")</f>
        <v/>
      </c>
      <c r="R55" s="43" t="str">
        <f>IF(AND($N55=$P$7,$A55&lt;'111'!$L$11),"x","")</f>
        <v/>
      </c>
    </row>
    <row r="56" spans="1:18" ht="15.75" customHeight="1">
      <c r="A56" s="32">
        <f t="shared" si="2"/>
        <v>1</v>
      </c>
      <c r="B56" s="33">
        <f t="shared" si="3"/>
        <v>42741</v>
      </c>
      <c r="C56" s="108"/>
      <c r="D56" s="33">
        <v>42741</v>
      </c>
      <c r="E56" s="86" t="s">
        <v>394</v>
      </c>
      <c r="F56" s="101"/>
      <c r="G56" s="7" t="s">
        <v>85</v>
      </c>
      <c r="H56" s="97">
        <f>98*15</f>
        <v>1470</v>
      </c>
      <c r="I56" s="97">
        <v>105000</v>
      </c>
      <c r="J56" s="96"/>
      <c r="K56" s="97"/>
      <c r="L56" s="34">
        <f>ROUND(H56*I56,-3)</f>
        <v>154350000</v>
      </c>
      <c r="M56" s="35" t="s">
        <v>92</v>
      </c>
      <c r="N56" s="35" t="s">
        <v>8</v>
      </c>
      <c r="O56" s="43" t="str">
        <f>IF(AND('331-CT'!$G$5=TH!G56,OR(M56="331",N56="331")),"x","")</f>
        <v/>
      </c>
      <c r="P56" s="43" t="str">
        <f>IF(AND(A56='111'!$L$11,OR($M56=$P$7,$N56=$P$7)),"x","")</f>
        <v/>
      </c>
      <c r="Q56" s="43" t="str">
        <f>IF(AND($M56=$P$7,$A56&lt;'111'!$L$11),"x","")</f>
        <v/>
      </c>
      <c r="R56" s="43" t="str">
        <f>IF(AND($N56=$P$7,$A56&lt;'111'!$L$11),"x","")</f>
        <v/>
      </c>
    </row>
    <row r="57" spans="1:18" ht="15.75" customHeight="1">
      <c r="A57" s="32">
        <f t="shared" si="2"/>
        <v>1</v>
      </c>
      <c r="B57" s="33">
        <f t="shared" si="3"/>
        <v>42741</v>
      </c>
      <c r="C57" s="108"/>
      <c r="D57" s="33">
        <v>42741</v>
      </c>
      <c r="E57" s="86" t="s">
        <v>395</v>
      </c>
      <c r="F57" s="101"/>
      <c r="G57" s="7" t="s">
        <v>85</v>
      </c>
      <c r="H57" s="97">
        <f>116</f>
        <v>116</v>
      </c>
      <c r="I57" s="97">
        <v>90000</v>
      </c>
      <c r="J57" s="96"/>
      <c r="K57" s="97"/>
      <c r="L57" s="34">
        <f>ROUND(H57*I57,-3)</f>
        <v>10440000</v>
      </c>
      <c r="M57" s="35" t="s">
        <v>92</v>
      </c>
      <c r="N57" s="35" t="s">
        <v>8</v>
      </c>
      <c r="O57" s="43" t="str">
        <f>IF(AND('331-CT'!$G$5=TH!G57,OR(M57="331",N57="331")),"x","")</f>
        <v/>
      </c>
      <c r="P57" s="43" t="str">
        <f>IF(AND(A57='111'!$L$11,OR($M57=$P$7,$N57=$P$7)),"x","")</f>
        <v/>
      </c>
      <c r="Q57" s="43" t="str">
        <f>IF(AND($M57=$P$7,$A57&lt;'111'!$L$11),"x","")</f>
        <v/>
      </c>
      <c r="R57" s="43" t="str">
        <f>IF(AND($N57=$P$7,$A57&lt;'111'!$L$11),"x","")</f>
        <v/>
      </c>
    </row>
    <row r="58" spans="1:18" ht="15.75" hidden="1" customHeight="1">
      <c r="A58" s="32">
        <f t="shared" si="2"/>
        <v>1</v>
      </c>
      <c r="B58" s="33">
        <f t="shared" si="3"/>
        <v>42741</v>
      </c>
      <c r="C58" s="108"/>
      <c r="D58" s="33">
        <v>42741</v>
      </c>
      <c r="E58" s="86" t="s">
        <v>396</v>
      </c>
      <c r="F58" s="101"/>
      <c r="G58" s="7" t="s">
        <v>85</v>
      </c>
      <c r="H58" s="157">
        <v>32.5</v>
      </c>
      <c r="I58" s="97"/>
      <c r="J58" s="96"/>
      <c r="K58" s="97"/>
      <c r="L58" s="34">
        <f>ROUND(H58*I58,-3)</f>
        <v>0</v>
      </c>
      <c r="M58" s="35" t="s">
        <v>8</v>
      </c>
      <c r="N58" s="35"/>
      <c r="O58" s="43" t="str">
        <f>IF(AND('331-CT'!$G$5=TH!G58,OR(M58="331",N58="331")),"x","")</f>
        <v/>
      </c>
      <c r="P58" s="43" t="str">
        <f>IF(AND(A58='111'!$L$11,OR($M58=$P$7,$N58=$P$7)),"x","")</f>
        <v/>
      </c>
      <c r="Q58" s="43" t="str">
        <f>IF(AND($M58=$P$7,$A58&lt;'111'!$L$11),"x","")</f>
        <v/>
      </c>
      <c r="R58" s="43" t="str">
        <f>IF(AND($N58=$P$7,$A58&lt;'111'!$L$11),"x","")</f>
        <v/>
      </c>
    </row>
    <row r="59" spans="1:18" ht="15.75" hidden="1" customHeight="1">
      <c r="A59" s="32">
        <f t="shared" si="2"/>
        <v>1</v>
      </c>
      <c r="B59" s="33">
        <f t="shared" si="3"/>
        <v>42741</v>
      </c>
      <c r="C59" s="108" t="s">
        <v>259</v>
      </c>
      <c r="D59" s="33">
        <v>42741</v>
      </c>
      <c r="E59" s="86" t="s">
        <v>288</v>
      </c>
      <c r="F59" s="101"/>
      <c r="G59" s="149" t="s">
        <v>289</v>
      </c>
      <c r="H59" s="97"/>
      <c r="I59" s="97"/>
      <c r="J59" s="96"/>
      <c r="K59" s="97"/>
      <c r="L59" s="34">
        <v>1000000000</v>
      </c>
      <c r="M59" s="35" t="s">
        <v>33</v>
      </c>
      <c r="N59" s="35"/>
      <c r="O59" s="43" t="str">
        <f>IF(AND('331-CT'!$G$5=TH!G59,OR(M59="331",N59="331")),"x","")</f>
        <v/>
      </c>
      <c r="P59" s="43" t="str">
        <f>IF(AND(A59='111'!$L$11,OR($M59=$P$7,$N59=$P$7)),"x","")</f>
        <v/>
      </c>
      <c r="Q59" s="43" t="str">
        <f>IF(AND($M59=$P$7,$A59&lt;'111'!$L$11),"x","")</f>
        <v>x</v>
      </c>
      <c r="R59" s="43" t="str">
        <f>IF(AND($N59=$P$7,$A59&lt;'111'!$L$11),"x","")</f>
        <v/>
      </c>
    </row>
    <row r="60" spans="1:18" ht="15.75" hidden="1" customHeight="1">
      <c r="A60" s="32">
        <f t="shared" si="2"/>
        <v>1</v>
      </c>
      <c r="B60" s="33">
        <f t="shared" si="3"/>
        <v>42741</v>
      </c>
      <c r="C60" s="108" t="s">
        <v>290</v>
      </c>
      <c r="D60" s="33">
        <v>42741</v>
      </c>
      <c r="E60" s="86" t="s">
        <v>299</v>
      </c>
      <c r="F60" s="101"/>
      <c r="G60" s="149" t="s">
        <v>300</v>
      </c>
      <c r="H60" s="97"/>
      <c r="I60" s="97"/>
      <c r="J60" s="96"/>
      <c r="K60" s="97"/>
      <c r="L60" s="34">
        <v>516500000</v>
      </c>
      <c r="M60" s="35"/>
      <c r="N60" s="35" t="s">
        <v>33</v>
      </c>
      <c r="O60" s="43" t="str">
        <f>IF(AND('331-CT'!$G$5=TH!G60,OR(M60="331",N60="331")),"x","")</f>
        <v/>
      </c>
      <c r="P60" s="43" t="str">
        <f>IF(AND(A60='111'!$L$11,OR($M60=$P$7,$N60=$P$7)),"x","")</f>
        <v/>
      </c>
      <c r="Q60" s="43" t="str">
        <f>IF(AND($M60=$P$7,$A60&lt;'111'!$L$11),"x","")</f>
        <v/>
      </c>
      <c r="R60" s="43" t="str">
        <f>IF(AND($N60=$P$7,$A60&lt;'111'!$L$11),"x","")</f>
        <v>x</v>
      </c>
    </row>
    <row r="61" spans="1:18" ht="15.75" hidden="1" customHeight="1">
      <c r="A61" s="32">
        <f t="shared" si="2"/>
        <v>1</v>
      </c>
      <c r="B61" s="33">
        <f t="shared" si="3"/>
        <v>42741</v>
      </c>
      <c r="C61" s="108" t="s">
        <v>291</v>
      </c>
      <c r="D61" s="33">
        <v>42741</v>
      </c>
      <c r="E61" s="86" t="s">
        <v>630</v>
      </c>
      <c r="F61" s="101" t="s">
        <v>476</v>
      </c>
      <c r="G61" s="149" t="s">
        <v>77</v>
      </c>
      <c r="H61" s="97"/>
      <c r="I61" s="97"/>
      <c r="J61" s="96"/>
      <c r="K61" s="97"/>
      <c r="L61" s="34">
        <v>200000000</v>
      </c>
      <c r="M61" s="35" t="s">
        <v>8</v>
      </c>
      <c r="N61" s="35" t="s">
        <v>33</v>
      </c>
      <c r="O61" s="43" t="str">
        <f>IF(AND('331-CT'!$G$5=TH!G61,OR(M61="331",N61="331")),"x","")</f>
        <v/>
      </c>
      <c r="P61" s="43" t="str">
        <f>IF(AND(A61='111'!$L$11,OR($M61=$P$7,$N61=$P$7)),"x","")</f>
        <v/>
      </c>
      <c r="Q61" s="43" t="str">
        <f>IF(AND($M61=$P$7,$A61&lt;'111'!$L$11),"x","")</f>
        <v/>
      </c>
      <c r="R61" s="43" t="str">
        <f>IF(AND($N61=$P$7,$A61&lt;'111'!$L$11),"x","")</f>
        <v>x</v>
      </c>
    </row>
    <row r="62" spans="1:18" ht="15.75" hidden="1" customHeight="1">
      <c r="A62" s="32">
        <f t="shared" si="2"/>
        <v>1</v>
      </c>
      <c r="B62" s="33">
        <f t="shared" si="3"/>
        <v>42741</v>
      </c>
      <c r="C62" s="108" t="s">
        <v>291</v>
      </c>
      <c r="D62" s="33">
        <v>42741</v>
      </c>
      <c r="E62" s="86" t="s">
        <v>501</v>
      </c>
      <c r="F62" s="101" t="s">
        <v>476</v>
      </c>
      <c r="G62" s="149" t="s">
        <v>77</v>
      </c>
      <c r="H62" s="97"/>
      <c r="I62" s="97"/>
      <c r="J62" s="96"/>
      <c r="K62" s="97"/>
      <c r="L62" s="34">
        <v>4886000</v>
      </c>
      <c r="M62" s="35" t="s">
        <v>8</v>
      </c>
      <c r="N62" s="35"/>
      <c r="O62" s="43" t="str">
        <f>IF(AND('331-CT'!$G$5=TH!G62,OR(M62="331",N62="331")),"x","")</f>
        <v/>
      </c>
      <c r="P62" s="43" t="str">
        <f>IF(AND(A62='111'!$L$11,OR($M62=$P$7,$N62=$P$7)),"x","")</f>
        <v/>
      </c>
      <c r="Q62" s="43" t="str">
        <f>IF(AND($M62=$P$7,$A62&lt;'111'!$L$11),"x","")</f>
        <v/>
      </c>
      <c r="R62" s="43" t="str">
        <f>IF(AND($N62=$P$7,$A62&lt;'111'!$L$11),"x","")</f>
        <v/>
      </c>
    </row>
    <row r="63" spans="1:18" ht="15.75" hidden="1" customHeight="1">
      <c r="A63" s="32">
        <f t="shared" si="2"/>
        <v>1</v>
      </c>
      <c r="B63" s="33">
        <f t="shared" si="3"/>
        <v>42741</v>
      </c>
      <c r="C63" s="108" t="s">
        <v>292</v>
      </c>
      <c r="D63" s="33">
        <v>42741</v>
      </c>
      <c r="E63" s="86" t="s">
        <v>630</v>
      </c>
      <c r="F63" s="101" t="s">
        <v>476</v>
      </c>
      <c r="G63" s="41" t="s">
        <v>78</v>
      </c>
      <c r="H63" s="97"/>
      <c r="I63" s="97"/>
      <c r="J63" s="96"/>
      <c r="K63" s="97"/>
      <c r="L63" s="34">
        <v>150000000</v>
      </c>
      <c r="M63" s="35" t="s">
        <v>8</v>
      </c>
      <c r="N63" s="35" t="s">
        <v>33</v>
      </c>
      <c r="O63" s="43" t="str">
        <f>IF(AND('331-CT'!$G$5=TH!G63,OR(M63="331",N63="331")),"x","")</f>
        <v/>
      </c>
      <c r="P63" s="43" t="str">
        <f>IF(AND(A63='111'!$L$11,OR($M63=$P$7,$N63=$P$7)),"x","")</f>
        <v/>
      </c>
      <c r="Q63" s="43" t="str">
        <f>IF(AND($M63=$P$7,$A63&lt;'111'!$L$11),"x","")</f>
        <v/>
      </c>
      <c r="R63" s="43" t="str">
        <f>IF(AND($N63=$P$7,$A63&lt;'111'!$L$11),"x","")</f>
        <v>x</v>
      </c>
    </row>
    <row r="64" spans="1:18" ht="15.75" hidden="1" customHeight="1">
      <c r="A64" s="32">
        <f t="shared" si="2"/>
        <v>1</v>
      </c>
      <c r="B64" s="33">
        <f t="shared" si="3"/>
        <v>42741</v>
      </c>
      <c r="C64" s="108" t="s">
        <v>292</v>
      </c>
      <c r="D64" s="33">
        <v>42741</v>
      </c>
      <c r="E64" s="86" t="s">
        <v>576</v>
      </c>
      <c r="F64" s="101" t="s">
        <v>476</v>
      </c>
      <c r="G64" s="41" t="s">
        <v>78</v>
      </c>
      <c r="H64" s="97"/>
      <c r="I64" s="97"/>
      <c r="J64" s="96"/>
      <c r="K64" s="97"/>
      <c r="L64" s="34">
        <v>3000</v>
      </c>
      <c r="M64" s="35" t="s">
        <v>8</v>
      </c>
      <c r="N64" s="35"/>
      <c r="O64" s="43" t="str">
        <f>IF(AND('331-CT'!$G$5=TH!G64,OR(M64="331",N64="331")),"x","")</f>
        <v/>
      </c>
      <c r="P64" s="43" t="str">
        <f>IF(AND(A64='111'!$L$11,OR($M64=$P$7,$N64=$P$7)),"x","")</f>
        <v/>
      </c>
      <c r="Q64" s="43" t="str">
        <f>IF(AND($M64=$P$7,$A64&lt;'111'!$L$11),"x","")</f>
        <v/>
      </c>
      <c r="R64" s="43" t="str">
        <f>IF(AND($N64=$P$7,$A64&lt;'111'!$L$11),"x","")</f>
        <v/>
      </c>
    </row>
    <row r="65" spans="1:18" ht="15.75" hidden="1" customHeight="1">
      <c r="A65" s="32">
        <f t="shared" si="2"/>
        <v>1</v>
      </c>
      <c r="B65" s="33">
        <f t="shared" si="3"/>
        <v>42741</v>
      </c>
      <c r="C65" s="108" t="s">
        <v>293</v>
      </c>
      <c r="D65" s="33">
        <v>42741</v>
      </c>
      <c r="E65" s="86" t="s">
        <v>301</v>
      </c>
      <c r="F65" s="101"/>
      <c r="G65" s="149"/>
      <c r="H65" s="97"/>
      <c r="I65" s="97"/>
      <c r="J65" s="96"/>
      <c r="K65" s="97"/>
      <c r="L65" s="34">
        <v>3500000</v>
      </c>
      <c r="M65" s="35"/>
      <c r="N65" s="35" t="s">
        <v>33</v>
      </c>
      <c r="O65" s="43" t="str">
        <f>IF(AND('331-CT'!$G$5=TH!G65,OR(M65="331",N65="331")),"x","")</f>
        <v/>
      </c>
      <c r="P65" s="43" t="str">
        <f>IF(AND(A65='111'!$L$11,OR($M65=$P$7,$N65=$P$7)),"x","")</f>
        <v/>
      </c>
      <c r="Q65" s="43" t="str">
        <f>IF(AND($M65=$P$7,$A65&lt;'111'!$L$11),"x","")</f>
        <v/>
      </c>
      <c r="R65" s="43" t="str">
        <f>IF(AND($N65=$P$7,$A65&lt;'111'!$L$11),"x","")</f>
        <v>x</v>
      </c>
    </row>
    <row r="66" spans="1:18" ht="15.75" hidden="1" customHeight="1">
      <c r="A66" s="32">
        <f t="shared" si="2"/>
        <v>1</v>
      </c>
      <c r="B66" s="33">
        <f t="shared" si="3"/>
        <v>42741</v>
      </c>
      <c r="C66" s="108" t="s">
        <v>294</v>
      </c>
      <c r="D66" s="33">
        <v>42741</v>
      </c>
      <c r="E66" s="86" t="s">
        <v>302</v>
      </c>
      <c r="F66" s="101"/>
      <c r="G66" s="149"/>
      <c r="H66" s="97"/>
      <c r="I66" s="97"/>
      <c r="J66" s="96"/>
      <c r="K66" s="97"/>
      <c r="L66" s="34">
        <v>865000</v>
      </c>
      <c r="M66" s="35"/>
      <c r="N66" s="35" t="s">
        <v>33</v>
      </c>
      <c r="O66" s="43" t="str">
        <f>IF(AND('331-CT'!$G$5=TH!G66,OR(M66="331",N66="331")),"x","")</f>
        <v/>
      </c>
      <c r="P66" s="43" t="str">
        <f>IF(AND(A66='111'!$L$11,OR($M66=$P$7,$N66=$P$7)),"x","")</f>
        <v/>
      </c>
      <c r="Q66" s="43" t="str">
        <f>IF(AND($M66=$P$7,$A66&lt;'111'!$L$11),"x","")</f>
        <v/>
      </c>
      <c r="R66" s="43" t="str">
        <f>IF(AND($N66=$P$7,$A66&lt;'111'!$L$11),"x","")</f>
        <v>x</v>
      </c>
    </row>
    <row r="67" spans="1:18" ht="15.75" hidden="1" customHeight="1">
      <c r="A67" s="32">
        <f t="shared" si="2"/>
        <v>1</v>
      </c>
      <c r="B67" s="33">
        <f t="shared" si="3"/>
        <v>42741</v>
      </c>
      <c r="C67" s="108" t="s">
        <v>295</v>
      </c>
      <c r="D67" s="33">
        <v>42741</v>
      </c>
      <c r="E67" s="86" t="s">
        <v>303</v>
      </c>
      <c r="F67" s="101"/>
      <c r="G67" s="149"/>
      <c r="H67" s="97"/>
      <c r="I67" s="97"/>
      <c r="J67" s="96"/>
      <c r="K67" s="97"/>
      <c r="L67" s="34">
        <v>500000</v>
      </c>
      <c r="M67" s="35"/>
      <c r="N67" s="35" t="s">
        <v>33</v>
      </c>
      <c r="O67" s="43" t="str">
        <f>IF(AND('331-CT'!$G$5=TH!G67,OR(M67="331",N67="331")),"x","")</f>
        <v/>
      </c>
      <c r="P67" s="43" t="str">
        <f>IF(AND(A67='111'!$L$11,OR($M67=$P$7,$N67=$P$7)),"x","")</f>
        <v/>
      </c>
      <c r="Q67" s="43" t="str">
        <f>IF(AND($M67=$P$7,$A67&lt;'111'!$L$11),"x","")</f>
        <v/>
      </c>
      <c r="R67" s="43" t="str">
        <f>IF(AND($N67=$P$7,$A67&lt;'111'!$L$11),"x","")</f>
        <v>x</v>
      </c>
    </row>
    <row r="68" spans="1:18" ht="15.75" hidden="1" customHeight="1">
      <c r="A68" s="32">
        <f t="shared" si="2"/>
        <v>1</v>
      </c>
      <c r="B68" s="33">
        <f t="shared" si="3"/>
        <v>42741</v>
      </c>
      <c r="C68" s="108" t="s">
        <v>296</v>
      </c>
      <c r="D68" s="33">
        <v>42741</v>
      </c>
      <c r="E68" s="86" t="s">
        <v>304</v>
      </c>
      <c r="F68" s="101"/>
      <c r="G68" s="149"/>
      <c r="H68" s="97"/>
      <c r="I68" s="97"/>
      <c r="J68" s="96"/>
      <c r="K68" s="97"/>
      <c r="L68" s="34">
        <v>10000000</v>
      </c>
      <c r="M68" s="35" t="s">
        <v>250</v>
      </c>
      <c r="N68" s="35" t="s">
        <v>33</v>
      </c>
      <c r="O68" s="43" t="str">
        <f>IF(AND('331-CT'!$G$5=TH!G68,OR(M68="331",N68="331")),"x","")</f>
        <v/>
      </c>
      <c r="P68" s="43" t="str">
        <f>IF(AND(A68='111'!$L$11,OR($M68=$P$7,$N68=$P$7)),"x","")</f>
        <v/>
      </c>
      <c r="Q68" s="43" t="str">
        <f>IF(AND($M68=$P$7,$A68&lt;'111'!$L$11),"x","")</f>
        <v/>
      </c>
      <c r="R68" s="43" t="str">
        <f>IF(AND($N68=$P$7,$A68&lt;'111'!$L$11),"x","")</f>
        <v>x</v>
      </c>
    </row>
    <row r="69" spans="1:18" ht="15.75" hidden="1" customHeight="1">
      <c r="A69" s="32">
        <f t="shared" si="2"/>
        <v>1</v>
      </c>
      <c r="B69" s="33">
        <f t="shared" si="3"/>
        <v>42741</v>
      </c>
      <c r="C69" s="108" t="s">
        <v>297</v>
      </c>
      <c r="D69" s="33">
        <v>42741</v>
      </c>
      <c r="E69" s="86" t="s">
        <v>305</v>
      </c>
      <c r="F69" s="101"/>
      <c r="G69" s="149"/>
      <c r="H69" s="97"/>
      <c r="I69" s="97"/>
      <c r="J69" s="96"/>
      <c r="K69" s="97"/>
      <c r="L69" s="34">
        <v>3500000</v>
      </c>
      <c r="M69" s="35" t="s">
        <v>250</v>
      </c>
      <c r="N69" s="35" t="s">
        <v>33</v>
      </c>
      <c r="O69" s="43" t="str">
        <f>IF(AND('331-CT'!$G$5=TH!G69,OR(M69="331",N69="331")),"x","")</f>
        <v/>
      </c>
      <c r="P69" s="43" t="str">
        <f>IF(AND(A69='111'!$L$11,OR($M69=$P$7,$N69=$P$7)),"x","")</f>
        <v/>
      </c>
      <c r="Q69" s="43" t="str">
        <f>IF(AND($M69=$P$7,$A69&lt;'111'!$L$11),"x","")</f>
        <v/>
      </c>
      <c r="R69" s="43" t="str">
        <f>IF(AND($N69=$P$7,$A69&lt;'111'!$L$11),"x","")</f>
        <v>x</v>
      </c>
    </row>
    <row r="70" spans="1:18" ht="15.75" hidden="1" customHeight="1">
      <c r="A70" s="32">
        <f t="shared" si="2"/>
        <v>1</v>
      </c>
      <c r="B70" s="33">
        <f t="shared" si="3"/>
        <v>42741</v>
      </c>
      <c r="C70" s="108" t="s">
        <v>298</v>
      </c>
      <c r="D70" s="33">
        <v>42741</v>
      </c>
      <c r="E70" s="86" t="s">
        <v>306</v>
      </c>
      <c r="F70" s="101"/>
      <c r="G70" s="149" t="s">
        <v>307</v>
      </c>
      <c r="H70" s="97"/>
      <c r="I70" s="97"/>
      <c r="J70" s="96"/>
      <c r="K70" s="97"/>
      <c r="L70" s="34">
        <v>4000000</v>
      </c>
      <c r="M70" s="35" t="s">
        <v>250</v>
      </c>
      <c r="N70" s="35" t="s">
        <v>33</v>
      </c>
      <c r="O70" s="43" t="str">
        <f>IF(AND('331-CT'!$G$5=TH!G70,OR(M70="331",N70="331")),"x","")</f>
        <v/>
      </c>
      <c r="P70" s="43" t="str">
        <f>IF(AND(A70='111'!$L$11,OR($M70=$P$7,$N70=$P$7)),"x","")</f>
        <v/>
      </c>
      <c r="Q70" s="43" t="str">
        <f>IF(AND($M70=$P$7,$A70&lt;'111'!$L$11),"x","")</f>
        <v/>
      </c>
      <c r="R70" s="43" t="str">
        <f>IF(AND($N70=$P$7,$A70&lt;'111'!$L$11),"x","")</f>
        <v>x</v>
      </c>
    </row>
    <row r="71" spans="1:18" ht="15.75" customHeight="1">
      <c r="A71" s="32">
        <f t="shared" si="2"/>
        <v>1</v>
      </c>
      <c r="B71" s="33">
        <f t="shared" si="3"/>
        <v>42742</v>
      </c>
      <c r="C71" s="108"/>
      <c r="D71" s="33">
        <v>42742</v>
      </c>
      <c r="E71" s="86" t="s">
        <v>470</v>
      </c>
      <c r="F71" s="101"/>
      <c r="G71" s="7" t="s">
        <v>77</v>
      </c>
      <c r="H71" s="97">
        <v>2000</v>
      </c>
      <c r="I71" s="97">
        <v>54000</v>
      </c>
      <c r="J71" s="96"/>
      <c r="K71" s="97"/>
      <c r="L71" s="34">
        <f>ROUND(H71*I71,-3)</f>
        <v>108000000</v>
      </c>
      <c r="M71" s="35" t="s">
        <v>92</v>
      </c>
      <c r="N71" s="35" t="s">
        <v>8</v>
      </c>
      <c r="O71" s="43" t="str">
        <f>IF(AND('331-CT'!$G$5=TH!G71,OR(M71="331",N71="331")),"x","")</f>
        <v/>
      </c>
      <c r="P71" s="43" t="str">
        <f>IF(AND(A71='111'!$L$11,OR($M71=$P$7,$N71=$P$7)),"x","")</f>
        <v/>
      </c>
      <c r="Q71" s="43" t="str">
        <f>IF(AND($M71=$P$7,$A71&lt;'111'!$L$11),"x","")</f>
        <v/>
      </c>
      <c r="R71" s="43" t="str">
        <f>IF(AND($N71=$P$7,$A71&lt;'111'!$L$11),"x","")</f>
        <v/>
      </c>
    </row>
    <row r="72" spans="1:18" ht="15.75" hidden="1" customHeight="1">
      <c r="A72" s="32">
        <f t="shared" si="2"/>
        <v>1</v>
      </c>
      <c r="B72" s="33">
        <f t="shared" si="3"/>
        <v>42742</v>
      </c>
      <c r="C72" s="108" t="s">
        <v>308</v>
      </c>
      <c r="D72" s="33">
        <v>42742</v>
      </c>
      <c r="E72" s="86" t="s">
        <v>312</v>
      </c>
      <c r="F72" s="101"/>
      <c r="G72" s="149"/>
      <c r="H72" s="97"/>
      <c r="I72" s="97"/>
      <c r="J72" s="96"/>
      <c r="K72" s="97"/>
      <c r="L72" s="34">
        <v>2350000000</v>
      </c>
      <c r="M72" s="35" t="s">
        <v>33</v>
      </c>
      <c r="N72" s="35" t="s">
        <v>250</v>
      </c>
      <c r="O72" s="43" t="str">
        <f>IF(AND('331-CT'!$G$5=TH!G72,OR(M72="331",N72="331")),"x","")</f>
        <v/>
      </c>
      <c r="P72" s="43" t="str">
        <f>IF(AND(A72='111'!$L$11,OR($M72=$P$7,$N72=$P$7)),"x","")</f>
        <v/>
      </c>
      <c r="Q72" s="43" t="str">
        <f>IF(AND($M72=$P$7,$A72&lt;'111'!$L$11),"x","")</f>
        <v>x</v>
      </c>
      <c r="R72" s="43" t="str">
        <f>IF(AND($N72=$P$7,$A72&lt;'111'!$L$11),"x","")</f>
        <v/>
      </c>
    </row>
    <row r="73" spans="1:18" ht="15.75" hidden="1" customHeight="1">
      <c r="A73" s="32">
        <f t="shared" si="2"/>
        <v>1</v>
      </c>
      <c r="B73" s="33">
        <f t="shared" si="3"/>
        <v>42742</v>
      </c>
      <c r="C73" s="108" t="s">
        <v>309</v>
      </c>
      <c r="D73" s="33">
        <v>42742</v>
      </c>
      <c r="E73" s="86" t="s">
        <v>313</v>
      </c>
      <c r="F73" s="101"/>
      <c r="G73" s="149"/>
      <c r="H73" s="97"/>
      <c r="I73" s="97"/>
      <c r="J73" s="96"/>
      <c r="K73" s="97"/>
      <c r="L73" s="34">
        <v>5000000</v>
      </c>
      <c r="M73" s="35" t="s">
        <v>33</v>
      </c>
      <c r="N73" s="35" t="s">
        <v>250</v>
      </c>
      <c r="O73" s="43" t="str">
        <f>IF(AND('331-CT'!$G$5=TH!G73,OR(M73="331",N73="331")),"x","")</f>
        <v/>
      </c>
      <c r="P73" s="43" t="str">
        <f>IF(AND(A73='111'!$L$11,OR($M73=$P$7,$N73=$P$7)),"x","")</f>
        <v/>
      </c>
      <c r="Q73" s="43" t="str">
        <f>IF(AND($M73=$P$7,$A73&lt;'111'!$L$11),"x","")</f>
        <v>x</v>
      </c>
      <c r="R73" s="43" t="str">
        <f>IF(AND($N73=$P$7,$A73&lt;'111'!$L$11),"x","")</f>
        <v/>
      </c>
    </row>
    <row r="74" spans="1:18" ht="15.75" hidden="1" customHeight="1">
      <c r="A74" s="32">
        <f t="shared" si="2"/>
        <v>1</v>
      </c>
      <c r="B74" s="33">
        <f t="shared" si="3"/>
        <v>42742</v>
      </c>
      <c r="C74" s="108" t="s">
        <v>310</v>
      </c>
      <c r="D74" s="33">
        <v>42742</v>
      </c>
      <c r="E74" s="86" t="s">
        <v>314</v>
      </c>
      <c r="F74" s="101"/>
      <c r="G74" s="149"/>
      <c r="H74" s="97"/>
      <c r="I74" s="97"/>
      <c r="J74" s="96"/>
      <c r="K74" s="97"/>
      <c r="L74" s="34">
        <v>4000000</v>
      </c>
      <c r="M74" s="35" t="s">
        <v>33</v>
      </c>
      <c r="N74" s="35" t="s">
        <v>250</v>
      </c>
      <c r="O74" s="43" t="str">
        <f>IF(AND('331-CT'!$G$5=TH!G74,OR(M74="331",N74="331")),"x","")</f>
        <v/>
      </c>
      <c r="P74" s="43" t="str">
        <f>IF(AND(A74='111'!$L$11,OR($M74=$P$7,$N74=$P$7)),"x","")</f>
        <v/>
      </c>
      <c r="Q74" s="43" t="str">
        <f>IF(AND($M74=$P$7,$A74&lt;'111'!$L$11),"x","")</f>
        <v>x</v>
      </c>
      <c r="R74" s="43" t="str">
        <f>IF(AND($N74=$P$7,$A74&lt;'111'!$L$11),"x","")</f>
        <v/>
      </c>
    </row>
    <row r="75" spans="1:18" ht="15.75" hidden="1" customHeight="1">
      <c r="A75" s="32">
        <f t="shared" si="2"/>
        <v>1</v>
      </c>
      <c r="B75" s="33">
        <f t="shared" si="3"/>
        <v>42742</v>
      </c>
      <c r="C75" s="108" t="s">
        <v>311</v>
      </c>
      <c r="D75" s="33">
        <v>42742</v>
      </c>
      <c r="E75" s="86" t="s">
        <v>315</v>
      </c>
      <c r="F75" s="101"/>
      <c r="G75" s="149"/>
      <c r="H75" s="97"/>
      <c r="I75" s="97"/>
      <c r="J75" s="96"/>
      <c r="K75" s="97"/>
      <c r="L75" s="34">
        <v>2000000</v>
      </c>
      <c r="M75" s="35" t="s">
        <v>33</v>
      </c>
      <c r="N75" s="35" t="s">
        <v>250</v>
      </c>
      <c r="O75" s="43" t="str">
        <f>IF(AND('331-CT'!$G$5=TH!G75,OR(M75="331",N75="331")),"x","")</f>
        <v/>
      </c>
      <c r="P75" s="43" t="str">
        <f>IF(AND(A75='111'!$L$11,OR($M75=$P$7,$N75=$P$7)),"x","")</f>
        <v/>
      </c>
      <c r="Q75" s="43" t="str">
        <f>IF(AND($M75=$P$7,$A75&lt;'111'!$L$11),"x","")</f>
        <v>x</v>
      </c>
      <c r="R75" s="43" t="str">
        <f>IF(AND($N75=$P$7,$A75&lt;'111'!$L$11),"x","")</f>
        <v/>
      </c>
    </row>
    <row r="76" spans="1:18" ht="15.75" hidden="1" customHeight="1">
      <c r="A76" s="32">
        <f t="shared" ref="A76:A139" si="5">IF(B76&lt;&gt;"",MONTH(B76),"")</f>
        <v>1</v>
      </c>
      <c r="B76" s="33">
        <f t="shared" ref="B76:B139" si="6">D76</f>
        <v>42742</v>
      </c>
      <c r="C76" s="108" t="s">
        <v>316</v>
      </c>
      <c r="D76" s="33">
        <v>42742</v>
      </c>
      <c r="E76" s="86" t="s">
        <v>320</v>
      </c>
      <c r="F76" s="101"/>
      <c r="G76" s="149"/>
      <c r="H76" s="97"/>
      <c r="I76" s="97"/>
      <c r="J76" s="96"/>
      <c r="K76" s="97"/>
      <c r="L76" s="34">
        <v>2350000000</v>
      </c>
      <c r="M76" s="35" t="s">
        <v>287</v>
      </c>
      <c r="N76" s="35" t="s">
        <v>33</v>
      </c>
      <c r="O76" s="43" t="str">
        <f>IF(AND('331-CT'!$G$5=TH!G76,OR(M76="331",N76="331")),"x","")</f>
        <v/>
      </c>
      <c r="P76" s="43" t="str">
        <f>IF(AND(A76='111'!$L$11,OR($M76=$P$7,$N76=$P$7)),"x","")</f>
        <v/>
      </c>
      <c r="Q76" s="43" t="str">
        <f>IF(AND($M76=$P$7,$A76&lt;'111'!$L$11),"x","")</f>
        <v/>
      </c>
      <c r="R76" s="43" t="str">
        <f>IF(AND($N76=$P$7,$A76&lt;'111'!$L$11),"x","")</f>
        <v>x</v>
      </c>
    </row>
    <row r="77" spans="1:18" ht="15.75" hidden="1" customHeight="1">
      <c r="A77" s="32">
        <f t="shared" si="5"/>
        <v>1</v>
      </c>
      <c r="B77" s="33">
        <f t="shared" si="6"/>
        <v>42742</v>
      </c>
      <c r="C77" s="108" t="s">
        <v>317</v>
      </c>
      <c r="D77" s="33">
        <v>42742</v>
      </c>
      <c r="E77" s="86" t="s">
        <v>284</v>
      </c>
      <c r="F77" s="101"/>
      <c r="G77" s="149" t="s">
        <v>307</v>
      </c>
      <c r="H77" s="97"/>
      <c r="I77" s="97"/>
      <c r="J77" s="96"/>
      <c r="K77" s="97"/>
      <c r="L77" s="34">
        <v>8190000</v>
      </c>
      <c r="M77" s="35"/>
      <c r="N77" s="35" t="s">
        <v>33</v>
      </c>
      <c r="O77" s="43" t="str">
        <f>IF(AND('331-CT'!$G$5=TH!G77,OR(M77="331",N77="331")),"x","")</f>
        <v/>
      </c>
      <c r="P77" s="43" t="str">
        <f>IF(AND(A77='111'!$L$11,OR($M77=$P$7,$N77=$P$7)),"x","")</f>
        <v/>
      </c>
      <c r="Q77" s="43" t="str">
        <f>IF(AND($M77=$P$7,$A77&lt;'111'!$L$11),"x","")</f>
        <v/>
      </c>
      <c r="R77" s="43" t="str">
        <f>IF(AND($N77=$P$7,$A77&lt;'111'!$L$11),"x","")</f>
        <v>x</v>
      </c>
    </row>
    <row r="78" spans="1:18" ht="15.75" hidden="1" customHeight="1">
      <c r="A78" s="32">
        <f t="shared" si="5"/>
        <v>1</v>
      </c>
      <c r="B78" s="33">
        <f t="shared" si="6"/>
        <v>42742</v>
      </c>
      <c r="C78" s="108" t="s">
        <v>318</v>
      </c>
      <c r="D78" s="33">
        <v>42742</v>
      </c>
      <c r="E78" s="86" t="s">
        <v>321</v>
      </c>
      <c r="F78" s="101"/>
      <c r="G78" s="149"/>
      <c r="H78" s="97"/>
      <c r="I78" s="97"/>
      <c r="J78" s="96"/>
      <c r="K78" s="97"/>
      <c r="L78" s="34">
        <v>2573000</v>
      </c>
      <c r="M78" s="35"/>
      <c r="N78" s="35" t="s">
        <v>33</v>
      </c>
      <c r="O78" s="43" t="str">
        <f>IF(AND('331-CT'!$G$5=TH!G78,OR(M78="331",N78="331")),"x","")</f>
        <v/>
      </c>
      <c r="P78" s="43" t="str">
        <f>IF(AND(A78='111'!$L$11,OR($M78=$P$7,$N78=$P$7)),"x","")</f>
        <v/>
      </c>
      <c r="Q78" s="43" t="str">
        <f>IF(AND($M78=$P$7,$A78&lt;'111'!$L$11),"x","")</f>
        <v/>
      </c>
      <c r="R78" s="43" t="str">
        <f>IF(AND($N78=$P$7,$A78&lt;'111'!$L$11),"x","")</f>
        <v>x</v>
      </c>
    </row>
    <row r="79" spans="1:18" ht="15.75" hidden="1" customHeight="1">
      <c r="A79" s="32">
        <f t="shared" si="5"/>
        <v>1</v>
      </c>
      <c r="B79" s="33">
        <f t="shared" si="6"/>
        <v>42742</v>
      </c>
      <c r="C79" s="108" t="s">
        <v>319</v>
      </c>
      <c r="D79" s="33">
        <v>42742</v>
      </c>
      <c r="E79" s="86" t="s">
        <v>322</v>
      </c>
      <c r="F79" s="101"/>
      <c r="G79" s="149"/>
      <c r="H79" s="97"/>
      <c r="I79" s="97"/>
      <c r="J79" s="96"/>
      <c r="K79" s="97"/>
      <c r="L79" s="34">
        <v>2000000</v>
      </c>
      <c r="M79" s="35" t="s">
        <v>250</v>
      </c>
      <c r="N79" s="35" t="s">
        <v>33</v>
      </c>
      <c r="O79" s="43" t="str">
        <f>IF(AND('331-CT'!$G$5=TH!G79,OR(M79="331",N79="331")),"x","")</f>
        <v/>
      </c>
      <c r="P79" s="43" t="str">
        <f>IF(AND(A79='111'!$L$11,OR($M79=$P$7,$N79=$P$7)),"x","")</f>
        <v/>
      </c>
      <c r="Q79" s="43" t="str">
        <f>IF(AND($M79=$P$7,$A79&lt;'111'!$L$11),"x","")</f>
        <v/>
      </c>
      <c r="R79" s="43" t="str">
        <f>IF(AND($N79=$P$7,$A79&lt;'111'!$L$11),"x","")</f>
        <v>x</v>
      </c>
    </row>
    <row r="80" spans="1:18" ht="15.75" customHeight="1">
      <c r="A80" s="32">
        <f t="shared" si="5"/>
        <v>1</v>
      </c>
      <c r="B80" s="33">
        <f t="shared" si="6"/>
        <v>42743</v>
      </c>
      <c r="C80" s="108"/>
      <c r="D80" s="85">
        <v>42743</v>
      </c>
      <c r="E80" s="86" t="s">
        <v>243</v>
      </c>
      <c r="F80" s="155"/>
      <c r="G80" s="7" t="s">
        <v>111</v>
      </c>
      <c r="H80" s="97">
        <v>692</v>
      </c>
      <c r="I80" s="97">
        <v>80000</v>
      </c>
      <c r="J80" s="96"/>
      <c r="K80" s="97"/>
      <c r="L80" s="34">
        <f>ROUND(H80*I80,-3)</f>
        <v>55360000</v>
      </c>
      <c r="M80" s="35" t="s">
        <v>92</v>
      </c>
      <c r="N80" s="35" t="s">
        <v>8</v>
      </c>
      <c r="O80" s="43" t="str">
        <f>IF(AND('331-CT'!$G$5=TH!G80,OR(M80="331",N80="331")),"x","")</f>
        <v/>
      </c>
      <c r="P80" s="43" t="str">
        <f>IF(AND(A80='111'!$L$11,OR($M80=$P$7,$N80=$P$7)),"x","")</f>
        <v/>
      </c>
      <c r="Q80" s="43" t="str">
        <f>IF(AND($M80=$P$7,$A80&lt;'111'!$L$11),"x","")</f>
        <v/>
      </c>
      <c r="R80" s="43" t="str">
        <f>IF(AND($N80=$P$7,$A80&lt;'111'!$L$11),"x","")</f>
        <v/>
      </c>
    </row>
    <row r="81" spans="1:18" ht="15.75" hidden="1" customHeight="1">
      <c r="A81" s="32">
        <f t="shared" si="5"/>
        <v>1</v>
      </c>
      <c r="B81" s="33">
        <f t="shared" si="6"/>
        <v>42744</v>
      </c>
      <c r="C81" s="108" t="s">
        <v>323</v>
      </c>
      <c r="D81" s="33">
        <v>42744</v>
      </c>
      <c r="E81" s="86" t="s">
        <v>324</v>
      </c>
      <c r="F81" s="101"/>
      <c r="G81" s="149" t="s">
        <v>390</v>
      </c>
      <c r="H81" s="97"/>
      <c r="I81" s="97"/>
      <c r="J81" s="96"/>
      <c r="K81" s="97"/>
      <c r="L81" s="34">
        <v>2970000000</v>
      </c>
      <c r="M81" s="35" t="s">
        <v>33</v>
      </c>
      <c r="N81" s="35" t="s">
        <v>287</v>
      </c>
      <c r="O81" s="43" t="str">
        <f>IF(AND('331-CT'!$G$5=TH!G81,OR(M81="331",N81="331")),"x","")</f>
        <v/>
      </c>
      <c r="P81" s="43" t="str">
        <f>IF(AND(A81='111'!$L$11,OR($M81=$P$7,$N81=$P$7)),"x","")</f>
        <v/>
      </c>
      <c r="Q81" s="43" t="str">
        <f>IF(AND($M81=$P$7,$A81&lt;'111'!$L$11),"x","")</f>
        <v>x</v>
      </c>
      <c r="R81" s="43" t="str">
        <f>IF(AND($N81=$P$7,$A81&lt;'111'!$L$11),"x","")</f>
        <v/>
      </c>
    </row>
    <row r="82" spans="1:18" ht="15.75" hidden="1" customHeight="1">
      <c r="A82" s="32">
        <f t="shared" si="5"/>
        <v>1</v>
      </c>
      <c r="B82" s="33">
        <f t="shared" si="6"/>
        <v>42744</v>
      </c>
      <c r="C82" s="108" t="s">
        <v>325</v>
      </c>
      <c r="D82" s="33">
        <v>42744</v>
      </c>
      <c r="E82" s="86" t="s">
        <v>333</v>
      </c>
      <c r="F82" s="101"/>
      <c r="G82" s="149" t="s">
        <v>341</v>
      </c>
      <c r="H82" s="97"/>
      <c r="I82" s="97"/>
      <c r="J82" s="96"/>
      <c r="K82" s="97"/>
      <c r="L82" s="34">
        <v>2693712000</v>
      </c>
      <c r="M82" s="35"/>
      <c r="N82" s="35" t="s">
        <v>33</v>
      </c>
      <c r="O82" s="43" t="str">
        <f>IF(AND('331-CT'!$G$5=TH!G82,OR(M82="331",N82="331")),"x","")</f>
        <v/>
      </c>
      <c r="P82" s="43" t="str">
        <f>IF(AND(A82='111'!$L$11,OR($M82=$P$7,$N82=$P$7)),"x","")</f>
        <v/>
      </c>
      <c r="Q82" s="43" t="str">
        <f>IF(AND($M82=$P$7,$A82&lt;'111'!$L$11),"x","")</f>
        <v/>
      </c>
      <c r="R82" s="43" t="str">
        <f>IF(AND($N82=$P$7,$A82&lt;'111'!$L$11),"x","")</f>
        <v>x</v>
      </c>
    </row>
    <row r="83" spans="1:18" ht="15.75" hidden="1" customHeight="1">
      <c r="A83" s="32">
        <f t="shared" si="5"/>
        <v>1</v>
      </c>
      <c r="B83" s="33">
        <f t="shared" si="6"/>
        <v>42744</v>
      </c>
      <c r="C83" s="108" t="s">
        <v>326</v>
      </c>
      <c r="D83" s="33">
        <v>42744</v>
      </c>
      <c r="E83" s="86" t="s">
        <v>334</v>
      </c>
      <c r="F83" s="101"/>
      <c r="G83" s="149"/>
      <c r="H83" s="97"/>
      <c r="I83" s="97"/>
      <c r="J83" s="96"/>
      <c r="K83" s="97"/>
      <c r="L83" s="34">
        <v>3273000</v>
      </c>
      <c r="M83" s="35"/>
      <c r="N83" s="35" t="s">
        <v>33</v>
      </c>
      <c r="O83" s="43" t="str">
        <f>IF(AND('331-CT'!$G$5=TH!G83,OR(M83="331",N83="331")),"x","")</f>
        <v/>
      </c>
      <c r="P83" s="43" t="str">
        <f>IF(AND(A83='111'!$L$11,OR($M83=$P$7,$N83=$P$7)),"x","")</f>
        <v/>
      </c>
      <c r="Q83" s="43" t="str">
        <f>IF(AND($M83=$P$7,$A83&lt;'111'!$L$11),"x","")</f>
        <v/>
      </c>
      <c r="R83" s="43" t="str">
        <f>IF(AND($N83=$P$7,$A83&lt;'111'!$L$11),"x","")</f>
        <v>x</v>
      </c>
    </row>
    <row r="84" spans="1:18" ht="15.75" hidden="1" customHeight="1">
      <c r="A84" s="32">
        <f t="shared" si="5"/>
        <v>1</v>
      </c>
      <c r="B84" s="33">
        <f t="shared" si="6"/>
        <v>42744</v>
      </c>
      <c r="C84" s="108" t="s">
        <v>327</v>
      </c>
      <c r="D84" s="33">
        <v>42744</v>
      </c>
      <c r="E84" s="86" t="s">
        <v>335</v>
      </c>
      <c r="F84" s="101"/>
      <c r="G84" s="149"/>
      <c r="H84" s="97"/>
      <c r="I84" s="97"/>
      <c r="J84" s="96"/>
      <c r="K84" s="97"/>
      <c r="L84" s="34">
        <v>60020000</v>
      </c>
      <c r="M84" s="35"/>
      <c r="N84" s="35" t="s">
        <v>33</v>
      </c>
      <c r="O84" s="43" t="str">
        <f>IF(AND('331-CT'!$G$5=TH!G84,OR(M84="331",N84="331")),"x","")</f>
        <v/>
      </c>
      <c r="P84" s="43" t="str">
        <f>IF(AND(A84='111'!$L$11,OR($M84=$P$7,$N84=$P$7)),"x","")</f>
        <v/>
      </c>
      <c r="Q84" s="43" t="str">
        <f>IF(AND($M84=$P$7,$A84&lt;'111'!$L$11),"x","")</f>
        <v/>
      </c>
      <c r="R84" s="43" t="str">
        <f>IF(AND($N84=$P$7,$A84&lt;'111'!$L$11),"x","")</f>
        <v>x</v>
      </c>
    </row>
    <row r="85" spans="1:18" ht="15.75" hidden="1" customHeight="1">
      <c r="A85" s="32">
        <f t="shared" si="5"/>
        <v>1</v>
      </c>
      <c r="B85" s="33">
        <f t="shared" si="6"/>
        <v>42744</v>
      </c>
      <c r="C85" s="108" t="s">
        <v>328</v>
      </c>
      <c r="D85" s="33">
        <v>42744</v>
      </c>
      <c r="E85" s="86" t="s">
        <v>336</v>
      </c>
      <c r="F85" s="101"/>
      <c r="G85" s="149"/>
      <c r="H85" s="97"/>
      <c r="I85" s="97"/>
      <c r="J85" s="96"/>
      <c r="K85" s="97"/>
      <c r="L85" s="34">
        <v>50000000</v>
      </c>
      <c r="M85" s="35"/>
      <c r="N85" s="35" t="s">
        <v>33</v>
      </c>
      <c r="O85" s="43" t="str">
        <f>IF(AND('331-CT'!$G$5=TH!G85,OR(M85="331",N85="331")),"x","")</f>
        <v/>
      </c>
      <c r="P85" s="43" t="str">
        <f>IF(AND(A85='111'!$L$11,OR($M85=$P$7,$N85=$P$7)),"x","")</f>
        <v/>
      </c>
      <c r="Q85" s="43" t="str">
        <f>IF(AND($M85=$P$7,$A85&lt;'111'!$L$11),"x","")</f>
        <v/>
      </c>
      <c r="R85" s="43" t="str">
        <f>IF(AND($N85=$P$7,$A85&lt;'111'!$L$11),"x","")</f>
        <v>x</v>
      </c>
    </row>
    <row r="86" spans="1:18" ht="15.75" hidden="1" customHeight="1">
      <c r="A86" s="32">
        <f t="shared" si="5"/>
        <v>1</v>
      </c>
      <c r="B86" s="33">
        <f t="shared" si="6"/>
        <v>42744</v>
      </c>
      <c r="C86" s="108" t="s">
        <v>329</v>
      </c>
      <c r="D86" s="33">
        <v>42744</v>
      </c>
      <c r="E86" s="86" t="s">
        <v>337</v>
      </c>
      <c r="F86" s="101"/>
      <c r="G86" s="149"/>
      <c r="H86" s="97"/>
      <c r="I86" s="97"/>
      <c r="J86" s="96"/>
      <c r="K86" s="97"/>
      <c r="L86" s="34">
        <v>10000000</v>
      </c>
      <c r="M86" s="35"/>
      <c r="N86" s="35" t="s">
        <v>33</v>
      </c>
      <c r="O86" s="43" t="str">
        <f>IF(AND('331-CT'!$G$5=TH!G86,OR(M86="331",N86="331")),"x","")</f>
        <v/>
      </c>
      <c r="P86" s="43" t="str">
        <f>IF(AND(A86='111'!$L$11,OR($M86=$P$7,$N86=$P$7)),"x","")</f>
        <v/>
      </c>
      <c r="Q86" s="43" t="str">
        <f>IF(AND($M86=$P$7,$A86&lt;'111'!$L$11),"x","")</f>
        <v/>
      </c>
      <c r="R86" s="43" t="str">
        <f>IF(AND($N86=$P$7,$A86&lt;'111'!$L$11),"x","")</f>
        <v>x</v>
      </c>
    </row>
    <row r="87" spans="1:18" ht="15.75" hidden="1" customHeight="1">
      <c r="A87" s="32">
        <f t="shared" si="5"/>
        <v>1</v>
      </c>
      <c r="B87" s="33">
        <f t="shared" si="6"/>
        <v>42744</v>
      </c>
      <c r="C87" s="108" t="s">
        <v>330</v>
      </c>
      <c r="D87" s="33">
        <v>42744</v>
      </c>
      <c r="E87" s="86" t="s">
        <v>338</v>
      </c>
      <c r="F87" s="101"/>
      <c r="G87" s="149"/>
      <c r="H87" s="97"/>
      <c r="I87" s="97"/>
      <c r="J87" s="96"/>
      <c r="K87" s="97"/>
      <c r="L87" s="34">
        <v>500000</v>
      </c>
      <c r="M87" s="35"/>
      <c r="N87" s="35" t="s">
        <v>33</v>
      </c>
      <c r="O87" s="43" t="str">
        <f>IF(AND('331-CT'!$G$5=TH!G87,OR(M87="331",N87="331")),"x","")</f>
        <v/>
      </c>
      <c r="P87" s="43" t="str">
        <f>IF(AND(A87='111'!$L$11,OR($M87=$P$7,$N87=$P$7)),"x","")</f>
        <v/>
      </c>
      <c r="Q87" s="43" t="str">
        <f>IF(AND($M87=$P$7,$A87&lt;'111'!$L$11),"x","")</f>
        <v/>
      </c>
      <c r="R87" s="43" t="str">
        <f>IF(AND($N87=$P$7,$A87&lt;'111'!$L$11),"x","")</f>
        <v>x</v>
      </c>
    </row>
    <row r="88" spans="1:18" ht="15.75" hidden="1" customHeight="1">
      <c r="A88" s="32">
        <f t="shared" si="5"/>
        <v>1</v>
      </c>
      <c r="B88" s="33">
        <f t="shared" si="6"/>
        <v>42744</v>
      </c>
      <c r="C88" s="108" t="s">
        <v>331</v>
      </c>
      <c r="D88" s="33">
        <v>42744</v>
      </c>
      <c r="E88" s="86" t="s">
        <v>630</v>
      </c>
      <c r="F88" s="101" t="s">
        <v>476</v>
      </c>
      <c r="G88" s="7" t="s">
        <v>110</v>
      </c>
      <c r="H88" s="97"/>
      <c r="I88" s="97"/>
      <c r="J88" s="96"/>
      <c r="K88" s="97"/>
      <c r="L88" s="34">
        <f>118726000-39000</f>
        <v>118687000</v>
      </c>
      <c r="M88" s="35" t="s">
        <v>8</v>
      </c>
      <c r="N88" s="35" t="s">
        <v>33</v>
      </c>
      <c r="O88" s="43" t="str">
        <f>IF(AND('331-CT'!$G$5=TH!G88,OR(M88="331",N88="331")),"x","")</f>
        <v/>
      </c>
      <c r="P88" s="43" t="str">
        <f>IF(AND(A88='111'!$L$11,OR($M88=$P$7,$N88=$P$7)),"x","")</f>
        <v/>
      </c>
      <c r="Q88" s="43" t="str">
        <f>IF(AND($M88=$P$7,$A88&lt;'111'!$L$11),"x","")</f>
        <v/>
      </c>
      <c r="R88" s="43" t="str">
        <f>IF(AND($N88=$P$7,$A88&lt;'111'!$L$11),"x","")</f>
        <v>x</v>
      </c>
    </row>
    <row r="89" spans="1:18" ht="15.75" hidden="1" customHeight="1">
      <c r="A89" s="32">
        <f t="shared" si="5"/>
        <v>1</v>
      </c>
      <c r="B89" s="33">
        <f t="shared" si="6"/>
        <v>42744</v>
      </c>
      <c r="C89" s="108" t="s">
        <v>331</v>
      </c>
      <c r="D89" s="33">
        <v>42744</v>
      </c>
      <c r="E89" s="86" t="s">
        <v>392</v>
      </c>
      <c r="F89" s="101"/>
      <c r="G89" s="7"/>
      <c r="H89" s="97"/>
      <c r="I89" s="97"/>
      <c r="J89" s="96"/>
      <c r="K89" s="97"/>
      <c r="L89" s="34">
        <v>39000</v>
      </c>
      <c r="M89" s="35"/>
      <c r="N89" s="35" t="s">
        <v>33</v>
      </c>
      <c r="O89" s="43" t="str">
        <f>IF(AND('331-CT'!$G$5=TH!G89,OR(M89="331",N89="331")),"x","")</f>
        <v/>
      </c>
      <c r="P89" s="43" t="str">
        <f>IF(AND(A89='111'!$L$11,OR($M89=$P$7,$N89=$P$7)),"x","")</f>
        <v/>
      </c>
      <c r="Q89" s="43" t="str">
        <f>IF(AND($M89=$P$7,$A89&lt;'111'!$L$11),"x","")</f>
        <v/>
      </c>
      <c r="R89" s="43" t="str">
        <f>IF(AND($N89=$P$7,$A89&lt;'111'!$L$11),"x","")</f>
        <v>x</v>
      </c>
    </row>
    <row r="90" spans="1:18" ht="15.75" hidden="1" customHeight="1">
      <c r="A90" s="32">
        <f t="shared" si="5"/>
        <v>1</v>
      </c>
      <c r="B90" s="33">
        <f t="shared" si="6"/>
        <v>42744</v>
      </c>
      <c r="C90" s="108" t="s">
        <v>332</v>
      </c>
      <c r="D90" s="33">
        <v>42744</v>
      </c>
      <c r="E90" s="86" t="s">
        <v>339</v>
      </c>
      <c r="F90" s="101" t="s">
        <v>391</v>
      </c>
      <c r="G90" s="149" t="s">
        <v>340</v>
      </c>
      <c r="H90" s="97"/>
      <c r="I90" s="97"/>
      <c r="J90" s="96"/>
      <c r="K90" s="97"/>
      <c r="L90" s="34">
        <v>70023000</v>
      </c>
      <c r="M90" s="35"/>
      <c r="N90" s="35" t="s">
        <v>33</v>
      </c>
      <c r="O90" s="43" t="str">
        <f>IF(AND('331-CT'!$G$5=TH!G90,OR(M90="331",N90="331")),"x","")</f>
        <v/>
      </c>
      <c r="P90" s="43" t="str">
        <f>IF(AND(A90='111'!$L$11,OR($M90=$P$7,$N90=$P$7)),"x","")</f>
        <v/>
      </c>
      <c r="Q90" s="43" t="str">
        <f>IF(AND($M90=$P$7,$A90&lt;'111'!$L$11),"x","")</f>
        <v/>
      </c>
      <c r="R90" s="43" t="str">
        <f>IF(AND($N90=$P$7,$A90&lt;'111'!$L$11),"x","")</f>
        <v>x</v>
      </c>
    </row>
    <row r="91" spans="1:18" ht="15.75" customHeight="1">
      <c r="A91" s="32">
        <f t="shared" si="5"/>
        <v>1</v>
      </c>
      <c r="B91" s="33">
        <f t="shared" si="6"/>
        <v>42745</v>
      </c>
      <c r="C91" s="108"/>
      <c r="D91" s="85">
        <v>42745</v>
      </c>
      <c r="E91" s="86" t="s">
        <v>246</v>
      </c>
      <c r="F91" s="155"/>
      <c r="G91" s="7" t="s">
        <v>109</v>
      </c>
      <c r="H91" s="97">
        <v>1760</v>
      </c>
      <c r="I91" s="97">
        <f>8.5*22500</f>
        <v>191250</v>
      </c>
      <c r="J91" s="96"/>
      <c r="K91" s="97"/>
      <c r="L91" s="34">
        <f>ROUND(H91*I91,-3)</f>
        <v>336600000</v>
      </c>
      <c r="M91" s="35" t="s">
        <v>92</v>
      </c>
      <c r="N91" s="35" t="s">
        <v>8</v>
      </c>
      <c r="O91" s="43" t="str">
        <f>IF(AND('331-CT'!$G$5=TH!G91,OR(M91="331",N91="331")),"x","")</f>
        <v/>
      </c>
      <c r="P91" s="43" t="str">
        <f>IF(AND(A91='111'!$L$11,OR($M91=$P$7,$N91=$P$7)),"x","")</f>
        <v/>
      </c>
      <c r="Q91" s="43" t="str">
        <f>IF(AND($M91=$P$7,$A91&lt;'111'!$L$11),"x","")</f>
        <v/>
      </c>
      <c r="R91" s="43" t="str">
        <f>IF(AND($N91=$P$7,$A91&lt;'111'!$L$11),"x","")</f>
        <v/>
      </c>
    </row>
    <row r="92" spans="1:18" ht="15.75" customHeight="1">
      <c r="A92" s="32">
        <f t="shared" si="5"/>
        <v>1</v>
      </c>
      <c r="B92" s="33">
        <f t="shared" si="6"/>
        <v>42745</v>
      </c>
      <c r="C92" s="108"/>
      <c r="D92" s="33">
        <v>42745</v>
      </c>
      <c r="E92" s="86" t="s">
        <v>393</v>
      </c>
      <c r="F92" s="101"/>
      <c r="G92" s="149" t="s">
        <v>352</v>
      </c>
      <c r="H92" s="97">
        <v>1390</v>
      </c>
      <c r="I92" s="97">
        <v>10000</v>
      </c>
      <c r="J92" s="96"/>
      <c r="K92" s="97"/>
      <c r="L92" s="34">
        <f>ROUND(H92*I92,-3)</f>
        <v>13900000</v>
      </c>
      <c r="M92" s="35" t="s">
        <v>92</v>
      </c>
      <c r="N92" s="35" t="s">
        <v>8</v>
      </c>
      <c r="O92" s="43" t="str">
        <f>IF(AND('331-CT'!$G$5=TH!G92,OR(M92="331",N92="331")),"x","")</f>
        <v/>
      </c>
      <c r="P92" s="43" t="str">
        <f>IF(AND(A92='111'!$L$11,OR($M92=$P$7,$N92=$P$7)),"x","")</f>
        <v/>
      </c>
      <c r="Q92" s="43" t="str">
        <f>IF(AND($M92=$P$7,$A92&lt;'111'!$L$11),"x","")</f>
        <v/>
      </c>
      <c r="R92" s="43" t="str">
        <f>IF(AND($N92=$P$7,$A92&lt;'111'!$L$11),"x","")</f>
        <v/>
      </c>
    </row>
    <row r="93" spans="1:18" ht="15.75" hidden="1" customHeight="1">
      <c r="A93" s="32">
        <f t="shared" si="5"/>
        <v>1</v>
      </c>
      <c r="B93" s="33">
        <f t="shared" si="6"/>
        <v>42745</v>
      </c>
      <c r="C93" s="108" t="s">
        <v>342</v>
      </c>
      <c r="D93" s="33">
        <v>42745</v>
      </c>
      <c r="E93" s="86" t="s">
        <v>343</v>
      </c>
      <c r="F93" s="101"/>
      <c r="G93" s="149" t="s">
        <v>344</v>
      </c>
      <c r="H93" s="97"/>
      <c r="I93" s="97"/>
      <c r="J93" s="96"/>
      <c r="K93" s="97"/>
      <c r="L93" s="34">
        <v>200000000</v>
      </c>
      <c r="M93" s="35" t="s">
        <v>33</v>
      </c>
      <c r="N93" s="35"/>
      <c r="O93" s="43" t="str">
        <f>IF(AND('331-CT'!$G$5=TH!G93,OR(M93="331",N93="331")),"x","")</f>
        <v/>
      </c>
      <c r="P93" s="43" t="str">
        <f>IF(AND(A93='111'!$L$11,OR($M93=$P$7,$N93=$P$7)),"x","")</f>
        <v/>
      </c>
      <c r="Q93" s="43" t="str">
        <f>IF(AND($M93=$P$7,$A93&lt;'111'!$L$11),"x","")</f>
        <v>x</v>
      </c>
      <c r="R93" s="43" t="str">
        <f>IF(AND($N93=$P$7,$A93&lt;'111'!$L$11),"x","")</f>
        <v/>
      </c>
    </row>
    <row r="94" spans="1:18" ht="15.75" hidden="1" customHeight="1">
      <c r="A94" s="32">
        <f t="shared" si="5"/>
        <v>1</v>
      </c>
      <c r="B94" s="33">
        <f t="shared" si="6"/>
        <v>42745</v>
      </c>
      <c r="C94" s="108" t="s">
        <v>345</v>
      </c>
      <c r="D94" s="33">
        <v>42745</v>
      </c>
      <c r="E94" s="86" t="s">
        <v>630</v>
      </c>
      <c r="F94" s="101" t="s">
        <v>476</v>
      </c>
      <c r="G94" s="149" t="s">
        <v>91</v>
      </c>
      <c r="H94" s="97"/>
      <c r="I94" s="97"/>
      <c r="J94" s="96"/>
      <c r="K94" s="97"/>
      <c r="L94" s="34">
        <v>101477000</v>
      </c>
      <c r="M94" s="35" t="s">
        <v>8</v>
      </c>
      <c r="N94" s="35" t="s">
        <v>33</v>
      </c>
      <c r="O94" s="43" t="str">
        <f>IF(AND('331-CT'!$G$5=TH!G94,OR(M94="331",N94="331")),"x","")</f>
        <v/>
      </c>
      <c r="P94" s="43" t="str">
        <f>IF(AND(A94='111'!$L$11,OR($M94=$P$7,$N94=$P$7)),"x","")</f>
        <v/>
      </c>
      <c r="Q94" s="43" t="str">
        <f>IF(AND($M94=$P$7,$A94&lt;'111'!$L$11),"x","")</f>
        <v/>
      </c>
      <c r="R94" s="43" t="str">
        <f>IF(AND($N94=$P$7,$A94&lt;'111'!$L$11),"x","")</f>
        <v>x</v>
      </c>
    </row>
    <row r="95" spans="1:18" ht="15.75" hidden="1" customHeight="1">
      <c r="A95" s="32">
        <f t="shared" si="5"/>
        <v>1</v>
      </c>
      <c r="B95" s="33">
        <f t="shared" si="6"/>
        <v>42745</v>
      </c>
      <c r="C95" s="108" t="s">
        <v>346</v>
      </c>
      <c r="D95" s="33">
        <v>42745</v>
      </c>
      <c r="E95" s="86" t="s">
        <v>277</v>
      </c>
      <c r="F95" s="101"/>
      <c r="G95" s="149" t="s">
        <v>349</v>
      </c>
      <c r="H95" s="97"/>
      <c r="I95" s="97"/>
      <c r="J95" s="96"/>
      <c r="K95" s="97"/>
      <c r="L95" s="34">
        <v>35017000</v>
      </c>
      <c r="M95" s="35"/>
      <c r="N95" s="35" t="s">
        <v>33</v>
      </c>
      <c r="O95" s="43" t="str">
        <f>IF(AND('331-CT'!$G$5=TH!G95,OR(M95="331",N95="331")),"x","")</f>
        <v/>
      </c>
      <c r="P95" s="43" t="str">
        <f>IF(AND(A95='111'!$L$11,OR($M95=$P$7,$N95=$P$7)),"x","")</f>
        <v/>
      </c>
      <c r="Q95" s="43" t="str">
        <f>IF(AND($M95=$P$7,$A95&lt;'111'!$L$11),"x","")</f>
        <v/>
      </c>
      <c r="R95" s="43" t="str">
        <f>IF(AND($N95=$P$7,$A95&lt;'111'!$L$11),"x","")</f>
        <v>x</v>
      </c>
    </row>
    <row r="96" spans="1:18" ht="15.75" hidden="1" customHeight="1">
      <c r="A96" s="32">
        <f t="shared" si="5"/>
        <v>1</v>
      </c>
      <c r="B96" s="33">
        <f t="shared" si="6"/>
        <v>42745</v>
      </c>
      <c r="C96" s="108" t="s">
        <v>347</v>
      </c>
      <c r="D96" s="33">
        <v>42745</v>
      </c>
      <c r="E96" s="86" t="s">
        <v>350</v>
      </c>
      <c r="F96" s="101" t="s">
        <v>476</v>
      </c>
      <c r="G96" s="149" t="s">
        <v>352</v>
      </c>
      <c r="H96" s="97"/>
      <c r="I96" s="97"/>
      <c r="J96" s="96"/>
      <c r="K96" s="97"/>
      <c r="L96" s="34">
        <v>45810000</v>
      </c>
      <c r="M96" s="35" t="s">
        <v>8</v>
      </c>
      <c r="N96" s="35" t="s">
        <v>33</v>
      </c>
      <c r="O96" s="43" t="str">
        <f>IF(AND('331-CT'!$G$5=TH!G96,OR(M96="331",N96="331")),"x","")</f>
        <v/>
      </c>
      <c r="P96" s="43" t="str">
        <f>IF(AND(A96='111'!$L$11,OR($M96=$P$7,$N96=$P$7)),"x","")</f>
        <v/>
      </c>
      <c r="Q96" s="43" t="str">
        <f>IF(AND($M96=$P$7,$A96&lt;'111'!$L$11),"x","")</f>
        <v/>
      </c>
      <c r="R96" s="43" t="str">
        <f>IF(AND($N96=$P$7,$A96&lt;'111'!$L$11),"x","")</f>
        <v>x</v>
      </c>
    </row>
    <row r="97" spans="1:18" ht="15.75" hidden="1" customHeight="1">
      <c r="A97" s="32">
        <f t="shared" si="5"/>
        <v>1</v>
      </c>
      <c r="B97" s="33">
        <f t="shared" si="6"/>
        <v>42745</v>
      </c>
      <c r="C97" s="108" t="s">
        <v>348</v>
      </c>
      <c r="D97" s="33">
        <v>42745</v>
      </c>
      <c r="E97" s="86" t="s">
        <v>351</v>
      </c>
      <c r="F97" s="101"/>
      <c r="G97" s="149"/>
      <c r="H97" s="97"/>
      <c r="I97" s="97"/>
      <c r="J97" s="96"/>
      <c r="K97" s="97"/>
      <c r="L97" s="34">
        <v>736000</v>
      </c>
      <c r="M97" s="35"/>
      <c r="N97" s="35" t="s">
        <v>33</v>
      </c>
      <c r="O97" s="43" t="str">
        <f>IF(AND('331-CT'!$G$5=TH!G97,OR(M97="331",N97="331")),"x","")</f>
        <v/>
      </c>
      <c r="P97" s="43" t="str">
        <f>IF(AND(A97='111'!$L$11,OR($M97=$P$7,$N97=$P$7)),"x","")</f>
        <v/>
      </c>
      <c r="Q97" s="43" t="str">
        <f>IF(AND($M97=$P$7,$A97&lt;'111'!$L$11),"x","")</f>
        <v/>
      </c>
      <c r="R97" s="43" t="str">
        <f>IF(AND($N97=$P$7,$A97&lt;'111'!$L$11),"x","")</f>
        <v>x</v>
      </c>
    </row>
    <row r="98" spans="1:18" ht="15.75" hidden="1" customHeight="1">
      <c r="A98" s="32">
        <f t="shared" si="5"/>
        <v>1</v>
      </c>
      <c r="B98" s="33">
        <f t="shared" si="6"/>
        <v>42745</v>
      </c>
      <c r="C98" s="108" t="s">
        <v>353</v>
      </c>
      <c r="D98" s="33">
        <v>42745</v>
      </c>
      <c r="E98" s="86" t="s">
        <v>356</v>
      </c>
      <c r="F98" s="101"/>
      <c r="G98" s="149"/>
      <c r="H98" s="97"/>
      <c r="I98" s="97"/>
      <c r="J98" s="96"/>
      <c r="K98" s="97"/>
      <c r="L98" s="34">
        <v>3500000</v>
      </c>
      <c r="M98" s="35" t="s">
        <v>33</v>
      </c>
      <c r="N98" s="35" t="s">
        <v>250</v>
      </c>
      <c r="O98" s="43" t="str">
        <f>IF(AND('331-CT'!$G$5=TH!G98,OR(M98="331",N98="331")),"x","")</f>
        <v/>
      </c>
      <c r="P98" s="43" t="str">
        <f>IF(AND(A98='111'!$L$11,OR($M98=$P$7,$N98=$P$7)),"x","")</f>
        <v/>
      </c>
      <c r="Q98" s="43" t="str">
        <f>IF(AND($M98=$P$7,$A98&lt;'111'!$L$11),"x","")</f>
        <v>x</v>
      </c>
      <c r="R98" s="43" t="str">
        <f>IF(AND($N98=$P$7,$A98&lt;'111'!$L$11),"x","")</f>
        <v/>
      </c>
    </row>
    <row r="99" spans="1:18" ht="15.75" hidden="1" customHeight="1">
      <c r="A99" s="32">
        <f t="shared" si="5"/>
        <v>1</v>
      </c>
      <c r="B99" s="33">
        <f t="shared" si="6"/>
        <v>42745</v>
      </c>
      <c r="C99" s="108" t="s">
        <v>354</v>
      </c>
      <c r="D99" s="33">
        <v>42745</v>
      </c>
      <c r="E99" s="86" t="s">
        <v>357</v>
      </c>
      <c r="F99" s="101"/>
      <c r="G99" s="149"/>
      <c r="H99" s="97"/>
      <c r="I99" s="97"/>
      <c r="J99" s="96"/>
      <c r="K99" s="97"/>
      <c r="L99" s="34">
        <v>4040000</v>
      </c>
      <c r="M99" s="35"/>
      <c r="N99" s="35" t="s">
        <v>33</v>
      </c>
      <c r="O99" s="43" t="str">
        <f>IF(AND('331-CT'!$G$5=TH!G99,OR(M99="331",N99="331")),"x","")</f>
        <v/>
      </c>
      <c r="P99" s="43" t="str">
        <f>IF(AND(A99='111'!$L$11,OR($M99=$P$7,$N99=$P$7)),"x","")</f>
        <v/>
      </c>
      <c r="Q99" s="43" t="str">
        <f>IF(AND($M99=$P$7,$A99&lt;'111'!$L$11),"x","")</f>
        <v/>
      </c>
      <c r="R99" s="43" t="str">
        <f>IF(AND($N99=$P$7,$A99&lt;'111'!$L$11),"x","")</f>
        <v>x</v>
      </c>
    </row>
    <row r="100" spans="1:18" ht="15.75" hidden="1" customHeight="1">
      <c r="A100" s="32">
        <f t="shared" si="5"/>
        <v>1</v>
      </c>
      <c r="B100" s="33">
        <f t="shared" si="6"/>
        <v>42745</v>
      </c>
      <c r="C100" s="108" t="s">
        <v>355</v>
      </c>
      <c r="D100" s="33">
        <v>42745</v>
      </c>
      <c r="E100" s="86" t="s">
        <v>358</v>
      </c>
      <c r="F100" s="101"/>
      <c r="G100" s="149"/>
      <c r="H100" s="97"/>
      <c r="I100" s="97"/>
      <c r="J100" s="96"/>
      <c r="K100" s="97"/>
      <c r="L100" s="34">
        <v>4000000</v>
      </c>
      <c r="M100" s="35"/>
      <c r="N100" s="35" t="s">
        <v>33</v>
      </c>
      <c r="O100" s="43" t="str">
        <f>IF(AND('331-CT'!$G$5=TH!G100,OR(M100="331",N100="331")),"x","")</f>
        <v/>
      </c>
      <c r="P100" s="43" t="str">
        <f>IF(AND(A100='111'!$L$11,OR($M100=$P$7,$N100=$P$7)),"x","")</f>
        <v/>
      </c>
      <c r="Q100" s="43" t="str">
        <f>IF(AND($M100=$P$7,$A100&lt;'111'!$L$11),"x","")</f>
        <v/>
      </c>
      <c r="R100" s="43" t="str">
        <f>IF(AND($N100=$P$7,$A100&lt;'111'!$L$11),"x","")</f>
        <v>x</v>
      </c>
    </row>
    <row r="101" spans="1:18" ht="15.75" hidden="1" customHeight="1">
      <c r="A101" s="32">
        <f t="shared" si="5"/>
        <v>1</v>
      </c>
      <c r="B101" s="33">
        <f t="shared" si="6"/>
        <v>42746</v>
      </c>
      <c r="C101" s="108" t="s">
        <v>386</v>
      </c>
      <c r="D101" s="33">
        <v>42746</v>
      </c>
      <c r="E101" s="86" t="s">
        <v>376</v>
      </c>
      <c r="F101" s="101"/>
      <c r="G101" s="149"/>
      <c r="H101" s="97"/>
      <c r="I101" s="97"/>
      <c r="J101" s="96"/>
      <c r="K101" s="97"/>
      <c r="L101" s="34">
        <v>4295000</v>
      </c>
      <c r="M101" s="35" t="s">
        <v>33</v>
      </c>
      <c r="N101" s="35"/>
      <c r="O101" s="43" t="str">
        <f>IF(AND('331-CT'!$G$5=TH!G101,OR(M101="331",N101="331")),"x","")</f>
        <v/>
      </c>
      <c r="P101" s="43" t="str">
        <f>IF(AND(A101='111'!$L$11,OR($M101=$P$7,$N101=$P$7)),"x","")</f>
        <v/>
      </c>
      <c r="Q101" s="43" t="str">
        <f>IF(AND($M101=$P$7,$A101&lt;'111'!$L$11),"x","")</f>
        <v>x</v>
      </c>
      <c r="R101" s="43" t="str">
        <f>IF(AND($N101=$P$7,$A101&lt;'111'!$L$11),"x","")</f>
        <v/>
      </c>
    </row>
    <row r="102" spans="1:18" ht="15.75" hidden="1" customHeight="1">
      <c r="A102" s="32">
        <f t="shared" si="5"/>
        <v>1</v>
      </c>
      <c r="B102" s="33">
        <f t="shared" si="6"/>
        <v>42746</v>
      </c>
      <c r="C102" s="108" t="s">
        <v>359</v>
      </c>
      <c r="D102" s="33">
        <v>42746</v>
      </c>
      <c r="E102" s="86" t="s">
        <v>304</v>
      </c>
      <c r="F102" s="101"/>
      <c r="G102" s="149"/>
      <c r="H102" s="97"/>
      <c r="I102" s="97"/>
      <c r="J102" s="96"/>
      <c r="K102" s="97"/>
      <c r="L102" s="34">
        <v>10000000</v>
      </c>
      <c r="M102" s="35" t="s">
        <v>250</v>
      </c>
      <c r="N102" s="35" t="s">
        <v>33</v>
      </c>
      <c r="O102" s="43" t="str">
        <f>IF(AND('331-CT'!$G$5=TH!G102,OR(M102="331",N102="331")),"x","")</f>
        <v/>
      </c>
      <c r="P102" s="43" t="str">
        <f>IF(AND(A102='111'!$L$11,OR($M102=$P$7,$N102=$P$7)),"x","")</f>
        <v/>
      </c>
      <c r="Q102" s="43" t="str">
        <f>IF(AND($M102=$P$7,$A102&lt;'111'!$L$11),"x","")</f>
        <v/>
      </c>
      <c r="R102" s="43" t="str">
        <f>IF(AND($N102=$P$7,$A102&lt;'111'!$L$11),"x","")</f>
        <v>x</v>
      </c>
    </row>
    <row r="103" spans="1:18" ht="15.75" hidden="1" customHeight="1">
      <c r="A103" s="32">
        <f t="shared" si="5"/>
        <v>1</v>
      </c>
      <c r="B103" s="33">
        <f t="shared" si="6"/>
        <v>42746</v>
      </c>
      <c r="C103" s="108" t="s">
        <v>360</v>
      </c>
      <c r="D103" s="33">
        <v>42746</v>
      </c>
      <c r="E103" s="86" t="s">
        <v>368</v>
      </c>
      <c r="F103" s="101"/>
      <c r="G103" s="149"/>
      <c r="H103" s="97"/>
      <c r="I103" s="97"/>
      <c r="J103" s="96"/>
      <c r="K103" s="97"/>
      <c r="L103" s="34">
        <v>30950000</v>
      </c>
      <c r="M103" s="35"/>
      <c r="N103" s="35" t="s">
        <v>33</v>
      </c>
      <c r="O103" s="43" t="str">
        <f>IF(AND('331-CT'!$G$5=TH!G103,OR(M103="331",N103="331")),"x","")</f>
        <v/>
      </c>
      <c r="P103" s="43" t="str">
        <f>IF(AND(A103='111'!$L$11,OR($M103=$P$7,$N103=$P$7)),"x","")</f>
        <v/>
      </c>
      <c r="Q103" s="43" t="str">
        <f>IF(AND($M103=$P$7,$A103&lt;'111'!$L$11),"x","")</f>
        <v/>
      </c>
      <c r="R103" s="43" t="str">
        <f>IF(AND($N103=$P$7,$A103&lt;'111'!$L$11),"x","")</f>
        <v>x</v>
      </c>
    </row>
    <row r="104" spans="1:18" ht="15.75" hidden="1" customHeight="1">
      <c r="A104" s="32">
        <f t="shared" si="5"/>
        <v>1</v>
      </c>
      <c r="B104" s="33">
        <f t="shared" si="6"/>
        <v>42746</v>
      </c>
      <c r="C104" s="108" t="s">
        <v>361</v>
      </c>
      <c r="D104" s="33">
        <v>42746</v>
      </c>
      <c r="E104" s="86" t="s">
        <v>369</v>
      </c>
      <c r="F104" s="101"/>
      <c r="G104" s="149"/>
      <c r="H104" s="97"/>
      <c r="I104" s="97"/>
      <c r="J104" s="96"/>
      <c r="K104" s="97"/>
      <c r="L104" s="34">
        <v>2000000</v>
      </c>
      <c r="M104" s="35"/>
      <c r="N104" s="35" t="s">
        <v>33</v>
      </c>
      <c r="O104" s="43" t="str">
        <f>IF(AND('331-CT'!$G$5=TH!G104,OR(M104="331",N104="331")),"x","")</f>
        <v/>
      </c>
      <c r="P104" s="43" t="str">
        <f>IF(AND(A104='111'!$L$11,OR($M104=$P$7,$N104=$P$7)),"x","")</f>
        <v/>
      </c>
      <c r="Q104" s="43" t="str">
        <f>IF(AND($M104=$P$7,$A104&lt;'111'!$L$11),"x","")</f>
        <v/>
      </c>
      <c r="R104" s="43" t="str">
        <f>IF(AND($N104=$P$7,$A104&lt;'111'!$L$11),"x","")</f>
        <v>x</v>
      </c>
    </row>
    <row r="105" spans="1:18" ht="15.75" hidden="1" customHeight="1">
      <c r="A105" s="32">
        <f t="shared" si="5"/>
        <v>1</v>
      </c>
      <c r="B105" s="33">
        <f t="shared" si="6"/>
        <v>42746</v>
      </c>
      <c r="C105" s="108" t="s">
        <v>362</v>
      </c>
      <c r="D105" s="33">
        <v>42746</v>
      </c>
      <c r="E105" s="86" t="s">
        <v>370</v>
      </c>
      <c r="F105" s="101"/>
      <c r="G105" s="149"/>
      <c r="H105" s="97"/>
      <c r="I105" s="97"/>
      <c r="J105" s="96"/>
      <c r="K105" s="97"/>
      <c r="L105" s="34">
        <v>10345000</v>
      </c>
      <c r="M105" s="35"/>
      <c r="N105" s="35" t="s">
        <v>33</v>
      </c>
      <c r="O105" s="43" t="str">
        <f>IF(AND('331-CT'!$G$5=TH!G105,OR(M105="331",N105="331")),"x","")</f>
        <v/>
      </c>
      <c r="P105" s="43" t="str">
        <f>IF(AND(A105='111'!$L$11,OR($M105=$P$7,$N105=$P$7)),"x","")</f>
        <v/>
      </c>
      <c r="Q105" s="43" t="str">
        <f>IF(AND($M105=$P$7,$A105&lt;'111'!$L$11),"x","")</f>
        <v/>
      </c>
      <c r="R105" s="43" t="str">
        <f>IF(AND($N105=$P$7,$A105&lt;'111'!$L$11),"x","")</f>
        <v>x</v>
      </c>
    </row>
    <row r="106" spans="1:18" ht="15.75" hidden="1" customHeight="1">
      <c r="A106" s="32">
        <f t="shared" si="5"/>
        <v>1</v>
      </c>
      <c r="B106" s="33">
        <f t="shared" si="6"/>
        <v>42746</v>
      </c>
      <c r="C106" s="108" t="s">
        <v>363</v>
      </c>
      <c r="D106" s="33">
        <v>42746</v>
      </c>
      <c r="E106" s="86" t="s">
        <v>371</v>
      </c>
      <c r="F106" s="101"/>
      <c r="G106" s="149"/>
      <c r="H106" s="97"/>
      <c r="I106" s="97"/>
      <c r="J106" s="96"/>
      <c r="K106" s="97"/>
      <c r="L106" s="34">
        <v>5742000</v>
      </c>
      <c r="M106" s="35"/>
      <c r="N106" s="35" t="s">
        <v>33</v>
      </c>
      <c r="O106" s="43" t="str">
        <f>IF(AND('331-CT'!$G$5=TH!G106,OR(M106="331",N106="331")),"x","")</f>
        <v/>
      </c>
      <c r="P106" s="43" t="str">
        <f>IF(AND(A106='111'!$L$11,OR($M106=$P$7,$N106=$P$7)),"x","")</f>
        <v/>
      </c>
      <c r="Q106" s="43" t="str">
        <f>IF(AND($M106=$P$7,$A106&lt;'111'!$L$11),"x","")</f>
        <v/>
      </c>
      <c r="R106" s="43" t="str">
        <f>IF(AND($N106=$P$7,$A106&lt;'111'!$L$11),"x","")</f>
        <v>x</v>
      </c>
    </row>
    <row r="107" spans="1:18" ht="15.75" hidden="1" customHeight="1">
      <c r="A107" s="32">
        <f t="shared" si="5"/>
        <v>1</v>
      </c>
      <c r="B107" s="33">
        <f t="shared" si="6"/>
        <v>42746</v>
      </c>
      <c r="C107" s="108" t="s">
        <v>364</v>
      </c>
      <c r="D107" s="33">
        <v>42746</v>
      </c>
      <c r="E107" s="86" t="s">
        <v>372</v>
      </c>
      <c r="F107" s="101"/>
      <c r="G107" s="149"/>
      <c r="H107" s="97"/>
      <c r="I107" s="97"/>
      <c r="J107" s="96"/>
      <c r="K107" s="97"/>
      <c r="L107" s="34">
        <v>175000</v>
      </c>
      <c r="M107" s="35"/>
      <c r="N107" s="35" t="s">
        <v>33</v>
      </c>
      <c r="O107" s="43" t="str">
        <f>IF(AND('331-CT'!$G$5=TH!G107,OR(M107="331",N107="331")),"x","")</f>
        <v/>
      </c>
      <c r="P107" s="43" t="str">
        <f>IF(AND(A107='111'!$L$11,OR($M107=$P$7,$N107=$P$7)),"x","")</f>
        <v/>
      </c>
      <c r="Q107" s="43" t="str">
        <f>IF(AND($M107=$P$7,$A107&lt;'111'!$L$11),"x","")</f>
        <v/>
      </c>
      <c r="R107" s="43" t="str">
        <f>IF(AND($N107=$P$7,$A107&lt;'111'!$L$11),"x","")</f>
        <v>x</v>
      </c>
    </row>
    <row r="108" spans="1:18" ht="15.75" hidden="1" customHeight="1">
      <c r="A108" s="32">
        <f t="shared" si="5"/>
        <v>1</v>
      </c>
      <c r="B108" s="33">
        <f t="shared" si="6"/>
        <v>42746</v>
      </c>
      <c r="C108" s="108" t="s">
        <v>365</v>
      </c>
      <c r="D108" s="33">
        <v>42746</v>
      </c>
      <c r="E108" s="86" t="s">
        <v>373</v>
      </c>
      <c r="F108" s="101"/>
      <c r="G108" s="149"/>
      <c r="H108" s="97"/>
      <c r="I108" s="97"/>
      <c r="J108" s="96"/>
      <c r="K108" s="97"/>
      <c r="L108" s="34">
        <v>700000</v>
      </c>
      <c r="M108" s="35"/>
      <c r="N108" s="35" t="s">
        <v>33</v>
      </c>
      <c r="O108" s="43" t="str">
        <f>IF(AND('331-CT'!$G$5=TH!G108,OR(M108="331",N108="331")),"x","")</f>
        <v/>
      </c>
      <c r="P108" s="43" t="str">
        <f>IF(AND(A108='111'!$L$11,OR($M108=$P$7,$N108=$P$7)),"x","")</f>
        <v/>
      </c>
      <c r="Q108" s="43" t="str">
        <f>IF(AND($M108=$P$7,$A108&lt;'111'!$L$11),"x","")</f>
        <v/>
      </c>
      <c r="R108" s="43" t="str">
        <f>IF(AND($N108=$P$7,$A108&lt;'111'!$L$11),"x","")</f>
        <v>x</v>
      </c>
    </row>
    <row r="109" spans="1:18" ht="15.75" hidden="1" customHeight="1">
      <c r="A109" s="32">
        <f t="shared" si="5"/>
        <v>1</v>
      </c>
      <c r="B109" s="33">
        <f t="shared" si="6"/>
        <v>42746</v>
      </c>
      <c r="C109" s="108" t="s">
        <v>366</v>
      </c>
      <c r="D109" s="33">
        <v>42746</v>
      </c>
      <c r="E109" s="86" t="s">
        <v>374</v>
      </c>
      <c r="F109" s="101"/>
      <c r="G109" s="149"/>
      <c r="H109" s="97"/>
      <c r="I109" s="97"/>
      <c r="J109" s="96"/>
      <c r="K109" s="97"/>
      <c r="L109" s="34">
        <v>1500000</v>
      </c>
      <c r="M109" s="35"/>
      <c r="N109" s="35" t="s">
        <v>33</v>
      </c>
      <c r="O109" s="43" t="str">
        <f>IF(AND('331-CT'!$G$5=TH!G109,OR(M109="331",N109="331")),"x","")</f>
        <v/>
      </c>
      <c r="P109" s="43" t="str">
        <f>IF(AND(A109='111'!$L$11,OR($M109=$P$7,$N109=$P$7)),"x","")</f>
        <v/>
      </c>
      <c r="Q109" s="43" t="str">
        <f>IF(AND($M109=$P$7,$A109&lt;'111'!$L$11),"x","")</f>
        <v/>
      </c>
      <c r="R109" s="43" t="str">
        <f>IF(AND($N109=$P$7,$A109&lt;'111'!$L$11),"x","")</f>
        <v>x</v>
      </c>
    </row>
    <row r="110" spans="1:18" ht="15.75" hidden="1" customHeight="1">
      <c r="A110" s="32">
        <f t="shared" si="5"/>
        <v>1</v>
      </c>
      <c r="B110" s="33">
        <f t="shared" si="6"/>
        <v>42746</v>
      </c>
      <c r="C110" s="108" t="s">
        <v>367</v>
      </c>
      <c r="D110" s="33">
        <v>42746</v>
      </c>
      <c r="E110" s="86" t="s">
        <v>375</v>
      </c>
      <c r="F110" s="101"/>
      <c r="G110" s="149"/>
      <c r="H110" s="97"/>
      <c r="I110" s="97"/>
      <c r="J110" s="96"/>
      <c r="K110" s="97"/>
      <c r="L110" s="34">
        <v>250000</v>
      </c>
      <c r="M110" s="35"/>
      <c r="N110" s="35" t="s">
        <v>33</v>
      </c>
      <c r="O110" s="43" t="str">
        <f>IF(AND('331-CT'!$G$5=TH!G110,OR(M110="331",N110="331")),"x","")</f>
        <v/>
      </c>
      <c r="P110" s="43" t="str">
        <f>IF(AND(A110='111'!$L$11,OR($M110=$P$7,$N110=$P$7)),"x","")</f>
        <v/>
      </c>
      <c r="Q110" s="43" t="str">
        <f>IF(AND($M110=$P$7,$A110&lt;'111'!$L$11),"x","")</f>
        <v/>
      </c>
      <c r="R110" s="43" t="str">
        <f>IF(AND($N110=$P$7,$A110&lt;'111'!$L$11),"x","")</f>
        <v>x</v>
      </c>
    </row>
    <row r="111" spans="1:18" ht="15.75" hidden="1" customHeight="1">
      <c r="A111" s="32">
        <f t="shared" si="5"/>
        <v>1</v>
      </c>
      <c r="B111" s="33">
        <f t="shared" si="6"/>
        <v>42747</v>
      </c>
      <c r="C111" s="108" t="s">
        <v>377</v>
      </c>
      <c r="D111" s="33">
        <v>42747</v>
      </c>
      <c r="E111" s="86" t="s">
        <v>383</v>
      </c>
      <c r="F111" s="101"/>
      <c r="G111" s="149"/>
      <c r="H111" s="97"/>
      <c r="I111" s="97"/>
      <c r="J111" s="96"/>
      <c r="K111" s="97"/>
      <c r="L111" s="34">
        <v>950000</v>
      </c>
      <c r="M111" s="35"/>
      <c r="N111" s="35" t="s">
        <v>33</v>
      </c>
      <c r="O111" s="43" t="str">
        <f>IF(AND('331-CT'!$G$5=TH!G111,OR(M111="331",N111="331")),"x","")</f>
        <v/>
      </c>
      <c r="P111" s="43" t="str">
        <f>IF(AND(A111='111'!$L$11,OR($M111=$P$7,$N111=$P$7)),"x","")</f>
        <v/>
      </c>
      <c r="Q111" s="43" t="str">
        <f>IF(AND($M111=$P$7,$A111&lt;'111'!$L$11),"x","")</f>
        <v/>
      </c>
      <c r="R111" s="43" t="str">
        <f>IF(AND($N111=$P$7,$A111&lt;'111'!$L$11),"x","")</f>
        <v>x</v>
      </c>
    </row>
    <row r="112" spans="1:18" ht="15.75" hidden="1" customHeight="1">
      <c r="A112" s="32">
        <f t="shared" si="5"/>
        <v>1</v>
      </c>
      <c r="B112" s="33">
        <f t="shared" si="6"/>
        <v>42747</v>
      </c>
      <c r="C112" s="108" t="s">
        <v>378</v>
      </c>
      <c r="D112" s="33">
        <v>42747</v>
      </c>
      <c r="E112" s="86" t="s">
        <v>384</v>
      </c>
      <c r="F112" s="101"/>
      <c r="G112" s="149"/>
      <c r="H112" s="97"/>
      <c r="I112" s="97"/>
      <c r="J112" s="96"/>
      <c r="K112" s="97"/>
      <c r="L112" s="34">
        <v>1978000</v>
      </c>
      <c r="M112" s="35"/>
      <c r="N112" s="35" t="s">
        <v>33</v>
      </c>
      <c r="O112" s="43" t="str">
        <f>IF(AND('331-CT'!$G$5=TH!G112,OR(M112="331",N112="331")),"x","")</f>
        <v/>
      </c>
      <c r="P112" s="43" t="str">
        <f>IF(AND(A112='111'!$L$11,OR($M112=$P$7,$N112=$P$7)),"x","")</f>
        <v/>
      </c>
      <c r="Q112" s="43" t="str">
        <f>IF(AND($M112=$P$7,$A112&lt;'111'!$L$11),"x","")</f>
        <v/>
      </c>
      <c r="R112" s="43" t="str">
        <f>IF(AND($N112=$P$7,$A112&lt;'111'!$L$11),"x","")</f>
        <v>x</v>
      </c>
    </row>
    <row r="113" spans="1:18" ht="15.75" hidden="1" customHeight="1">
      <c r="A113" s="32">
        <f t="shared" si="5"/>
        <v>1</v>
      </c>
      <c r="B113" s="33">
        <f t="shared" si="6"/>
        <v>42747</v>
      </c>
      <c r="C113" s="108" t="s">
        <v>385</v>
      </c>
      <c r="D113" s="33">
        <v>42747</v>
      </c>
      <c r="E113" s="86" t="s">
        <v>324</v>
      </c>
      <c r="F113" s="101"/>
      <c r="G113" s="149" t="s">
        <v>390</v>
      </c>
      <c r="H113" s="97"/>
      <c r="I113" s="97"/>
      <c r="J113" s="96"/>
      <c r="K113" s="97"/>
      <c r="L113" s="34">
        <v>6650000000</v>
      </c>
      <c r="M113" s="35" t="s">
        <v>33</v>
      </c>
      <c r="N113" s="35" t="s">
        <v>287</v>
      </c>
      <c r="O113" s="43" t="str">
        <f>IF(AND('331-CT'!$G$5=TH!G113,OR(M113="331",N113="331")),"x","")</f>
        <v/>
      </c>
      <c r="P113" s="43" t="str">
        <f>IF(AND(A113='111'!$L$11,OR($M113=$P$7,$N113=$P$7)),"x","")</f>
        <v/>
      </c>
      <c r="Q113" s="43" t="str">
        <f>IF(AND($M113=$P$7,$A113&lt;'111'!$L$11),"x","")</f>
        <v>x</v>
      </c>
      <c r="R113" s="43" t="str">
        <f>IF(AND($N113=$P$7,$A113&lt;'111'!$L$11),"x","")</f>
        <v/>
      </c>
    </row>
    <row r="114" spans="1:18" ht="15.75" hidden="1" customHeight="1">
      <c r="A114" s="32">
        <f t="shared" si="5"/>
        <v>1</v>
      </c>
      <c r="B114" s="33">
        <f t="shared" si="6"/>
        <v>42747</v>
      </c>
      <c r="C114" s="108" t="s">
        <v>379</v>
      </c>
      <c r="D114" s="33">
        <v>42747</v>
      </c>
      <c r="E114" s="86" t="s">
        <v>333</v>
      </c>
      <c r="F114" s="101"/>
      <c r="G114" s="149" t="s">
        <v>341</v>
      </c>
      <c r="H114" s="97"/>
      <c r="I114" s="97"/>
      <c r="J114" s="96"/>
      <c r="K114" s="97"/>
      <c r="L114" s="34">
        <v>6604086000</v>
      </c>
      <c r="M114" s="35"/>
      <c r="N114" s="35" t="s">
        <v>33</v>
      </c>
      <c r="O114" s="43" t="str">
        <f>IF(AND('331-CT'!$G$5=TH!G114,OR(M114="331",N114="331")),"x","")</f>
        <v/>
      </c>
      <c r="P114" s="43" t="str">
        <f>IF(AND(A114='111'!$L$11,OR($M114=$P$7,$N114=$P$7)),"x","")</f>
        <v/>
      </c>
      <c r="Q114" s="43" t="str">
        <f>IF(AND($M114=$P$7,$A114&lt;'111'!$L$11),"x","")</f>
        <v/>
      </c>
      <c r="R114" s="43" t="str">
        <f>IF(AND($N114=$P$7,$A114&lt;'111'!$L$11),"x","")</f>
        <v>x</v>
      </c>
    </row>
    <row r="115" spans="1:18" ht="15.75" hidden="1" customHeight="1">
      <c r="A115" s="32">
        <f t="shared" si="5"/>
        <v>1</v>
      </c>
      <c r="B115" s="33">
        <f t="shared" si="6"/>
        <v>42747</v>
      </c>
      <c r="C115" s="108" t="s">
        <v>380</v>
      </c>
      <c r="D115" s="33">
        <v>42747</v>
      </c>
      <c r="E115" s="86" t="s">
        <v>387</v>
      </c>
      <c r="F115" s="101"/>
      <c r="G115" s="149"/>
      <c r="H115" s="97"/>
      <c r="I115" s="97"/>
      <c r="J115" s="96"/>
      <c r="K115" s="97"/>
      <c r="L115" s="34">
        <v>20000000</v>
      </c>
      <c r="M115" s="35"/>
      <c r="N115" s="35" t="s">
        <v>33</v>
      </c>
      <c r="O115" s="43" t="str">
        <f>IF(AND('331-CT'!$G$5=TH!G115,OR(M115="331",N115="331")),"x","")</f>
        <v/>
      </c>
      <c r="P115" s="43" t="str">
        <f>IF(AND(A115='111'!$L$11,OR($M115=$P$7,$N115=$P$7)),"x","")</f>
        <v/>
      </c>
      <c r="Q115" s="43" t="str">
        <f>IF(AND($M115=$P$7,$A115&lt;'111'!$L$11),"x","")</f>
        <v/>
      </c>
      <c r="R115" s="43" t="str">
        <f>IF(AND($N115=$P$7,$A115&lt;'111'!$L$11),"x","")</f>
        <v>x</v>
      </c>
    </row>
    <row r="116" spans="1:18" ht="15.75" customHeight="1">
      <c r="A116" s="32">
        <f t="shared" si="5"/>
        <v>1</v>
      </c>
      <c r="B116" s="33">
        <f t="shared" si="6"/>
        <v>42747</v>
      </c>
      <c r="C116" s="108"/>
      <c r="D116" s="33">
        <v>42747</v>
      </c>
      <c r="E116" s="86" t="s">
        <v>469</v>
      </c>
      <c r="F116" s="101"/>
      <c r="G116" s="7" t="s">
        <v>111</v>
      </c>
      <c r="H116" s="97">
        <v>566</v>
      </c>
      <c r="I116" s="97">
        <v>75000</v>
      </c>
      <c r="J116" s="96"/>
      <c r="K116" s="97"/>
      <c r="L116" s="34">
        <f>ROUND(H116*I116,-3)</f>
        <v>42450000</v>
      </c>
      <c r="M116" s="35" t="s">
        <v>92</v>
      </c>
      <c r="N116" s="35" t="s">
        <v>8</v>
      </c>
      <c r="O116" s="43" t="str">
        <f>IF(AND('331-CT'!$G$5=TH!G116,OR(M116="331",N116="331")),"x","")</f>
        <v/>
      </c>
      <c r="P116" s="43" t="str">
        <f>IF(AND(A116='111'!$L$11,OR($M116=$P$7,$N116=$P$7)),"x","")</f>
        <v/>
      </c>
      <c r="Q116" s="43" t="str">
        <f>IF(AND($M116=$P$7,$A116&lt;'111'!$L$11),"x","")</f>
        <v/>
      </c>
      <c r="R116" s="43" t="str">
        <f>IF(AND($N116=$P$7,$A116&lt;'111'!$L$11),"x","")</f>
        <v/>
      </c>
    </row>
    <row r="117" spans="1:18" ht="15.75" customHeight="1">
      <c r="A117" s="32">
        <f t="shared" si="5"/>
        <v>1</v>
      </c>
      <c r="B117" s="33">
        <f t="shared" si="6"/>
        <v>42748</v>
      </c>
      <c r="C117" s="108"/>
      <c r="D117" s="33">
        <v>42748</v>
      </c>
      <c r="E117" s="86" t="s">
        <v>393</v>
      </c>
      <c r="F117" s="101"/>
      <c r="G117" s="149" t="s">
        <v>352</v>
      </c>
      <c r="H117" s="97">
        <v>1360</v>
      </c>
      <c r="I117" s="97">
        <v>9000</v>
      </c>
      <c r="J117" s="96"/>
      <c r="K117" s="97"/>
      <c r="L117" s="34">
        <f>ROUND(H117*I117,-3)</f>
        <v>12240000</v>
      </c>
      <c r="M117" s="35" t="s">
        <v>92</v>
      </c>
      <c r="N117" s="35" t="s">
        <v>8</v>
      </c>
      <c r="O117" s="43" t="str">
        <f>IF(AND('331-CT'!$G$5=TH!G117,OR(M117="331",N117="331")),"x","")</f>
        <v/>
      </c>
      <c r="P117" s="43" t="str">
        <f>IF(AND(A117='111'!$L$11,OR($M117=$P$7,$N117=$P$7)),"x","")</f>
        <v/>
      </c>
      <c r="Q117" s="43" t="str">
        <f>IF(AND($M117=$P$7,$A117&lt;'111'!$L$11),"x","")</f>
        <v/>
      </c>
      <c r="R117" s="43" t="str">
        <f>IF(AND($N117=$P$7,$A117&lt;'111'!$L$11),"x","")</f>
        <v/>
      </c>
    </row>
    <row r="118" spans="1:18" ht="15.75" hidden="1" customHeight="1">
      <c r="A118" s="32">
        <f t="shared" si="5"/>
        <v>1</v>
      </c>
      <c r="B118" s="33">
        <f t="shared" si="6"/>
        <v>42748</v>
      </c>
      <c r="C118" s="108" t="s">
        <v>381</v>
      </c>
      <c r="D118" s="33">
        <v>42748</v>
      </c>
      <c r="E118" s="86" t="s">
        <v>388</v>
      </c>
      <c r="F118" s="101"/>
      <c r="G118" s="149"/>
      <c r="H118" s="97"/>
      <c r="I118" s="97"/>
      <c r="J118" s="96"/>
      <c r="K118" s="97"/>
      <c r="L118" s="34">
        <v>315000</v>
      </c>
      <c r="M118" s="35"/>
      <c r="N118" s="35" t="s">
        <v>33</v>
      </c>
      <c r="O118" s="43" t="str">
        <f>IF(AND('331-CT'!$G$5=TH!G118,OR(M118="331",N118="331")),"x","")</f>
        <v/>
      </c>
      <c r="P118" s="43" t="str">
        <f>IF(AND(A118='111'!$L$11,OR($M118=$P$7,$N118=$P$7)),"x","")</f>
        <v/>
      </c>
      <c r="Q118" s="43" t="str">
        <f>IF(AND($M118=$P$7,$A118&lt;'111'!$L$11),"x","")</f>
        <v/>
      </c>
      <c r="R118" s="43" t="str">
        <f>IF(AND($N118=$P$7,$A118&lt;'111'!$L$11),"x","")</f>
        <v>x</v>
      </c>
    </row>
    <row r="119" spans="1:18" ht="15.75" hidden="1" customHeight="1">
      <c r="A119" s="32">
        <f t="shared" si="5"/>
        <v>1</v>
      </c>
      <c r="B119" s="33">
        <f t="shared" si="6"/>
        <v>42748</v>
      </c>
      <c r="C119" s="108" t="s">
        <v>382</v>
      </c>
      <c r="D119" s="33">
        <v>42748</v>
      </c>
      <c r="E119" s="86" t="s">
        <v>389</v>
      </c>
      <c r="F119" s="101"/>
      <c r="G119" s="149"/>
      <c r="H119" s="97"/>
      <c r="I119" s="97"/>
      <c r="J119" s="96"/>
      <c r="K119" s="97"/>
      <c r="L119" s="34">
        <v>2367000</v>
      </c>
      <c r="M119" s="35"/>
      <c r="N119" s="35" t="s">
        <v>33</v>
      </c>
      <c r="O119" s="43" t="str">
        <f>IF(AND('331-CT'!$G$5=TH!G119,OR(M119="331",N119="331")),"x","")</f>
        <v/>
      </c>
      <c r="P119" s="43" t="str">
        <f>IF(AND(A119='111'!$L$11,OR($M119=$P$7,$N119=$P$7)),"x","")</f>
        <v/>
      </c>
      <c r="Q119" s="43" t="str">
        <f>IF(AND($M119=$P$7,$A119&lt;'111'!$L$11),"x","")</f>
        <v/>
      </c>
      <c r="R119" s="43" t="str">
        <f>IF(AND($N119=$P$7,$A119&lt;'111'!$L$11),"x","")</f>
        <v>x</v>
      </c>
    </row>
    <row r="120" spans="1:18" ht="15.75" hidden="1" customHeight="1">
      <c r="A120" s="32">
        <f t="shared" si="5"/>
        <v>1</v>
      </c>
      <c r="B120" s="33">
        <f t="shared" si="6"/>
        <v>42748</v>
      </c>
      <c r="C120" s="108" t="s">
        <v>407</v>
      </c>
      <c r="D120" s="33">
        <v>42748</v>
      </c>
      <c r="E120" s="86" t="s">
        <v>424</v>
      </c>
      <c r="F120" s="101"/>
      <c r="G120" s="149"/>
      <c r="H120" s="97"/>
      <c r="I120" s="97"/>
      <c r="J120" s="96"/>
      <c r="K120" s="97"/>
      <c r="L120" s="34">
        <v>7920000</v>
      </c>
      <c r="M120" s="35"/>
      <c r="N120" s="35" t="s">
        <v>33</v>
      </c>
      <c r="O120" s="43" t="str">
        <f>IF(AND('331-CT'!$G$5=TH!G120,OR(M120="331",N120="331")),"x","")</f>
        <v/>
      </c>
      <c r="P120" s="43" t="str">
        <f>IF(AND(A120='111'!$L$11,OR($M120=$P$7,$N120=$P$7)),"x","")</f>
        <v/>
      </c>
      <c r="Q120" s="43" t="str">
        <f>IF(AND($M120=$P$7,$A120&lt;'111'!$L$11),"x","")</f>
        <v/>
      </c>
      <c r="R120" s="43" t="str">
        <f>IF(AND($N120=$P$7,$A120&lt;'111'!$L$11),"x","")</f>
        <v>x</v>
      </c>
    </row>
    <row r="121" spans="1:18" ht="15.75" hidden="1" customHeight="1">
      <c r="A121" s="32">
        <f t="shared" si="5"/>
        <v>1</v>
      </c>
      <c r="B121" s="33">
        <f t="shared" si="6"/>
        <v>42748</v>
      </c>
      <c r="C121" s="108" t="s">
        <v>408</v>
      </c>
      <c r="D121" s="33">
        <v>42748</v>
      </c>
      <c r="E121" s="86" t="s">
        <v>425</v>
      </c>
      <c r="F121" s="101"/>
      <c r="G121" s="149"/>
      <c r="H121" s="97"/>
      <c r="I121" s="97"/>
      <c r="J121" s="96"/>
      <c r="K121" s="97"/>
      <c r="L121" s="34">
        <v>3107000</v>
      </c>
      <c r="M121" s="35"/>
      <c r="N121" s="35" t="s">
        <v>33</v>
      </c>
      <c r="O121" s="43" t="str">
        <f>IF(AND('331-CT'!$G$5=TH!G121,OR(M121="331",N121="331")),"x","")</f>
        <v/>
      </c>
      <c r="P121" s="43" t="str">
        <f>IF(AND(A121='111'!$L$11,OR($M121=$P$7,$N121=$P$7)),"x","")</f>
        <v/>
      </c>
      <c r="Q121" s="43" t="str">
        <f>IF(AND($M121=$P$7,$A121&lt;'111'!$L$11),"x","")</f>
        <v/>
      </c>
      <c r="R121" s="43" t="str">
        <f>IF(AND($N121=$P$7,$A121&lt;'111'!$L$11),"x","")</f>
        <v>x</v>
      </c>
    </row>
    <row r="122" spans="1:18" ht="15.75" hidden="1" customHeight="1">
      <c r="A122" s="32">
        <f t="shared" si="5"/>
        <v>1</v>
      </c>
      <c r="B122" s="33">
        <f t="shared" si="6"/>
        <v>42748</v>
      </c>
      <c r="C122" s="108" t="s">
        <v>409</v>
      </c>
      <c r="D122" s="33">
        <v>42748</v>
      </c>
      <c r="E122" s="86" t="s">
        <v>426</v>
      </c>
      <c r="F122" s="101"/>
      <c r="G122" s="149"/>
      <c r="H122" s="97"/>
      <c r="I122" s="97"/>
      <c r="J122" s="96"/>
      <c r="K122" s="97"/>
      <c r="L122" s="34">
        <v>3500000</v>
      </c>
      <c r="M122" s="35"/>
      <c r="N122" s="35" t="s">
        <v>33</v>
      </c>
      <c r="O122" s="43" t="str">
        <f>IF(AND('331-CT'!$G$5=TH!G122,OR(M122="331",N122="331")),"x","")</f>
        <v/>
      </c>
      <c r="P122" s="43" t="str">
        <f>IF(AND(A122='111'!$L$11,OR($M122=$P$7,$N122=$P$7)),"x","")</f>
        <v/>
      </c>
      <c r="Q122" s="43" t="str">
        <f>IF(AND($M122=$P$7,$A122&lt;'111'!$L$11),"x","")</f>
        <v/>
      </c>
      <c r="R122" s="43" t="str">
        <f>IF(AND($N122=$P$7,$A122&lt;'111'!$L$11),"x","")</f>
        <v>x</v>
      </c>
    </row>
    <row r="123" spans="1:18" ht="15.75" hidden="1" customHeight="1">
      <c r="A123" s="32">
        <f t="shared" si="5"/>
        <v>1</v>
      </c>
      <c r="B123" s="33">
        <f t="shared" si="6"/>
        <v>42749</v>
      </c>
      <c r="C123" s="108" t="s">
        <v>423</v>
      </c>
      <c r="D123" s="33">
        <v>42749</v>
      </c>
      <c r="E123" s="86" t="s">
        <v>427</v>
      </c>
      <c r="F123" s="101"/>
      <c r="G123" s="149"/>
      <c r="H123" s="97"/>
      <c r="I123" s="97"/>
      <c r="J123" s="96"/>
      <c r="K123" s="97"/>
      <c r="L123" s="34">
        <v>900000000</v>
      </c>
      <c r="M123" s="35" t="s">
        <v>33</v>
      </c>
      <c r="N123" s="35"/>
      <c r="O123" s="43" t="str">
        <f>IF(AND('331-CT'!$G$5=TH!G123,OR(M123="331",N123="331")),"x","")</f>
        <v/>
      </c>
      <c r="P123" s="43" t="str">
        <f>IF(AND(A123='111'!$L$11,OR($M123=$P$7,$N123=$P$7)),"x","")</f>
        <v/>
      </c>
      <c r="Q123" s="43" t="str">
        <f>IF(AND($M123=$P$7,$A123&lt;'111'!$L$11),"x","")</f>
        <v>x</v>
      </c>
      <c r="R123" s="43" t="str">
        <f>IF(AND($N123=$P$7,$A123&lt;'111'!$L$11),"x","")</f>
        <v/>
      </c>
    </row>
    <row r="124" spans="1:18" ht="15.75" hidden="1" customHeight="1">
      <c r="A124" s="32">
        <f t="shared" si="5"/>
        <v>1</v>
      </c>
      <c r="B124" s="33">
        <f t="shared" si="6"/>
        <v>42749</v>
      </c>
      <c r="C124" s="108" t="s">
        <v>410</v>
      </c>
      <c r="D124" s="33">
        <v>42749</v>
      </c>
      <c r="E124" s="86" t="s">
        <v>630</v>
      </c>
      <c r="F124" s="101" t="s">
        <v>476</v>
      </c>
      <c r="G124" s="7" t="s">
        <v>77</v>
      </c>
      <c r="H124" s="97"/>
      <c r="I124" s="97"/>
      <c r="J124" s="96"/>
      <c r="K124" s="97"/>
      <c r="L124" s="34">
        <v>250000000</v>
      </c>
      <c r="M124" s="35" t="s">
        <v>8</v>
      </c>
      <c r="N124" s="35" t="s">
        <v>33</v>
      </c>
      <c r="O124" s="43" t="str">
        <f>IF(AND('331-CT'!$G$5=TH!G124,OR(M124="331",N124="331")),"x","")</f>
        <v/>
      </c>
      <c r="P124" s="43" t="str">
        <f>IF(AND(A124='111'!$L$11,OR($M124=$P$7,$N124=$P$7)),"x","")</f>
        <v/>
      </c>
      <c r="Q124" s="43" t="str">
        <f>IF(AND($M124=$P$7,$A124&lt;'111'!$L$11),"x","")</f>
        <v/>
      </c>
      <c r="R124" s="43" t="str">
        <f>IF(AND($N124=$P$7,$A124&lt;'111'!$L$11),"x","")</f>
        <v>x</v>
      </c>
    </row>
    <row r="125" spans="1:18" ht="15.75" hidden="1" customHeight="1">
      <c r="A125" s="32">
        <f t="shared" si="5"/>
        <v>1</v>
      </c>
      <c r="B125" s="33">
        <f t="shared" si="6"/>
        <v>42749</v>
      </c>
      <c r="C125" s="108" t="s">
        <v>410</v>
      </c>
      <c r="D125" s="33">
        <v>42749</v>
      </c>
      <c r="E125" s="86" t="s">
        <v>392</v>
      </c>
      <c r="F125" s="101"/>
      <c r="G125" s="7" t="s">
        <v>77</v>
      </c>
      <c r="H125" s="97"/>
      <c r="I125" s="97"/>
      <c r="J125" s="96"/>
      <c r="K125" s="97"/>
      <c r="L125" s="34">
        <v>83000</v>
      </c>
      <c r="M125" s="35"/>
      <c r="N125" s="35" t="s">
        <v>33</v>
      </c>
      <c r="O125" s="43" t="str">
        <f>IF(AND('331-CT'!$G$5=TH!G125,OR(M125="331",N125="331")),"x","")</f>
        <v/>
      </c>
      <c r="P125" s="43" t="str">
        <f>IF(AND(A125='111'!$L$11,OR($M125=$P$7,$N125=$P$7)),"x","")</f>
        <v/>
      </c>
      <c r="Q125" s="43" t="str">
        <f>IF(AND($M125=$P$7,$A125&lt;'111'!$L$11),"x","")</f>
        <v/>
      </c>
      <c r="R125" s="43" t="str">
        <f>IF(AND($N125=$P$7,$A125&lt;'111'!$L$11),"x","")</f>
        <v>x</v>
      </c>
    </row>
    <row r="126" spans="1:18" ht="15.75" hidden="1" customHeight="1">
      <c r="A126" s="32">
        <f t="shared" si="5"/>
        <v>1</v>
      </c>
      <c r="B126" s="33">
        <f t="shared" si="6"/>
        <v>42749</v>
      </c>
      <c r="C126" s="108" t="s">
        <v>411</v>
      </c>
      <c r="D126" s="33">
        <v>42749</v>
      </c>
      <c r="E126" s="86" t="s">
        <v>630</v>
      </c>
      <c r="F126" s="101" t="s">
        <v>476</v>
      </c>
      <c r="G126" s="7" t="s">
        <v>84</v>
      </c>
      <c r="H126" s="97"/>
      <c r="I126" s="97"/>
      <c r="J126" s="96"/>
      <c r="K126" s="97"/>
      <c r="L126" s="34">
        <v>117100000</v>
      </c>
      <c r="M126" s="35" t="s">
        <v>8</v>
      </c>
      <c r="N126" s="35" t="s">
        <v>33</v>
      </c>
      <c r="O126" s="43" t="str">
        <f>IF(AND('331-CT'!$G$5=TH!G126,OR(M126="331",N126="331")),"x","")</f>
        <v/>
      </c>
      <c r="P126" s="43" t="str">
        <f>IF(AND(A126='111'!$L$11,OR($M126=$P$7,$N126=$P$7)),"x","")</f>
        <v/>
      </c>
      <c r="Q126" s="43" t="str">
        <f>IF(AND($M126=$P$7,$A126&lt;'111'!$L$11),"x","")</f>
        <v/>
      </c>
      <c r="R126" s="43" t="str">
        <f>IF(AND($N126=$P$7,$A126&lt;'111'!$L$11),"x","")</f>
        <v>x</v>
      </c>
    </row>
    <row r="127" spans="1:18" ht="15.75" hidden="1" customHeight="1">
      <c r="A127" s="32">
        <f t="shared" si="5"/>
        <v>1</v>
      </c>
      <c r="B127" s="33">
        <f t="shared" si="6"/>
        <v>42749</v>
      </c>
      <c r="C127" s="108" t="s">
        <v>411</v>
      </c>
      <c r="D127" s="33">
        <v>42749</v>
      </c>
      <c r="E127" s="86" t="s">
        <v>577</v>
      </c>
      <c r="F127" s="101" t="s">
        <v>476</v>
      </c>
      <c r="G127" s="7" t="s">
        <v>84</v>
      </c>
      <c r="H127" s="97"/>
      <c r="I127" s="97"/>
      <c r="J127" s="96"/>
      <c r="K127" s="97"/>
      <c r="L127" s="34">
        <f>17100000-20000</f>
        <v>17080000</v>
      </c>
      <c r="M127" s="35"/>
      <c r="N127" s="35" t="s">
        <v>8</v>
      </c>
      <c r="O127" s="43" t="str">
        <f>IF(AND('331-CT'!$G$5=TH!G127,OR(M127="331",N127="331")),"x","")</f>
        <v/>
      </c>
      <c r="P127" s="43" t="str">
        <f>IF(AND(A127='111'!$L$11,OR($M127=$P$7,$N127=$P$7)),"x","")</f>
        <v/>
      </c>
      <c r="Q127" s="43" t="str">
        <f>IF(AND($M127=$P$7,$A127&lt;'111'!$L$11),"x","")</f>
        <v/>
      </c>
      <c r="R127" s="43" t="str">
        <f>IF(AND($N127=$P$7,$A127&lt;'111'!$L$11),"x","")</f>
        <v/>
      </c>
    </row>
    <row r="128" spans="1:18" ht="15.75" hidden="1" customHeight="1">
      <c r="A128" s="32">
        <f t="shared" si="5"/>
        <v>1</v>
      </c>
      <c r="B128" s="33">
        <f t="shared" si="6"/>
        <v>42749</v>
      </c>
      <c r="C128" s="108" t="s">
        <v>411</v>
      </c>
      <c r="D128" s="33">
        <v>42749</v>
      </c>
      <c r="E128" s="86" t="s">
        <v>578</v>
      </c>
      <c r="F128" s="101" t="s">
        <v>476</v>
      </c>
      <c r="G128" s="7" t="s">
        <v>84</v>
      </c>
      <c r="H128" s="97"/>
      <c r="I128" s="97"/>
      <c r="J128" s="96"/>
      <c r="K128" s="97"/>
      <c r="L128" s="34">
        <v>48000000</v>
      </c>
      <c r="M128" s="35" t="s">
        <v>8</v>
      </c>
      <c r="N128" s="35"/>
      <c r="O128" s="43" t="str">
        <f>IF(AND('331-CT'!$G$5=TH!G128,OR(M128="331",N128="331")),"x","")</f>
        <v/>
      </c>
      <c r="P128" s="43" t="str">
        <f>IF(AND(A128='111'!$L$11,OR($M128=$P$7,$N128=$P$7)),"x","")</f>
        <v/>
      </c>
      <c r="Q128" s="43" t="str">
        <f>IF(AND($M128=$P$7,$A128&lt;'111'!$L$11),"x","")</f>
        <v/>
      </c>
      <c r="R128" s="43" t="str">
        <f>IF(AND($N128=$P$7,$A128&lt;'111'!$L$11),"x","")</f>
        <v/>
      </c>
    </row>
    <row r="129" spans="1:18" ht="15.75" hidden="1" customHeight="1">
      <c r="A129" s="32">
        <f t="shared" si="5"/>
        <v>1</v>
      </c>
      <c r="B129" s="33">
        <f t="shared" si="6"/>
        <v>42749</v>
      </c>
      <c r="C129" s="108" t="s">
        <v>412</v>
      </c>
      <c r="D129" s="33">
        <v>42749</v>
      </c>
      <c r="E129" s="86" t="s">
        <v>630</v>
      </c>
      <c r="F129" s="101" t="s">
        <v>476</v>
      </c>
      <c r="G129" s="7" t="s">
        <v>86</v>
      </c>
      <c r="H129" s="97"/>
      <c r="I129" s="97"/>
      <c r="J129" s="96"/>
      <c r="K129" s="97"/>
      <c r="L129" s="34">
        <v>100000000</v>
      </c>
      <c r="M129" s="35" t="s">
        <v>8</v>
      </c>
      <c r="N129" s="35" t="s">
        <v>33</v>
      </c>
      <c r="O129" s="43" t="str">
        <f>IF(AND('331-CT'!$G$5=TH!G129,OR(M129="331",N129="331")),"x","")</f>
        <v/>
      </c>
      <c r="P129" s="43" t="str">
        <f>IF(AND(A129='111'!$L$11,OR($M129=$P$7,$N129=$P$7)),"x","")</f>
        <v/>
      </c>
      <c r="Q129" s="43" t="str">
        <f>IF(AND($M129=$P$7,$A129&lt;'111'!$L$11),"x","")</f>
        <v/>
      </c>
      <c r="R129" s="43" t="str">
        <f>IF(AND($N129=$P$7,$A129&lt;'111'!$L$11),"x","")</f>
        <v>x</v>
      </c>
    </row>
    <row r="130" spans="1:18" ht="15.75" hidden="1" customHeight="1">
      <c r="A130" s="32">
        <f t="shared" si="5"/>
        <v>1</v>
      </c>
      <c r="B130" s="33">
        <f t="shared" si="6"/>
        <v>42749</v>
      </c>
      <c r="C130" s="108" t="s">
        <v>412</v>
      </c>
      <c r="D130" s="33">
        <v>42749</v>
      </c>
      <c r="E130" s="86" t="s">
        <v>630</v>
      </c>
      <c r="F130" s="101" t="s">
        <v>476</v>
      </c>
      <c r="G130" s="7" t="s">
        <v>86</v>
      </c>
      <c r="H130" s="97"/>
      <c r="I130" s="97"/>
      <c r="J130" s="96"/>
      <c r="K130" s="97"/>
      <c r="L130" s="34">
        <v>670000</v>
      </c>
      <c r="M130" s="35" t="s">
        <v>8</v>
      </c>
      <c r="N130" s="35"/>
      <c r="O130" s="43" t="str">
        <f>IF(AND('331-CT'!$G$5=TH!G130,OR(M130="331",N130="331")),"x","")</f>
        <v/>
      </c>
      <c r="P130" s="43" t="str">
        <f>IF(AND(A130='111'!$L$11,OR($M130=$P$7,$N130=$P$7)),"x","")</f>
        <v/>
      </c>
      <c r="Q130" s="43" t="str">
        <f>IF(AND($M130=$P$7,$A130&lt;'111'!$L$11),"x","")</f>
        <v/>
      </c>
      <c r="R130" s="43" t="str">
        <f>IF(AND($N130=$P$7,$A130&lt;'111'!$L$11),"x","")</f>
        <v/>
      </c>
    </row>
    <row r="131" spans="1:18" ht="15.75" hidden="1" customHeight="1">
      <c r="A131" s="32">
        <f t="shared" si="5"/>
        <v>1</v>
      </c>
      <c r="B131" s="33">
        <f t="shared" si="6"/>
        <v>42749</v>
      </c>
      <c r="C131" s="108" t="s">
        <v>413</v>
      </c>
      <c r="D131" s="33">
        <v>42749</v>
      </c>
      <c r="E131" s="86" t="s">
        <v>630</v>
      </c>
      <c r="F131" s="101" t="s">
        <v>476</v>
      </c>
      <c r="G131" s="40" t="s">
        <v>79</v>
      </c>
      <c r="H131" s="97"/>
      <c r="I131" s="97"/>
      <c r="J131" s="96"/>
      <c r="K131" s="97"/>
      <c r="L131" s="34">
        <v>200000000</v>
      </c>
      <c r="M131" s="35" t="s">
        <v>8</v>
      </c>
      <c r="N131" s="35" t="s">
        <v>33</v>
      </c>
      <c r="O131" s="43" t="str">
        <f>IF(AND('331-CT'!$G$5=TH!G131,OR(M131="331",N131="331")),"x","")</f>
        <v/>
      </c>
      <c r="P131" s="43" t="str">
        <f>IF(AND(A131='111'!$L$11,OR($M131=$P$7,$N131=$P$7)),"x","")</f>
        <v/>
      </c>
      <c r="Q131" s="43" t="str">
        <f>IF(AND($M131=$P$7,$A131&lt;'111'!$L$11),"x","")</f>
        <v/>
      </c>
      <c r="R131" s="43" t="str">
        <f>IF(AND($N131=$P$7,$A131&lt;'111'!$L$11),"x","")</f>
        <v>x</v>
      </c>
    </row>
    <row r="132" spans="1:18" ht="15.75" hidden="1" customHeight="1">
      <c r="A132" s="32">
        <f t="shared" si="5"/>
        <v>1</v>
      </c>
      <c r="B132" s="33">
        <f t="shared" si="6"/>
        <v>42749</v>
      </c>
      <c r="C132" s="108" t="s">
        <v>414</v>
      </c>
      <c r="D132" s="33">
        <v>42749</v>
      </c>
      <c r="E132" s="86" t="s">
        <v>428</v>
      </c>
      <c r="F132" s="101"/>
      <c r="G132" s="149"/>
      <c r="H132" s="97"/>
      <c r="I132" s="97"/>
      <c r="J132" s="96"/>
      <c r="K132" s="97"/>
      <c r="L132" s="34">
        <v>17655000</v>
      </c>
      <c r="M132" s="35"/>
      <c r="N132" s="35" t="s">
        <v>33</v>
      </c>
      <c r="O132" s="43" t="str">
        <f>IF(AND('331-CT'!$G$5=TH!G132,OR(M132="331",N132="331")),"x","")</f>
        <v/>
      </c>
      <c r="P132" s="43" t="str">
        <f>IF(AND(A132='111'!$L$11,OR($M132=$P$7,$N132=$P$7)),"x","")</f>
        <v/>
      </c>
      <c r="Q132" s="43" t="str">
        <f>IF(AND($M132=$P$7,$A132&lt;'111'!$L$11),"x","")</f>
        <v/>
      </c>
      <c r="R132" s="43" t="str">
        <f>IF(AND($N132=$P$7,$A132&lt;'111'!$L$11),"x","")</f>
        <v>x</v>
      </c>
    </row>
    <row r="133" spans="1:18" ht="15.75" hidden="1" customHeight="1">
      <c r="A133" s="32">
        <f t="shared" si="5"/>
        <v>1</v>
      </c>
      <c r="B133" s="33">
        <f t="shared" si="6"/>
        <v>42749</v>
      </c>
      <c r="C133" s="108" t="s">
        <v>415</v>
      </c>
      <c r="D133" s="33">
        <v>42749</v>
      </c>
      <c r="E133" s="86" t="s">
        <v>429</v>
      </c>
      <c r="F133" s="101"/>
      <c r="G133" s="149"/>
      <c r="H133" s="97"/>
      <c r="I133" s="97"/>
      <c r="J133" s="96"/>
      <c r="K133" s="97"/>
      <c r="L133" s="34">
        <v>200000000</v>
      </c>
      <c r="M133" s="35"/>
      <c r="N133" s="35" t="s">
        <v>33</v>
      </c>
      <c r="O133" s="43" t="str">
        <f>IF(AND('331-CT'!$G$5=TH!G133,OR(M133="331",N133="331")),"x","")</f>
        <v/>
      </c>
      <c r="P133" s="43" t="str">
        <f>IF(AND(A133='111'!$L$11,OR($M133=$P$7,$N133=$P$7)),"x","")</f>
        <v/>
      </c>
      <c r="Q133" s="43" t="str">
        <f>IF(AND($M133=$P$7,$A133&lt;'111'!$L$11),"x","")</f>
        <v/>
      </c>
      <c r="R133" s="43" t="str">
        <f>IF(AND($N133=$P$7,$A133&lt;'111'!$L$11),"x","")</f>
        <v>x</v>
      </c>
    </row>
    <row r="134" spans="1:18" ht="15.75" hidden="1" customHeight="1">
      <c r="A134" s="32">
        <f t="shared" si="5"/>
        <v>1</v>
      </c>
      <c r="B134" s="33">
        <f t="shared" si="6"/>
        <v>42749</v>
      </c>
      <c r="C134" s="108" t="s">
        <v>430</v>
      </c>
      <c r="D134" s="33">
        <v>42749</v>
      </c>
      <c r="E134" s="86" t="s">
        <v>431</v>
      </c>
      <c r="F134" s="101"/>
      <c r="G134" s="149"/>
      <c r="H134" s="97"/>
      <c r="I134" s="97"/>
      <c r="J134" s="96"/>
      <c r="K134" s="97"/>
      <c r="L134" s="34">
        <v>3500000</v>
      </c>
      <c r="M134" s="35" t="s">
        <v>33</v>
      </c>
      <c r="N134" s="35"/>
      <c r="O134" s="43" t="str">
        <f>IF(AND('331-CT'!$G$5=TH!G134,OR(M134="331",N134="331")),"x","")</f>
        <v/>
      </c>
      <c r="P134" s="43" t="str">
        <f>IF(AND(A134='111'!$L$11,OR($M134=$P$7,$N134=$P$7)),"x","")</f>
        <v/>
      </c>
      <c r="Q134" s="43" t="str">
        <f>IF(AND($M134=$P$7,$A134&lt;'111'!$L$11),"x","")</f>
        <v>x</v>
      </c>
      <c r="R134" s="43" t="str">
        <f>IF(AND($N134=$P$7,$A134&lt;'111'!$L$11),"x","")</f>
        <v/>
      </c>
    </row>
    <row r="135" spans="1:18" ht="15.75" hidden="1" customHeight="1">
      <c r="A135" s="32">
        <f t="shared" si="5"/>
        <v>1</v>
      </c>
      <c r="B135" s="33">
        <f t="shared" si="6"/>
        <v>42749</v>
      </c>
      <c r="C135" s="108" t="s">
        <v>416</v>
      </c>
      <c r="D135" s="33">
        <v>42749</v>
      </c>
      <c r="E135" s="86" t="s">
        <v>426</v>
      </c>
      <c r="F135" s="101"/>
      <c r="G135" s="149"/>
      <c r="H135" s="97"/>
      <c r="I135" s="97"/>
      <c r="J135" s="96"/>
      <c r="K135" s="97"/>
      <c r="L135" s="34">
        <v>4072000</v>
      </c>
      <c r="M135" s="35"/>
      <c r="N135" s="35" t="s">
        <v>33</v>
      </c>
      <c r="O135" s="43" t="str">
        <f>IF(AND('331-CT'!$G$5=TH!G135,OR(M135="331",N135="331")),"x","")</f>
        <v/>
      </c>
      <c r="P135" s="43" t="str">
        <f>IF(AND(A135='111'!$L$11,OR($M135=$P$7,$N135=$P$7)),"x","")</f>
        <v/>
      </c>
      <c r="Q135" s="43" t="str">
        <f>IF(AND($M135=$P$7,$A135&lt;'111'!$L$11),"x","")</f>
        <v/>
      </c>
      <c r="R135" s="43" t="str">
        <f>IF(AND($N135=$P$7,$A135&lt;'111'!$L$11),"x","")</f>
        <v>x</v>
      </c>
    </row>
    <row r="136" spans="1:18" ht="15.75" hidden="1" customHeight="1">
      <c r="A136" s="32">
        <f t="shared" si="5"/>
        <v>1</v>
      </c>
      <c r="B136" s="33">
        <f t="shared" si="6"/>
        <v>42749</v>
      </c>
      <c r="C136" s="108" t="s">
        <v>417</v>
      </c>
      <c r="D136" s="33">
        <v>42749</v>
      </c>
      <c r="E136" s="86" t="s">
        <v>432</v>
      </c>
      <c r="F136" s="101"/>
      <c r="G136" s="149"/>
      <c r="H136" s="97"/>
      <c r="I136" s="97"/>
      <c r="J136" s="96"/>
      <c r="K136" s="97"/>
      <c r="L136" s="34">
        <v>373000</v>
      </c>
      <c r="M136" s="35"/>
      <c r="N136" s="35" t="s">
        <v>33</v>
      </c>
      <c r="O136" s="43" t="str">
        <f>IF(AND('331-CT'!$G$5=TH!G136,OR(M136="331",N136="331")),"x","")</f>
        <v/>
      </c>
      <c r="P136" s="43" t="str">
        <f>IF(AND(A136='111'!$L$11,OR($M136=$P$7,$N136=$P$7)),"x","")</f>
        <v/>
      </c>
      <c r="Q136" s="43" t="str">
        <f>IF(AND($M136=$P$7,$A136&lt;'111'!$L$11),"x","")</f>
        <v/>
      </c>
      <c r="R136" s="43" t="str">
        <f>IF(AND($N136=$P$7,$A136&lt;'111'!$L$11),"x","")</f>
        <v>x</v>
      </c>
    </row>
    <row r="137" spans="1:18" ht="15.75" customHeight="1">
      <c r="A137" s="32">
        <f t="shared" si="5"/>
        <v>1</v>
      </c>
      <c r="B137" s="33">
        <f t="shared" si="6"/>
        <v>42749</v>
      </c>
      <c r="C137" s="108"/>
      <c r="D137" s="33">
        <v>42749</v>
      </c>
      <c r="E137" s="86" t="s">
        <v>471</v>
      </c>
      <c r="F137" s="101" t="s">
        <v>391</v>
      </c>
      <c r="G137" s="7" t="s">
        <v>90</v>
      </c>
      <c r="H137" s="97">
        <v>5304</v>
      </c>
      <c r="I137" s="97">
        <v>19000</v>
      </c>
      <c r="J137" s="96"/>
      <c r="K137" s="97"/>
      <c r="L137" s="34">
        <f>ROUND(H137*I137,-3)</f>
        <v>100776000</v>
      </c>
      <c r="M137" s="35" t="s">
        <v>92</v>
      </c>
      <c r="N137" s="35" t="s">
        <v>8</v>
      </c>
      <c r="O137" s="43" t="str">
        <f>IF(AND('331-CT'!$G$5=TH!G137,OR(M137="331",N137="331")),"x","")</f>
        <v/>
      </c>
      <c r="P137" s="43" t="str">
        <f>IF(AND(A137='111'!$L$11,OR($M137=$P$7,$N137=$P$7)),"x","")</f>
        <v/>
      </c>
      <c r="Q137" s="43" t="str">
        <f>IF(AND($M137=$P$7,$A137&lt;'111'!$L$11),"x","")</f>
        <v/>
      </c>
      <c r="R137" s="43" t="str">
        <f>IF(AND($N137=$P$7,$A137&lt;'111'!$L$11),"x","")</f>
        <v/>
      </c>
    </row>
    <row r="138" spans="1:18" ht="15.75" customHeight="1">
      <c r="A138" s="32">
        <f t="shared" si="5"/>
        <v>1</v>
      </c>
      <c r="B138" s="33">
        <f t="shared" si="6"/>
        <v>42750</v>
      </c>
      <c r="C138" s="108"/>
      <c r="D138" s="33">
        <v>42750</v>
      </c>
      <c r="E138" s="86" t="s">
        <v>393</v>
      </c>
      <c r="F138" s="101"/>
      <c r="G138" s="149" t="s">
        <v>352</v>
      </c>
      <c r="H138" s="97">
        <v>2220</v>
      </c>
      <c r="I138" s="97">
        <v>10000</v>
      </c>
      <c r="J138" s="96"/>
      <c r="K138" s="97"/>
      <c r="L138" s="34">
        <f>ROUND(H138*I138,-3)</f>
        <v>22200000</v>
      </c>
      <c r="M138" s="35" t="s">
        <v>92</v>
      </c>
      <c r="N138" s="35" t="s">
        <v>8</v>
      </c>
      <c r="O138" s="43" t="str">
        <f>IF(AND('331-CT'!$G$5=TH!G138,OR(M138="331",N138="331")),"x","")</f>
        <v/>
      </c>
      <c r="P138" s="43" t="str">
        <f>IF(AND(A138='111'!$L$11,OR($M138=$P$7,$N138=$P$7)),"x","")</f>
        <v/>
      </c>
      <c r="Q138" s="43" t="str">
        <f>IF(AND($M138=$P$7,$A138&lt;'111'!$L$11),"x","")</f>
        <v/>
      </c>
      <c r="R138" s="43" t="str">
        <f>IF(AND($N138=$P$7,$A138&lt;'111'!$L$11),"x","")</f>
        <v/>
      </c>
    </row>
    <row r="139" spans="1:18" ht="15.75" customHeight="1">
      <c r="A139" s="32">
        <f t="shared" si="5"/>
        <v>1</v>
      </c>
      <c r="B139" s="33">
        <f t="shared" si="6"/>
        <v>42750</v>
      </c>
      <c r="C139" s="108"/>
      <c r="D139" s="33">
        <v>42750</v>
      </c>
      <c r="E139" s="86" t="s">
        <v>472</v>
      </c>
      <c r="F139" s="101" t="s">
        <v>391</v>
      </c>
      <c r="G139" s="7" t="s">
        <v>90</v>
      </c>
      <c r="H139" s="97">
        <v>1572</v>
      </c>
      <c r="I139" s="97">
        <v>17000</v>
      </c>
      <c r="J139" s="96"/>
      <c r="K139" s="97"/>
      <c r="L139" s="34">
        <f>ROUND(H139*I139,-3)</f>
        <v>26724000</v>
      </c>
      <c r="M139" s="35" t="s">
        <v>92</v>
      </c>
      <c r="N139" s="35" t="s">
        <v>8</v>
      </c>
      <c r="O139" s="43" t="str">
        <f>IF(AND('331-CT'!$G$5=TH!G139,OR(M139="331",N139="331")),"x","")</f>
        <v/>
      </c>
      <c r="P139" s="43" t="str">
        <f>IF(AND(A139='111'!$L$11,OR($M139=$P$7,$N139=$P$7)),"x","")</f>
        <v/>
      </c>
      <c r="Q139" s="43" t="str">
        <f>IF(AND($M139=$P$7,$A139&lt;'111'!$L$11),"x","")</f>
        <v/>
      </c>
      <c r="R139" s="43" t="str">
        <f>IF(AND($N139=$P$7,$A139&lt;'111'!$L$11),"x","")</f>
        <v/>
      </c>
    </row>
    <row r="140" spans="1:18" ht="15.75" customHeight="1">
      <c r="A140" s="32">
        <f t="shared" ref="A140:A203" si="7">IF(B140&lt;&gt;"",MONTH(B140),"")</f>
        <v>1</v>
      </c>
      <c r="B140" s="33">
        <f t="shared" ref="B140:B203" si="8">D140</f>
        <v>42750</v>
      </c>
      <c r="C140" s="108"/>
      <c r="D140" s="33">
        <v>42750</v>
      </c>
      <c r="E140" s="86" t="s">
        <v>473</v>
      </c>
      <c r="F140" s="101" t="s">
        <v>391</v>
      </c>
      <c r="G140" s="7" t="s">
        <v>90</v>
      </c>
      <c r="H140" s="97">
        <v>720</v>
      </c>
      <c r="I140" s="97">
        <v>15000</v>
      </c>
      <c r="J140" s="96"/>
      <c r="K140" s="97"/>
      <c r="L140" s="34">
        <f>ROUND(H140*I140,-3)</f>
        <v>10800000</v>
      </c>
      <c r="M140" s="35" t="s">
        <v>92</v>
      </c>
      <c r="N140" s="35" t="s">
        <v>8</v>
      </c>
      <c r="O140" s="43" t="str">
        <f>IF(AND('331-CT'!$G$5=TH!G140,OR(M140="331",N140="331")),"x","")</f>
        <v/>
      </c>
      <c r="P140" s="43" t="str">
        <f>IF(AND(A140='111'!$L$11,OR($M140=$P$7,$N140=$P$7)),"x","")</f>
        <v/>
      </c>
      <c r="Q140" s="43" t="str">
        <f>IF(AND($M140=$P$7,$A140&lt;'111'!$L$11),"x","")</f>
        <v/>
      </c>
      <c r="R140" s="43" t="str">
        <f>IF(AND($N140=$P$7,$A140&lt;'111'!$L$11),"x","")</f>
        <v/>
      </c>
    </row>
    <row r="141" spans="1:18" ht="15.75" customHeight="1">
      <c r="A141" s="32">
        <f t="shared" si="7"/>
        <v>1</v>
      </c>
      <c r="B141" s="33">
        <f t="shared" si="8"/>
        <v>42750</v>
      </c>
      <c r="C141" s="108"/>
      <c r="D141" s="33">
        <v>42750</v>
      </c>
      <c r="E141" s="86" t="s">
        <v>474</v>
      </c>
      <c r="F141" s="101" t="s">
        <v>391</v>
      </c>
      <c r="G141" s="7" t="s">
        <v>90</v>
      </c>
      <c r="H141" s="97">
        <v>4584</v>
      </c>
      <c r="I141" s="97">
        <v>19000</v>
      </c>
      <c r="J141" s="96"/>
      <c r="K141" s="97"/>
      <c r="L141" s="34">
        <f>ROUND(H141*I141,-3)</f>
        <v>87096000</v>
      </c>
      <c r="M141" s="35" t="s">
        <v>92</v>
      </c>
      <c r="N141" s="35" t="s">
        <v>8</v>
      </c>
      <c r="O141" s="43" t="str">
        <f>IF(AND('331-CT'!$G$5=TH!G141,OR(M141="331",N141="331")),"x","")</f>
        <v/>
      </c>
      <c r="P141" s="43" t="str">
        <f>IF(AND(A141='111'!$L$11,OR($M141=$P$7,$N141=$P$7)),"x","")</f>
        <v/>
      </c>
      <c r="Q141" s="43" t="str">
        <f>IF(AND($M141=$P$7,$A141&lt;'111'!$L$11),"x","")</f>
        <v/>
      </c>
      <c r="R141" s="43" t="str">
        <f>IF(AND($N141=$P$7,$A141&lt;'111'!$L$11),"x","")</f>
        <v/>
      </c>
    </row>
    <row r="142" spans="1:18" ht="15.75" hidden="1" customHeight="1">
      <c r="A142" s="32">
        <f t="shared" si="7"/>
        <v>1</v>
      </c>
      <c r="B142" s="33">
        <f t="shared" si="8"/>
        <v>42751</v>
      </c>
      <c r="C142" s="108" t="s">
        <v>433</v>
      </c>
      <c r="D142" s="33">
        <v>42751</v>
      </c>
      <c r="E142" s="86" t="s">
        <v>427</v>
      </c>
      <c r="F142" s="101"/>
      <c r="G142" s="149"/>
      <c r="H142" s="97"/>
      <c r="I142" s="97"/>
      <c r="J142" s="96"/>
      <c r="K142" s="97"/>
      <c r="L142" s="34">
        <v>2300000000</v>
      </c>
      <c r="M142" s="35" t="s">
        <v>33</v>
      </c>
      <c r="N142" s="35"/>
      <c r="O142" s="43" t="str">
        <f>IF(AND('331-CT'!$G$5=TH!G142,OR(M142="331",N142="331")),"x","")</f>
        <v/>
      </c>
      <c r="P142" s="43" t="str">
        <f>IF(AND(A142='111'!$L$11,OR($M142=$P$7,$N142=$P$7)),"x","")</f>
        <v/>
      </c>
      <c r="Q142" s="43" t="str">
        <f>IF(AND($M142=$P$7,$A142&lt;'111'!$L$11),"x","")</f>
        <v>x</v>
      </c>
      <c r="R142" s="43" t="str">
        <f>IF(AND($N142=$P$7,$A142&lt;'111'!$L$11),"x","")</f>
        <v/>
      </c>
    </row>
    <row r="143" spans="1:18" ht="15.75" hidden="1" customHeight="1">
      <c r="A143" s="32">
        <f t="shared" si="7"/>
        <v>1</v>
      </c>
      <c r="B143" s="33">
        <f t="shared" si="8"/>
        <v>42751</v>
      </c>
      <c r="C143" s="108" t="s">
        <v>418</v>
      </c>
      <c r="D143" s="33">
        <v>42751</v>
      </c>
      <c r="E143" s="86" t="s">
        <v>630</v>
      </c>
      <c r="F143" s="101" t="s">
        <v>476</v>
      </c>
      <c r="G143" s="7" t="s">
        <v>109</v>
      </c>
      <c r="H143" s="97"/>
      <c r="I143" s="97"/>
      <c r="J143" s="96"/>
      <c r="K143" s="97"/>
      <c r="L143" s="34">
        <v>1049963000</v>
      </c>
      <c r="M143" s="35" t="s">
        <v>8</v>
      </c>
      <c r="N143" s="35" t="s">
        <v>33</v>
      </c>
      <c r="O143" s="43" t="str">
        <f>IF(AND('331-CT'!$G$5=TH!G143,OR(M143="331",N143="331")),"x","")</f>
        <v/>
      </c>
      <c r="P143" s="43" t="str">
        <f>IF(AND(A143='111'!$L$11,OR($M143=$P$7,$N143=$P$7)),"x","")</f>
        <v/>
      </c>
      <c r="Q143" s="43" t="str">
        <f>IF(AND($M143=$P$7,$A143&lt;'111'!$L$11),"x","")</f>
        <v/>
      </c>
      <c r="R143" s="43" t="str">
        <f>IF(AND($N143=$P$7,$A143&lt;'111'!$L$11),"x","")</f>
        <v>x</v>
      </c>
    </row>
    <row r="144" spans="1:18" ht="15.75" hidden="1" customHeight="1">
      <c r="A144" s="32">
        <f t="shared" si="7"/>
        <v>1</v>
      </c>
      <c r="B144" s="33">
        <f t="shared" si="8"/>
        <v>42751</v>
      </c>
      <c r="C144" s="108" t="s">
        <v>418</v>
      </c>
      <c r="D144" s="33">
        <v>42751</v>
      </c>
      <c r="E144" s="86" t="s">
        <v>392</v>
      </c>
      <c r="F144" s="101"/>
      <c r="G144" s="7" t="s">
        <v>109</v>
      </c>
      <c r="H144" s="97"/>
      <c r="I144" s="97"/>
      <c r="J144" s="96"/>
      <c r="K144" s="97"/>
      <c r="L144" s="34">
        <v>37000</v>
      </c>
      <c r="M144" s="35"/>
      <c r="N144" s="35" t="s">
        <v>33</v>
      </c>
      <c r="O144" s="43" t="str">
        <f>IF(AND('331-CT'!$G$5=TH!G144,OR(M144="331",N144="331")),"x","")</f>
        <v/>
      </c>
      <c r="P144" s="43" t="str">
        <f>IF(AND(A144='111'!$L$11,OR($M144=$P$7,$N144=$P$7)),"x","")</f>
        <v/>
      </c>
      <c r="Q144" s="43" t="str">
        <f>IF(AND($M144=$P$7,$A144&lt;'111'!$L$11),"x","")</f>
        <v/>
      </c>
      <c r="R144" s="43" t="str">
        <f>IF(AND($N144=$P$7,$A144&lt;'111'!$L$11),"x","")</f>
        <v>x</v>
      </c>
    </row>
    <row r="145" spans="1:18" ht="15.75" hidden="1" customHeight="1">
      <c r="A145" s="32">
        <f t="shared" si="7"/>
        <v>1</v>
      </c>
      <c r="B145" s="33">
        <f t="shared" si="8"/>
        <v>42751</v>
      </c>
      <c r="C145" s="108" t="s">
        <v>419</v>
      </c>
      <c r="D145" s="33">
        <v>42751</v>
      </c>
      <c r="E145" s="86" t="s">
        <v>453</v>
      </c>
      <c r="F145" s="101"/>
      <c r="G145" s="149"/>
      <c r="H145" s="97"/>
      <c r="I145" s="97"/>
      <c r="J145" s="96"/>
      <c r="K145" s="97"/>
      <c r="L145" s="34">
        <v>7165000</v>
      </c>
      <c r="M145" s="35"/>
      <c r="N145" s="35" t="s">
        <v>33</v>
      </c>
      <c r="O145" s="43" t="str">
        <f>IF(AND('331-CT'!$G$5=TH!G145,OR(M145="331",N145="331")),"x","")</f>
        <v/>
      </c>
      <c r="P145" s="43" t="str">
        <f>IF(AND(A145='111'!$L$11,OR($M145=$P$7,$N145=$P$7)),"x","")</f>
        <v/>
      </c>
      <c r="Q145" s="43" t="str">
        <f>IF(AND($M145=$P$7,$A145&lt;'111'!$L$11),"x","")</f>
        <v/>
      </c>
      <c r="R145" s="43" t="str">
        <f>IF(AND($N145=$P$7,$A145&lt;'111'!$L$11),"x","")</f>
        <v>x</v>
      </c>
    </row>
    <row r="146" spans="1:18" ht="15.75" hidden="1" customHeight="1">
      <c r="A146" s="32">
        <f t="shared" si="7"/>
        <v>1</v>
      </c>
      <c r="B146" s="33">
        <f t="shared" si="8"/>
        <v>42751</v>
      </c>
      <c r="C146" s="108" t="s">
        <v>420</v>
      </c>
      <c r="D146" s="33">
        <v>42751</v>
      </c>
      <c r="E146" s="86" t="s">
        <v>454</v>
      </c>
      <c r="F146" s="101" t="s">
        <v>391</v>
      </c>
      <c r="G146" s="149"/>
      <c r="H146" s="97"/>
      <c r="I146" s="97"/>
      <c r="J146" s="96"/>
      <c r="K146" s="97"/>
      <c r="L146" s="34">
        <v>150000000</v>
      </c>
      <c r="M146" s="35"/>
      <c r="N146" s="35" t="s">
        <v>33</v>
      </c>
      <c r="O146" s="43" t="str">
        <f>IF(AND('331-CT'!$G$5=TH!G146,OR(M146="331",N146="331")),"x","")</f>
        <v/>
      </c>
      <c r="P146" s="43" t="str">
        <f>IF(AND(A146='111'!$L$11,OR($M146=$P$7,$N146=$P$7)),"x","")</f>
        <v/>
      </c>
      <c r="Q146" s="43" t="str">
        <f>IF(AND($M146=$P$7,$A146&lt;'111'!$L$11),"x","")</f>
        <v/>
      </c>
      <c r="R146" s="43" t="str">
        <f>IF(AND($N146=$P$7,$A146&lt;'111'!$L$11),"x","")</f>
        <v>x</v>
      </c>
    </row>
    <row r="147" spans="1:18" ht="15.75" hidden="1" customHeight="1">
      <c r="A147" s="32">
        <f t="shared" si="7"/>
        <v>1</v>
      </c>
      <c r="B147" s="33">
        <f t="shared" si="8"/>
        <v>42751</v>
      </c>
      <c r="C147" s="108" t="s">
        <v>421</v>
      </c>
      <c r="D147" s="33">
        <v>42751</v>
      </c>
      <c r="E147" s="86" t="s">
        <v>455</v>
      </c>
      <c r="F147" s="101"/>
      <c r="G147" s="149"/>
      <c r="H147" s="97"/>
      <c r="I147" s="97"/>
      <c r="J147" s="96"/>
      <c r="K147" s="97"/>
      <c r="L147" s="34">
        <v>1000000</v>
      </c>
      <c r="M147" s="35"/>
      <c r="N147" s="35" t="s">
        <v>33</v>
      </c>
      <c r="O147" s="43" t="str">
        <f>IF(AND('331-CT'!$G$5=TH!G147,OR(M147="331",N147="331")),"x","")</f>
        <v/>
      </c>
      <c r="P147" s="43" t="str">
        <f>IF(AND(A147='111'!$L$11,OR($M147=$P$7,$N147=$P$7)),"x","")</f>
        <v/>
      </c>
      <c r="Q147" s="43" t="str">
        <f>IF(AND($M147=$P$7,$A147&lt;'111'!$L$11),"x","")</f>
        <v/>
      </c>
      <c r="R147" s="43" t="str">
        <f>IF(AND($N147=$P$7,$A147&lt;'111'!$L$11),"x","")</f>
        <v>x</v>
      </c>
    </row>
    <row r="148" spans="1:18" ht="15.75" hidden="1" customHeight="1">
      <c r="A148" s="32">
        <f t="shared" si="7"/>
        <v>1</v>
      </c>
      <c r="B148" s="33">
        <f t="shared" si="8"/>
        <v>42751</v>
      </c>
      <c r="C148" s="108" t="s">
        <v>422</v>
      </c>
      <c r="D148" s="33">
        <v>42751</v>
      </c>
      <c r="E148" s="86" t="s">
        <v>456</v>
      </c>
      <c r="F148" s="101"/>
      <c r="G148" s="149"/>
      <c r="H148" s="97"/>
      <c r="I148" s="97"/>
      <c r="J148" s="96"/>
      <c r="K148" s="97"/>
      <c r="L148" s="34">
        <v>281712000</v>
      </c>
      <c r="M148" s="35"/>
      <c r="N148" s="35" t="s">
        <v>33</v>
      </c>
      <c r="O148" s="43" t="str">
        <f>IF(AND('331-CT'!$G$5=TH!G148,OR(M148="331",N148="331")),"x","")</f>
        <v/>
      </c>
      <c r="P148" s="43" t="str">
        <f>IF(AND(A148='111'!$L$11,OR($M148=$P$7,$N148=$P$7)),"x","")</f>
        <v/>
      </c>
      <c r="Q148" s="43" t="str">
        <f>IF(AND($M148=$P$7,$A148&lt;'111'!$L$11),"x","")</f>
        <v/>
      </c>
      <c r="R148" s="43" t="str">
        <f>IF(AND($N148=$P$7,$A148&lt;'111'!$L$11),"x","")</f>
        <v>x</v>
      </c>
    </row>
    <row r="149" spans="1:18" ht="15.75" hidden="1" customHeight="1">
      <c r="A149" s="32">
        <f t="shared" si="7"/>
        <v>1</v>
      </c>
      <c r="B149" s="33">
        <f t="shared" si="8"/>
        <v>42751</v>
      </c>
      <c r="C149" s="108" t="s">
        <v>434</v>
      </c>
      <c r="D149" s="33">
        <v>42751</v>
      </c>
      <c r="E149" s="86" t="s">
        <v>630</v>
      </c>
      <c r="F149" s="101" t="s">
        <v>476</v>
      </c>
      <c r="G149" s="7" t="s">
        <v>83</v>
      </c>
      <c r="H149" s="97"/>
      <c r="I149" s="97"/>
      <c r="J149" s="96"/>
      <c r="K149" s="97"/>
      <c r="L149" s="34">
        <v>146530000</v>
      </c>
      <c r="M149" s="35" t="s">
        <v>8</v>
      </c>
      <c r="N149" s="35" t="s">
        <v>33</v>
      </c>
      <c r="O149" s="43" t="str">
        <f>IF(AND('331-CT'!$G$5=TH!G149,OR(M149="331",N149="331")),"x","")</f>
        <v/>
      </c>
      <c r="P149" s="43" t="str">
        <f>IF(AND(A149='111'!$L$11,OR($M149=$P$7,$N149=$P$7)),"x","")</f>
        <v/>
      </c>
      <c r="Q149" s="43" t="str">
        <f>IF(AND($M149=$P$7,$A149&lt;'111'!$L$11),"x","")</f>
        <v/>
      </c>
      <c r="R149" s="43" t="str">
        <f>IF(AND($N149=$P$7,$A149&lt;'111'!$L$11),"x","")</f>
        <v>x</v>
      </c>
    </row>
    <row r="150" spans="1:18" ht="15.75" hidden="1" customHeight="1">
      <c r="A150" s="32">
        <f t="shared" si="7"/>
        <v>1</v>
      </c>
      <c r="B150" s="33">
        <f t="shared" si="8"/>
        <v>42751</v>
      </c>
      <c r="C150" s="108" t="s">
        <v>434</v>
      </c>
      <c r="D150" s="33">
        <v>42751</v>
      </c>
      <c r="E150" s="86" t="s">
        <v>630</v>
      </c>
      <c r="F150" s="101" t="s">
        <v>476</v>
      </c>
      <c r="G150" s="7" t="s">
        <v>83</v>
      </c>
      <c r="H150" s="97"/>
      <c r="I150" s="97"/>
      <c r="J150" s="96"/>
      <c r="K150" s="97"/>
      <c r="L150" s="34">
        <v>2000</v>
      </c>
      <c r="M150" s="35" t="s">
        <v>8</v>
      </c>
      <c r="N150" s="35"/>
      <c r="O150" s="43" t="str">
        <f>IF(AND('331-CT'!$G$5=TH!G150,OR(M150="331",N150="331")),"x","")</f>
        <v/>
      </c>
      <c r="P150" s="43" t="str">
        <f>IF(AND(A150='111'!$L$11,OR($M150=$P$7,$N150=$P$7)),"x","")</f>
        <v/>
      </c>
      <c r="Q150" s="43" t="str">
        <f>IF(AND($M150=$P$7,$A150&lt;'111'!$L$11),"x","")</f>
        <v/>
      </c>
      <c r="R150" s="43" t="str">
        <f>IF(AND($N150=$P$7,$A150&lt;'111'!$L$11),"x","")</f>
        <v/>
      </c>
    </row>
    <row r="151" spans="1:18" ht="15.75" hidden="1" customHeight="1">
      <c r="A151" s="32">
        <f t="shared" si="7"/>
        <v>1</v>
      </c>
      <c r="B151" s="33">
        <f t="shared" si="8"/>
        <v>42751</v>
      </c>
      <c r="C151" s="108" t="s">
        <v>435</v>
      </c>
      <c r="D151" s="33">
        <v>42751</v>
      </c>
      <c r="E151" s="86" t="s">
        <v>630</v>
      </c>
      <c r="F151" s="101" t="s">
        <v>476</v>
      </c>
      <c r="G151" s="7" t="s">
        <v>111</v>
      </c>
      <c r="H151" s="97"/>
      <c r="I151" s="97"/>
      <c r="J151" s="96"/>
      <c r="K151" s="97"/>
      <c r="L151" s="34">
        <v>150000000</v>
      </c>
      <c r="M151" s="35" t="s">
        <v>8</v>
      </c>
      <c r="N151" s="35" t="s">
        <v>33</v>
      </c>
      <c r="O151" s="43" t="str">
        <f>IF(AND('331-CT'!$G$5=TH!G151,OR(M151="331",N151="331")),"x","")</f>
        <v/>
      </c>
      <c r="P151" s="43" t="str">
        <f>IF(AND(A151='111'!$L$11,OR($M151=$P$7,$N151=$P$7)),"x","")</f>
        <v/>
      </c>
      <c r="Q151" s="43" t="str">
        <f>IF(AND($M151=$P$7,$A151&lt;'111'!$L$11),"x","")</f>
        <v/>
      </c>
      <c r="R151" s="43" t="str">
        <f>IF(AND($N151=$P$7,$A151&lt;'111'!$L$11),"x","")</f>
        <v>x</v>
      </c>
    </row>
    <row r="152" spans="1:18" ht="15.75" hidden="1" customHeight="1">
      <c r="A152" s="32">
        <f t="shared" si="7"/>
        <v>1</v>
      </c>
      <c r="B152" s="33">
        <f t="shared" si="8"/>
        <v>42751</v>
      </c>
      <c r="C152" s="108" t="s">
        <v>436</v>
      </c>
      <c r="D152" s="33">
        <v>42751</v>
      </c>
      <c r="E152" s="86" t="s">
        <v>630</v>
      </c>
      <c r="F152" s="101" t="s">
        <v>476</v>
      </c>
      <c r="G152" s="7" t="s">
        <v>81</v>
      </c>
      <c r="H152" s="97"/>
      <c r="I152" s="97"/>
      <c r="J152" s="96"/>
      <c r="K152" s="97"/>
      <c r="L152" s="34">
        <v>9000000</v>
      </c>
      <c r="M152" s="35"/>
      <c r="N152" s="35" t="s">
        <v>33</v>
      </c>
      <c r="O152" s="43" t="str">
        <f>IF(AND('331-CT'!$G$5=TH!G152,OR(M152="331",N152="331")),"x","")</f>
        <v/>
      </c>
      <c r="P152" s="43" t="str">
        <f>IF(AND(A152='111'!$L$11,OR($M152=$P$7,$N152=$P$7)),"x","")</f>
        <v/>
      </c>
      <c r="Q152" s="43" t="str">
        <f>IF(AND($M152=$P$7,$A152&lt;'111'!$L$11),"x","")</f>
        <v/>
      </c>
      <c r="R152" s="43" t="str">
        <f>IF(AND($N152=$P$7,$A152&lt;'111'!$L$11),"x","")</f>
        <v>x</v>
      </c>
    </row>
    <row r="153" spans="1:18" ht="15.75" hidden="1" customHeight="1">
      <c r="A153" s="32">
        <f t="shared" si="7"/>
        <v>1</v>
      </c>
      <c r="B153" s="33">
        <f t="shared" si="8"/>
        <v>42751</v>
      </c>
      <c r="C153" s="108" t="s">
        <v>437</v>
      </c>
      <c r="D153" s="33">
        <v>42751</v>
      </c>
      <c r="E153" s="86" t="s">
        <v>457</v>
      </c>
      <c r="F153" s="101"/>
      <c r="G153" s="149"/>
      <c r="H153" s="97"/>
      <c r="I153" s="97"/>
      <c r="J153" s="96"/>
      <c r="K153" s="97"/>
      <c r="L153" s="34">
        <v>550000000</v>
      </c>
      <c r="M153" s="35"/>
      <c r="N153" s="35" t="s">
        <v>33</v>
      </c>
      <c r="O153" s="43" t="str">
        <f>IF(AND('331-CT'!$G$5=TH!G153,OR(M153="331",N153="331")),"x","")</f>
        <v/>
      </c>
      <c r="P153" s="43" t="str">
        <f>IF(AND(A153='111'!$L$11,OR($M153=$P$7,$N153=$P$7)),"x","")</f>
        <v/>
      </c>
      <c r="Q153" s="43" t="str">
        <f>IF(AND($M153=$P$7,$A153&lt;'111'!$L$11),"x","")</f>
        <v/>
      </c>
      <c r="R153" s="43" t="str">
        <f>IF(AND($N153=$P$7,$A153&lt;'111'!$L$11),"x","")</f>
        <v>x</v>
      </c>
    </row>
    <row r="154" spans="1:18" ht="15.75" hidden="1" customHeight="1">
      <c r="A154" s="32">
        <f t="shared" si="7"/>
        <v>1</v>
      </c>
      <c r="B154" s="33">
        <f t="shared" si="8"/>
        <v>42751</v>
      </c>
      <c r="C154" s="108" t="s">
        <v>438</v>
      </c>
      <c r="D154" s="33">
        <v>42751</v>
      </c>
      <c r="E154" s="86" t="s">
        <v>458</v>
      </c>
      <c r="F154" s="101"/>
      <c r="G154" s="149"/>
      <c r="H154" s="97"/>
      <c r="I154" s="97"/>
      <c r="J154" s="96"/>
      <c r="K154" s="97"/>
      <c r="L154" s="34">
        <v>300000</v>
      </c>
      <c r="M154" s="35"/>
      <c r="N154" s="35" t="s">
        <v>33</v>
      </c>
      <c r="O154" s="43" t="str">
        <f>IF(AND('331-CT'!$G$5=TH!G154,OR(M154="331",N154="331")),"x","")</f>
        <v/>
      </c>
      <c r="P154" s="43" t="str">
        <f>IF(AND(A154='111'!$L$11,OR($M154=$P$7,$N154=$P$7)),"x","")</f>
        <v/>
      </c>
      <c r="Q154" s="43" t="str">
        <f>IF(AND($M154=$P$7,$A154&lt;'111'!$L$11),"x","")</f>
        <v/>
      </c>
      <c r="R154" s="43" t="str">
        <f>IF(AND($N154=$P$7,$A154&lt;'111'!$L$11),"x","")</f>
        <v>x</v>
      </c>
    </row>
    <row r="155" spans="1:18" ht="15.75" hidden="1" customHeight="1">
      <c r="A155" s="32">
        <f t="shared" si="7"/>
        <v>1</v>
      </c>
      <c r="B155" s="33">
        <f t="shared" si="8"/>
        <v>42751</v>
      </c>
      <c r="C155" s="108" t="s">
        <v>439</v>
      </c>
      <c r="D155" s="33">
        <v>42751</v>
      </c>
      <c r="E155" s="86" t="s">
        <v>459</v>
      </c>
      <c r="F155" s="101"/>
      <c r="G155" s="149"/>
      <c r="H155" s="97"/>
      <c r="I155" s="97"/>
      <c r="J155" s="96"/>
      <c r="K155" s="97"/>
      <c r="L155" s="34">
        <v>1195000</v>
      </c>
      <c r="M155" s="35"/>
      <c r="N155" s="35" t="s">
        <v>33</v>
      </c>
      <c r="O155" s="43" t="str">
        <f>IF(AND('331-CT'!$G$5=TH!G155,OR(M155="331",N155="331")),"x","")</f>
        <v/>
      </c>
      <c r="P155" s="43" t="str">
        <f>IF(AND(A155='111'!$L$11,OR($M155=$P$7,$N155=$P$7)),"x","")</f>
        <v/>
      </c>
      <c r="Q155" s="43" t="str">
        <f>IF(AND($M155=$P$7,$A155&lt;'111'!$L$11),"x","")</f>
        <v/>
      </c>
      <c r="R155" s="43" t="str">
        <f>IF(AND($N155=$P$7,$A155&lt;'111'!$L$11),"x","")</f>
        <v>x</v>
      </c>
    </row>
    <row r="156" spans="1:18" ht="15.75" hidden="1" customHeight="1">
      <c r="A156" s="32">
        <f t="shared" si="7"/>
        <v>1</v>
      </c>
      <c r="B156" s="33">
        <f t="shared" si="8"/>
        <v>42751</v>
      </c>
      <c r="C156" s="108" t="s">
        <v>440</v>
      </c>
      <c r="D156" s="33">
        <v>42751</v>
      </c>
      <c r="E156" s="86" t="s">
        <v>460</v>
      </c>
      <c r="F156" s="101"/>
      <c r="G156" s="149"/>
      <c r="H156" s="97"/>
      <c r="I156" s="97"/>
      <c r="J156" s="96"/>
      <c r="K156" s="97"/>
      <c r="L156" s="34">
        <v>4000000</v>
      </c>
      <c r="M156" s="35"/>
      <c r="N156" s="35" t="s">
        <v>33</v>
      </c>
      <c r="O156" s="43" t="str">
        <f>IF(AND('331-CT'!$G$5=TH!G156,OR(M156="331",N156="331")),"x","")</f>
        <v/>
      </c>
      <c r="P156" s="43" t="str">
        <f>IF(AND(A156='111'!$L$11,OR($M156=$P$7,$N156=$P$7)),"x","")</f>
        <v/>
      </c>
      <c r="Q156" s="43" t="str">
        <f>IF(AND($M156=$P$7,$A156&lt;'111'!$L$11),"x","")</f>
        <v/>
      </c>
      <c r="R156" s="43" t="str">
        <f>IF(AND($N156=$P$7,$A156&lt;'111'!$L$11),"x","")</f>
        <v>x</v>
      </c>
    </row>
    <row r="157" spans="1:18" ht="15.75" hidden="1" customHeight="1">
      <c r="A157" s="32">
        <f t="shared" si="7"/>
        <v>1</v>
      </c>
      <c r="B157" s="33">
        <f t="shared" si="8"/>
        <v>42751</v>
      </c>
      <c r="C157" s="108" t="s">
        <v>441</v>
      </c>
      <c r="D157" s="33">
        <v>42751</v>
      </c>
      <c r="E157" s="86" t="s">
        <v>375</v>
      </c>
      <c r="F157" s="101"/>
      <c r="G157" s="149"/>
      <c r="H157" s="97"/>
      <c r="I157" s="97"/>
      <c r="J157" s="96"/>
      <c r="K157" s="97"/>
      <c r="L157" s="34">
        <v>250000</v>
      </c>
      <c r="M157" s="35"/>
      <c r="N157" s="35" t="s">
        <v>33</v>
      </c>
      <c r="O157" s="43" t="str">
        <f>IF(AND('331-CT'!$G$5=TH!G157,OR(M157="331",N157="331")),"x","")</f>
        <v/>
      </c>
      <c r="P157" s="43" t="str">
        <f>IF(AND(A157='111'!$L$11,OR($M157=$P$7,$N157=$P$7)),"x","")</f>
        <v/>
      </c>
      <c r="Q157" s="43" t="str">
        <f>IF(AND($M157=$P$7,$A157&lt;'111'!$L$11),"x","")</f>
        <v/>
      </c>
      <c r="R157" s="43" t="str">
        <f>IF(AND($N157=$P$7,$A157&lt;'111'!$L$11),"x","")</f>
        <v>x</v>
      </c>
    </row>
    <row r="158" spans="1:18" ht="15.75" customHeight="1">
      <c r="A158" s="32">
        <f t="shared" si="7"/>
        <v>1</v>
      </c>
      <c r="B158" s="33">
        <f t="shared" si="8"/>
        <v>42751</v>
      </c>
      <c r="C158" s="108"/>
      <c r="D158" s="33">
        <v>42751</v>
      </c>
      <c r="E158" s="86" t="s">
        <v>393</v>
      </c>
      <c r="F158" s="101"/>
      <c r="G158" s="149" t="s">
        <v>352</v>
      </c>
      <c r="H158" s="97">
        <v>1430</v>
      </c>
      <c r="I158" s="97">
        <v>9000</v>
      </c>
      <c r="J158" s="96"/>
      <c r="K158" s="97"/>
      <c r="L158" s="34">
        <f t="shared" ref="L158:L167" si="9">ROUND(H158*I158,-3)</f>
        <v>12870000</v>
      </c>
      <c r="M158" s="35" t="s">
        <v>92</v>
      </c>
      <c r="N158" s="35" t="s">
        <v>8</v>
      </c>
      <c r="O158" s="43" t="str">
        <f>IF(AND('331-CT'!$G$5=TH!G158,OR(M158="331",N158="331")),"x","")</f>
        <v/>
      </c>
      <c r="P158" s="43" t="str">
        <f>IF(AND(A158='111'!$L$11,OR($M158=$P$7,$N158=$P$7)),"x","")</f>
        <v/>
      </c>
      <c r="Q158" s="43" t="str">
        <f>IF(AND($M158=$P$7,$A158&lt;'111'!$L$11),"x","")</f>
        <v/>
      </c>
      <c r="R158" s="43" t="str">
        <f>IF(AND($N158=$P$7,$A158&lt;'111'!$L$11),"x","")</f>
        <v/>
      </c>
    </row>
    <row r="159" spans="1:18" ht="15.75" customHeight="1">
      <c r="A159" s="32">
        <f t="shared" si="7"/>
        <v>1</v>
      </c>
      <c r="B159" s="33">
        <f t="shared" si="8"/>
        <v>42752</v>
      </c>
      <c r="C159" s="108"/>
      <c r="D159" s="33">
        <v>42752</v>
      </c>
      <c r="E159" s="86" t="s">
        <v>393</v>
      </c>
      <c r="F159" s="101"/>
      <c r="G159" s="7" t="s">
        <v>87</v>
      </c>
      <c r="H159" s="97">
        <v>750</v>
      </c>
      <c r="I159" s="97">
        <v>9000</v>
      </c>
      <c r="J159" s="96"/>
      <c r="K159" s="97"/>
      <c r="L159" s="34">
        <f t="shared" si="9"/>
        <v>6750000</v>
      </c>
      <c r="M159" s="35" t="s">
        <v>92</v>
      </c>
      <c r="N159" s="35" t="s">
        <v>8</v>
      </c>
      <c r="O159" s="43" t="str">
        <f>IF(AND('331-CT'!$G$5=TH!G159,OR(M159="331",N159="331")),"x","")</f>
        <v/>
      </c>
      <c r="P159" s="43" t="str">
        <f>IF(AND(A159='111'!$L$11,OR($M159=$P$7,$N159=$P$7)),"x","")</f>
        <v/>
      </c>
      <c r="Q159" s="43" t="str">
        <f>IF(AND($M159=$P$7,$A159&lt;'111'!$L$11),"x","")</f>
        <v/>
      </c>
      <c r="R159" s="43" t="str">
        <f>IF(AND($N159=$P$7,$A159&lt;'111'!$L$11),"x","")</f>
        <v/>
      </c>
    </row>
    <row r="160" spans="1:18" ht="15.75" customHeight="1">
      <c r="A160" s="32">
        <f t="shared" si="7"/>
        <v>1</v>
      </c>
      <c r="B160" s="33">
        <f t="shared" si="8"/>
        <v>42752</v>
      </c>
      <c r="C160" s="108"/>
      <c r="D160" s="33">
        <v>42752</v>
      </c>
      <c r="E160" s="86" t="s">
        <v>471</v>
      </c>
      <c r="F160" s="101" t="s">
        <v>391</v>
      </c>
      <c r="G160" s="7" t="s">
        <v>90</v>
      </c>
      <c r="H160" s="97">
        <v>4488</v>
      </c>
      <c r="I160" s="97">
        <v>18000</v>
      </c>
      <c r="J160" s="96"/>
      <c r="K160" s="97"/>
      <c r="L160" s="34">
        <f t="shared" si="9"/>
        <v>80784000</v>
      </c>
      <c r="M160" s="35" t="s">
        <v>92</v>
      </c>
      <c r="N160" s="35" t="s">
        <v>8</v>
      </c>
      <c r="O160" s="43" t="str">
        <f>IF(AND('331-CT'!$G$5=TH!G160,OR(M160="331",N160="331")),"x","")</f>
        <v/>
      </c>
      <c r="P160" s="43" t="str">
        <f>IF(AND(A160='111'!$L$11,OR($M160=$P$7,$N160=$P$7)),"x","")</f>
        <v/>
      </c>
      <c r="Q160" s="43" t="str">
        <f>IF(AND($M160=$P$7,$A160&lt;'111'!$L$11),"x","")</f>
        <v/>
      </c>
      <c r="R160" s="43" t="str">
        <f>IF(AND($N160=$P$7,$A160&lt;'111'!$L$11),"x","")</f>
        <v/>
      </c>
    </row>
    <row r="161" spans="1:18" ht="15.75" customHeight="1">
      <c r="A161" s="32">
        <f t="shared" si="7"/>
        <v>1</v>
      </c>
      <c r="B161" s="33">
        <f t="shared" si="8"/>
        <v>42753</v>
      </c>
      <c r="C161" s="108"/>
      <c r="D161" s="33">
        <v>42753</v>
      </c>
      <c r="E161" s="86" t="s">
        <v>475</v>
      </c>
      <c r="F161" s="101" t="s">
        <v>391</v>
      </c>
      <c r="G161" s="41" t="s">
        <v>78</v>
      </c>
      <c r="H161" s="97">
        <v>1554</v>
      </c>
      <c r="I161" s="97">
        <v>25000</v>
      </c>
      <c r="J161" s="96"/>
      <c r="K161" s="97"/>
      <c r="L161" s="34">
        <f t="shared" si="9"/>
        <v>38850000</v>
      </c>
      <c r="M161" s="35" t="s">
        <v>92</v>
      </c>
      <c r="N161" s="35" t="s">
        <v>8</v>
      </c>
      <c r="O161" s="43" t="str">
        <f>IF(AND('331-CT'!$G$5=TH!G161,OR(M161="331",N161="331")),"x","")</f>
        <v/>
      </c>
      <c r="P161" s="43" t="str">
        <f>IF(AND(A161='111'!$L$11,OR($M161=$P$7,$N161=$P$7)),"x","")</f>
        <v/>
      </c>
      <c r="Q161" s="43" t="str">
        <f>IF(AND($M161=$P$7,$A161&lt;'111'!$L$11),"x","")</f>
        <v/>
      </c>
      <c r="R161" s="43" t="str">
        <f>IF(AND($N161=$P$7,$A161&lt;'111'!$L$11),"x","")</f>
        <v/>
      </c>
    </row>
    <row r="162" spans="1:18" ht="15.75" customHeight="1">
      <c r="A162" s="32">
        <f t="shared" si="7"/>
        <v>1</v>
      </c>
      <c r="B162" s="33">
        <f t="shared" si="8"/>
        <v>42753</v>
      </c>
      <c r="C162" s="108"/>
      <c r="D162" s="33">
        <v>42753</v>
      </c>
      <c r="E162" s="86" t="s">
        <v>575</v>
      </c>
      <c r="F162" s="101" t="s">
        <v>391</v>
      </c>
      <c r="G162" s="41" t="s">
        <v>78</v>
      </c>
      <c r="H162" s="97">
        <v>25328</v>
      </c>
      <c r="I162" s="97">
        <v>11200</v>
      </c>
      <c r="J162" s="96"/>
      <c r="K162" s="97"/>
      <c r="L162" s="34">
        <f t="shared" si="9"/>
        <v>283674000</v>
      </c>
      <c r="M162" s="35" t="s">
        <v>92</v>
      </c>
      <c r="N162" s="35" t="s">
        <v>8</v>
      </c>
      <c r="O162" s="43" t="str">
        <f>IF(AND('331-CT'!$G$5=TH!G162,OR(M162="331",N162="331")),"x","")</f>
        <v/>
      </c>
      <c r="P162" s="43" t="str">
        <f>IF(AND(A162='111'!$L$11,OR($M162=$P$7,$N162=$P$7)),"x","")</f>
        <v/>
      </c>
      <c r="Q162" s="43" t="str">
        <f>IF(AND($M162=$P$7,$A162&lt;'111'!$L$11),"x","")</f>
        <v/>
      </c>
      <c r="R162" s="43" t="str">
        <f>IF(AND($N162=$P$7,$A162&lt;'111'!$L$11),"x","")</f>
        <v/>
      </c>
    </row>
    <row r="163" spans="1:18" ht="15.75" customHeight="1">
      <c r="A163" s="32">
        <f t="shared" si="7"/>
        <v>1</v>
      </c>
      <c r="B163" s="33">
        <f t="shared" si="8"/>
        <v>42754</v>
      </c>
      <c r="C163" s="108"/>
      <c r="D163" s="33">
        <v>42754</v>
      </c>
      <c r="E163" s="86" t="s">
        <v>402</v>
      </c>
      <c r="F163" s="101"/>
      <c r="G163" s="7" t="s">
        <v>85</v>
      </c>
      <c r="H163" s="97">
        <v>30</v>
      </c>
      <c r="I163" s="97">
        <v>450000</v>
      </c>
      <c r="J163" s="96"/>
      <c r="K163" s="97"/>
      <c r="L163" s="34">
        <f t="shared" si="9"/>
        <v>13500000</v>
      </c>
      <c r="M163" s="35" t="s">
        <v>92</v>
      </c>
      <c r="N163" s="35" t="s">
        <v>8</v>
      </c>
      <c r="O163" s="43" t="str">
        <f>IF(AND('331-CT'!$G$5=TH!G163,OR(M163="331",N163="331")),"x","")</f>
        <v/>
      </c>
      <c r="P163" s="43" t="str">
        <f>IF(AND(A163='111'!$L$11,OR($M163=$P$7,$N163=$P$7)),"x","")</f>
        <v/>
      </c>
      <c r="Q163" s="43" t="str">
        <f>IF(AND($M163=$P$7,$A163&lt;'111'!$L$11),"x","")</f>
        <v/>
      </c>
      <c r="R163" s="43" t="str">
        <f>IF(AND($N163=$P$7,$A163&lt;'111'!$L$11),"x","")</f>
        <v/>
      </c>
    </row>
    <row r="164" spans="1:18" ht="15.75" hidden="1" customHeight="1">
      <c r="A164" s="32">
        <f t="shared" si="7"/>
        <v>1</v>
      </c>
      <c r="B164" s="33">
        <f t="shared" si="8"/>
        <v>42754</v>
      </c>
      <c r="C164" s="108"/>
      <c r="D164" s="33">
        <v>42754</v>
      </c>
      <c r="E164" s="86" t="s">
        <v>403</v>
      </c>
      <c r="F164" s="101"/>
      <c r="G164" s="7" t="s">
        <v>85</v>
      </c>
      <c r="H164" s="97">
        <v>1618.5</v>
      </c>
      <c r="I164" s="97">
        <v>8000</v>
      </c>
      <c r="J164" s="96"/>
      <c r="K164" s="97"/>
      <c r="L164" s="34">
        <f t="shared" si="9"/>
        <v>12948000</v>
      </c>
      <c r="M164" s="35" t="s">
        <v>8</v>
      </c>
      <c r="N164" s="35" t="s">
        <v>92</v>
      </c>
      <c r="O164" s="43" t="str">
        <f>IF(AND('331-CT'!$G$5=TH!G164,OR(M164="331",N164="331")),"x","")</f>
        <v/>
      </c>
      <c r="P164" s="43" t="str">
        <f>IF(AND(A164='111'!$L$11,OR($M164=$P$7,$N164=$P$7)),"x","")</f>
        <v/>
      </c>
      <c r="Q164" s="43" t="str">
        <f>IF(AND($M164=$P$7,$A164&lt;'111'!$L$11),"x","")</f>
        <v/>
      </c>
      <c r="R164" s="43" t="str">
        <f>IF(AND($N164=$P$7,$A164&lt;'111'!$L$11),"x","")</f>
        <v/>
      </c>
    </row>
    <row r="165" spans="1:18" ht="15.75" hidden="1" customHeight="1">
      <c r="A165" s="32">
        <f t="shared" si="7"/>
        <v>1</v>
      </c>
      <c r="B165" s="33">
        <f t="shared" si="8"/>
        <v>42754</v>
      </c>
      <c r="C165" s="108"/>
      <c r="D165" s="33">
        <v>42754</v>
      </c>
      <c r="E165" s="86" t="s">
        <v>404</v>
      </c>
      <c r="F165" s="101"/>
      <c r="G165" s="7" t="s">
        <v>85</v>
      </c>
      <c r="H165" s="97">
        <v>584.5</v>
      </c>
      <c r="I165" s="97">
        <v>8000</v>
      </c>
      <c r="J165" s="96"/>
      <c r="K165" s="97"/>
      <c r="L165" s="34">
        <f t="shared" si="9"/>
        <v>4676000</v>
      </c>
      <c r="M165" s="35" t="s">
        <v>8</v>
      </c>
      <c r="N165" s="35" t="s">
        <v>92</v>
      </c>
      <c r="O165" s="43" t="str">
        <f>IF(AND('331-CT'!$G$5=TH!G165,OR(M165="331",N165="331")),"x","")</f>
        <v/>
      </c>
      <c r="P165" s="43" t="str">
        <f>IF(AND(A165='111'!$L$11,OR($M165=$P$7,$N165=$P$7)),"x","")</f>
        <v/>
      </c>
      <c r="Q165" s="43" t="str">
        <f>IF(AND($M165=$P$7,$A165&lt;'111'!$L$11),"x","")</f>
        <v/>
      </c>
      <c r="R165" s="43" t="str">
        <f>IF(AND($N165=$P$7,$A165&lt;'111'!$L$11),"x","")</f>
        <v/>
      </c>
    </row>
    <row r="166" spans="1:18" ht="15.75" hidden="1" customHeight="1">
      <c r="A166" s="32">
        <f t="shared" si="7"/>
        <v>1</v>
      </c>
      <c r="B166" s="33">
        <f t="shared" si="8"/>
        <v>42754</v>
      </c>
      <c r="C166" s="108"/>
      <c r="D166" s="33">
        <v>42754</v>
      </c>
      <c r="E166" s="86" t="s">
        <v>405</v>
      </c>
      <c r="F166" s="101"/>
      <c r="G166" s="7" t="s">
        <v>85</v>
      </c>
      <c r="H166" s="97">
        <v>4819</v>
      </c>
      <c r="I166" s="97">
        <v>8000</v>
      </c>
      <c r="J166" s="96"/>
      <c r="K166" s="97"/>
      <c r="L166" s="34">
        <f t="shared" si="9"/>
        <v>38552000</v>
      </c>
      <c r="M166" s="35" t="s">
        <v>8</v>
      </c>
      <c r="N166" s="35" t="s">
        <v>92</v>
      </c>
      <c r="O166" s="43" t="str">
        <f>IF(AND('331-CT'!$G$5=TH!G166,OR(M166="331",N166="331")),"x","")</f>
        <v/>
      </c>
      <c r="P166" s="43" t="str">
        <f>IF(AND(A166='111'!$L$11,OR($M166=$P$7,$N166=$P$7)),"x","")</f>
        <v/>
      </c>
      <c r="Q166" s="43" t="str">
        <f>IF(AND($M166=$P$7,$A166&lt;'111'!$L$11),"x","")</f>
        <v/>
      </c>
      <c r="R166" s="43" t="str">
        <f>IF(AND($N166=$P$7,$A166&lt;'111'!$L$11),"x","")</f>
        <v/>
      </c>
    </row>
    <row r="167" spans="1:18" ht="15.75" hidden="1" customHeight="1">
      <c r="A167" s="32">
        <f t="shared" si="7"/>
        <v>1</v>
      </c>
      <c r="B167" s="33">
        <f t="shared" si="8"/>
        <v>42754</v>
      </c>
      <c r="C167" s="108"/>
      <c r="D167" s="33">
        <v>42754</v>
      </c>
      <c r="E167" s="86" t="s">
        <v>406</v>
      </c>
      <c r="F167" s="101"/>
      <c r="G167" s="7" t="s">
        <v>85</v>
      </c>
      <c r="H167" s="97">
        <v>38.9</v>
      </c>
      <c r="I167" s="97">
        <v>8000</v>
      </c>
      <c r="J167" s="96"/>
      <c r="K167" s="97"/>
      <c r="L167" s="34">
        <f t="shared" si="9"/>
        <v>311000</v>
      </c>
      <c r="M167" s="35" t="s">
        <v>8</v>
      </c>
      <c r="N167" s="35" t="s">
        <v>92</v>
      </c>
      <c r="O167" s="43" t="str">
        <f>IF(AND('331-CT'!$G$5=TH!G167,OR(M167="331",N167="331")),"x","")</f>
        <v/>
      </c>
      <c r="P167" s="43" t="str">
        <f>IF(AND(A167='111'!$L$11,OR($M167=$P$7,$N167=$P$7)),"x","")</f>
        <v/>
      </c>
      <c r="Q167" s="43" t="str">
        <f>IF(AND($M167=$P$7,$A167&lt;'111'!$L$11),"x","")</f>
        <v/>
      </c>
      <c r="R167" s="43" t="str">
        <f>IF(AND($N167=$P$7,$A167&lt;'111'!$L$11),"x","")</f>
        <v/>
      </c>
    </row>
    <row r="168" spans="1:18" ht="15.75" hidden="1" customHeight="1">
      <c r="A168" s="32">
        <f t="shared" si="7"/>
        <v>1</v>
      </c>
      <c r="B168" s="33">
        <f t="shared" si="8"/>
        <v>42754</v>
      </c>
      <c r="C168" s="108" t="s">
        <v>442</v>
      </c>
      <c r="D168" s="33">
        <v>42754</v>
      </c>
      <c r="E168" s="86" t="s">
        <v>461</v>
      </c>
      <c r="F168" s="101"/>
      <c r="G168" s="149"/>
      <c r="H168" s="97"/>
      <c r="I168" s="97"/>
      <c r="J168" s="96"/>
      <c r="K168" s="97"/>
      <c r="L168" s="34">
        <v>500000000</v>
      </c>
      <c r="M168" s="35" t="s">
        <v>33</v>
      </c>
      <c r="N168" s="35"/>
      <c r="O168" s="43" t="str">
        <f>IF(AND('331-CT'!$G$5=TH!G168,OR(M168="331",N168="331")),"x","")</f>
        <v/>
      </c>
      <c r="P168" s="43" t="str">
        <f>IF(AND(A168='111'!$L$11,OR($M168=$P$7,$N168=$P$7)),"x","")</f>
        <v/>
      </c>
      <c r="Q168" s="43" t="str">
        <f>IF(AND($M168=$P$7,$A168&lt;'111'!$L$11),"x","")</f>
        <v>x</v>
      </c>
      <c r="R168" s="43" t="str">
        <f>IF(AND($N168=$P$7,$A168&lt;'111'!$L$11),"x","")</f>
        <v/>
      </c>
    </row>
    <row r="169" spans="1:18" ht="15.75" hidden="1" customHeight="1">
      <c r="A169" s="32">
        <f t="shared" si="7"/>
        <v>1</v>
      </c>
      <c r="B169" s="33">
        <f t="shared" si="8"/>
        <v>42754</v>
      </c>
      <c r="C169" s="108" t="s">
        <v>443</v>
      </c>
      <c r="D169" s="33">
        <v>42754</v>
      </c>
      <c r="E169" s="86" t="s">
        <v>462</v>
      </c>
      <c r="F169" s="101"/>
      <c r="G169" s="149"/>
      <c r="H169" s="97"/>
      <c r="I169" s="97"/>
      <c r="J169" s="96"/>
      <c r="K169" s="97"/>
      <c r="L169" s="34">
        <v>10000000</v>
      </c>
      <c r="M169" s="35" t="s">
        <v>33</v>
      </c>
      <c r="N169" s="35"/>
      <c r="O169" s="43" t="str">
        <f>IF(AND('331-CT'!$G$5=TH!G169,OR(M169="331",N169="331")),"x","")</f>
        <v/>
      </c>
      <c r="P169" s="43" t="str">
        <f>IF(AND(A169='111'!$L$11,OR($M169=$P$7,$N169=$P$7)),"x","")</f>
        <v/>
      </c>
      <c r="Q169" s="43" t="str">
        <f>IF(AND($M169=$P$7,$A169&lt;'111'!$L$11),"x","")</f>
        <v>x</v>
      </c>
      <c r="R169" s="43" t="str">
        <f>IF(AND($N169=$P$7,$A169&lt;'111'!$L$11),"x","")</f>
        <v/>
      </c>
    </row>
    <row r="170" spans="1:18" ht="15.75" hidden="1" customHeight="1">
      <c r="A170" s="32">
        <f t="shared" si="7"/>
        <v>1</v>
      </c>
      <c r="B170" s="33">
        <f t="shared" si="8"/>
        <v>42754</v>
      </c>
      <c r="C170" s="108" t="s">
        <v>444</v>
      </c>
      <c r="D170" s="33">
        <v>42754</v>
      </c>
      <c r="E170" s="86" t="s">
        <v>463</v>
      </c>
      <c r="F170" s="101"/>
      <c r="G170" s="149"/>
      <c r="H170" s="97"/>
      <c r="I170" s="97"/>
      <c r="J170" s="96"/>
      <c r="K170" s="97"/>
      <c r="L170" s="34">
        <v>510000000</v>
      </c>
      <c r="M170" s="35"/>
      <c r="N170" s="35" t="s">
        <v>33</v>
      </c>
      <c r="O170" s="43" t="str">
        <f>IF(AND('331-CT'!$G$5=TH!G170,OR(M170="331",N170="331")),"x","")</f>
        <v/>
      </c>
      <c r="P170" s="43" t="str">
        <f>IF(AND(A170='111'!$L$11,OR($M170=$P$7,$N170=$P$7)),"x","")</f>
        <v/>
      </c>
      <c r="Q170" s="43" t="str">
        <f>IF(AND($M170=$P$7,$A170&lt;'111'!$L$11),"x","")</f>
        <v/>
      </c>
      <c r="R170" s="43" t="str">
        <f>IF(AND($N170=$P$7,$A170&lt;'111'!$L$11),"x","")</f>
        <v>x</v>
      </c>
    </row>
    <row r="171" spans="1:18" ht="15.75" hidden="1" customHeight="1">
      <c r="A171" s="32">
        <f t="shared" si="7"/>
        <v>1</v>
      </c>
      <c r="B171" s="33">
        <f t="shared" si="8"/>
        <v>42754</v>
      </c>
      <c r="C171" s="108" t="s">
        <v>445</v>
      </c>
      <c r="D171" s="33">
        <v>42754</v>
      </c>
      <c r="E171" s="86" t="s">
        <v>464</v>
      </c>
      <c r="F171" s="101"/>
      <c r="G171" s="149"/>
      <c r="H171" s="97"/>
      <c r="I171" s="97"/>
      <c r="J171" s="96"/>
      <c r="K171" s="97"/>
      <c r="L171" s="34">
        <v>1700000000</v>
      </c>
      <c r="M171" s="35" t="s">
        <v>33</v>
      </c>
      <c r="N171" s="35"/>
      <c r="O171" s="43" t="str">
        <f>IF(AND('331-CT'!$G$5=TH!G171,OR(M171="331",N171="331")),"x","")</f>
        <v/>
      </c>
      <c r="P171" s="43" t="str">
        <f>IF(AND(A171='111'!$L$11,OR($M171=$P$7,$N171=$P$7)),"x","")</f>
        <v/>
      </c>
      <c r="Q171" s="43" t="str">
        <f>IF(AND($M171=$P$7,$A171&lt;'111'!$L$11),"x","")</f>
        <v>x</v>
      </c>
      <c r="R171" s="43" t="str">
        <f>IF(AND($N171=$P$7,$A171&lt;'111'!$L$11),"x","")</f>
        <v/>
      </c>
    </row>
    <row r="172" spans="1:18" ht="15.75" hidden="1" customHeight="1">
      <c r="A172" s="32">
        <f t="shared" si="7"/>
        <v>1</v>
      </c>
      <c r="B172" s="33">
        <f t="shared" si="8"/>
        <v>42754</v>
      </c>
      <c r="C172" s="108" t="s">
        <v>446</v>
      </c>
      <c r="D172" s="33">
        <v>42754</v>
      </c>
      <c r="E172" s="86" t="s">
        <v>465</v>
      </c>
      <c r="F172" s="101"/>
      <c r="G172" s="149"/>
      <c r="H172" s="97"/>
      <c r="I172" s="97"/>
      <c r="J172" s="96"/>
      <c r="K172" s="97"/>
      <c r="L172" s="34">
        <v>5000000</v>
      </c>
      <c r="M172" s="35"/>
      <c r="N172" s="35" t="s">
        <v>33</v>
      </c>
      <c r="O172" s="43" t="str">
        <f>IF(AND('331-CT'!$G$5=TH!G172,OR(M172="331",N172="331")),"x","")</f>
        <v/>
      </c>
      <c r="P172" s="43" t="str">
        <f>IF(AND(A172='111'!$L$11,OR($M172=$P$7,$N172=$P$7)),"x","")</f>
        <v/>
      </c>
      <c r="Q172" s="43" t="str">
        <f>IF(AND($M172=$P$7,$A172&lt;'111'!$L$11),"x","")</f>
        <v/>
      </c>
      <c r="R172" s="43" t="str">
        <f>IF(AND($N172=$P$7,$A172&lt;'111'!$L$11),"x","")</f>
        <v>x</v>
      </c>
    </row>
    <row r="173" spans="1:18" ht="15.75" hidden="1" customHeight="1">
      <c r="A173" s="32">
        <f t="shared" si="7"/>
        <v>1</v>
      </c>
      <c r="B173" s="33">
        <f t="shared" si="8"/>
        <v>42754</v>
      </c>
      <c r="C173" s="108" t="s">
        <v>447</v>
      </c>
      <c r="D173" s="33">
        <v>42754</v>
      </c>
      <c r="E173" s="86" t="s">
        <v>630</v>
      </c>
      <c r="F173" s="101" t="s">
        <v>476</v>
      </c>
      <c r="G173" s="7" t="s">
        <v>85</v>
      </c>
      <c r="H173" s="97"/>
      <c r="I173" s="97"/>
      <c r="J173" s="96"/>
      <c r="K173" s="97"/>
      <c r="L173" s="34">
        <f>211275000</f>
        <v>211275000</v>
      </c>
      <c r="M173" s="35" t="s">
        <v>8</v>
      </c>
      <c r="N173" s="35" t="s">
        <v>33</v>
      </c>
      <c r="O173" s="43" t="str">
        <f>IF(AND('331-CT'!$G$5=TH!G173,OR(M173="331",N173="331")),"x","")</f>
        <v/>
      </c>
      <c r="P173" s="43" t="str">
        <f>IF(AND(A173='111'!$L$11,OR($M173=$P$7,$N173=$P$7)),"x","")</f>
        <v/>
      </c>
      <c r="Q173" s="43" t="str">
        <f>IF(AND($M173=$P$7,$A173&lt;'111'!$L$11),"x","")</f>
        <v/>
      </c>
      <c r="R173" s="43" t="str">
        <f>IF(AND($N173=$P$7,$A173&lt;'111'!$L$11),"x","")</f>
        <v>x</v>
      </c>
    </row>
    <row r="174" spans="1:18" ht="15.75" hidden="1" customHeight="1">
      <c r="A174" s="32">
        <f t="shared" si="7"/>
        <v>1</v>
      </c>
      <c r="B174" s="33">
        <f t="shared" si="8"/>
        <v>42754</v>
      </c>
      <c r="C174" s="108" t="s">
        <v>447</v>
      </c>
      <c r="D174" s="33">
        <v>42754</v>
      </c>
      <c r="E174" s="86" t="s">
        <v>630</v>
      </c>
      <c r="F174" s="101" t="s">
        <v>476</v>
      </c>
      <c r="G174" s="7" t="s">
        <v>85</v>
      </c>
      <c r="H174" s="97"/>
      <c r="I174" s="97"/>
      <c r="J174" s="96"/>
      <c r="K174" s="97"/>
      <c r="L174" s="34">
        <v>1000</v>
      </c>
      <c r="M174" s="35" t="s">
        <v>8</v>
      </c>
      <c r="N174" s="35"/>
      <c r="O174" s="43" t="str">
        <f>IF(AND('331-CT'!$G$5=TH!G174,OR(M174="331",N174="331")),"x","")</f>
        <v/>
      </c>
      <c r="P174" s="43" t="str">
        <f>IF(AND(A174='111'!$L$11,OR($M174=$P$7,$N174=$P$7)),"x","")</f>
        <v/>
      </c>
      <c r="Q174" s="43" t="str">
        <f>IF(AND($M174=$P$7,$A174&lt;'111'!$L$11),"x","")</f>
        <v/>
      </c>
      <c r="R174" s="43" t="str">
        <f>IF(AND($N174=$P$7,$A174&lt;'111'!$L$11),"x","")</f>
        <v/>
      </c>
    </row>
    <row r="175" spans="1:18" ht="15.75" hidden="1" customHeight="1">
      <c r="A175" s="32">
        <f t="shared" si="7"/>
        <v>1</v>
      </c>
      <c r="B175" s="33">
        <f t="shared" si="8"/>
        <v>42754</v>
      </c>
      <c r="C175" s="108" t="s">
        <v>448</v>
      </c>
      <c r="D175" s="33">
        <v>42754</v>
      </c>
      <c r="E175" s="86" t="s">
        <v>630</v>
      </c>
      <c r="F175" s="101" t="s">
        <v>476</v>
      </c>
      <c r="G175" s="7" t="s">
        <v>94</v>
      </c>
      <c r="H175" s="97"/>
      <c r="I175" s="97"/>
      <c r="J175" s="96"/>
      <c r="K175" s="97"/>
      <c r="L175" s="34">
        <v>304200000</v>
      </c>
      <c r="M175" s="35" t="s">
        <v>8</v>
      </c>
      <c r="N175" s="35" t="s">
        <v>33</v>
      </c>
      <c r="O175" s="43" t="str">
        <f>IF(AND('331-CT'!$G$5=TH!G175,OR(M175="331",N175="331")),"x","")</f>
        <v/>
      </c>
      <c r="P175" s="43" t="str">
        <f>IF(AND(A175='111'!$L$11,OR($M175=$P$7,$N175=$P$7)),"x","")</f>
        <v/>
      </c>
      <c r="Q175" s="43" t="str">
        <f>IF(AND($M175=$P$7,$A175&lt;'111'!$L$11),"x","")</f>
        <v/>
      </c>
      <c r="R175" s="43" t="str">
        <f>IF(AND($N175=$P$7,$A175&lt;'111'!$L$11),"x","")</f>
        <v>x</v>
      </c>
    </row>
    <row r="176" spans="1:18" ht="15.75" hidden="1" customHeight="1">
      <c r="A176" s="32">
        <f t="shared" si="7"/>
        <v>1</v>
      </c>
      <c r="B176" s="33">
        <f t="shared" si="8"/>
        <v>42754</v>
      </c>
      <c r="C176" s="108" t="s">
        <v>449</v>
      </c>
      <c r="D176" s="33">
        <v>42754</v>
      </c>
      <c r="E176" s="86" t="s">
        <v>630</v>
      </c>
      <c r="F176" s="101" t="s">
        <v>476</v>
      </c>
      <c r="G176" s="7" t="s">
        <v>77</v>
      </c>
      <c r="H176" s="97"/>
      <c r="I176" s="97"/>
      <c r="J176" s="96"/>
      <c r="K176" s="97"/>
      <c r="L176" s="34">
        <v>344814000</v>
      </c>
      <c r="M176" s="35" t="s">
        <v>8</v>
      </c>
      <c r="N176" s="35" t="s">
        <v>33</v>
      </c>
      <c r="O176" s="43" t="str">
        <f>IF(AND('331-CT'!$G$5=TH!G176,OR(M176="331",N176="331")),"x","")</f>
        <v/>
      </c>
      <c r="P176" s="43" t="str">
        <f>IF(AND(A176='111'!$L$11,OR($M176=$P$7,$N176=$P$7)),"x","")</f>
        <v/>
      </c>
      <c r="Q176" s="43" t="str">
        <f>IF(AND($M176=$P$7,$A176&lt;'111'!$L$11),"x","")</f>
        <v/>
      </c>
      <c r="R176" s="43" t="str">
        <f>IF(AND($N176=$P$7,$A176&lt;'111'!$L$11),"x","")</f>
        <v>x</v>
      </c>
    </row>
    <row r="177" spans="1:18" ht="15.75" hidden="1" customHeight="1">
      <c r="A177" s="32">
        <f t="shared" si="7"/>
        <v>1</v>
      </c>
      <c r="B177" s="33">
        <f t="shared" si="8"/>
        <v>42754</v>
      </c>
      <c r="C177" s="108" t="s">
        <v>450</v>
      </c>
      <c r="D177" s="33">
        <v>42754</v>
      </c>
      <c r="E177" s="86" t="s">
        <v>466</v>
      </c>
      <c r="F177" s="101"/>
      <c r="G177" s="149"/>
      <c r="H177" s="97"/>
      <c r="I177" s="97"/>
      <c r="J177" s="96"/>
      <c r="K177" s="97"/>
      <c r="L177" s="34">
        <v>519171000</v>
      </c>
      <c r="M177" s="35"/>
      <c r="N177" s="35" t="s">
        <v>33</v>
      </c>
      <c r="O177" s="43" t="str">
        <f>IF(AND('331-CT'!$G$5=TH!G177,OR(M177="331",N177="331")),"x","")</f>
        <v/>
      </c>
      <c r="P177" s="43" t="str">
        <f>IF(AND(A177='111'!$L$11,OR($M177=$P$7,$N177=$P$7)),"x","")</f>
        <v/>
      </c>
      <c r="Q177" s="43" t="str">
        <f>IF(AND($M177=$P$7,$A177&lt;'111'!$L$11),"x","")</f>
        <v/>
      </c>
      <c r="R177" s="43" t="str">
        <f>IF(AND($N177=$P$7,$A177&lt;'111'!$L$11),"x","")</f>
        <v>x</v>
      </c>
    </row>
    <row r="178" spans="1:18" ht="15.75" hidden="1" customHeight="1">
      <c r="A178" s="32">
        <f t="shared" si="7"/>
        <v>1</v>
      </c>
      <c r="B178" s="33">
        <f t="shared" si="8"/>
        <v>42754</v>
      </c>
      <c r="C178" s="108" t="s">
        <v>451</v>
      </c>
      <c r="D178" s="33">
        <v>42754</v>
      </c>
      <c r="E178" s="86" t="s">
        <v>467</v>
      </c>
      <c r="F178" s="101"/>
      <c r="G178" s="149"/>
      <c r="H178" s="97"/>
      <c r="I178" s="97"/>
      <c r="J178" s="96"/>
      <c r="K178" s="97"/>
      <c r="L178" s="34">
        <v>290000</v>
      </c>
      <c r="M178" s="35"/>
      <c r="N178" s="35" t="s">
        <v>33</v>
      </c>
      <c r="O178" s="43" t="str">
        <f>IF(AND('331-CT'!$G$5=TH!G178,OR(M178="331",N178="331")),"x","")</f>
        <v/>
      </c>
      <c r="P178" s="43" t="str">
        <f>IF(AND(A178='111'!$L$11,OR($M178=$P$7,$N178=$P$7)),"x","")</f>
        <v/>
      </c>
      <c r="Q178" s="43" t="str">
        <f>IF(AND($M178=$P$7,$A178&lt;'111'!$L$11),"x","")</f>
        <v/>
      </c>
      <c r="R178" s="43" t="str">
        <f>IF(AND($N178=$P$7,$A178&lt;'111'!$L$11),"x","")</f>
        <v>x</v>
      </c>
    </row>
    <row r="179" spans="1:18" ht="15.75" hidden="1" customHeight="1">
      <c r="A179" s="32">
        <f t="shared" si="7"/>
        <v>1</v>
      </c>
      <c r="B179" s="33">
        <f t="shared" si="8"/>
        <v>42754</v>
      </c>
      <c r="C179" s="108" t="s">
        <v>452</v>
      </c>
      <c r="D179" s="33">
        <v>42754</v>
      </c>
      <c r="E179" s="86" t="s">
        <v>468</v>
      </c>
      <c r="F179" s="101"/>
      <c r="G179" s="149"/>
      <c r="H179" s="97"/>
      <c r="I179" s="97"/>
      <c r="J179" s="96"/>
      <c r="K179" s="97"/>
      <c r="L179" s="34">
        <v>480000</v>
      </c>
      <c r="M179" s="35"/>
      <c r="N179" s="35" t="s">
        <v>33</v>
      </c>
      <c r="O179" s="43" t="str">
        <f>IF(AND('331-CT'!$G$5=TH!G179,OR(M179="331",N179="331")),"x","")</f>
        <v/>
      </c>
      <c r="P179" s="43" t="str">
        <f>IF(AND(A179='111'!$L$11,OR($M179=$P$7,$N179=$P$7)),"x","")</f>
        <v/>
      </c>
      <c r="Q179" s="43" t="str">
        <f>IF(AND($M179=$P$7,$A179&lt;'111'!$L$11),"x","")</f>
        <v/>
      </c>
      <c r="R179" s="43" t="str">
        <f>IF(AND($N179=$P$7,$A179&lt;'111'!$L$11),"x","")</f>
        <v>x</v>
      </c>
    </row>
    <row r="180" spans="1:18" ht="15.75" hidden="1" customHeight="1">
      <c r="A180" s="32">
        <f t="shared" si="7"/>
        <v>1</v>
      </c>
      <c r="B180" s="33">
        <f t="shared" si="8"/>
        <v>42754</v>
      </c>
      <c r="C180" s="108" t="s">
        <v>477</v>
      </c>
      <c r="D180" s="33">
        <v>42754</v>
      </c>
      <c r="E180" s="86" t="s">
        <v>630</v>
      </c>
      <c r="F180" s="101" t="s">
        <v>391</v>
      </c>
      <c r="G180" s="7" t="s">
        <v>90</v>
      </c>
      <c r="H180" s="97"/>
      <c r="I180" s="97"/>
      <c r="J180" s="96"/>
      <c r="K180" s="97"/>
      <c r="L180" s="34">
        <v>269802000</v>
      </c>
      <c r="M180" s="35" t="s">
        <v>8</v>
      </c>
      <c r="N180" s="35" t="s">
        <v>33</v>
      </c>
      <c r="O180" s="43" t="str">
        <f>IF(AND('331-CT'!$G$5=TH!G180,OR(M180="331",N180="331")),"x","")</f>
        <v/>
      </c>
      <c r="P180" s="43" t="str">
        <f>IF(AND(A180='111'!$L$11,OR($M180=$P$7,$N180=$P$7)),"x","")</f>
        <v/>
      </c>
      <c r="Q180" s="43" t="str">
        <f>IF(AND($M180=$P$7,$A180&lt;'111'!$L$11),"x","")</f>
        <v/>
      </c>
      <c r="R180" s="43" t="str">
        <f>IF(AND($N180=$P$7,$A180&lt;'111'!$L$11),"x","")</f>
        <v>x</v>
      </c>
    </row>
    <row r="181" spans="1:18" ht="15.75" hidden="1" customHeight="1">
      <c r="A181" s="32">
        <f t="shared" si="7"/>
        <v>1</v>
      </c>
      <c r="B181" s="33">
        <f t="shared" si="8"/>
        <v>42754</v>
      </c>
      <c r="C181" s="108" t="s">
        <v>478</v>
      </c>
      <c r="D181" s="33">
        <v>42754</v>
      </c>
      <c r="E181" s="86" t="s">
        <v>630</v>
      </c>
      <c r="F181" s="101"/>
      <c r="G181" s="7" t="s">
        <v>80</v>
      </c>
      <c r="H181" s="97"/>
      <c r="I181" s="97"/>
      <c r="J181" s="96"/>
      <c r="K181" s="97"/>
      <c r="L181" s="34">
        <v>46000000</v>
      </c>
      <c r="M181" s="35" t="s">
        <v>8</v>
      </c>
      <c r="N181" s="35" t="s">
        <v>33</v>
      </c>
      <c r="O181" s="43" t="str">
        <f>IF(AND('331-CT'!$G$5=TH!G181,OR(M181="331",N181="331")),"x","")</f>
        <v/>
      </c>
      <c r="P181" s="43" t="str">
        <f>IF(AND(A181='111'!$L$11,OR($M181=$P$7,$N181=$P$7)),"x","")</f>
        <v/>
      </c>
      <c r="Q181" s="43" t="str">
        <f>IF(AND($M181=$P$7,$A181&lt;'111'!$L$11),"x","")</f>
        <v/>
      </c>
      <c r="R181" s="43" t="str">
        <f>IF(AND($N181=$P$7,$A181&lt;'111'!$L$11),"x","")</f>
        <v>x</v>
      </c>
    </row>
    <row r="182" spans="1:18" ht="15.75" hidden="1" customHeight="1">
      <c r="A182" s="32">
        <f t="shared" si="7"/>
        <v>1</v>
      </c>
      <c r="B182" s="33">
        <f t="shared" si="8"/>
        <v>42754</v>
      </c>
      <c r="C182" s="108"/>
      <c r="D182" s="33">
        <v>42754</v>
      </c>
      <c r="E182" s="86" t="s">
        <v>630</v>
      </c>
      <c r="F182" s="101"/>
      <c r="G182" s="7" t="s">
        <v>80</v>
      </c>
      <c r="H182" s="97"/>
      <c r="I182" s="97"/>
      <c r="J182" s="96"/>
      <c r="K182" s="97"/>
      <c r="L182" s="34">
        <v>595000</v>
      </c>
      <c r="M182" s="35" t="s">
        <v>8</v>
      </c>
      <c r="N182" s="35"/>
      <c r="O182" s="43" t="str">
        <f>IF(AND('331-CT'!$G$5=TH!G182,OR(M182="331",N182="331")),"x","")</f>
        <v/>
      </c>
      <c r="P182" s="43" t="str">
        <f>IF(AND(A182='111'!$L$11,OR($M182=$P$7,$N182=$P$7)),"x","")</f>
        <v/>
      </c>
      <c r="Q182" s="43" t="str">
        <f>IF(AND($M182=$P$7,$A182&lt;'111'!$L$11),"x","")</f>
        <v/>
      </c>
      <c r="R182" s="43" t="str">
        <f>IF(AND($N182=$P$7,$A182&lt;'111'!$L$11),"x","")</f>
        <v/>
      </c>
    </row>
    <row r="183" spans="1:18" ht="15.75" hidden="1" customHeight="1">
      <c r="A183" s="32">
        <f t="shared" si="7"/>
        <v>1</v>
      </c>
      <c r="B183" s="33">
        <f t="shared" si="8"/>
        <v>42754</v>
      </c>
      <c r="C183" s="108" t="s">
        <v>479</v>
      </c>
      <c r="D183" s="33">
        <v>42754</v>
      </c>
      <c r="E183" s="86" t="s">
        <v>481</v>
      </c>
      <c r="F183" s="101"/>
      <c r="G183" s="149"/>
      <c r="H183" s="97"/>
      <c r="I183" s="97"/>
      <c r="J183" s="96"/>
      <c r="K183" s="97"/>
      <c r="L183" s="34">
        <v>2310000</v>
      </c>
      <c r="M183" s="35"/>
      <c r="N183" s="35" t="s">
        <v>33</v>
      </c>
      <c r="O183" s="43" t="str">
        <f>IF(AND('331-CT'!$G$5=TH!G183,OR(M183="331",N183="331")),"x","")</f>
        <v/>
      </c>
      <c r="P183" s="43" t="str">
        <f>IF(AND(A183='111'!$L$11,OR($M183=$P$7,$N183=$P$7)),"x","")</f>
        <v/>
      </c>
      <c r="Q183" s="43" t="str">
        <f>IF(AND($M183=$P$7,$A183&lt;'111'!$L$11),"x","")</f>
        <v/>
      </c>
      <c r="R183" s="43" t="str">
        <f>IF(AND($N183=$P$7,$A183&lt;'111'!$L$11),"x","")</f>
        <v>x</v>
      </c>
    </row>
    <row r="184" spans="1:18" ht="15.75" hidden="1" customHeight="1">
      <c r="A184" s="32">
        <f t="shared" si="7"/>
        <v>1</v>
      </c>
      <c r="B184" s="33">
        <f t="shared" si="8"/>
        <v>42754</v>
      </c>
      <c r="C184" s="108" t="s">
        <v>480</v>
      </c>
      <c r="D184" s="33">
        <v>42754</v>
      </c>
      <c r="E184" s="86" t="s">
        <v>482</v>
      </c>
      <c r="F184" s="101"/>
      <c r="G184" s="149"/>
      <c r="H184" s="97"/>
      <c r="I184" s="97"/>
      <c r="J184" s="96"/>
      <c r="K184" s="97"/>
      <c r="L184" s="34">
        <v>120000</v>
      </c>
      <c r="M184" s="35"/>
      <c r="N184" s="35" t="s">
        <v>33</v>
      </c>
      <c r="O184" s="43" t="str">
        <f>IF(AND('331-CT'!$G$5=TH!G184,OR(M184="331",N184="331")),"x","")</f>
        <v/>
      </c>
      <c r="P184" s="43" t="str">
        <f>IF(AND(A184='111'!$L$11,OR($M184=$P$7,$N184=$P$7)),"x","")</f>
        <v/>
      </c>
      <c r="Q184" s="43" t="str">
        <f>IF(AND($M184=$P$7,$A184&lt;'111'!$L$11),"x","")</f>
        <v/>
      </c>
      <c r="R184" s="43" t="str">
        <f>IF(AND($N184=$P$7,$A184&lt;'111'!$L$11),"x","")</f>
        <v>x</v>
      </c>
    </row>
    <row r="185" spans="1:18" ht="15.75" customHeight="1">
      <c r="A185" s="32">
        <f t="shared" si="7"/>
        <v>1</v>
      </c>
      <c r="B185" s="33">
        <f t="shared" si="8"/>
        <v>42755</v>
      </c>
      <c r="C185" s="108"/>
      <c r="D185" s="33">
        <v>42755</v>
      </c>
      <c r="E185" s="86" t="s">
        <v>469</v>
      </c>
      <c r="F185" s="101"/>
      <c r="G185" s="7" t="s">
        <v>111</v>
      </c>
      <c r="H185" s="97">
        <v>951</v>
      </c>
      <c r="I185" s="97">
        <v>75000</v>
      </c>
      <c r="J185" s="96"/>
      <c r="K185" s="97"/>
      <c r="L185" s="34">
        <f>ROUND(H185*I185,-3)</f>
        <v>71325000</v>
      </c>
      <c r="M185" s="35" t="s">
        <v>92</v>
      </c>
      <c r="N185" s="35" t="s">
        <v>8</v>
      </c>
      <c r="O185" s="43" t="str">
        <f>IF(AND('331-CT'!$G$5=TH!G185,OR(M185="331",N185="331")),"x","")</f>
        <v/>
      </c>
      <c r="P185" s="43" t="str">
        <f>IF(AND(A185='111'!$L$11,OR($M185=$P$7,$N185=$P$7)),"x","")</f>
        <v/>
      </c>
      <c r="Q185" s="43" t="str">
        <f>IF(AND($M185=$P$7,$A185&lt;'111'!$L$11),"x","")</f>
        <v/>
      </c>
      <c r="R185" s="43" t="str">
        <f>IF(AND($N185=$P$7,$A185&lt;'111'!$L$11),"x","")</f>
        <v/>
      </c>
    </row>
    <row r="186" spans="1:18" ht="15.75" hidden="1" customHeight="1">
      <c r="A186" s="32">
        <f t="shared" si="7"/>
        <v>1</v>
      </c>
      <c r="B186" s="33">
        <f t="shared" si="8"/>
        <v>42756</v>
      </c>
      <c r="C186" s="108" t="s">
        <v>483</v>
      </c>
      <c r="D186" s="33">
        <v>42756</v>
      </c>
      <c r="E186" s="86" t="s">
        <v>427</v>
      </c>
      <c r="F186" s="101"/>
      <c r="G186" s="149"/>
      <c r="H186" s="97"/>
      <c r="I186" s="97"/>
      <c r="J186" s="96"/>
      <c r="K186" s="97"/>
      <c r="L186" s="34">
        <v>340000000</v>
      </c>
      <c r="M186" s="35" t="s">
        <v>33</v>
      </c>
      <c r="N186" s="35"/>
      <c r="O186" s="43" t="str">
        <f>IF(AND('331-CT'!$G$5=TH!G186,OR(M186="331",N186="331")),"x","")</f>
        <v/>
      </c>
      <c r="P186" s="43" t="str">
        <f>IF(AND(A186='111'!$L$11,OR($M186=$P$7,$N186=$P$7)),"x","")</f>
        <v/>
      </c>
      <c r="Q186" s="43" t="str">
        <f>IF(AND($M186=$P$7,$A186&lt;'111'!$L$11),"x","")</f>
        <v>x</v>
      </c>
      <c r="R186" s="43" t="str">
        <f>IF(AND($N186=$P$7,$A186&lt;'111'!$L$11),"x","")</f>
        <v/>
      </c>
    </row>
    <row r="187" spans="1:18" ht="15.75" hidden="1" customHeight="1">
      <c r="A187" s="32">
        <f t="shared" si="7"/>
        <v>1</v>
      </c>
      <c r="B187" s="33">
        <f t="shared" si="8"/>
        <v>42756</v>
      </c>
      <c r="C187" s="108" t="s">
        <v>484</v>
      </c>
      <c r="D187" s="33">
        <v>42756</v>
      </c>
      <c r="E187" s="86" t="s">
        <v>496</v>
      </c>
      <c r="F187" s="101"/>
      <c r="G187" s="149"/>
      <c r="H187" s="97"/>
      <c r="I187" s="97"/>
      <c r="J187" s="96"/>
      <c r="K187" s="97"/>
      <c r="L187" s="34">
        <v>260000000</v>
      </c>
      <c r="M187" s="35" t="s">
        <v>33</v>
      </c>
      <c r="N187" s="35"/>
      <c r="O187" s="43" t="str">
        <f>IF(AND('331-CT'!$G$5=TH!G187,OR(M187="331",N187="331")),"x","")</f>
        <v/>
      </c>
      <c r="P187" s="43" t="str">
        <f>IF(AND(A187='111'!$L$11,OR($M187=$P$7,$N187=$P$7)),"x","")</f>
        <v/>
      </c>
      <c r="Q187" s="43" t="str">
        <f>IF(AND($M187=$P$7,$A187&lt;'111'!$L$11),"x","")</f>
        <v>x</v>
      </c>
      <c r="R187" s="43" t="str">
        <f>IF(AND($N187=$P$7,$A187&lt;'111'!$L$11),"x","")</f>
        <v/>
      </c>
    </row>
    <row r="188" spans="1:18" ht="15.75" hidden="1" customHeight="1">
      <c r="A188" s="32">
        <f t="shared" si="7"/>
        <v>1</v>
      </c>
      <c r="B188" s="33">
        <f t="shared" si="8"/>
        <v>42756</v>
      </c>
      <c r="C188" s="108" t="s">
        <v>486</v>
      </c>
      <c r="D188" s="33">
        <v>42756</v>
      </c>
      <c r="E188" s="86" t="s">
        <v>630</v>
      </c>
      <c r="F188" s="101"/>
      <c r="G188" s="7" t="s">
        <v>76</v>
      </c>
      <c r="H188" s="97"/>
      <c r="I188" s="97"/>
      <c r="J188" s="96"/>
      <c r="K188" s="97"/>
      <c r="L188" s="34">
        <v>192500000</v>
      </c>
      <c r="M188" s="35" t="s">
        <v>8</v>
      </c>
      <c r="N188" s="35" t="s">
        <v>33</v>
      </c>
      <c r="O188" s="43" t="str">
        <f>IF(AND('331-CT'!$G$5=TH!G188,OR(M188="331",N188="331")),"x","")</f>
        <v/>
      </c>
      <c r="P188" s="43" t="str">
        <f>IF(AND(A188='111'!$L$11,OR($M188=$P$7,$N188=$P$7)),"x","")</f>
        <v/>
      </c>
      <c r="Q188" s="43" t="str">
        <f>IF(AND($M188=$P$7,$A188&lt;'111'!$L$11),"x","")</f>
        <v/>
      </c>
      <c r="R188" s="43" t="str">
        <f>IF(AND($N188=$P$7,$A188&lt;'111'!$L$11),"x","")</f>
        <v>x</v>
      </c>
    </row>
    <row r="189" spans="1:18" ht="15.75" hidden="1" customHeight="1">
      <c r="A189" s="32">
        <f t="shared" si="7"/>
        <v>1</v>
      </c>
      <c r="B189" s="33">
        <f t="shared" si="8"/>
        <v>42756</v>
      </c>
      <c r="C189" s="108" t="s">
        <v>486</v>
      </c>
      <c r="D189" s="33">
        <v>42756</v>
      </c>
      <c r="E189" s="86" t="s">
        <v>630</v>
      </c>
      <c r="F189" s="101"/>
      <c r="G189" s="7" t="s">
        <v>76</v>
      </c>
      <c r="H189" s="97"/>
      <c r="I189" s="97"/>
      <c r="J189" s="96"/>
      <c r="K189" s="97"/>
      <c r="L189" s="34">
        <v>3412500</v>
      </c>
      <c r="M189" s="35" t="s">
        <v>8</v>
      </c>
      <c r="N189" s="35"/>
      <c r="O189" s="43" t="str">
        <f>IF(AND('331-CT'!$G$5=TH!G189,OR(M189="331",N189="331")),"x","")</f>
        <v/>
      </c>
      <c r="P189" s="43" t="str">
        <f>IF(AND(A189='111'!$L$11,OR($M189=$P$7,$N189=$P$7)),"x","")</f>
        <v/>
      </c>
      <c r="Q189" s="43" t="str">
        <f>IF(AND($M189=$P$7,$A189&lt;'111'!$L$11),"x","")</f>
        <v/>
      </c>
      <c r="R189" s="43" t="str">
        <f>IF(AND($N189=$P$7,$A189&lt;'111'!$L$11),"x","")</f>
        <v/>
      </c>
    </row>
    <row r="190" spans="1:18" ht="15.75" hidden="1" customHeight="1">
      <c r="A190" s="32">
        <f t="shared" si="7"/>
        <v>1</v>
      </c>
      <c r="B190" s="33">
        <f t="shared" si="8"/>
        <v>42756</v>
      </c>
      <c r="C190" s="108" t="s">
        <v>487</v>
      </c>
      <c r="D190" s="33">
        <v>42756</v>
      </c>
      <c r="E190" s="86" t="s">
        <v>497</v>
      </c>
      <c r="F190" s="101"/>
      <c r="G190" s="149"/>
      <c r="H190" s="97"/>
      <c r="I190" s="97"/>
      <c r="J190" s="96"/>
      <c r="K190" s="97"/>
      <c r="L190" s="34">
        <v>20000000</v>
      </c>
      <c r="M190" s="35"/>
      <c r="N190" s="35" t="s">
        <v>33</v>
      </c>
      <c r="O190" s="43" t="str">
        <f>IF(AND('331-CT'!$G$5=TH!G190,OR(M190="331",N190="331")),"x","")</f>
        <v/>
      </c>
      <c r="P190" s="43" t="str">
        <f>IF(AND(A190='111'!$L$11,OR($M190=$P$7,$N190=$P$7)),"x","")</f>
        <v/>
      </c>
      <c r="Q190" s="43" t="str">
        <f>IF(AND($M190=$P$7,$A190&lt;'111'!$L$11),"x","")</f>
        <v/>
      </c>
      <c r="R190" s="43" t="str">
        <f>IF(AND($N190=$P$7,$A190&lt;'111'!$L$11),"x","")</f>
        <v>x</v>
      </c>
    </row>
    <row r="191" spans="1:18" ht="15.75" hidden="1" customHeight="1">
      <c r="A191" s="32">
        <f t="shared" si="7"/>
        <v>1</v>
      </c>
      <c r="B191" s="33">
        <f t="shared" si="8"/>
        <v>42756</v>
      </c>
      <c r="C191" s="108" t="s">
        <v>488</v>
      </c>
      <c r="D191" s="33">
        <v>42756</v>
      </c>
      <c r="E191" s="86" t="s">
        <v>498</v>
      </c>
      <c r="F191" s="101"/>
      <c r="G191" s="149"/>
      <c r="H191" s="97"/>
      <c r="I191" s="97"/>
      <c r="J191" s="96"/>
      <c r="K191" s="97"/>
      <c r="L191" s="34">
        <v>50000000</v>
      </c>
      <c r="M191" s="35"/>
      <c r="N191" s="35" t="s">
        <v>33</v>
      </c>
      <c r="O191" s="43" t="str">
        <f>IF(AND('331-CT'!$G$5=TH!G191,OR(M191="331",N191="331")),"x","")</f>
        <v/>
      </c>
      <c r="P191" s="43" t="str">
        <f>IF(AND(A191='111'!$L$11,OR($M191=$P$7,$N191=$P$7)),"x","")</f>
        <v/>
      </c>
      <c r="Q191" s="43" t="str">
        <f>IF(AND($M191=$P$7,$A191&lt;'111'!$L$11),"x","")</f>
        <v/>
      </c>
      <c r="R191" s="43" t="str">
        <f>IF(AND($N191=$P$7,$A191&lt;'111'!$L$11),"x","")</f>
        <v>x</v>
      </c>
    </row>
    <row r="192" spans="1:18" ht="15.75" hidden="1" customHeight="1">
      <c r="A192" s="32">
        <f t="shared" si="7"/>
        <v>1</v>
      </c>
      <c r="B192" s="33">
        <f t="shared" si="8"/>
        <v>42756</v>
      </c>
      <c r="C192" s="108" t="s">
        <v>489</v>
      </c>
      <c r="D192" s="33">
        <v>42756</v>
      </c>
      <c r="E192" s="86" t="s">
        <v>499</v>
      </c>
      <c r="F192" s="101"/>
      <c r="G192" s="149"/>
      <c r="H192" s="97"/>
      <c r="I192" s="97"/>
      <c r="J192" s="96"/>
      <c r="K192" s="97"/>
      <c r="L192" s="34">
        <v>1000000</v>
      </c>
      <c r="M192" s="35"/>
      <c r="N192" s="35" t="s">
        <v>33</v>
      </c>
      <c r="O192" s="43" t="str">
        <f>IF(AND('331-CT'!$G$5=TH!G192,OR(M192="331",N192="331")),"x","")</f>
        <v/>
      </c>
      <c r="P192" s="43" t="str">
        <f>IF(AND(A192='111'!$L$11,OR($M192=$P$7,$N192=$P$7)),"x","")</f>
        <v/>
      </c>
      <c r="Q192" s="43" t="str">
        <f>IF(AND($M192=$P$7,$A192&lt;'111'!$L$11),"x","")</f>
        <v/>
      </c>
      <c r="R192" s="43" t="str">
        <f>IF(AND($N192=$P$7,$A192&lt;'111'!$L$11),"x","")</f>
        <v>x</v>
      </c>
    </row>
    <row r="193" spans="1:18" ht="15.75" hidden="1" customHeight="1">
      <c r="A193" s="32">
        <f t="shared" si="7"/>
        <v>1</v>
      </c>
      <c r="B193" s="33">
        <f t="shared" si="8"/>
        <v>42756</v>
      </c>
      <c r="C193" s="108" t="s">
        <v>490</v>
      </c>
      <c r="D193" s="33">
        <v>42756</v>
      </c>
      <c r="E193" s="86" t="s">
        <v>500</v>
      </c>
      <c r="F193" s="101"/>
      <c r="G193" s="149"/>
      <c r="H193" s="97"/>
      <c r="I193" s="97"/>
      <c r="J193" s="96"/>
      <c r="K193" s="97"/>
      <c r="L193" s="34">
        <v>245000</v>
      </c>
      <c r="M193" s="35"/>
      <c r="N193" s="35" t="s">
        <v>33</v>
      </c>
      <c r="O193" s="43" t="str">
        <f>IF(AND('331-CT'!$G$5=TH!G193,OR(M193="331",N193="331")),"x","")</f>
        <v/>
      </c>
      <c r="P193" s="43" t="str">
        <f>IF(AND(A193='111'!$L$11,OR($M193=$P$7,$N193=$P$7)),"x","")</f>
        <v/>
      </c>
      <c r="Q193" s="43" t="str">
        <f>IF(AND($M193=$P$7,$A193&lt;'111'!$L$11),"x","")</f>
        <v/>
      </c>
      <c r="R193" s="43" t="str">
        <f>IF(AND($N193=$P$7,$A193&lt;'111'!$L$11),"x","")</f>
        <v>x</v>
      </c>
    </row>
    <row r="194" spans="1:18" ht="15.75" hidden="1" customHeight="1">
      <c r="A194" s="32">
        <f t="shared" si="7"/>
        <v>1</v>
      </c>
      <c r="B194" s="33">
        <f t="shared" si="8"/>
        <v>42756</v>
      </c>
      <c r="C194" s="108" t="s">
        <v>491</v>
      </c>
      <c r="D194" s="33">
        <v>42756</v>
      </c>
      <c r="E194" s="86" t="s">
        <v>501</v>
      </c>
      <c r="F194" s="101"/>
      <c r="G194" s="149"/>
      <c r="H194" s="97"/>
      <c r="I194" s="97"/>
      <c r="J194" s="96"/>
      <c r="K194" s="97"/>
      <c r="L194" s="34">
        <v>21550000</v>
      </c>
      <c r="M194" s="35"/>
      <c r="N194" s="35" t="s">
        <v>33</v>
      </c>
      <c r="O194" s="43" t="str">
        <f>IF(AND('331-CT'!$G$5=TH!G194,OR(M194="331",N194="331")),"x","")</f>
        <v/>
      </c>
      <c r="P194" s="43" t="str">
        <f>IF(AND(A194='111'!$L$11,OR($M194=$P$7,$N194=$P$7)),"x","")</f>
        <v/>
      </c>
      <c r="Q194" s="43" t="str">
        <f>IF(AND($M194=$P$7,$A194&lt;'111'!$L$11),"x","")</f>
        <v/>
      </c>
      <c r="R194" s="43" t="str">
        <f>IF(AND($N194=$P$7,$A194&lt;'111'!$L$11),"x","")</f>
        <v>x</v>
      </c>
    </row>
    <row r="195" spans="1:18" ht="15.75" hidden="1" customHeight="1">
      <c r="A195" s="32">
        <f t="shared" si="7"/>
        <v>1</v>
      </c>
      <c r="B195" s="33">
        <f t="shared" si="8"/>
        <v>42756</v>
      </c>
      <c r="C195" s="108" t="s">
        <v>492</v>
      </c>
      <c r="D195" s="33">
        <v>42756</v>
      </c>
      <c r="E195" s="86" t="s">
        <v>502</v>
      </c>
      <c r="F195" s="101"/>
      <c r="G195" s="149"/>
      <c r="H195" s="97"/>
      <c r="I195" s="97"/>
      <c r="J195" s="96"/>
      <c r="K195" s="97"/>
      <c r="L195" s="34">
        <v>1000000</v>
      </c>
      <c r="M195" s="35"/>
      <c r="N195" s="35" t="s">
        <v>33</v>
      </c>
      <c r="O195" s="43" t="str">
        <f>IF(AND('331-CT'!$G$5=TH!G195,OR(M195="331",N195="331")),"x","")</f>
        <v/>
      </c>
      <c r="P195" s="43" t="str">
        <f>IF(AND(A195='111'!$L$11,OR($M195=$P$7,$N195=$P$7)),"x","")</f>
        <v/>
      </c>
      <c r="Q195" s="43" t="str">
        <f>IF(AND($M195=$P$7,$A195&lt;'111'!$L$11),"x","")</f>
        <v/>
      </c>
      <c r="R195" s="43" t="str">
        <f>IF(AND($N195=$P$7,$A195&lt;'111'!$L$11),"x","")</f>
        <v>x</v>
      </c>
    </row>
    <row r="196" spans="1:18" ht="15.75" hidden="1" customHeight="1">
      <c r="A196" s="32">
        <f t="shared" si="7"/>
        <v>1</v>
      </c>
      <c r="B196" s="33">
        <f t="shared" si="8"/>
        <v>42756</v>
      </c>
      <c r="C196" s="108" t="s">
        <v>493</v>
      </c>
      <c r="D196" s="33">
        <v>42756</v>
      </c>
      <c r="E196" s="86" t="s">
        <v>503</v>
      </c>
      <c r="F196" s="101"/>
      <c r="G196" s="149"/>
      <c r="H196" s="97"/>
      <c r="I196" s="97"/>
      <c r="J196" s="96"/>
      <c r="K196" s="97"/>
      <c r="L196" s="34">
        <v>8500000</v>
      </c>
      <c r="M196" s="35"/>
      <c r="N196" s="35" t="s">
        <v>33</v>
      </c>
      <c r="O196" s="43" t="str">
        <f>IF(AND('331-CT'!$G$5=TH!G196,OR(M196="331",N196="331")),"x","")</f>
        <v/>
      </c>
      <c r="P196" s="43" t="str">
        <f>IF(AND(A196='111'!$L$11,OR($M196=$P$7,$N196=$P$7)),"x","")</f>
        <v/>
      </c>
      <c r="Q196" s="43" t="str">
        <f>IF(AND($M196=$P$7,$A196&lt;'111'!$L$11),"x","")</f>
        <v/>
      </c>
      <c r="R196" s="43" t="str">
        <f>IF(AND($N196=$P$7,$A196&lt;'111'!$L$11),"x","")</f>
        <v>x</v>
      </c>
    </row>
    <row r="197" spans="1:18" ht="15.75" hidden="1" customHeight="1">
      <c r="A197" s="32">
        <f t="shared" si="7"/>
        <v>1</v>
      </c>
      <c r="B197" s="33">
        <f t="shared" si="8"/>
        <v>42756</v>
      </c>
      <c r="C197" s="108" t="s">
        <v>494</v>
      </c>
      <c r="D197" s="33">
        <v>42756</v>
      </c>
      <c r="E197" s="86" t="s">
        <v>504</v>
      </c>
      <c r="F197" s="101"/>
      <c r="G197" s="149"/>
      <c r="H197" s="97"/>
      <c r="I197" s="97"/>
      <c r="J197" s="96"/>
      <c r="K197" s="97"/>
      <c r="L197" s="34">
        <v>1000000</v>
      </c>
      <c r="M197" s="35"/>
      <c r="N197" s="35" t="s">
        <v>33</v>
      </c>
      <c r="O197" s="43" t="str">
        <f>IF(AND('331-CT'!$G$5=TH!G197,OR(M197="331",N197="331")),"x","")</f>
        <v/>
      </c>
      <c r="P197" s="43" t="str">
        <f>IF(AND(A197='111'!$L$11,OR($M197=$P$7,$N197=$P$7)),"x","")</f>
        <v/>
      </c>
      <c r="Q197" s="43" t="str">
        <f>IF(AND($M197=$P$7,$A197&lt;'111'!$L$11),"x","")</f>
        <v/>
      </c>
      <c r="R197" s="43" t="str">
        <f>IF(AND($N197=$P$7,$A197&lt;'111'!$L$11),"x","")</f>
        <v>x</v>
      </c>
    </row>
    <row r="198" spans="1:18" ht="15.75" hidden="1" customHeight="1">
      <c r="A198" s="32">
        <f t="shared" si="7"/>
        <v>1</v>
      </c>
      <c r="B198" s="33">
        <f t="shared" si="8"/>
        <v>42756</v>
      </c>
      <c r="C198" s="108" t="s">
        <v>495</v>
      </c>
      <c r="D198" s="33">
        <v>42756</v>
      </c>
      <c r="E198" s="86" t="s">
        <v>505</v>
      </c>
      <c r="F198" s="101"/>
      <c r="G198" s="149"/>
      <c r="H198" s="97"/>
      <c r="I198" s="97"/>
      <c r="J198" s="96"/>
      <c r="K198" s="97"/>
      <c r="L198" s="34">
        <v>8700000</v>
      </c>
      <c r="M198" s="35"/>
      <c r="N198" s="35" t="s">
        <v>33</v>
      </c>
      <c r="O198" s="43" t="str">
        <f>IF(AND('331-CT'!$G$5=TH!G198,OR(M198="331",N198="331")),"x","")</f>
        <v/>
      </c>
      <c r="P198" s="43" t="str">
        <f>IF(AND(A198='111'!$L$11,OR($M198=$P$7,$N198=$P$7)),"x","")</f>
        <v/>
      </c>
      <c r="Q198" s="43" t="str">
        <f>IF(AND($M198=$P$7,$A198&lt;'111'!$L$11),"x","")</f>
        <v/>
      </c>
      <c r="R198" s="43" t="str">
        <f>IF(AND($N198=$P$7,$A198&lt;'111'!$L$11),"x","")</f>
        <v>x</v>
      </c>
    </row>
    <row r="199" spans="1:18" ht="15.75" hidden="1" customHeight="1">
      <c r="A199" s="32">
        <f t="shared" si="7"/>
        <v>1</v>
      </c>
      <c r="B199" s="33">
        <f t="shared" si="8"/>
        <v>42757</v>
      </c>
      <c r="C199" s="108" t="s">
        <v>506</v>
      </c>
      <c r="D199" s="33">
        <v>42757</v>
      </c>
      <c r="E199" s="86" t="s">
        <v>508</v>
      </c>
      <c r="F199" s="101"/>
      <c r="G199" s="149"/>
      <c r="H199" s="97"/>
      <c r="I199" s="97"/>
      <c r="J199" s="96"/>
      <c r="K199" s="97"/>
      <c r="L199" s="34">
        <v>12584000</v>
      </c>
      <c r="M199" s="35"/>
      <c r="N199" s="35" t="s">
        <v>33</v>
      </c>
      <c r="O199" s="43" t="str">
        <f>IF(AND('331-CT'!$G$5=TH!G199,OR(M199="331",N199="331")),"x","")</f>
        <v/>
      </c>
      <c r="P199" s="43" t="str">
        <f>IF(AND(A199='111'!$L$11,OR($M199=$P$7,$N199=$P$7)),"x","")</f>
        <v/>
      </c>
      <c r="Q199" s="43" t="str">
        <f>IF(AND($M199=$P$7,$A199&lt;'111'!$L$11),"x","")</f>
        <v/>
      </c>
      <c r="R199" s="43" t="str">
        <f>IF(AND($N199=$P$7,$A199&lt;'111'!$L$11),"x","")</f>
        <v>x</v>
      </c>
    </row>
    <row r="200" spans="1:18" ht="15.75" hidden="1" customHeight="1">
      <c r="A200" s="32">
        <f t="shared" si="7"/>
        <v>1</v>
      </c>
      <c r="B200" s="33">
        <f t="shared" si="8"/>
        <v>42757</v>
      </c>
      <c r="C200" s="108" t="s">
        <v>507</v>
      </c>
      <c r="D200" s="33">
        <v>42757</v>
      </c>
      <c r="E200" s="86" t="s">
        <v>509</v>
      </c>
      <c r="F200" s="101"/>
      <c r="G200" s="149"/>
      <c r="H200" s="97"/>
      <c r="I200" s="97"/>
      <c r="J200" s="96"/>
      <c r="K200" s="97"/>
      <c r="L200" s="34">
        <v>934000</v>
      </c>
      <c r="M200" s="35"/>
      <c r="N200" s="35" t="s">
        <v>33</v>
      </c>
      <c r="O200" s="43" t="str">
        <f>IF(AND('331-CT'!$G$5=TH!G200,OR(M200="331",N200="331")),"x","")</f>
        <v/>
      </c>
      <c r="P200" s="43" t="str">
        <f>IF(AND(A200='111'!$L$11,OR($M200=$P$7,$N200=$P$7)),"x","")</f>
        <v/>
      </c>
      <c r="Q200" s="43" t="str">
        <f>IF(AND($M200=$P$7,$A200&lt;'111'!$L$11),"x","")</f>
        <v/>
      </c>
      <c r="R200" s="43" t="str">
        <f>IF(AND($N200=$P$7,$A200&lt;'111'!$L$11),"x","")</f>
        <v>x</v>
      </c>
    </row>
    <row r="201" spans="1:18" ht="15.75" hidden="1" customHeight="1">
      <c r="A201" s="32">
        <f t="shared" si="7"/>
        <v>1</v>
      </c>
      <c r="B201" s="33">
        <f t="shared" si="8"/>
        <v>42758</v>
      </c>
      <c r="C201" s="108" t="s">
        <v>485</v>
      </c>
      <c r="D201" s="33">
        <v>42758</v>
      </c>
      <c r="E201" s="86" t="s">
        <v>539</v>
      </c>
      <c r="F201" s="101"/>
      <c r="G201" s="149"/>
      <c r="H201" s="97"/>
      <c r="I201" s="97"/>
      <c r="J201" s="96"/>
      <c r="K201" s="97"/>
      <c r="L201" s="34">
        <v>220000000</v>
      </c>
      <c r="M201" s="35" t="s">
        <v>33</v>
      </c>
      <c r="N201" s="35"/>
      <c r="O201" s="43" t="str">
        <f>IF(AND('331-CT'!$G$5=TH!G201,OR(M201="331",N201="331")),"x","")</f>
        <v/>
      </c>
      <c r="P201" s="43" t="str">
        <f>IF(AND(A201='111'!$L$11,OR($M201=$P$7,$N201=$P$7)),"x","")</f>
        <v/>
      </c>
      <c r="Q201" s="43" t="str">
        <f>IF(AND($M201=$P$7,$A201&lt;'111'!$L$11),"x","")</f>
        <v>x</v>
      </c>
      <c r="R201" s="43" t="str">
        <f>IF(AND($N201=$P$7,$A201&lt;'111'!$L$11),"x","")</f>
        <v/>
      </c>
    </row>
    <row r="202" spans="1:18" ht="15.75" hidden="1" customHeight="1">
      <c r="A202" s="32">
        <f t="shared" si="7"/>
        <v>1</v>
      </c>
      <c r="B202" s="33">
        <f t="shared" si="8"/>
        <v>42758</v>
      </c>
      <c r="C202" s="108" t="s">
        <v>510</v>
      </c>
      <c r="D202" s="33">
        <v>42758</v>
      </c>
      <c r="E202" s="86" t="s">
        <v>457</v>
      </c>
      <c r="F202" s="101"/>
      <c r="G202" s="149"/>
      <c r="H202" s="97"/>
      <c r="I202" s="97"/>
      <c r="J202" s="96"/>
      <c r="K202" s="97"/>
      <c r="L202" s="34">
        <v>410000000</v>
      </c>
      <c r="M202" s="35"/>
      <c r="N202" s="35" t="s">
        <v>33</v>
      </c>
      <c r="O202" s="43" t="str">
        <f>IF(AND('331-CT'!$G$5=TH!G202,OR(M202="331",N202="331")),"x","")</f>
        <v/>
      </c>
      <c r="P202" s="43" t="str">
        <f>IF(AND(A202='111'!$L$11,OR($M202=$P$7,$N202=$P$7)),"x","")</f>
        <v/>
      </c>
      <c r="Q202" s="43" t="str">
        <f>IF(AND($M202=$P$7,$A202&lt;'111'!$L$11),"x","")</f>
        <v/>
      </c>
      <c r="R202" s="43" t="str">
        <f>IF(AND($N202=$P$7,$A202&lt;'111'!$L$11),"x","")</f>
        <v>x</v>
      </c>
    </row>
    <row r="203" spans="1:18" ht="15.75" hidden="1" customHeight="1">
      <c r="A203" s="32">
        <f t="shared" si="7"/>
        <v>1</v>
      </c>
      <c r="B203" s="33">
        <f t="shared" si="8"/>
        <v>42758</v>
      </c>
      <c r="C203" s="108" t="s">
        <v>511</v>
      </c>
      <c r="D203" s="33">
        <v>42758</v>
      </c>
      <c r="E203" s="86" t="s">
        <v>540</v>
      </c>
      <c r="F203" s="101"/>
      <c r="G203" s="149"/>
      <c r="H203" s="97"/>
      <c r="I203" s="97"/>
      <c r="J203" s="96"/>
      <c r="K203" s="97"/>
      <c r="L203" s="34">
        <v>10000000</v>
      </c>
      <c r="M203" s="35"/>
      <c r="N203" s="35" t="s">
        <v>33</v>
      </c>
      <c r="O203" s="43" t="str">
        <f>IF(AND('331-CT'!$G$5=TH!G203,OR(M203="331",N203="331")),"x","")</f>
        <v/>
      </c>
      <c r="P203" s="43" t="str">
        <f>IF(AND(A203='111'!$L$11,OR($M203=$P$7,$N203=$P$7)),"x","")</f>
        <v/>
      </c>
      <c r="Q203" s="43" t="str">
        <f>IF(AND($M203=$P$7,$A203&lt;'111'!$L$11),"x","")</f>
        <v/>
      </c>
      <c r="R203" s="43" t="str">
        <f>IF(AND($N203=$P$7,$A203&lt;'111'!$L$11),"x","")</f>
        <v>x</v>
      </c>
    </row>
    <row r="204" spans="1:18" ht="15.75" hidden="1" customHeight="1">
      <c r="A204" s="32">
        <f t="shared" ref="A204:A267" si="10">IF(B204&lt;&gt;"",MONTH(B204),"")</f>
        <v>1</v>
      </c>
      <c r="B204" s="33">
        <f t="shared" ref="B204:B267" si="11">D204</f>
        <v>42758</v>
      </c>
      <c r="C204" s="108" t="s">
        <v>513</v>
      </c>
      <c r="D204" s="33">
        <v>42758</v>
      </c>
      <c r="E204" s="86" t="s">
        <v>541</v>
      </c>
      <c r="F204" s="101"/>
      <c r="G204" s="149"/>
      <c r="H204" s="97"/>
      <c r="I204" s="97"/>
      <c r="J204" s="96"/>
      <c r="K204" s="97"/>
      <c r="L204" s="34">
        <v>10000000</v>
      </c>
      <c r="M204" s="35" t="s">
        <v>33</v>
      </c>
      <c r="N204" s="35"/>
      <c r="O204" s="43" t="str">
        <f>IF(AND('331-CT'!$G$5=TH!G204,OR(M204="331",N204="331")),"x","")</f>
        <v/>
      </c>
      <c r="P204" s="43" t="str">
        <f>IF(AND(A204='111'!$L$11,OR($M204=$P$7,$N204=$P$7)),"x","")</f>
        <v/>
      </c>
      <c r="Q204" s="43" t="str">
        <f>IF(AND($M204=$P$7,$A204&lt;'111'!$L$11),"x","")</f>
        <v>x</v>
      </c>
      <c r="R204" s="43" t="str">
        <f>IF(AND($N204=$P$7,$A204&lt;'111'!$L$11),"x","")</f>
        <v/>
      </c>
    </row>
    <row r="205" spans="1:18" ht="15.75" hidden="1" customHeight="1">
      <c r="A205" s="32">
        <f t="shared" si="10"/>
        <v>1</v>
      </c>
      <c r="B205" s="33">
        <f t="shared" si="11"/>
        <v>42758</v>
      </c>
      <c r="C205" s="108" t="s">
        <v>512</v>
      </c>
      <c r="D205" s="33">
        <v>42758</v>
      </c>
      <c r="E205" s="86" t="s">
        <v>547</v>
      </c>
      <c r="F205" s="101"/>
      <c r="G205" s="149"/>
      <c r="H205" s="97"/>
      <c r="I205" s="97"/>
      <c r="J205" s="96"/>
      <c r="K205" s="97"/>
      <c r="L205" s="34">
        <v>21022000</v>
      </c>
      <c r="M205" s="35"/>
      <c r="N205" s="35" t="s">
        <v>33</v>
      </c>
      <c r="O205" s="43" t="str">
        <f>IF(AND('331-CT'!$G$5=TH!G205,OR(M205="331",N205="331")),"x","")</f>
        <v/>
      </c>
      <c r="P205" s="43" t="str">
        <f>IF(AND(A205='111'!$L$11,OR($M205=$P$7,$N205=$P$7)),"x","")</f>
        <v/>
      </c>
      <c r="Q205" s="43" t="str">
        <f>IF(AND($M205=$P$7,$A205&lt;'111'!$L$11),"x","")</f>
        <v/>
      </c>
      <c r="R205" s="43" t="str">
        <f>IF(AND($N205=$P$7,$A205&lt;'111'!$L$11),"x","")</f>
        <v>x</v>
      </c>
    </row>
    <row r="206" spans="1:18" ht="15.75" hidden="1" customHeight="1">
      <c r="A206" s="32">
        <f t="shared" si="10"/>
        <v>1</v>
      </c>
      <c r="B206" s="33">
        <f t="shared" si="11"/>
        <v>42758</v>
      </c>
      <c r="C206" s="108" t="s">
        <v>514</v>
      </c>
      <c r="D206" s="33">
        <v>42758</v>
      </c>
      <c r="E206" s="86" t="s">
        <v>541</v>
      </c>
      <c r="F206" s="101"/>
      <c r="G206" s="149"/>
      <c r="H206" s="97"/>
      <c r="I206" s="97"/>
      <c r="J206" s="96"/>
      <c r="K206" s="97"/>
      <c r="L206" s="34">
        <v>20000000</v>
      </c>
      <c r="M206" s="35" t="s">
        <v>33</v>
      </c>
      <c r="N206" s="35"/>
      <c r="O206" s="43" t="str">
        <f>IF(AND('331-CT'!$G$5=TH!G206,OR(M206="331",N206="331")),"x","")</f>
        <v/>
      </c>
      <c r="P206" s="43" t="str">
        <f>IF(AND(A206='111'!$L$11,OR($M206=$P$7,$N206=$P$7)),"x","")</f>
        <v/>
      </c>
      <c r="Q206" s="43" t="str">
        <f>IF(AND($M206=$P$7,$A206&lt;'111'!$L$11),"x","")</f>
        <v>x</v>
      </c>
      <c r="R206" s="43" t="str">
        <f>IF(AND($N206=$P$7,$A206&lt;'111'!$L$11),"x","")</f>
        <v/>
      </c>
    </row>
    <row r="207" spans="1:18" ht="15.75" hidden="1" customHeight="1">
      <c r="A207" s="32">
        <f t="shared" si="10"/>
        <v>1</v>
      </c>
      <c r="B207" s="33">
        <f t="shared" si="11"/>
        <v>42758</v>
      </c>
      <c r="C207" s="108" t="s">
        <v>515</v>
      </c>
      <c r="D207" s="33">
        <v>42758</v>
      </c>
      <c r="E207" s="86" t="s">
        <v>542</v>
      </c>
      <c r="F207" s="101"/>
      <c r="G207" s="149"/>
      <c r="H207" s="97"/>
      <c r="I207" s="97"/>
      <c r="J207" s="96"/>
      <c r="K207" s="97"/>
      <c r="L207" s="34">
        <v>15187000</v>
      </c>
      <c r="M207" s="35"/>
      <c r="N207" s="35" t="s">
        <v>33</v>
      </c>
      <c r="O207" s="43" t="str">
        <f>IF(AND('331-CT'!$G$5=TH!G207,OR(M207="331",N207="331")),"x","")</f>
        <v/>
      </c>
      <c r="P207" s="43" t="str">
        <f>IF(AND(A207='111'!$L$11,OR($M207=$P$7,$N207=$P$7)),"x","")</f>
        <v/>
      </c>
      <c r="Q207" s="43" t="str">
        <f>IF(AND($M207=$P$7,$A207&lt;'111'!$L$11),"x","")</f>
        <v/>
      </c>
      <c r="R207" s="43" t="str">
        <f>IF(AND($N207=$P$7,$A207&lt;'111'!$L$11),"x","")</f>
        <v>x</v>
      </c>
    </row>
    <row r="208" spans="1:18" ht="15.75" hidden="1" customHeight="1">
      <c r="A208" s="32">
        <f t="shared" si="10"/>
        <v>1</v>
      </c>
      <c r="B208" s="33">
        <f t="shared" si="11"/>
        <v>42758</v>
      </c>
      <c r="C208" s="108" t="s">
        <v>516</v>
      </c>
      <c r="D208" s="33">
        <v>42758</v>
      </c>
      <c r="E208" s="86" t="s">
        <v>543</v>
      </c>
      <c r="F208" s="101"/>
      <c r="G208" s="149"/>
      <c r="H208" s="97"/>
      <c r="I208" s="97"/>
      <c r="J208" s="96"/>
      <c r="K208" s="97"/>
      <c r="L208" s="34">
        <v>21828000</v>
      </c>
      <c r="M208" s="35"/>
      <c r="N208" s="35" t="s">
        <v>33</v>
      </c>
      <c r="O208" s="43" t="str">
        <f>IF(AND('331-CT'!$G$5=TH!G208,OR(M208="331",N208="331")),"x","")</f>
        <v/>
      </c>
      <c r="P208" s="43" t="str">
        <f>IF(AND(A208='111'!$L$11,OR($M208=$P$7,$N208=$P$7)),"x","")</f>
        <v/>
      </c>
      <c r="Q208" s="43" t="str">
        <f>IF(AND($M208=$P$7,$A208&lt;'111'!$L$11),"x","")</f>
        <v/>
      </c>
      <c r="R208" s="43" t="str">
        <f>IF(AND($N208=$P$7,$A208&lt;'111'!$L$11),"x","")</f>
        <v>x</v>
      </c>
    </row>
    <row r="209" spans="1:18" ht="15.75" hidden="1" customHeight="1">
      <c r="A209" s="32">
        <f t="shared" si="10"/>
        <v>1</v>
      </c>
      <c r="B209" s="33">
        <f t="shared" si="11"/>
        <v>42758</v>
      </c>
      <c r="C209" s="108" t="s">
        <v>519</v>
      </c>
      <c r="D209" s="33">
        <v>42758</v>
      </c>
      <c r="E209" s="86" t="s">
        <v>544</v>
      </c>
      <c r="F209" s="101"/>
      <c r="G209" s="149"/>
      <c r="H209" s="97"/>
      <c r="I209" s="97"/>
      <c r="J209" s="96"/>
      <c r="K209" s="97"/>
      <c r="L209" s="34">
        <v>4930000</v>
      </c>
      <c r="M209" s="35"/>
      <c r="N209" s="35" t="s">
        <v>33</v>
      </c>
      <c r="O209" s="43" t="str">
        <f>IF(AND('331-CT'!$G$5=TH!G209,OR(M209="331",N209="331")),"x","")</f>
        <v/>
      </c>
      <c r="P209" s="43" t="str">
        <f>IF(AND(A209='111'!$L$11,OR($M209=$P$7,$N209=$P$7)),"x","")</f>
        <v/>
      </c>
      <c r="Q209" s="43" t="str">
        <f>IF(AND($M209=$P$7,$A209&lt;'111'!$L$11),"x","")</f>
        <v/>
      </c>
      <c r="R209" s="43" t="str">
        <f>IF(AND($N209=$P$7,$A209&lt;'111'!$L$11),"x","")</f>
        <v>x</v>
      </c>
    </row>
    <row r="210" spans="1:18" ht="15.75" hidden="1" customHeight="1">
      <c r="A210" s="32">
        <f t="shared" si="10"/>
        <v>1</v>
      </c>
      <c r="B210" s="33">
        <f t="shared" si="11"/>
        <v>42758</v>
      </c>
      <c r="C210" s="108" t="s">
        <v>517</v>
      </c>
      <c r="D210" s="33">
        <v>42758</v>
      </c>
      <c r="E210" s="86" t="s">
        <v>545</v>
      </c>
      <c r="F210" s="101"/>
      <c r="G210" s="149"/>
      <c r="H210" s="97"/>
      <c r="I210" s="97"/>
      <c r="J210" s="96"/>
      <c r="K210" s="97"/>
      <c r="L210" s="34">
        <v>1000000000</v>
      </c>
      <c r="M210" s="35" t="s">
        <v>33</v>
      </c>
      <c r="N210" s="35"/>
      <c r="O210" s="43" t="str">
        <f>IF(AND('331-CT'!$G$5=TH!G210,OR(M210="331",N210="331")),"x","")</f>
        <v/>
      </c>
      <c r="P210" s="43" t="str">
        <f>IF(AND(A210='111'!$L$11,OR($M210=$P$7,$N210=$P$7)),"x","")</f>
        <v/>
      </c>
      <c r="Q210" s="43" t="str">
        <f>IF(AND($M210=$P$7,$A210&lt;'111'!$L$11),"x","")</f>
        <v>x</v>
      </c>
      <c r="R210" s="43" t="str">
        <f>IF(AND($N210=$P$7,$A210&lt;'111'!$L$11),"x","")</f>
        <v/>
      </c>
    </row>
    <row r="211" spans="1:18" ht="15.75" hidden="1" customHeight="1">
      <c r="A211" s="32">
        <f t="shared" si="10"/>
        <v>1</v>
      </c>
      <c r="B211" s="33">
        <f t="shared" si="11"/>
        <v>42758</v>
      </c>
      <c r="C211" s="108" t="s">
        <v>518</v>
      </c>
      <c r="D211" s="33">
        <v>42758</v>
      </c>
      <c r="E211" s="86" t="s">
        <v>546</v>
      </c>
      <c r="F211" s="101"/>
      <c r="G211" s="149"/>
      <c r="H211" s="97"/>
      <c r="I211" s="97"/>
      <c r="J211" s="96"/>
      <c r="K211" s="97"/>
      <c r="L211" s="34">
        <v>400000000</v>
      </c>
      <c r="M211" s="35"/>
      <c r="N211" s="35" t="s">
        <v>33</v>
      </c>
      <c r="O211" s="43" t="str">
        <f>IF(AND('331-CT'!$G$5=TH!G211,OR(M211="331",N211="331")),"x","")</f>
        <v/>
      </c>
      <c r="P211" s="43" t="str">
        <f>IF(AND(A211='111'!$L$11,OR($M211=$P$7,$N211=$P$7)),"x","")</f>
        <v/>
      </c>
      <c r="Q211" s="43" t="str">
        <f>IF(AND($M211=$P$7,$A211&lt;'111'!$L$11),"x","")</f>
        <v/>
      </c>
      <c r="R211" s="43" t="str">
        <f>IF(AND($N211=$P$7,$A211&lt;'111'!$L$11),"x","")</f>
        <v>x</v>
      </c>
    </row>
    <row r="212" spans="1:18" ht="15.75" hidden="1" customHeight="1">
      <c r="A212" s="32">
        <f t="shared" si="10"/>
        <v>1</v>
      </c>
      <c r="B212" s="33">
        <f t="shared" si="11"/>
        <v>42758</v>
      </c>
      <c r="C212" s="108" t="s">
        <v>520</v>
      </c>
      <c r="D212" s="33">
        <v>42758</v>
      </c>
      <c r="E212" s="86" t="s">
        <v>630</v>
      </c>
      <c r="F212" s="101" t="s">
        <v>391</v>
      </c>
      <c r="G212" s="41" t="s">
        <v>78</v>
      </c>
      <c r="H212" s="97"/>
      <c r="I212" s="97"/>
      <c r="J212" s="96"/>
      <c r="K212" s="97"/>
      <c r="L212" s="34">
        <v>176000000</v>
      </c>
      <c r="M212" s="35" t="s">
        <v>8</v>
      </c>
      <c r="N212" s="35" t="s">
        <v>33</v>
      </c>
      <c r="O212" s="43" t="str">
        <f>IF(AND('331-CT'!$G$5=TH!G212,OR(M212="331",N212="331")),"x","")</f>
        <v/>
      </c>
      <c r="P212" s="43" t="str">
        <f>IF(AND(A212='111'!$L$11,OR($M212=$P$7,$N212=$P$7)),"x","")</f>
        <v/>
      </c>
      <c r="Q212" s="43" t="str">
        <f>IF(AND($M212=$P$7,$A212&lt;'111'!$L$11),"x","")</f>
        <v/>
      </c>
      <c r="R212" s="43" t="str">
        <f>IF(AND($N212=$P$7,$A212&lt;'111'!$L$11),"x","")</f>
        <v>x</v>
      </c>
    </row>
    <row r="213" spans="1:18" ht="15.75" hidden="1" customHeight="1">
      <c r="A213" s="32">
        <f t="shared" si="10"/>
        <v>1</v>
      </c>
      <c r="B213" s="33">
        <f t="shared" si="11"/>
        <v>42758</v>
      </c>
      <c r="C213" s="108" t="s">
        <v>521</v>
      </c>
      <c r="D213" s="33">
        <v>42758</v>
      </c>
      <c r="E213" s="86" t="s">
        <v>548</v>
      </c>
      <c r="F213" s="101" t="s">
        <v>391</v>
      </c>
      <c r="G213" s="149" t="s">
        <v>549</v>
      </c>
      <c r="H213" s="97"/>
      <c r="I213" s="97"/>
      <c r="J213" s="96"/>
      <c r="K213" s="97"/>
      <c r="L213" s="34">
        <v>40000000</v>
      </c>
      <c r="M213" s="35"/>
      <c r="N213" s="35" t="s">
        <v>33</v>
      </c>
      <c r="O213" s="43" t="str">
        <f>IF(AND('331-CT'!$G$5=TH!G213,OR(M213="331",N213="331")),"x","")</f>
        <v/>
      </c>
      <c r="P213" s="43" t="str">
        <f>IF(AND(A213='111'!$L$11,OR($M213=$P$7,$N213=$P$7)),"x","")</f>
        <v/>
      </c>
      <c r="Q213" s="43" t="str">
        <f>IF(AND($M213=$P$7,$A213&lt;'111'!$L$11),"x","")</f>
        <v/>
      </c>
      <c r="R213" s="43" t="str">
        <f>IF(AND($N213=$P$7,$A213&lt;'111'!$L$11),"x","")</f>
        <v>x</v>
      </c>
    </row>
    <row r="214" spans="1:18" ht="15.75" hidden="1" customHeight="1">
      <c r="A214" s="32">
        <f t="shared" si="10"/>
        <v>1</v>
      </c>
      <c r="B214" s="33">
        <f t="shared" si="11"/>
        <v>42758</v>
      </c>
      <c r="C214" s="108" t="s">
        <v>522</v>
      </c>
      <c r="D214" s="33">
        <v>42758</v>
      </c>
      <c r="E214" s="86" t="s">
        <v>550</v>
      </c>
      <c r="F214" s="101" t="s">
        <v>391</v>
      </c>
      <c r="G214" s="149"/>
      <c r="H214" s="97"/>
      <c r="I214" s="97"/>
      <c r="J214" s="96"/>
      <c r="K214" s="97"/>
      <c r="L214" s="34">
        <v>20000000</v>
      </c>
      <c r="M214" s="35"/>
      <c r="N214" s="35" t="s">
        <v>33</v>
      </c>
      <c r="O214" s="43" t="str">
        <f>IF(AND('331-CT'!$G$5=TH!G214,OR(M214="331",N214="331")),"x","")</f>
        <v/>
      </c>
      <c r="P214" s="43" t="str">
        <f>IF(AND(A214='111'!$L$11,OR($M214=$P$7,$N214=$P$7)),"x","")</f>
        <v/>
      </c>
      <c r="Q214" s="43" t="str">
        <f>IF(AND($M214=$P$7,$A214&lt;'111'!$L$11),"x","")</f>
        <v/>
      </c>
      <c r="R214" s="43" t="str">
        <f>IF(AND($N214=$P$7,$A214&lt;'111'!$L$11),"x","")</f>
        <v>x</v>
      </c>
    </row>
    <row r="215" spans="1:18" ht="15.75" hidden="1" customHeight="1">
      <c r="A215" s="32">
        <f t="shared" si="10"/>
        <v>1</v>
      </c>
      <c r="B215" s="33">
        <f t="shared" si="11"/>
        <v>42758</v>
      </c>
      <c r="C215" s="108" t="s">
        <v>523</v>
      </c>
      <c r="D215" s="33">
        <v>42758</v>
      </c>
      <c r="E215" s="86" t="s">
        <v>551</v>
      </c>
      <c r="F215" s="101"/>
      <c r="G215" s="149" t="s">
        <v>552</v>
      </c>
      <c r="H215" s="97"/>
      <c r="I215" s="97"/>
      <c r="J215" s="96"/>
      <c r="K215" s="97"/>
      <c r="L215" s="34">
        <v>30000000</v>
      </c>
      <c r="M215" s="35"/>
      <c r="N215" s="35" t="s">
        <v>33</v>
      </c>
      <c r="O215" s="43" t="str">
        <f>IF(AND('331-CT'!$G$5=TH!G215,OR(M215="331",N215="331")),"x","")</f>
        <v/>
      </c>
      <c r="P215" s="43" t="str">
        <f>IF(AND(A215='111'!$L$11,OR($M215=$P$7,$N215=$P$7)),"x","")</f>
        <v/>
      </c>
      <c r="Q215" s="43" t="str">
        <f>IF(AND($M215=$P$7,$A215&lt;'111'!$L$11),"x","")</f>
        <v/>
      </c>
      <c r="R215" s="43" t="str">
        <f>IF(AND($N215=$P$7,$A215&lt;'111'!$L$11),"x","")</f>
        <v>x</v>
      </c>
    </row>
    <row r="216" spans="1:18" ht="15.75" hidden="1" customHeight="1">
      <c r="A216" s="32">
        <f t="shared" si="10"/>
        <v>1</v>
      </c>
      <c r="B216" s="33">
        <f t="shared" si="11"/>
        <v>42758</v>
      </c>
      <c r="C216" s="108" t="s">
        <v>524</v>
      </c>
      <c r="D216" s="33">
        <v>42758</v>
      </c>
      <c r="E216" s="86" t="s">
        <v>553</v>
      </c>
      <c r="F216" s="101"/>
      <c r="G216" s="149"/>
      <c r="H216" s="97"/>
      <c r="I216" s="97"/>
      <c r="J216" s="96"/>
      <c r="K216" s="97"/>
      <c r="L216" s="34">
        <v>6187000</v>
      </c>
      <c r="M216" s="35"/>
      <c r="N216" s="35" t="s">
        <v>33</v>
      </c>
      <c r="O216" s="43" t="str">
        <f>IF(AND('331-CT'!$G$5=TH!G216,OR(M216="331",N216="331")),"x","")</f>
        <v/>
      </c>
      <c r="P216" s="43" t="str">
        <f>IF(AND(A216='111'!$L$11,OR($M216=$P$7,$N216=$P$7)),"x","")</f>
        <v/>
      </c>
      <c r="Q216" s="43" t="str">
        <f>IF(AND($M216=$P$7,$A216&lt;'111'!$L$11),"x","")</f>
        <v/>
      </c>
      <c r="R216" s="43" t="str">
        <f>IF(AND($N216=$P$7,$A216&lt;'111'!$L$11),"x","")</f>
        <v>x</v>
      </c>
    </row>
    <row r="217" spans="1:18" ht="15.75" hidden="1" customHeight="1">
      <c r="A217" s="32">
        <f t="shared" si="10"/>
        <v>1</v>
      </c>
      <c r="B217" s="33">
        <f t="shared" si="11"/>
        <v>42758</v>
      </c>
      <c r="C217" s="108" t="s">
        <v>525</v>
      </c>
      <c r="D217" s="33">
        <v>42758</v>
      </c>
      <c r="E217" s="86" t="s">
        <v>554</v>
      </c>
      <c r="F217" s="101"/>
      <c r="G217" s="149" t="s">
        <v>555</v>
      </c>
      <c r="H217" s="97"/>
      <c r="I217" s="97"/>
      <c r="J217" s="96"/>
      <c r="K217" s="97"/>
      <c r="L217" s="34">
        <v>6000000</v>
      </c>
      <c r="M217" s="35"/>
      <c r="N217" s="35" t="s">
        <v>33</v>
      </c>
      <c r="O217" s="43" t="str">
        <f>IF(AND('331-CT'!$G$5=TH!G217,OR(M217="331",N217="331")),"x","")</f>
        <v/>
      </c>
      <c r="P217" s="43" t="str">
        <f>IF(AND(A217='111'!$L$11,OR($M217=$P$7,$N217=$P$7)),"x","")</f>
        <v/>
      </c>
      <c r="Q217" s="43" t="str">
        <f>IF(AND($M217=$P$7,$A217&lt;'111'!$L$11),"x","")</f>
        <v/>
      </c>
      <c r="R217" s="43" t="str">
        <f>IF(AND($N217=$P$7,$A217&lt;'111'!$L$11),"x","")</f>
        <v>x</v>
      </c>
    </row>
    <row r="218" spans="1:18" ht="15.75" hidden="1" customHeight="1">
      <c r="A218" s="32">
        <f t="shared" si="10"/>
        <v>1</v>
      </c>
      <c r="B218" s="33">
        <f t="shared" si="11"/>
        <v>42758</v>
      </c>
      <c r="C218" s="108" t="s">
        <v>526</v>
      </c>
      <c r="D218" s="33">
        <v>42758</v>
      </c>
      <c r="E218" s="86" t="s">
        <v>556</v>
      </c>
      <c r="F218" s="101"/>
      <c r="G218" s="149"/>
      <c r="H218" s="97"/>
      <c r="I218" s="97"/>
      <c r="J218" s="96"/>
      <c r="K218" s="97"/>
      <c r="L218" s="34">
        <v>290061000</v>
      </c>
      <c r="M218" s="35"/>
      <c r="N218" s="35" t="s">
        <v>33</v>
      </c>
      <c r="O218" s="43" t="str">
        <f>IF(AND('331-CT'!$G$5=TH!G218,OR(M218="331",N218="331")),"x","")</f>
        <v/>
      </c>
      <c r="P218" s="43" t="str">
        <f>IF(AND(A218='111'!$L$11,OR($M218=$P$7,$N218=$P$7)),"x","")</f>
        <v/>
      </c>
      <c r="Q218" s="43" t="str">
        <f>IF(AND($M218=$P$7,$A218&lt;'111'!$L$11),"x","")</f>
        <v/>
      </c>
      <c r="R218" s="43" t="str">
        <f>IF(AND($N218=$P$7,$A218&lt;'111'!$L$11),"x","")</f>
        <v>x</v>
      </c>
    </row>
    <row r="219" spans="1:18" ht="15.75" hidden="1" customHeight="1">
      <c r="A219" s="32">
        <f t="shared" si="10"/>
        <v>1</v>
      </c>
      <c r="B219" s="33">
        <f t="shared" si="11"/>
        <v>42759</v>
      </c>
      <c r="C219" s="108" t="s">
        <v>527</v>
      </c>
      <c r="D219" s="33">
        <v>42759</v>
      </c>
      <c r="E219" s="86" t="s">
        <v>557</v>
      </c>
      <c r="F219" s="101" t="s">
        <v>391</v>
      </c>
      <c r="G219" s="149" t="s">
        <v>558</v>
      </c>
      <c r="H219" s="97"/>
      <c r="I219" s="97"/>
      <c r="J219" s="96"/>
      <c r="K219" s="97"/>
      <c r="L219" s="34">
        <v>50000000</v>
      </c>
      <c r="M219" s="35"/>
      <c r="N219" s="35" t="s">
        <v>33</v>
      </c>
      <c r="O219" s="43" t="str">
        <f>IF(AND('331-CT'!$G$5=TH!G219,OR(M219="331",N219="331")),"x","")</f>
        <v/>
      </c>
      <c r="P219" s="43" t="str">
        <f>IF(AND(A219='111'!$L$11,OR($M219=$P$7,$N219=$P$7)),"x","")</f>
        <v/>
      </c>
      <c r="Q219" s="43" t="str">
        <f>IF(AND($M219=$P$7,$A219&lt;'111'!$L$11),"x","")</f>
        <v/>
      </c>
      <c r="R219" s="43" t="str">
        <f>IF(AND($N219=$P$7,$A219&lt;'111'!$L$11),"x","")</f>
        <v>x</v>
      </c>
    </row>
    <row r="220" spans="1:18" ht="15.75" hidden="1" customHeight="1">
      <c r="A220" s="32">
        <f t="shared" si="10"/>
        <v>1</v>
      </c>
      <c r="B220" s="33">
        <f t="shared" si="11"/>
        <v>42759</v>
      </c>
      <c r="C220" s="108" t="s">
        <v>528</v>
      </c>
      <c r="D220" s="33">
        <v>42759</v>
      </c>
      <c r="E220" s="86" t="s">
        <v>559</v>
      </c>
      <c r="F220" s="101"/>
      <c r="G220" s="149"/>
      <c r="H220" s="97"/>
      <c r="I220" s="97"/>
      <c r="J220" s="96"/>
      <c r="K220" s="97"/>
      <c r="L220" s="34">
        <v>4880000</v>
      </c>
      <c r="M220" s="35"/>
      <c r="N220" s="35" t="s">
        <v>33</v>
      </c>
      <c r="O220" s="43" t="str">
        <f>IF(AND('331-CT'!$G$5=TH!G220,OR(M220="331",N220="331")),"x","")</f>
        <v/>
      </c>
      <c r="P220" s="43" t="str">
        <f>IF(AND(A220='111'!$L$11,OR($M220=$P$7,$N220=$P$7)),"x","")</f>
        <v/>
      </c>
      <c r="Q220" s="43" t="str">
        <f>IF(AND($M220=$P$7,$A220&lt;'111'!$L$11),"x","")</f>
        <v/>
      </c>
      <c r="R220" s="43" t="str">
        <f>IF(AND($N220=$P$7,$A220&lt;'111'!$L$11),"x","")</f>
        <v>x</v>
      </c>
    </row>
    <row r="221" spans="1:18" ht="15.75" hidden="1" customHeight="1">
      <c r="A221" s="32">
        <f t="shared" si="10"/>
        <v>1</v>
      </c>
      <c r="B221" s="33">
        <f t="shared" si="11"/>
        <v>42759</v>
      </c>
      <c r="C221" s="108" t="s">
        <v>529</v>
      </c>
      <c r="D221" s="33">
        <v>42759</v>
      </c>
      <c r="E221" s="86" t="s">
        <v>560</v>
      </c>
      <c r="F221" s="101"/>
      <c r="G221" s="149"/>
      <c r="H221" s="97"/>
      <c r="I221" s="97"/>
      <c r="J221" s="96"/>
      <c r="K221" s="97"/>
      <c r="L221" s="34">
        <v>2000000</v>
      </c>
      <c r="M221" s="35"/>
      <c r="N221" s="35" t="s">
        <v>33</v>
      </c>
      <c r="O221" s="43" t="str">
        <f>IF(AND('331-CT'!$G$5=TH!G221,OR(M221="331",N221="331")),"x","")</f>
        <v/>
      </c>
      <c r="P221" s="43" t="str">
        <f>IF(AND(A221='111'!$L$11,OR($M221=$P$7,$N221=$P$7)),"x","")</f>
        <v/>
      </c>
      <c r="Q221" s="43" t="str">
        <f>IF(AND($M221=$P$7,$A221&lt;'111'!$L$11),"x","")</f>
        <v/>
      </c>
      <c r="R221" s="43" t="str">
        <f>IF(AND($N221=$P$7,$A221&lt;'111'!$L$11),"x","")</f>
        <v>x</v>
      </c>
    </row>
    <row r="222" spans="1:18" ht="15.75" hidden="1" customHeight="1">
      <c r="A222" s="32">
        <f t="shared" si="10"/>
        <v>1</v>
      </c>
      <c r="B222" s="33">
        <f t="shared" si="11"/>
        <v>42760</v>
      </c>
      <c r="C222" s="108" t="s">
        <v>534</v>
      </c>
      <c r="D222" s="33">
        <v>42760</v>
      </c>
      <c r="E222" s="86" t="s">
        <v>561</v>
      </c>
      <c r="F222" s="101"/>
      <c r="G222" s="149"/>
      <c r="H222" s="97"/>
      <c r="I222" s="97"/>
      <c r="J222" s="96"/>
      <c r="K222" s="97"/>
      <c r="L222" s="34">
        <v>350000000</v>
      </c>
      <c r="M222" s="35" t="s">
        <v>33</v>
      </c>
      <c r="N222" s="35"/>
      <c r="O222" s="43" t="str">
        <f>IF(AND('331-CT'!$G$5=TH!G222,OR(M222="331",N222="331")),"x","")</f>
        <v/>
      </c>
      <c r="P222" s="43" t="str">
        <f>IF(AND(A222='111'!$L$11,OR($M222=$P$7,$N222=$P$7)),"x","")</f>
        <v/>
      </c>
      <c r="Q222" s="43" t="str">
        <f>IF(AND($M222=$P$7,$A222&lt;'111'!$L$11),"x","")</f>
        <v>x</v>
      </c>
      <c r="R222" s="43" t="str">
        <f>IF(AND($N222=$P$7,$A222&lt;'111'!$L$11),"x","")</f>
        <v/>
      </c>
    </row>
    <row r="223" spans="1:18" ht="15.75" hidden="1" customHeight="1">
      <c r="A223" s="32">
        <f t="shared" si="10"/>
        <v>1</v>
      </c>
      <c r="B223" s="33">
        <f t="shared" si="11"/>
        <v>42760</v>
      </c>
      <c r="C223" s="108" t="s">
        <v>530</v>
      </c>
      <c r="D223" s="33">
        <v>42760</v>
      </c>
      <c r="E223" s="86" t="s">
        <v>562</v>
      </c>
      <c r="F223" s="101" t="s">
        <v>391</v>
      </c>
      <c r="G223" s="149" t="s">
        <v>563</v>
      </c>
      <c r="H223" s="97"/>
      <c r="I223" s="97"/>
      <c r="J223" s="96"/>
      <c r="K223" s="97"/>
      <c r="L223" s="34">
        <v>100000000</v>
      </c>
      <c r="M223" s="35"/>
      <c r="N223" s="35" t="s">
        <v>33</v>
      </c>
      <c r="O223" s="43" t="str">
        <f>IF(AND('331-CT'!$G$5=TH!G223,OR(M223="331",N223="331")),"x","")</f>
        <v/>
      </c>
      <c r="P223" s="43" t="str">
        <f>IF(AND(A223='111'!$L$11,OR($M223=$P$7,$N223=$P$7)),"x","")</f>
        <v/>
      </c>
      <c r="Q223" s="43" t="str">
        <f>IF(AND($M223=$P$7,$A223&lt;'111'!$L$11),"x","")</f>
        <v/>
      </c>
      <c r="R223" s="43" t="str">
        <f>IF(AND($N223=$P$7,$A223&lt;'111'!$L$11),"x","")</f>
        <v>x</v>
      </c>
    </row>
    <row r="224" spans="1:18" ht="15.75" hidden="1" customHeight="1">
      <c r="A224" s="32">
        <f t="shared" si="10"/>
        <v>1</v>
      </c>
      <c r="B224" s="33">
        <f t="shared" si="11"/>
        <v>42760</v>
      </c>
      <c r="C224" s="108" t="s">
        <v>531</v>
      </c>
      <c r="D224" s="33">
        <v>42760</v>
      </c>
      <c r="E224" s="86" t="s">
        <v>429</v>
      </c>
      <c r="F224" s="101"/>
      <c r="G224" s="149" t="s">
        <v>564</v>
      </c>
      <c r="H224" s="97"/>
      <c r="I224" s="97"/>
      <c r="J224" s="96"/>
      <c r="K224" s="97"/>
      <c r="L224" s="34">
        <v>100000000</v>
      </c>
      <c r="M224" s="35"/>
      <c r="N224" s="35" t="s">
        <v>33</v>
      </c>
      <c r="O224" s="43" t="str">
        <f>IF(AND('331-CT'!$G$5=TH!G224,OR(M224="331",N224="331")),"x","")</f>
        <v/>
      </c>
      <c r="P224" s="43" t="str">
        <f>IF(AND(A224='111'!$L$11,OR($M224=$P$7,$N224=$P$7)),"x","")</f>
        <v/>
      </c>
      <c r="Q224" s="43" t="str">
        <f>IF(AND($M224=$P$7,$A224&lt;'111'!$L$11),"x","")</f>
        <v/>
      </c>
      <c r="R224" s="43" t="str">
        <f>IF(AND($N224=$P$7,$A224&lt;'111'!$L$11),"x","")</f>
        <v>x</v>
      </c>
    </row>
    <row r="225" spans="1:18" ht="15.75" hidden="1" customHeight="1">
      <c r="A225" s="32">
        <f t="shared" si="10"/>
        <v>1</v>
      </c>
      <c r="B225" s="33">
        <f t="shared" si="11"/>
        <v>42760</v>
      </c>
      <c r="C225" s="108" t="s">
        <v>533</v>
      </c>
      <c r="D225" s="33">
        <v>42760</v>
      </c>
      <c r="E225" s="86" t="s">
        <v>565</v>
      </c>
      <c r="F225" s="101"/>
      <c r="G225" s="149"/>
      <c r="H225" s="97"/>
      <c r="I225" s="97"/>
      <c r="J225" s="96"/>
      <c r="K225" s="97"/>
      <c r="L225" s="34">
        <v>46000000</v>
      </c>
      <c r="M225" s="35"/>
      <c r="N225" s="35" t="s">
        <v>33</v>
      </c>
      <c r="O225" s="43" t="str">
        <f>IF(AND('331-CT'!$G$5=TH!G225,OR(M225="331",N225="331")),"x","")</f>
        <v/>
      </c>
      <c r="P225" s="43" t="str">
        <f>IF(AND(A225='111'!$L$11,OR($M225=$P$7,$N225=$P$7)),"x","")</f>
        <v/>
      </c>
      <c r="Q225" s="43" t="str">
        <f>IF(AND($M225=$P$7,$A225&lt;'111'!$L$11),"x","")</f>
        <v/>
      </c>
      <c r="R225" s="43" t="str">
        <f>IF(AND($N225=$P$7,$A225&lt;'111'!$L$11),"x","")</f>
        <v>x</v>
      </c>
    </row>
    <row r="226" spans="1:18" ht="15.75" hidden="1" customHeight="1">
      <c r="A226" s="32">
        <f t="shared" si="10"/>
        <v>1</v>
      </c>
      <c r="B226" s="33">
        <f t="shared" si="11"/>
        <v>42760</v>
      </c>
      <c r="C226" s="108" t="s">
        <v>538</v>
      </c>
      <c r="D226" s="33">
        <v>42760</v>
      </c>
      <c r="E226" s="86" t="s">
        <v>566</v>
      </c>
      <c r="F226" s="101"/>
      <c r="G226" s="149"/>
      <c r="H226" s="97"/>
      <c r="I226" s="97"/>
      <c r="J226" s="96"/>
      <c r="K226" s="97"/>
      <c r="L226" s="34">
        <v>16020000</v>
      </c>
      <c r="M226" s="35" t="s">
        <v>33</v>
      </c>
      <c r="N226" s="35"/>
      <c r="O226" s="43" t="str">
        <f>IF(AND('331-CT'!$G$5=TH!G226,OR(M226="331",N226="331")),"x","")</f>
        <v/>
      </c>
      <c r="P226" s="43" t="str">
        <f>IF(AND(A226='111'!$L$11,OR($M226=$P$7,$N226=$P$7)),"x","")</f>
        <v/>
      </c>
      <c r="Q226" s="43" t="str">
        <f>IF(AND($M226=$P$7,$A226&lt;'111'!$L$11),"x","")</f>
        <v>x</v>
      </c>
      <c r="R226" s="43" t="str">
        <f>IF(AND($N226=$P$7,$A226&lt;'111'!$L$11),"x","")</f>
        <v/>
      </c>
    </row>
    <row r="227" spans="1:18" ht="15.75" hidden="1" customHeight="1">
      <c r="A227" s="32">
        <f t="shared" si="10"/>
        <v>1</v>
      </c>
      <c r="B227" s="33">
        <f t="shared" si="11"/>
        <v>42760</v>
      </c>
      <c r="C227" s="108" t="s">
        <v>535</v>
      </c>
      <c r="D227" s="33">
        <v>42760</v>
      </c>
      <c r="E227" s="86" t="s">
        <v>567</v>
      </c>
      <c r="F227" s="101"/>
      <c r="G227" s="149"/>
      <c r="H227" s="97"/>
      <c r="I227" s="97"/>
      <c r="J227" s="96"/>
      <c r="K227" s="97"/>
      <c r="L227" s="34">
        <v>10000000</v>
      </c>
      <c r="M227" s="35"/>
      <c r="N227" s="35" t="s">
        <v>33</v>
      </c>
      <c r="O227" s="43" t="str">
        <f>IF(AND('331-CT'!$G$5=TH!G227,OR(M227="331",N227="331")),"x","")</f>
        <v/>
      </c>
      <c r="P227" s="43" t="str">
        <f>IF(AND(A227='111'!$L$11,OR($M227=$P$7,$N227=$P$7)),"x","")</f>
        <v/>
      </c>
      <c r="Q227" s="43" t="str">
        <f>IF(AND($M227=$P$7,$A227&lt;'111'!$L$11),"x","")</f>
        <v/>
      </c>
      <c r="R227" s="43" t="str">
        <f>IF(AND($N227=$P$7,$A227&lt;'111'!$L$11),"x","")</f>
        <v>x</v>
      </c>
    </row>
    <row r="228" spans="1:18" ht="15.75" hidden="1" customHeight="1">
      <c r="A228" s="32">
        <f t="shared" si="10"/>
        <v>1</v>
      </c>
      <c r="B228" s="33">
        <f t="shared" si="11"/>
        <v>42760</v>
      </c>
      <c r="C228" s="108" t="s">
        <v>532</v>
      </c>
      <c r="D228" s="33">
        <v>42760</v>
      </c>
      <c r="E228" s="86" t="s">
        <v>568</v>
      </c>
      <c r="F228" s="101" t="s">
        <v>391</v>
      </c>
      <c r="G228" s="149"/>
      <c r="H228" s="97"/>
      <c r="I228" s="97"/>
      <c r="J228" s="96"/>
      <c r="K228" s="97"/>
      <c r="L228" s="34">
        <v>20000000</v>
      </c>
      <c r="M228" s="35"/>
      <c r="N228" s="35" t="s">
        <v>33</v>
      </c>
      <c r="O228" s="43" t="str">
        <f>IF(AND('331-CT'!$G$5=TH!G228,OR(M228="331",N228="331")),"x","")</f>
        <v/>
      </c>
      <c r="P228" s="43" t="str">
        <f>IF(AND(A228='111'!$L$11,OR($M228=$P$7,$N228=$P$7)),"x","")</f>
        <v/>
      </c>
      <c r="Q228" s="43" t="str">
        <f>IF(AND($M228=$P$7,$A228&lt;'111'!$L$11),"x","")</f>
        <v/>
      </c>
      <c r="R228" s="43" t="str">
        <f>IF(AND($N228=$P$7,$A228&lt;'111'!$L$11),"x","")</f>
        <v>x</v>
      </c>
    </row>
    <row r="229" spans="1:18" ht="15.75" hidden="1" customHeight="1">
      <c r="A229" s="32">
        <f t="shared" si="10"/>
        <v>1</v>
      </c>
      <c r="B229" s="33">
        <f t="shared" si="11"/>
        <v>42760</v>
      </c>
      <c r="C229" s="108" t="s">
        <v>536</v>
      </c>
      <c r="D229" s="33">
        <v>42760</v>
      </c>
      <c r="E229" s="86" t="s">
        <v>569</v>
      </c>
      <c r="F229" s="101"/>
      <c r="G229" s="149"/>
      <c r="H229" s="97"/>
      <c r="I229" s="97"/>
      <c r="J229" s="96"/>
      <c r="K229" s="97"/>
      <c r="L229" s="34">
        <v>25000000</v>
      </c>
      <c r="M229" s="35"/>
      <c r="N229" s="35" t="s">
        <v>33</v>
      </c>
      <c r="O229" s="43" t="str">
        <f>IF(AND('331-CT'!$G$5=TH!G229,OR(M229="331",N229="331")),"x","")</f>
        <v/>
      </c>
      <c r="P229" s="43" t="str">
        <f>IF(AND(A229='111'!$L$11,OR($M229=$P$7,$N229=$P$7)),"x","")</f>
        <v/>
      </c>
      <c r="Q229" s="43" t="str">
        <f>IF(AND($M229=$P$7,$A229&lt;'111'!$L$11),"x","")</f>
        <v/>
      </c>
      <c r="R229" s="43" t="str">
        <f>IF(AND($N229=$P$7,$A229&lt;'111'!$L$11),"x","")</f>
        <v>x</v>
      </c>
    </row>
    <row r="230" spans="1:18" ht="15.75" hidden="1" customHeight="1">
      <c r="A230" s="32">
        <f t="shared" si="10"/>
        <v>1</v>
      </c>
      <c r="B230" s="33">
        <f t="shared" si="11"/>
        <v>42760</v>
      </c>
      <c r="C230" s="108" t="s">
        <v>537</v>
      </c>
      <c r="D230" s="33">
        <v>42760</v>
      </c>
      <c r="E230" s="86" t="s">
        <v>570</v>
      </c>
      <c r="F230" s="101"/>
      <c r="G230" s="149"/>
      <c r="H230" s="97"/>
      <c r="I230" s="97"/>
      <c r="J230" s="96"/>
      <c r="K230" s="97"/>
      <c r="L230" s="34">
        <v>15000000</v>
      </c>
      <c r="M230" s="35"/>
      <c r="N230" s="35" t="s">
        <v>33</v>
      </c>
      <c r="O230" s="43" t="str">
        <f>IF(AND('331-CT'!$G$5=TH!G230,OR(M230="331",N230="331")),"x","")</f>
        <v/>
      </c>
      <c r="P230" s="43" t="str">
        <f>IF(AND(A230='111'!$L$11,OR($M230=$P$7,$N230=$P$7)),"x","")</f>
        <v/>
      </c>
      <c r="Q230" s="43" t="str">
        <f>IF(AND($M230=$P$7,$A230&lt;'111'!$L$11),"x","")</f>
        <v/>
      </c>
      <c r="R230" s="43" t="str">
        <f>IF(AND($N230=$P$7,$A230&lt;'111'!$L$11),"x","")</f>
        <v>x</v>
      </c>
    </row>
    <row r="231" spans="1:18" ht="15.75" hidden="1" customHeight="1">
      <c r="A231" s="32">
        <f t="shared" si="10"/>
        <v>1</v>
      </c>
      <c r="B231" s="33">
        <f t="shared" si="11"/>
        <v>42760</v>
      </c>
      <c r="C231" s="108" t="s">
        <v>583</v>
      </c>
      <c r="D231" s="33">
        <v>42760</v>
      </c>
      <c r="E231" s="86" t="s">
        <v>582</v>
      </c>
      <c r="F231" s="101"/>
      <c r="G231" s="149"/>
      <c r="H231" s="97"/>
      <c r="I231" s="97"/>
      <c r="J231" s="96"/>
      <c r="K231" s="97"/>
      <c r="L231" s="34">
        <v>50000000</v>
      </c>
      <c r="M231" s="35"/>
      <c r="N231" s="35" t="s">
        <v>33</v>
      </c>
      <c r="O231" s="43" t="str">
        <f>IF(AND('331-CT'!$G$5=TH!G231,OR(M231="331",N231="331")),"x","")</f>
        <v/>
      </c>
      <c r="P231" s="43" t="str">
        <f>IF(AND(A231='111'!$L$11,OR($M231=$P$7,$N231=$P$7)),"x","")</f>
        <v/>
      </c>
      <c r="Q231" s="43" t="str">
        <f>IF(AND($M231=$P$7,$A231&lt;'111'!$L$11),"x","")</f>
        <v/>
      </c>
      <c r="R231" s="43" t="str">
        <f>IF(AND($N231=$P$7,$A231&lt;'111'!$L$11),"x","")</f>
        <v>x</v>
      </c>
    </row>
    <row r="232" spans="1:18" ht="15.75" hidden="1" customHeight="1">
      <c r="A232" s="32">
        <f t="shared" si="10"/>
        <v>1</v>
      </c>
      <c r="B232" s="33">
        <f t="shared" si="11"/>
        <v>42760</v>
      </c>
      <c r="C232" s="108" t="s">
        <v>584</v>
      </c>
      <c r="D232" s="33">
        <v>42760</v>
      </c>
      <c r="E232" s="86" t="s">
        <v>585</v>
      </c>
      <c r="F232" s="101"/>
      <c r="G232" s="149"/>
      <c r="H232" s="97"/>
      <c r="I232" s="97"/>
      <c r="J232" s="96"/>
      <c r="K232" s="97"/>
      <c r="L232" s="34">
        <v>24120000</v>
      </c>
      <c r="M232" s="35"/>
      <c r="N232" s="35" t="s">
        <v>33</v>
      </c>
      <c r="O232" s="43" t="str">
        <f>IF(AND('331-CT'!$G$5=TH!G232,OR(M232="331",N232="331")),"x","")</f>
        <v/>
      </c>
      <c r="P232" s="43" t="str">
        <f>IF(AND(A232='111'!$L$11,OR($M232=$P$7,$N232=$P$7)),"x","")</f>
        <v/>
      </c>
      <c r="Q232" s="43" t="str">
        <f>IF(AND($M232=$P$7,$A232&lt;'111'!$L$11),"x","")</f>
        <v/>
      </c>
      <c r="R232" s="43" t="str">
        <f>IF(AND($N232=$P$7,$A232&lt;'111'!$L$11),"x","")</f>
        <v>x</v>
      </c>
    </row>
    <row r="233" spans="1:18" ht="15.75" hidden="1" customHeight="1">
      <c r="A233" s="32">
        <f t="shared" si="10"/>
        <v>2</v>
      </c>
      <c r="B233" s="33">
        <f t="shared" si="11"/>
        <v>42772</v>
      </c>
      <c r="C233" s="108" t="s">
        <v>248</v>
      </c>
      <c r="D233" s="33">
        <v>42772</v>
      </c>
      <c r="E233" s="86" t="s">
        <v>586</v>
      </c>
      <c r="F233" s="101"/>
      <c r="G233" s="149"/>
      <c r="H233" s="97"/>
      <c r="I233" s="97"/>
      <c r="J233" s="96"/>
      <c r="K233" s="97"/>
      <c r="L233" s="34">
        <v>270000000</v>
      </c>
      <c r="M233" s="35" t="s">
        <v>33</v>
      </c>
      <c r="N233" s="35"/>
      <c r="O233" s="43" t="str">
        <f>IF(AND('331-CT'!$G$5=TH!G233,OR(M233="331",N233="331")),"x","")</f>
        <v/>
      </c>
      <c r="P233" s="43" t="str">
        <f>IF(AND(A233='111'!$L$11,OR($M233=$P$7,$N233=$P$7)),"x","")</f>
        <v/>
      </c>
      <c r="Q233" s="43" t="str">
        <f>IF(AND($M233=$P$7,$A233&lt;'111'!$L$11),"x","")</f>
        <v>x</v>
      </c>
      <c r="R233" s="43" t="str">
        <f>IF(AND($N233=$P$7,$A233&lt;'111'!$L$11),"x","")</f>
        <v/>
      </c>
    </row>
    <row r="234" spans="1:18" ht="15.75" hidden="1" customHeight="1">
      <c r="A234" s="32">
        <f t="shared" si="10"/>
        <v>2</v>
      </c>
      <c r="B234" s="33">
        <f t="shared" si="11"/>
        <v>42772</v>
      </c>
      <c r="C234" s="108" t="s">
        <v>251</v>
      </c>
      <c r="D234" s="33">
        <v>42772</v>
      </c>
      <c r="E234" s="86" t="s">
        <v>384</v>
      </c>
      <c r="F234" s="101"/>
      <c r="G234" s="149"/>
      <c r="H234" s="97"/>
      <c r="I234" s="97"/>
      <c r="J234" s="96"/>
      <c r="K234" s="97"/>
      <c r="L234" s="34">
        <v>6733000</v>
      </c>
      <c r="M234" s="35"/>
      <c r="N234" s="35" t="s">
        <v>33</v>
      </c>
      <c r="O234" s="43" t="str">
        <f>IF(AND('331-CT'!$G$5=TH!G234,OR(M234="331",N234="331")),"x","")</f>
        <v/>
      </c>
      <c r="P234" s="43" t="str">
        <f>IF(AND(A234='111'!$L$11,OR($M234=$P$7,$N234=$P$7)),"x","")</f>
        <v/>
      </c>
      <c r="Q234" s="43" t="str">
        <f>IF(AND($M234=$P$7,$A234&lt;'111'!$L$11),"x","")</f>
        <v/>
      </c>
      <c r="R234" s="43" t="str">
        <f>IF(AND($N234=$P$7,$A234&lt;'111'!$L$11),"x","")</f>
        <v>x</v>
      </c>
    </row>
    <row r="235" spans="1:18" ht="15.75" hidden="1" customHeight="1">
      <c r="A235" s="32">
        <f t="shared" si="10"/>
        <v>2</v>
      </c>
      <c r="B235" s="33">
        <f t="shared" si="11"/>
        <v>42772</v>
      </c>
      <c r="C235" s="108" t="s">
        <v>252</v>
      </c>
      <c r="D235" s="33">
        <v>42772</v>
      </c>
      <c r="E235" s="86" t="s">
        <v>587</v>
      </c>
      <c r="F235" s="101"/>
      <c r="G235" s="149"/>
      <c r="H235" s="97"/>
      <c r="I235" s="97"/>
      <c r="J235" s="96"/>
      <c r="K235" s="97"/>
      <c r="L235" s="34">
        <v>10517000</v>
      </c>
      <c r="M235" s="35"/>
      <c r="N235" s="35" t="s">
        <v>33</v>
      </c>
      <c r="O235" s="43" t="str">
        <f>IF(AND('331-CT'!$G$5=TH!G235,OR(M235="331",N235="331")),"x","")</f>
        <v/>
      </c>
      <c r="P235" s="43" t="str">
        <f>IF(AND(A235='111'!$L$11,OR($M235=$P$7,$N235=$P$7)),"x","")</f>
        <v/>
      </c>
      <c r="Q235" s="43" t="str">
        <f>IF(AND($M235=$P$7,$A235&lt;'111'!$L$11),"x","")</f>
        <v/>
      </c>
      <c r="R235" s="43" t="str">
        <f>IF(AND($N235=$P$7,$A235&lt;'111'!$L$11),"x","")</f>
        <v>x</v>
      </c>
    </row>
    <row r="236" spans="1:18" ht="15.75" hidden="1" customHeight="1">
      <c r="A236" s="32">
        <f t="shared" si="10"/>
        <v>2</v>
      </c>
      <c r="B236" s="33">
        <f t="shared" si="11"/>
        <v>42772</v>
      </c>
      <c r="C236" s="108" t="s">
        <v>253</v>
      </c>
      <c r="D236" s="33">
        <v>42772</v>
      </c>
      <c r="E236" s="36" t="s">
        <v>588</v>
      </c>
      <c r="F236" s="101"/>
      <c r="G236" s="151"/>
      <c r="H236" s="97"/>
      <c r="I236" s="97"/>
      <c r="J236" s="96"/>
      <c r="K236" s="97"/>
      <c r="L236" s="34">
        <v>6017000</v>
      </c>
      <c r="M236" s="35"/>
      <c r="N236" s="35" t="s">
        <v>33</v>
      </c>
      <c r="O236" s="43" t="str">
        <f>IF(AND('331-CT'!$G$5=TH!G236,OR(M236="331",N236="331")),"x","")</f>
        <v/>
      </c>
      <c r="P236" s="43" t="str">
        <f>IF(AND(A236='111'!$L$11,OR($M236=$P$7,$N236=$P$7)),"x","")</f>
        <v/>
      </c>
      <c r="Q236" s="43" t="str">
        <f>IF(AND($M236=$P$7,$A236&lt;'111'!$L$11),"x","")</f>
        <v/>
      </c>
      <c r="R236" s="43" t="str">
        <f>IF(AND($N236=$P$7,$A236&lt;'111'!$L$11),"x","")</f>
        <v>x</v>
      </c>
    </row>
    <row r="237" spans="1:18" ht="15.75" hidden="1" customHeight="1">
      <c r="A237" s="32">
        <f t="shared" si="10"/>
        <v>2</v>
      </c>
      <c r="B237" s="33">
        <f t="shared" si="11"/>
        <v>42772</v>
      </c>
      <c r="C237" s="108" t="s">
        <v>254</v>
      </c>
      <c r="D237" s="33">
        <v>42772</v>
      </c>
      <c r="E237" s="86" t="s">
        <v>589</v>
      </c>
      <c r="F237" s="101"/>
      <c r="G237" s="149"/>
      <c r="H237" s="97"/>
      <c r="I237" s="97"/>
      <c r="J237" s="96"/>
      <c r="K237" s="97"/>
      <c r="L237" s="34">
        <v>6017000</v>
      </c>
      <c r="M237" s="35"/>
      <c r="N237" s="35" t="s">
        <v>33</v>
      </c>
      <c r="O237" s="43" t="str">
        <f>IF(AND('331-CT'!$G$5=TH!G237,OR(M237="331",N237="331")),"x","")</f>
        <v/>
      </c>
      <c r="P237" s="43" t="str">
        <f>IF(AND(A237='111'!$L$11,OR($M237=$P$7,$N237=$P$7)),"x","")</f>
        <v/>
      </c>
      <c r="Q237" s="43" t="str">
        <f>IF(AND($M237=$P$7,$A237&lt;'111'!$L$11),"x","")</f>
        <v/>
      </c>
      <c r="R237" s="43" t="str">
        <f>IF(AND($N237=$P$7,$A237&lt;'111'!$L$11),"x","")</f>
        <v>x</v>
      </c>
    </row>
    <row r="238" spans="1:18" ht="15.75" hidden="1" customHeight="1">
      <c r="A238" s="32">
        <f t="shared" si="10"/>
        <v>2</v>
      </c>
      <c r="B238" s="33">
        <f t="shared" si="11"/>
        <v>42772</v>
      </c>
      <c r="C238" s="108" t="s">
        <v>260</v>
      </c>
      <c r="D238" s="33">
        <v>42772</v>
      </c>
      <c r="E238" s="86" t="s">
        <v>590</v>
      </c>
      <c r="F238" s="101"/>
      <c r="G238" s="149"/>
      <c r="H238" s="97"/>
      <c r="I238" s="97"/>
      <c r="J238" s="96"/>
      <c r="K238" s="97"/>
      <c r="L238" s="34">
        <v>6318000</v>
      </c>
      <c r="M238" s="35"/>
      <c r="N238" s="35" t="s">
        <v>33</v>
      </c>
      <c r="O238" s="43" t="str">
        <f>IF(AND('331-CT'!$G$5=TH!G238,OR(M238="331",N238="331")),"x","")</f>
        <v/>
      </c>
      <c r="P238" s="43" t="str">
        <f>IF(AND(A238='111'!$L$11,OR($M238=$P$7,$N238=$P$7)),"x","")</f>
        <v/>
      </c>
      <c r="Q238" s="43" t="str">
        <f>IF(AND($M238=$P$7,$A238&lt;'111'!$L$11),"x","")</f>
        <v/>
      </c>
      <c r="R238" s="43" t="str">
        <f>IF(AND($N238=$P$7,$A238&lt;'111'!$L$11),"x","")</f>
        <v>x</v>
      </c>
    </row>
    <row r="239" spans="1:18" ht="15.75" hidden="1" customHeight="1">
      <c r="A239" s="32">
        <f t="shared" si="10"/>
        <v>2</v>
      </c>
      <c r="B239" s="33">
        <f t="shared" si="11"/>
        <v>42772</v>
      </c>
      <c r="C239" s="108" t="s">
        <v>261</v>
      </c>
      <c r="D239" s="33">
        <v>42772</v>
      </c>
      <c r="E239" s="86" t="s">
        <v>591</v>
      </c>
      <c r="F239" s="101"/>
      <c r="G239" s="149"/>
      <c r="H239" s="97"/>
      <c r="I239" s="97"/>
      <c r="J239" s="96"/>
      <c r="K239" s="97"/>
      <c r="L239" s="34">
        <v>600000</v>
      </c>
      <c r="M239" s="35"/>
      <c r="N239" s="35" t="s">
        <v>33</v>
      </c>
      <c r="O239" s="43" t="str">
        <f>IF(AND('331-CT'!$G$5=TH!G239,OR(M239="331",N239="331")),"x","")</f>
        <v/>
      </c>
      <c r="P239" s="43" t="str">
        <f>IF(AND(A239='111'!$L$11,OR($M239=$P$7,$N239=$P$7)),"x","")</f>
        <v/>
      </c>
      <c r="Q239" s="43" t="str">
        <f>IF(AND($M239=$P$7,$A239&lt;'111'!$L$11),"x","")</f>
        <v/>
      </c>
      <c r="R239" s="43" t="str">
        <f>IF(AND($N239=$P$7,$A239&lt;'111'!$L$11),"x","")</f>
        <v>x</v>
      </c>
    </row>
    <row r="240" spans="1:18" ht="15.75" hidden="1" customHeight="1">
      <c r="A240" s="32">
        <f t="shared" si="10"/>
        <v>2</v>
      </c>
      <c r="B240" s="33">
        <f t="shared" si="11"/>
        <v>42772</v>
      </c>
      <c r="C240" s="108" t="s">
        <v>262</v>
      </c>
      <c r="D240" s="33">
        <v>42772</v>
      </c>
      <c r="E240" s="86" t="s">
        <v>592</v>
      </c>
      <c r="F240" s="101"/>
      <c r="G240" s="149"/>
      <c r="H240" s="97"/>
      <c r="I240" s="97"/>
      <c r="J240" s="96"/>
      <c r="K240" s="97"/>
      <c r="L240" s="34">
        <v>900000</v>
      </c>
      <c r="M240" s="35"/>
      <c r="N240" s="35" t="s">
        <v>33</v>
      </c>
      <c r="O240" s="43" t="str">
        <f>IF(AND('331-CT'!$G$5=TH!G240,OR(M240="331",N240="331")),"x","")</f>
        <v/>
      </c>
      <c r="P240" s="43" t="str">
        <f>IF(AND(A240='111'!$L$11,OR($M240=$P$7,$N240=$P$7)),"x","")</f>
        <v/>
      </c>
      <c r="Q240" s="43" t="str">
        <f>IF(AND($M240=$P$7,$A240&lt;'111'!$L$11),"x","")</f>
        <v/>
      </c>
      <c r="R240" s="43" t="str">
        <f>IF(AND($N240=$P$7,$A240&lt;'111'!$L$11),"x","")</f>
        <v>x</v>
      </c>
    </row>
    <row r="241" spans="1:18" ht="15.75" hidden="1" customHeight="1">
      <c r="A241" s="32">
        <f t="shared" si="10"/>
        <v>2</v>
      </c>
      <c r="B241" s="33">
        <f t="shared" si="11"/>
        <v>42772</v>
      </c>
      <c r="C241" s="108" t="s">
        <v>263</v>
      </c>
      <c r="D241" s="33">
        <v>42772</v>
      </c>
      <c r="E241" s="86" t="s">
        <v>593</v>
      </c>
      <c r="F241" s="101"/>
      <c r="G241" s="149"/>
      <c r="H241" s="97"/>
      <c r="I241" s="97"/>
      <c r="J241" s="96"/>
      <c r="K241" s="97"/>
      <c r="L241" s="34">
        <v>435000</v>
      </c>
      <c r="M241" s="35"/>
      <c r="N241" s="35" t="s">
        <v>33</v>
      </c>
      <c r="O241" s="43" t="str">
        <f>IF(AND('331-CT'!$G$5=TH!G241,OR(M241="331",N241="331")),"x","")</f>
        <v/>
      </c>
      <c r="P241" s="43" t="str">
        <f>IF(AND(A241='111'!$L$11,OR($M241=$P$7,$N241=$P$7)),"x","")</f>
        <v/>
      </c>
      <c r="Q241" s="43" t="str">
        <f>IF(AND($M241=$P$7,$A241&lt;'111'!$L$11),"x","")</f>
        <v/>
      </c>
      <c r="R241" s="43" t="str">
        <f>IF(AND($N241=$P$7,$A241&lt;'111'!$L$11),"x","")</f>
        <v>x</v>
      </c>
    </row>
    <row r="242" spans="1:18" ht="15.75" hidden="1" customHeight="1">
      <c r="A242" s="32">
        <f t="shared" si="10"/>
        <v>2</v>
      </c>
      <c r="B242" s="33">
        <f t="shared" si="11"/>
        <v>42774</v>
      </c>
      <c r="C242" s="108" t="s">
        <v>264</v>
      </c>
      <c r="D242" s="33">
        <v>42774</v>
      </c>
      <c r="E242" s="86" t="s">
        <v>594</v>
      </c>
      <c r="F242" s="101"/>
      <c r="G242" s="149"/>
      <c r="H242" s="97"/>
      <c r="I242" s="97"/>
      <c r="J242" s="96"/>
      <c r="K242" s="97"/>
      <c r="L242" s="34">
        <v>2000000</v>
      </c>
      <c r="M242" s="35"/>
      <c r="N242" s="35" t="s">
        <v>33</v>
      </c>
      <c r="O242" s="43" t="str">
        <f>IF(AND('331-CT'!$G$5=TH!G242,OR(M242="331",N242="331")),"x","")</f>
        <v/>
      </c>
      <c r="P242" s="43" t="str">
        <f>IF(AND(A242='111'!$L$11,OR($M242=$P$7,$N242=$P$7)),"x","")</f>
        <v/>
      </c>
      <c r="Q242" s="43" t="str">
        <f>IF(AND($M242=$P$7,$A242&lt;'111'!$L$11),"x","")</f>
        <v/>
      </c>
      <c r="R242" s="43" t="str">
        <f>IF(AND($N242=$P$7,$A242&lt;'111'!$L$11),"x","")</f>
        <v>x</v>
      </c>
    </row>
    <row r="243" spans="1:18" ht="15.75" hidden="1" customHeight="1">
      <c r="A243" s="32">
        <f t="shared" si="10"/>
        <v>2</v>
      </c>
      <c r="B243" s="33">
        <f t="shared" si="11"/>
        <v>42774</v>
      </c>
      <c r="C243" s="108" t="s">
        <v>265</v>
      </c>
      <c r="D243" s="33">
        <v>42774</v>
      </c>
      <c r="E243" s="86" t="s">
        <v>595</v>
      </c>
      <c r="F243" s="101"/>
      <c r="G243" s="149"/>
      <c r="H243" s="97"/>
      <c r="I243" s="97"/>
      <c r="J243" s="96"/>
      <c r="K243" s="97"/>
      <c r="L243" s="34">
        <v>7500000</v>
      </c>
      <c r="M243" s="35"/>
      <c r="N243" s="35" t="s">
        <v>33</v>
      </c>
      <c r="O243" s="43" t="str">
        <f>IF(AND('331-CT'!$G$5=TH!G243,OR(M243="331",N243="331")),"x","")</f>
        <v/>
      </c>
      <c r="P243" s="43" t="str">
        <f>IF(AND(A243='111'!$L$11,OR($M243=$P$7,$N243=$P$7)),"x","")</f>
        <v/>
      </c>
      <c r="Q243" s="43" t="str">
        <f>IF(AND($M243=$P$7,$A243&lt;'111'!$L$11),"x","")</f>
        <v/>
      </c>
      <c r="R243" s="43" t="str">
        <f>IF(AND($N243=$P$7,$A243&lt;'111'!$L$11),"x","")</f>
        <v>x</v>
      </c>
    </row>
    <row r="244" spans="1:18" ht="15.75" hidden="1" customHeight="1">
      <c r="A244" s="32">
        <f t="shared" si="10"/>
        <v>2</v>
      </c>
      <c r="B244" s="33">
        <f t="shared" si="11"/>
        <v>42774</v>
      </c>
      <c r="C244" s="108" t="s">
        <v>266</v>
      </c>
      <c r="D244" s="33">
        <v>42774</v>
      </c>
      <c r="E244" s="86" t="s">
        <v>596</v>
      </c>
      <c r="F244" s="101"/>
      <c r="G244" s="149"/>
      <c r="H244" s="97"/>
      <c r="I244" s="97"/>
      <c r="J244" s="96"/>
      <c r="K244" s="97"/>
      <c r="L244" s="34">
        <v>1000000</v>
      </c>
      <c r="M244" s="35"/>
      <c r="N244" s="35" t="s">
        <v>33</v>
      </c>
      <c r="O244" s="43" t="str">
        <f>IF(AND('331-CT'!$G$5=TH!G244,OR(M244="331",N244="331")),"x","")</f>
        <v/>
      </c>
      <c r="P244" s="43" t="str">
        <f>IF(AND(A244='111'!$L$11,OR($M244=$P$7,$N244=$P$7)),"x","")</f>
        <v/>
      </c>
      <c r="Q244" s="43" t="str">
        <f>IF(AND($M244=$P$7,$A244&lt;'111'!$L$11),"x","")</f>
        <v/>
      </c>
      <c r="R244" s="43" t="str">
        <f>IF(AND($N244=$P$7,$A244&lt;'111'!$L$11),"x","")</f>
        <v>x</v>
      </c>
    </row>
    <row r="245" spans="1:18" ht="15.75" hidden="1" customHeight="1">
      <c r="A245" s="32">
        <f t="shared" si="10"/>
        <v>2</v>
      </c>
      <c r="B245" s="33">
        <f t="shared" si="11"/>
        <v>42774</v>
      </c>
      <c r="C245" s="108" t="s">
        <v>267</v>
      </c>
      <c r="D245" s="33">
        <v>42774</v>
      </c>
      <c r="E245" s="86" t="s">
        <v>597</v>
      </c>
      <c r="F245" s="101"/>
      <c r="G245" s="149"/>
      <c r="H245" s="97"/>
      <c r="I245" s="97"/>
      <c r="J245" s="96"/>
      <c r="K245" s="97"/>
      <c r="L245" s="34">
        <v>820000</v>
      </c>
      <c r="M245" s="35"/>
      <c r="N245" s="35" t="s">
        <v>33</v>
      </c>
      <c r="O245" s="43" t="str">
        <f>IF(AND('331-CT'!$G$5=TH!G245,OR(M245="331",N245="331")),"x","")</f>
        <v/>
      </c>
      <c r="P245" s="43" t="str">
        <f>IF(AND(A245='111'!$L$11,OR($M245=$P$7,$N245=$P$7)),"x","")</f>
        <v/>
      </c>
      <c r="Q245" s="43" t="str">
        <f>IF(AND($M245=$P$7,$A245&lt;'111'!$L$11),"x","")</f>
        <v/>
      </c>
      <c r="R245" s="43" t="str">
        <f>IF(AND($N245=$P$7,$A245&lt;'111'!$L$11),"x","")</f>
        <v>x</v>
      </c>
    </row>
    <row r="246" spans="1:18" ht="15.75" hidden="1" customHeight="1">
      <c r="A246" s="32">
        <f t="shared" si="10"/>
        <v>2</v>
      </c>
      <c r="B246" s="33">
        <f t="shared" si="11"/>
        <v>42775</v>
      </c>
      <c r="C246" s="108" t="s">
        <v>259</v>
      </c>
      <c r="D246" s="33">
        <v>42775</v>
      </c>
      <c r="E246" s="86" t="s">
        <v>324</v>
      </c>
      <c r="F246" s="101"/>
      <c r="G246" s="149"/>
      <c r="H246" s="97"/>
      <c r="I246" s="97"/>
      <c r="J246" s="96"/>
      <c r="K246" s="97"/>
      <c r="L246" s="34">
        <v>1186000000</v>
      </c>
      <c r="M246" s="35" t="s">
        <v>33</v>
      </c>
      <c r="N246" s="35"/>
      <c r="O246" s="43" t="str">
        <f>IF(AND('331-CT'!$G$5=TH!G246,OR(M246="331",N246="331")),"x","")</f>
        <v/>
      </c>
      <c r="P246" s="43" t="str">
        <f>IF(AND(A246='111'!$L$11,OR($M246=$P$7,$N246=$P$7)),"x","")</f>
        <v/>
      </c>
      <c r="Q246" s="43" t="str">
        <f>IF(AND($M246=$P$7,$A246&lt;'111'!$L$11),"x","")</f>
        <v>x</v>
      </c>
      <c r="R246" s="43" t="str">
        <f>IF(AND($N246=$P$7,$A246&lt;'111'!$L$11),"x","")</f>
        <v/>
      </c>
    </row>
    <row r="247" spans="1:18" ht="15.75" hidden="1" customHeight="1">
      <c r="A247" s="32">
        <f t="shared" si="10"/>
        <v>2</v>
      </c>
      <c r="B247" s="33">
        <f t="shared" si="11"/>
        <v>42775</v>
      </c>
      <c r="C247" s="108" t="s">
        <v>308</v>
      </c>
      <c r="D247" s="33">
        <v>42775</v>
      </c>
      <c r="E247" s="86" t="s">
        <v>598</v>
      </c>
      <c r="F247" s="101"/>
      <c r="G247" s="149"/>
      <c r="H247" s="97"/>
      <c r="I247" s="97"/>
      <c r="J247" s="96"/>
      <c r="K247" s="97"/>
      <c r="L247" s="34">
        <v>2540000000</v>
      </c>
      <c r="M247" s="35" t="s">
        <v>33</v>
      </c>
      <c r="N247" s="35"/>
      <c r="O247" s="43" t="str">
        <f>IF(AND('331-CT'!$G$5=TH!G247,OR(M247="331",N247="331")),"x","")</f>
        <v/>
      </c>
      <c r="P247" s="43" t="str">
        <f>IF(AND(A247='111'!$L$11,OR($M247=$P$7,$N247=$P$7)),"x","")</f>
        <v/>
      </c>
      <c r="Q247" s="43" t="str">
        <f>IF(AND($M247=$P$7,$A247&lt;'111'!$L$11),"x","")</f>
        <v>x</v>
      </c>
      <c r="R247" s="43" t="str">
        <f>IF(AND($N247=$P$7,$A247&lt;'111'!$L$11),"x","")</f>
        <v/>
      </c>
    </row>
    <row r="248" spans="1:18" ht="15.75" hidden="1" customHeight="1">
      <c r="A248" s="32">
        <f t="shared" si="10"/>
        <v>2</v>
      </c>
      <c r="B248" s="33">
        <f t="shared" si="11"/>
        <v>42775</v>
      </c>
      <c r="C248" s="108" t="s">
        <v>268</v>
      </c>
      <c r="D248" s="33">
        <v>42775</v>
      </c>
      <c r="E248" s="36" t="s">
        <v>599</v>
      </c>
      <c r="F248" s="101"/>
      <c r="G248" s="151"/>
      <c r="H248" s="97"/>
      <c r="I248" s="97"/>
      <c r="J248" s="96"/>
      <c r="K248" s="97"/>
      <c r="L248" s="34">
        <v>3361200000</v>
      </c>
      <c r="M248" s="35"/>
      <c r="N248" s="35" t="s">
        <v>33</v>
      </c>
      <c r="O248" s="43" t="str">
        <f>IF(AND('331-CT'!$G$5=TH!G248,OR(M248="331",N248="331")),"x","")</f>
        <v/>
      </c>
      <c r="P248" s="43" t="str">
        <f>IF(AND(A248='111'!$L$11,OR($M248=$P$7,$N248=$P$7)),"x","")</f>
        <v/>
      </c>
      <c r="Q248" s="43" t="str">
        <f>IF(AND($M248=$P$7,$A248&lt;'111'!$L$11),"x","")</f>
        <v/>
      </c>
      <c r="R248" s="43" t="str">
        <f>IF(AND($N248=$P$7,$A248&lt;'111'!$L$11),"x","")</f>
        <v>x</v>
      </c>
    </row>
    <row r="249" spans="1:18" ht="15.75" hidden="1" customHeight="1">
      <c r="A249" s="32">
        <f t="shared" si="10"/>
        <v>2</v>
      </c>
      <c r="B249" s="33">
        <f t="shared" si="11"/>
        <v>42775</v>
      </c>
      <c r="C249" s="108" t="s">
        <v>269</v>
      </c>
      <c r="D249" s="33">
        <v>42775</v>
      </c>
      <c r="E249" s="86" t="s">
        <v>600</v>
      </c>
      <c r="F249" s="101"/>
      <c r="G249" s="149"/>
      <c r="H249" s="97"/>
      <c r="I249" s="97"/>
      <c r="J249" s="96"/>
      <c r="K249" s="97"/>
      <c r="L249" s="34">
        <v>15000000</v>
      </c>
      <c r="M249" s="35"/>
      <c r="N249" s="35" t="s">
        <v>33</v>
      </c>
      <c r="O249" s="43" t="str">
        <f>IF(AND('331-CT'!$G$5=TH!G249,OR(M249="331",N249="331")),"x","")</f>
        <v/>
      </c>
      <c r="P249" s="43" t="str">
        <f>IF(AND(A249='111'!$L$11,OR($M249=$P$7,$N249=$P$7)),"x","")</f>
        <v/>
      </c>
      <c r="Q249" s="43" t="str">
        <f>IF(AND($M249=$P$7,$A249&lt;'111'!$L$11),"x","")</f>
        <v/>
      </c>
      <c r="R249" s="43" t="str">
        <f>IF(AND($N249=$P$7,$A249&lt;'111'!$L$11),"x","")</f>
        <v>x</v>
      </c>
    </row>
    <row r="250" spans="1:18" ht="15.75" hidden="1" customHeight="1">
      <c r="A250" s="32">
        <f t="shared" si="10"/>
        <v>2</v>
      </c>
      <c r="B250" s="33">
        <f t="shared" si="11"/>
        <v>42775</v>
      </c>
      <c r="C250" s="108" t="s">
        <v>270</v>
      </c>
      <c r="D250" s="33">
        <v>42775</v>
      </c>
      <c r="E250" s="86" t="s">
        <v>601</v>
      </c>
      <c r="F250" s="101"/>
      <c r="G250" s="149"/>
      <c r="H250" s="97"/>
      <c r="I250" s="97"/>
      <c r="J250" s="96"/>
      <c r="K250" s="97"/>
      <c r="L250" s="34">
        <v>17200000</v>
      </c>
      <c r="M250" s="35"/>
      <c r="N250" s="35" t="s">
        <v>33</v>
      </c>
      <c r="O250" s="43" t="str">
        <f>IF(AND('331-CT'!$G$5=TH!G250,OR(M250="331",N250="331")),"x","")</f>
        <v/>
      </c>
      <c r="P250" s="43" t="str">
        <f>IF(AND(A250='111'!$L$11,OR($M250=$P$7,$N250=$P$7)),"x","")</f>
        <v/>
      </c>
      <c r="Q250" s="43" t="str">
        <f>IF(AND($M250=$P$7,$A250&lt;'111'!$L$11),"x","")</f>
        <v/>
      </c>
      <c r="R250" s="43" t="str">
        <f>IF(AND($N250=$P$7,$A250&lt;'111'!$L$11),"x","")</f>
        <v>x</v>
      </c>
    </row>
    <row r="251" spans="1:18" ht="15.75" hidden="1" customHeight="1">
      <c r="A251" s="32">
        <f t="shared" si="10"/>
        <v>2</v>
      </c>
      <c r="B251" s="33">
        <f t="shared" si="11"/>
        <v>42775</v>
      </c>
      <c r="C251" s="108" t="s">
        <v>271</v>
      </c>
      <c r="D251" s="33">
        <v>42775</v>
      </c>
      <c r="E251" s="86" t="s">
        <v>455</v>
      </c>
      <c r="F251" s="101"/>
      <c r="G251" s="149"/>
      <c r="H251" s="97"/>
      <c r="I251" s="97"/>
      <c r="J251" s="96"/>
      <c r="K251" s="97"/>
      <c r="L251" s="34">
        <v>1000000</v>
      </c>
      <c r="M251" s="35"/>
      <c r="N251" s="35" t="s">
        <v>33</v>
      </c>
      <c r="O251" s="43" t="str">
        <f>IF(AND('331-CT'!$G$5=TH!G251,OR(M251="331",N251="331")),"x","")</f>
        <v/>
      </c>
      <c r="P251" s="43" t="str">
        <f>IF(AND(A251='111'!$L$11,OR($M251=$P$7,$N251=$P$7)),"x","")</f>
        <v/>
      </c>
      <c r="Q251" s="43" t="str">
        <f>IF(AND($M251=$P$7,$A251&lt;'111'!$L$11),"x","")</f>
        <v/>
      </c>
      <c r="R251" s="43" t="str">
        <f>IF(AND($N251=$P$7,$A251&lt;'111'!$L$11),"x","")</f>
        <v>x</v>
      </c>
    </row>
    <row r="252" spans="1:18" ht="15.75" customHeight="1">
      <c r="A252" s="32">
        <f t="shared" si="10"/>
        <v>2</v>
      </c>
      <c r="B252" s="33">
        <f t="shared" si="11"/>
        <v>42776</v>
      </c>
      <c r="C252" s="108"/>
      <c r="D252" s="33">
        <v>42776</v>
      </c>
      <c r="E252" s="86" t="s">
        <v>471</v>
      </c>
      <c r="F252" s="101" t="s">
        <v>391</v>
      </c>
      <c r="G252" s="149" t="s">
        <v>579</v>
      </c>
      <c r="H252" s="97">
        <v>3660</v>
      </c>
      <c r="I252" s="97">
        <v>19500</v>
      </c>
      <c r="J252" s="96"/>
      <c r="K252" s="97"/>
      <c r="L252" s="34">
        <f>ROUND(H252*I252,-3)</f>
        <v>71370000</v>
      </c>
      <c r="M252" s="35" t="s">
        <v>92</v>
      </c>
      <c r="N252" s="35" t="s">
        <v>8</v>
      </c>
      <c r="O252" s="43" t="str">
        <f>IF(AND('331-CT'!$G$5=TH!G252,OR(M252="331",N252="331")),"x","")</f>
        <v/>
      </c>
      <c r="P252" s="43" t="str">
        <f>IF(AND(A252='111'!$L$11,OR($M252=$P$7,$N252=$P$7)),"x","")</f>
        <v/>
      </c>
      <c r="Q252" s="43" t="str">
        <f>IF(AND($M252=$P$7,$A252&lt;'111'!$L$11),"x","")</f>
        <v/>
      </c>
      <c r="R252" s="43" t="str">
        <f>IF(AND($N252=$P$7,$A252&lt;'111'!$L$11),"x","")</f>
        <v/>
      </c>
    </row>
    <row r="253" spans="1:18" ht="15.75" hidden="1" customHeight="1">
      <c r="A253" s="32">
        <f t="shared" si="10"/>
        <v>2</v>
      </c>
      <c r="B253" s="33">
        <f t="shared" si="11"/>
        <v>42777</v>
      </c>
      <c r="C253" s="108" t="s">
        <v>290</v>
      </c>
      <c r="D253" s="33">
        <v>42777</v>
      </c>
      <c r="E253" s="86" t="s">
        <v>602</v>
      </c>
      <c r="F253" s="101"/>
      <c r="G253" s="149"/>
      <c r="H253" s="97"/>
      <c r="I253" s="97"/>
      <c r="J253" s="96"/>
      <c r="K253" s="97"/>
      <c r="L253" s="34">
        <v>10000000</v>
      </c>
      <c r="M253" s="35"/>
      <c r="N253" s="35" t="s">
        <v>33</v>
      </c>
      <c r="O253" s="43" t="str">
        <f>IF(AND('331-CT'!$G$5=TH!G253,OR(M253="331",N253="331")),"x","")</f>
        <v/>
      </c>
      <c r="P253" s="43" t="str">
        <f>IF(AND(A253='111'!$L$11,OR($M253=$P$7,$N253=$P$7)),"x","")</f>
        <v/>
      </c>
      <c r="Q253" s="43" t="str">
        <f>IF(AND($M253=$P$7,$A253&lt;'111'!$L$11),"x","")</f>
        <v/>
      </c>
      <c r="R253" s="43" t="str">
        <f>IF(AND($N253=$P$7,$A253&lt;'111'!$L$11),"x","")</f>
        <v>x</v>
      </c>
    </row>
    <row r="254" spans="1:18" ht="15.75" hidden="1" customHeight="1">
      <c r="A254" s="32">
        <f t="shared" si="10"/>
        <v>2</v>
      </c>
      <c r="B254" s="33">
        <f t="shared" si="11"/>
        <v>42777</v>
      </c>
      <c r="C254" s="108" t="s">
        <v>291</v>
      </c>
      <c r="D254" s="33">
        <v>42777</v>
      </c>
      <c r="E254" s="86" t="s">
        <v>603</v>
      </c>
      <c r="F254" s="101"/>
      <c r="G254" s="149"/>
      <c r="H254" s="97"/>
      <c r="I254" s="97"/>
      <c r="J254" s="96"/>
      <c r="K254" s="97"/>
      <c r="L254" s="34">
        <v>36000000</v>
      </c>
      <c r="M254" s="35"/>
      <c r="N254" s="35" t="s">
        <v>33</v>
      </c>
      <c r="O254" s="43" t="str">
        <f>IF(AND('331-CT'!$G$5=TH!G254,OR(M254="331",N254="331")),"x","")</f>
        <v/>
      </c>
      <c r="P254" s="43" t="str">
        <f>IF(AND(A254='111'!$L$11,OR($M254=$P$7,$N254=$P$7)),"x","")</f>
        <v/>
      </c>
      <c r="Q254" s="43" t="str">
        <f>IF(AND($M254=$P$7,$A254&lt;'111'!$L$11),"x","")</f>
        <v/>
      </c>
      <c r="R254" s="43" t="str">
        <f>IF(AND($N254=$P$7,$A254&lt;'111'!$L$11),"x","")</f>
        <v>x</v>
      </c>
    </row>
    <row r="255" spans="1:18" ht="15.75" hidden="1" customHeight="1">
      <c r="A255" s="32">
        <f t="shared" si="10"/>
        <v>2</v>
      </c>
      <c r="B255" s="33">
        <f t="shared" si="11"/>
        <v>42777</v>
      </c>
      <c r="C255" s="108" t="s">
        <v>292</v>
      </c>
      <c r="D255" s="33">
        <v>42777</v>
      </c>
      <c r="E255" s="86" t="s">
        <v>468</v>
      </c>
      <c r="F255" s="101"/>
      <c r="G255" s="149"/>
      <c r="H255" s="97"/>
      <c r="I255" s="97"/>
      <c r="J255" s="96"/>
      <c r="K255" s="97"/>
      <c r="L255" s="34">
        <v>225000</v>
      </c>
      <c r="M255" s="35"/>
      <c r="N255" s="35" t="s">
        <v>33</v>
      </c>
      <c r="O255" s="43" t="str">
        <f>IF(AND('331-CT'!$G$5=TH!G255,OR(M255="331",N255="331")),"x","")</f>
        <v/>
      </c>
      <c r="P255" s="43" t="str">
        <f>IF(AND(A255='111'!$L$11,OR($M255=$P$7,$N255=$P$7)),"x","")</f>
        <v/>
      </c>
      <c r="Q255" s="43" t="str">
        <f>IF(AND($M255=$P$7,$A255&lt;'111'!$L$11),"x","")</f>
        <v/>
      </c>
      <c r="R255" s="43" t="str">
        <f>IF(AND($N255=$P$7,$A255&lt;'111'!$L$11),"x","")</f>
        <v>x</v>
      </c>
    </row>
    <row r="256" spans="1:18" ht="15.75" hidden="1" customHeight="1">
      <c r="A256" s="32">
        <f t="shared" si="10"/>
        <v>2</v>
      </c>
      <c r="B256" s="33">
        <f t="shared" si="11"/>
        <v>42777</v>
      </c>
      <c r="C256" s="108" t="s">
        <v>293</v>
      </c>
      <c r="D256" s="33">
        <v>42777</v>
      </c>
      <c r="E256" s="86" t="s">
        <v>604</v>
      </c>
      <c r="F256" s="101"/>
      <c r="G256" s="149"/>
      <c r="H256" s="97"/>
      <c r="I256" s="97"/>
      <c r="J256" s="96"/>
      <c r="K256" s="97"/>
      <c r="L256" s="34">
        <v>6000000</v>
      </c>
      <c r="M256" s="35"/>
      <c r="N256" s="35" t="s">
        <v>33</v>
      </c>
      <c r="O256" s="43" t="str">
        <f>IF(AND('331-CT'!$G$5=TH!G256,OR(M256="331",N256="331")),"x","")</f>
        <v/>
      </c>
      <c r="P256" s="43" t="str">
        <f>IF(AND(A256='111'!$L$11,OR($M256=$P$7,$N256=$P$7)),"x","")</f>
        <v/>
      </c>
      <c r="Q256" s="43" t="str">
        <f>IF(AND($M256=$P$7,$A256&lt;'111'!$L$11),"x","")</f>
        <v/>
      </c>
      <c r="R256" s="43" t="str">
        <f>IF(AND($N256=$P$7,$A256&lt;'111'!$L$11),"x","")</f>
        <v>x</v>
      </c>
    </row>
    <row r="257" spans="1:18" ht="15.75" hidden="1" customHeight="1">
      <c r="A257" s="32">
        <f t="shared" si="10"/>
        <v>2</v>
      </c>
      <c r="B257" s="33">
        <f t="shared" si="11"/>
        <v>42779</v>
      </c>
      <c r="C257" s="108" t="s">
        <v>294</v>
      </c>
      <c r="D257" s="33">
        <v>42779</v>
      </c>
      <c r="E257" s="86" t="s">
        <v>605</v>
      </c>
      <c r="F257" s="101"/>
      <c r="G257" s="149"/>
      <c r="H257" s="97"/>
      <c r="I257" s="97"/>
      <c r="J257" s="96"/>
      <c r="K257" s="97"/>
      <c r="L257" s="34">
        <v>70000000</v>
      </c>
      <c r="M257" s="35"/>
      <c r="N257" s="35" t="s">
        <v>33</v>
      </c>
      <c r="O257" s="43" t="str">
        <f>IF(AND('331-CT'!$G$5=TH!G257,OR(M257="331",N257="331")),"x","")</f>
        <v/>
      </c>
      <c r="P257" s="43" t="str">
        <f>IF(AND(A257='111'!$L$11,OR($M257=$P$7,$N257=$P$7)),"x","")</f>
        <v/>
      </c>
      <c r="Q257" s="43" t="str">
        <f>IF(AND($M257=$P$7,$A257&lt;'111'!$L$11),"x","")</f>
        <v/>
      </c>
      <c r="R257" s="43" t="str">
        <f>IF(AND($N257=$P$7,$A257&lt;'111'!$L$11),"x","")</f>
        <v>x</v>
      </c>
    </row>
    <row r="258" spans="1:18" ht="15.75" hidden="1" customHeight="1">
      <c r="A258" s="32">
        <f t="shared" si="10"/>
        <v>2</v>
      </c>
      <c r="B258" s="33">
        <f t="shared" si="11"/>
        <v>42779</v>
      </c>
      <c r="C258" s="108" t="s">
        <v>295</v>
      </c>
      <c r="D258" s="33">
        <v>42779</v>
      </c>
      <c r="E258" s="36" t="s">
        <v>606</v>
      </c>
      <c r="F258" s="101"/>
      <c r="G258" s="151"/>
      <c r="H258" s="97"/>
      <c r="I258" s="97"/>
      <c r="J258" s="96"/>
      <c r="K258" s="97"/>
      <c r="L258" s="34">
        <v>2837000</v>
      </c>
      <c r="M258" s="35"/>
      <c r="N258" s="35" t="s">
        <v>33</v>
      </c>
      <c r="O258" s="43" t="str">
        <f>IF(AND('331-CT'!$G$5=TH!G258,OR(M258="331",N258="331")),"x","")</f>
        <v/>
      </c>
      <c r="P258" s="43" t="str">
        <f>IF(AND(A258='111'!$L$11,OR($M258=$P$7,$N258=$P$7)),"x","")</f>
        <v/>
      </c>
      <c r="Q258" s="43" t="str">
        <f>IF(AND($M258=$P$7,$A258&lt;'111'!$L$11),"x","")</f>
        <v/>
      </c>
      <c r="R258" s="43" t="str">
        <f>IF(AND($N258=$P$7,$A258&lt;'111'!$L$11),"x","")</f>
        <v>x</v>
      </c>
    </row>
    <row r="259" spans="1:18" ht="15.75" hidden="1" customHeight="1">
      <c r="A259" s="32">
        <f t="shared" si="10"/>
        <v>2</v>
      </c>
      <c r="B259" s="33">
        <f t="shared" si="11"/>
        <v>42779</v>
      </c>
      <c r="C259" s="108" t="s">
        <v>296</v>
      </c>
      <c r="D259" s="33">
        <v>42779</v>
      </c>
      <c r="E259" s="86" t="s">
        <v>607</v>
      </c>
      <c r="F259" s="101"/>
      <c r="G259" s="149"/>
      <c r="H259" s="97"/>
      <c r="I259" s="97"/>
      <c r="J259" s="96"/>
      <c r="K259" s="97"/>
      <c r="L259" s="34">
        <v>740000</v>
      </c>
      <c r="M259" s="35"/>
      <c r="N259" s="35" t="s">
        <v>33</v>
      </c>
      <c r="O259" s="43" t="str">
        <f>IF(AND('331-CT'!$G$5=TH!G259,OR(M259="331",N259="331")),"x","")</f>
        <v/>
      </c>
      <c r="P259" s="43" t="str">
        <f>IF(AND(A259='111'!$L$11,OR($M259=$P$7,$N259=$P$7)),"x","")</f>
        <v/>
      </c>
      <c r="Q259" s="43" t="str">
        <f>IF(AND($M259=$P$7,$A259&lt;'111'!$L$11),"x","")</f>
        <v/>
      </c>
      <c r="R259" s="43" t="str">
        <f>IF(AND($N259=$P$7,$A259&lt;'111'!$L$11),"x","")</f>
        <v>x</v>
      </c>
    </row>
    <row r="260" spans="1:18" ht="15.75" hidden="1" customHeight="1">
      <c r="A260" s="32">
        <f t="shared" si="10"/>
        <v>2</v>
      </c>
      <c r="B260" s="33">
        <f t="shared" si="11"/>
        <v>42779</v>
      </c>
      <c r="C260" s="108" t="s">
        <v>297</v>
      </c>
      <c r="D260" s="33">
        <v>42779</v>
      </c>
      <c r="E260" s="86" t="s">
        <v>608</v>
      </c>
      <c r="F260" s="101"/>
      <c r="G260" s="149"/>
      <c r="H260" s="97"/>
      <c r="I260" s="97"/>
      <c r="J260" s="96"/>
      <c r="K260" s="97"/>
      <c r="L260" s="34">
        <v>5000000</v>
      </c>
      <c r="M260" s="35"/>
      <c r="N260" s="35" t="s">
        <v>33</v>
      </c>
      <c r="O260" s="43" t="str">
        <f>IF(AND('331-CT'!$G$5=TH!G260,OR(M260="331",N260="331")),"x","")</f>
        <v/>
      </c>
      <c r="P260" s="43" t="str">
        <f>IF(AND(A260='111'!$L$11,OR($M260=$P$7,$N260=$P$7)),"x","")</f>
        <v/>
      </c>
      <c r="Q260" s="43" t="str">
        <f>IF(AND($M260=$P$7,$A260&lt;'111'!$L$11),"x","")</f>
        <v/>
      </c>
      <c r="R260" s="43" t="str">
        <f>IF(AND($N260=$P$7,$A260&lt;'111'!$L$11),"x","")</f>
        <v>x</v>
      </c>
    </row>
    <row r="261" spans="1:18" ht="15.75" hidden="1" customHeight="1">
      <c r="A261" s="32">
        <f t="shared" si="10"/>
        <v>2</v>
      </c>
      <c r="B261" s="33">
        <f t="shared" si="11"/>
        <v>42780</v>
      </c>
      <c r="C261" s="108" t="s">
        <v>309</v>
      </c>
      <c r="D261" s="33">
        <v>42780</v>
      </c>
      <c r="E261" s="86" t="s">
        <v>324</v>
      </c>
      <c r="F261" s="101"/>
      <c r="G261" s="149"/>
      <c r="H261" s="97"/>
      <c r="I261" s="97"/>
      <c r="J261" s="96"/>
      <c r="K261" s="97"/>
      <c r="L261" s="34">
        <v>6280000000</v>
      </c>
      <c r="M261" s="35" t="s">
        <v>33</v>
      </c>
      <c r="N261" s="35"/>
      <c r="O261" s="43" t="str">
        <f>IF(AND('331-CT'!$G$5=TH!G261,OR(M261="331",N261="331")),"x","")</f>
        <v/>
      </c>
      <c r="P261" s="43" t="str">
        <f>IF(AND(A261='111'!$L$11,OR($M261=$P$7,$N261=$P$7)),"x","")</f>
        <v/>
      </c>
      <c r="Q261" s="43" t="str">
        <f>IF(AND($M261=$P$7,$A261&lt;'111'!$L$11),"x","")</f>
        <v>x</v>
      </c>
      <c r="R261" s="43" t="str">
        <f>IF(AND($N261=$P$7,$A261&lt;'111'!$L$11),"x","")</f>
        <v/>
      </c>
    </row>
    <row r="262" spans="1:18" ht="15.75" hidden="1" customHeight="1">
      <c r="A262" s="32">
        <f t="shared" si="10"/>
        <v>2</v>
      </c>
      <c r="B262" s="33">
        <f t="shared" si="11"/>
        <v>42780</v>
      </c>
      <c r="C262" s="108" t="s">
        <v>298</v>
      </c>
      <c r="D262" s="33">
        <v>42780</v>
      </c>
      <c r="E262" s="86" t="s">
        <v>609</v>
      </c>
      <c r="F262" s="101"/>
      <c r="G262" s="149"/>
      <c r="H262" s="97"/>
      <c r="I262" s="97"/>
      <c r="J262" s="96"/>
      <c r="K262" s="97"/>
      <c r="L262" s="34">
        <v>6022293000</v>
      </c>
      <c r="M262" s="35"/>
      <c r="N262" s="35" t="s">
        <v>33</v>
      </c>
      <c r="O262" s="43" t="str">
        <f>IF(AND('331-CT'!$G$5=TH!G262,OR(M262="331",N262="331")),"x","")</f>
        <v/>
      </c>
      <c r="P262" s="43" t="str">
        <f>IF(AND(A262='111'!$L$11,OR($M262=$P$7,$N262=$P$7)),"x","")</f>
        <v/>
      </c>
      <c r="Q262" s="43" t="str">
        <f>IF(AND($M262=$P$7,$A262&lt;'111'!$L$11),"x","")</f>
        <v/>
      </c>
      <c r="R262" s="43" t="str">
        <f>IF(AND($N262=$P$7,$A262&lt;'111'!$L$11),"x","")</f>
        <v>x</v>
      </c>
    </row>
    <row r="263" spans="1:18" ht="15.75" hidden="1" customHeight="1">
      <c r="A263" s="32">
        <f t="shared" si="10"/>
        <v>2</v>
      </c>
      <c r="B263" s="33">
        <f t="shared" si="11"/>
        <v>42780</v>
      </c>
      <c r="C263" s="108" t="s">
        <v>316</v>
      </c>
      <c r="D263" s="33">
        <v>42780</v>
      </c>
      <c r="E263" s="86" t="s">
        <v>610</v>
      </c>
      <c r="F263" s="101"/>
      <c r="G263" s="149"/>
      <c r="H263" s="97"/>
      <c r="I263" s="97"/>
      <c r="J263" s="96"/>
      <c r="K263" s="97"/>
      <c r="L263" s="34">
        <v>1080000</v>
      </c>
      <c r="M263" s="35"/>
      <c r="N263" s="35" t="s">
        <v>33</v>
      </c>
      <c r="O263" s="43" t="str">
        <f>IF(AND('331-CT'!$G$5=TH!G263,OR(M263="331",N263="331")),"x","")</f>
        <v/>
      </c>
      <c r="P263" s="43" t="str">
        <f>IF(AND(A263='111'!$L$11,OR($M263=$P$7,$N263=$P$7)),"x","")</f>
        <v/>
      </c>
      <c r="Q263" s="43" t="str">
        <f>IF(AND($M263=$P$7,$A263&lt;'111'!$L$11),"x","")</f>
        <v/>
      </c>
      <c r="R263" s="43" t="str">
        <f>IF(AND($N263=$P$7,$A263&lt;'111'!$L$11),"x","")</f>
        <v>x</v>
      </c>
    </row>
    <row r="264" spans="1:18" ht="15.75" hidden="1" customHeight="1">
      <c r="A264" s="32">
        <f t="shared" si="10"/>
        <v>2</v>
      </c>
      <c r="B264" s="33">
        <f t="shared" si="11"/>
        <v>42780</v>
      </c>
      <c r="C264" s="108" t="s">
        <v>317</v>
      </c>
      <c r="D264" s="33">
        <v>42780</v>
      </c>
      <c r="E264" s="86" t="s">
        <v>611</v>
      </c>
      <c r="F264" s="101"/>
      <c r="G264" s="149"/>
      <c r="H264" s="97"/>
      <c r="I264" s="97"/>
      <c r="J264" s="96"/>
      <c r="K264" s="97"/>
      <c r="L264" s="34">
        <v>2216000</v>
      </c>
      <c r="M264" s="35"/>
      <c r="N264" s="35" t="s">
        <v>33</v>
      </c>
      <c r="O264" s="43" t="str">
        <f>IF(AND('331-CT'!$G$5=TH!G264,OR(M264="331",N264="331")),"x","")</f>
        <v/>
      </c>
      <c r="P264" s="43" t="str">
        <f>IF(AND(A264='111'!$L$11,OR($M264=$P$7,$N264=$P$7)),"x","")</f>
        <v/>
      </c>
      <c r="Q264" s="43" t="str">
        <f>IF(AND($M264=$P$7,$A264&lt;'111'!$L$11),"x","")</f>
        <v/>
      </c>
      <c r="R264" s="43" t="str">
        <f>IF(AND($N264=$P$7,$A264&lt;'111'!$L$11),"x","")</f>
        <v>x</v>
      </c>
    </row>
    <row r="265" spans="1:18" ht="15.75" hidden="1" customHeight="1">
      <c r="A265" s="32">
        <f t="shared" si="10"/>
        <v>2</v>
      </c>
      <c r="B265" s="33">
        <f t="shared" si="11"/>
        <v>42780</v>
      </c>
      <c r="C265" s="108" t="s">
        <v>318</v>
      </c>
      <c r="D265" s="33">
        <v>42780</v>
      </c>
      <c r="E265" s="86" t="s">
        <v>612</v>
      </c>
      <c r="F265" s="101"/>
      <c r="G265" s="149"/>
      <c r="H265" s="97"/>
      <c r="I265" s="97"/>
      <c r="J265" s="96"/>
      <c r="K265" s="97"/>
      <c r="L265" s="34">
        <v>30000000</v>
      </c>
      <c r="M265" s="35"/>
      <c r="N265" s="35" t="s">
        <v>33</v>
      </c>
      <c r="O265" s="43" t="str">
        <f>IF(AND('331-CT'!$G$5=TH!G265,OR(M265="331",N265="331")),"x","")</f>
        <v/>
      </c>
      <c r="P265" s="43" t="str">
        <f>IF(AND(A265='111'!$L$11,OR($M265=$P$7,$N265=$P$7)),"x","")</f>
        <v/>
      </c>
      <c r="Q265" s="43" t="str">
        <f>IF(AND($M265=$P$7,$A265&lt;'111'!$L$11),"x","")</f>
        <v/>
      </c>
      <c r="R265" s="43" t="str">
        <f>IF(AND($N265=$P$7,$A265&lt;'111'!$L$11),"x","")</f>
        <v>x</v>
      </c>
    </row>
    <row r="266" spans="1:18" ht="15.75" hidden="1" customHeight="1">
      <c r="A266" s="32">
        <f t="shared" si="10"/>
        <v>2</v>
      </c>
      <c r="B266" s="33">
        <f t="shared" si="11"/>
        <v>42780</v>
      </c>
      <c r="C266" s="108" t="s">
        <v>319</v>
      </c>
      <c r="D266" s="33">
        <v>42780</v>
      </c>
      <c r="E266" s="86" t="s">
        <v>613</v>
      </c>
      <c r="F266" s="101"/>
      <c r="G266" s="149"/>
      <c r="H266" s="97"/>
      <c r="I266" s="97"/>
      <c r="J266" s="96"/>
      <c r="K266" s="97"/>
      <c r="L266" s="34">
        <v>36000000</v>
      </c>
      <c r="M266" s="35"/>
      <c r="N266" s="35" t="s">
        <v>33</v>
      </c>
      <c r="O266" s="43" t="str">
        <f>IF(AND('331-CT'!$G$5=TH!G266,OR(M266="331",N266="331")),"x","")</f>
        <v/>
      </c>
      <c r="P266" s="43" t="str">
        <f>IF(AND(A266='111'!$L$11,OR($M266=$P$7,$N266=$P$7)),"x","")</f>
        <v/>
      </c>
      <c r="Q266" s="43" t="str">
        <f>IF(AND($M266=$P$7,$A266&lt;'111'!$L$11),"x","")</f>
        <v/>
      </c>
      <c r="R266" s="43" t="str">
        <f>IF(AND($N266=$P$7,$A266&lt;'111'!$L$11),"x","")</f>
        <v>x</v>
      </c>
    </row>
    <row r="267" spans="1:18" ht="15.75" hidden="1" customHeight="1">
      <c r="A267" s="32">
        <f t="shared" si="10"/>
        <v>2</v>
      </c>
      <c r="B267" s="33">
        <f t="shared" si="11"/>
        <v>42780</v>
      </c>
      <c r="C267" s="108" t="s">
        <v>325</v>
      </c>
      <c r="D267" s="33">
        <v>42780</v>
      </c>
      <c r="E267" s="86" t="s">
        <v>614</v>
      </c>
      <c r="F267" s="101"/>
      <c r="G267" s="149"/>
      <c r="H267" s="97"/>
      <c r="I267" s="97"/>
      <c r="J267" s="96"/>
      <c r="K267" s="97"/>
      <c r="L267" s="34">
        <v>4720000</v>
      </c>
      <c r="M267" s="35"/>
      <c r="N267" s="35" t="s">
        <v>33</v>
      </c>
      <c r="O267" s="43" t="str">
        <f>IF(AND('331-CT'!$G$5=TH!G267,OR(M267="331",N267="331")),"x","")</f>
        <v/>
      </c>
      <c r="P267" s="43" t="str">
        <f>IF(AND(A267='111'!$L$11,OR($M267=$P$7,$N267=$P$7)),"x","")</f>
        <v/>
      </c>
      <c r="Q267" s="43" t="str">
        <f>IF(AND($M267=$P$7,$A267&lt;'111'!$L$11),"x","")</f>
        <v/>
      </c>
      <c r="R267" s="43" t="str">
        <f>IF(AND($N267=$P$7,$A267&lt;'111'!$L$11),"x","")</f>
        <v>x</v>
      </c>
    </row>
    <row r="268" spans="1:18" ht="15.75" customHeight="1">
      <c r="A268" s="32">
        <f t="shared" ref="A268:A331" si="12">IF(B268&lt;&gt;"",MONTH(B268),"")</f>
        <v>2</v>
      </c>
      <c r="B268" s="33">
        <f t="shared" ref="B268:B331" si="13">D268</f>
        <v>42781</v>
      </c>
      <c r="C268" s="108"/>
      <c r="D268" s="33">
        <v>42781</v>
      </c>
      <c r="E268" s="86" t="s">
        <v>469</v>
      </c>
      <c r="F268" s="101"/>
      <c r="G268" s="7" t="s">
        <v>111</v>
      </c>
      <c r="H268" s="97">
        <v>460</v>
      </c>
      <c r="I268" s="97">
        <v>85000</v>
      </c>
      <c r="J268" s="96"/>
      <c r="K268" s="97"/>
      <c r="L268" s="34">
        <f>ROUND(H268*I268,-3)</f>
        <v>39100000</v>
      </c>
      <c r="M268" s="35" t="s">
        <v>92</v>
      </c>
      <c r="N268" s="35" t="s">
        <v>8</v>
      </c>
      <c r="O268" s="43" t="str">
        <f>IF(AND('331-CT'!$G$5=TH!G268,OR(M268="331",N268="331")),"x","")</f>
        <v/>
      </c>
      <c r="P268" s="43" t="str">
        <f>IF(AND(A268='111'!$L$11,OR($M268=$P$7,$N268=$P$7)),"x","")</f>
        <v/>
      </c>
      <c r="Q268" s="43" t="str">
        <f>IF(AND($M268=$P$7,$A268&lt;'111'!$L$11),"x","")</f>
        <v/>
      </c>
      <c r="R268" s="43" t="str">
        <f>IF(AND($N268=$P$7,$A268&lt;'111'!$L$11),"x","")</f>
        <v/>
      </c>
    </row>
    <row r="269" spans="1:18" ht="15.75" hidden="1" customHeight="1">
      <c r="A269" s="32">
        <f t="shared" si="12"/>
        <v>2</v>
      </c>
      <c r="B269" s="33">
        <f t="shared" si="13"/>
        <v>42782</v>
      </c>
      <c r="C269" s="108" t="s">
        <v>310</v>
      </c>
      <c r="D269" s="33">
        <v>42782</v>
      </c>
      <c r="E269" s="86" t="s">
        <v>539</v>
      </c>
      <c r="F269" s="101"/>
      <c r="G269" s="149"/>
      <c r="H269" s="97"/>
      <c r="I269" s="97"/>
      <c r="J269" s="96"/>
      <c r="K269" s="97"/>
      <c r="L269" s="34">
        <v>500000000</v>
      </c>
      <c r="M269" s="35" t="s">
        <v>33</v>
      </c>
      <c r="N269" s="35"/>
      <c r="O269" s="43" t="str">
        <f>IF(AND('331-CT'!$G$5=TH!G269,OR(M269="331",N269="331")),"x","")</f>
        <v/>
      </c>
      <c r="P269" s="43" t="str">
        <f>IF(AND(A269='111'!$L$11,OR($M269=$P$7,$N269=$P$7)),"x","")</f>
        <v/>
      </c>
      <c r="Q269" s="43" t="str">
        <f>IF(AND($M269=$P$7,$A269&lt;'111'!$L$11),"x","")</f>
        <v>x</v>
      </c>
      <c r="R269" s="43" t="str">
        <f>IF(AND($N269=$P$7,$A269&lt;'111'!$L$11),"x","")</f>
        <v/>
      </c>
    </row>
    <row r="270" spans="1:18" ht="15.75" hidden="1" customHeight="1">
      <c r="A270" s="32">
        <f t="shared" si="12"/>
        <v>2</v>
      </c>
      <c r="B270" s="33">
        <f t="shared" si="13"/>
        <v>42782</v>
      </c>
      <c r="C270" s="108" t="s">
        <v>326</v>
      </c>
      <c r="D270" s="33">
        <v>42782</v>
      </c>
      <c r="E270" s="86" t="s">
        <v>615</v>
      </c>
      <c r="F270" s="101"/>
      <c r="G270" s="149"/>
      <c r="H270" s="97"/>
      <c r="I270" s="97"/>
      <c r="J270" s="96"/>
      <c r="K270" s="97"/>
      <c r="L270" s="34">
        <v>350000000</v>
      </c>
      <c r="M270" s="35"/>
      <c r="N270" s="35" t="s">
        <v>33</v>
      </c>
      <c r="O270" s="43" t="str">
        <f>IF(AND('331-CT'!$G$5=TH!G270,OR(M270="331",N270="331")),"x","")</f>
        <v/>
      </c>
      <c r="P270" s="43" t="str">
        <f>IF(AND(A270='111'!$L$11,OR($M270=$P$7,$N270=$P$7)),"x","")</f>
        <v/>
      </c>
      <c r="Q270" s="43" t="str">
        <f>IF(AND($M270=$P$7,$A270&lt;'111'!$L$11),"x","")</f>
        <v/>
      </c>
      <c r="R270" s="43" t="str">
        <f>IF(AND($N270=$P$7,$A270&lt;'111'!$L$11),"x","")</f>
        <v>x</v>
      </c>
    </row>
    <row r="271" spans="1:18" ht="15.75" hidden="1" customHeight="1">
      <c r="A271" s="32">
        <f t="shared" si="12"/>
        <v>2</v>
      </c>
      <c r="B271" s="33">
        <f t="shared" si="13"/>
        <v>42782</v>
      </c>
      <c r="C271" s="108" t="s">
        <v>327</v>
      </c>
      <c r="D271" s="33">
        <v>42782</v>
      </c>
      <c r="E271" s="36" t="s">
        <v>616</v>
      </c>
      <c r="F271" s="101"/>
      <c r="G271" s="151"/>
      <c r="H271" s="97"/>
      <c r="I271" s="97"/>
      <c r="J271" s="96"/>
      <c r="K271" s="97"/>
      <c r="L271" s="34">
        <v>161349000</v>
      </c>
      <c r="M271" s="35"/>
      <c r="N271" s="35" t="s">
        <v>33</v>
      </c>
      <c r="O271" s="43" t="str">
        <f>IF(AND('331-CT'!$G$5=TH!G271,OR(M271="331",N271="331")),"x","")</f>
        <v/>
      </c>
      <c r="P271" s="43" t="str">
        <f>IF(AND(A271='111'!$L$11,OR($M271=$P$7,$N271=$P$7)),"x","")</f>
        <v/>
      </c>
      <c r="Q271" s="43" t="str">
        <f>IF(AND($M271=$P$7,$A271&lt;'111'!$L$11),"x","")</f>
        <v/>
      </c>
      <c r="R271" s="43" t="str">
        <f>IF(AND($N271=$P$7,$A271&lt;'111'!$L$11),"x","")</f>
        <v>x</v>
      </c>
    </row>
    <row r="272" spans="1:18" ht="15.75" hidden="1" customHeight="1">
      <c r="A272" s="32">
        <f t="shared" si="12"/>
        <v>2</v>
      </c>
      <c r="B272" s="33">
        <f t="shared" si="13"/>
        <v>42782</v>
      </c>
      <c r="C272" s="108" t="s">
        <v>328</v>
      </c>
      <c r="D272" s="33">
        <v>42782</v>
      </c>
      <c r="E272" s="86" t="s">
        <v>617</v>
      </c>
      <c r="F272" s="101"/>
      <c r="G272" s="149"/>
      <c r="H272" s="97"/>
      <c r="I272" s="97"/>
      <c r="J272" s="96"/>
      <c r="K272" s="97"/>
      <c r="L272" s="34">
        <v>675000</v>
      </c>
      <c r="M272" s="35"/>
      <c r="N272" s="35" t="s">
        <v>33</v>
      </c>
      <c r="O272" s="43" t="str">
        <f>IF(AND('331-CT'!$G$5=TH!G272,OR(M272="331",N272="331")),"x","")</f>
        <v/>
      </c>
      <c r="P272" s="43" t="str">
        <f>IF(AND(A272='111'!$L$11,OR($M272=$P$7,$N272=$P$7)),"x","")</f>
        <v/>
      </c>
      <c r="Q272" s="43" t="str">
        <f>IF(AND($M272=$P$7,$A272&lt;'111'!$L$11),"x","")</f>
        <v/>
      </c>
      <c r="R272" s="43" t="str">
        <f>IF(AND($N272=$P$7,$A272&lt;'111'!$L$11),"x","")</f>
        <v>x</v>
      </c>
    </row>
    <row r="273" spans="1:18" ht="15.75" hidden="1" customHeight="1">
      <c r="A273" s="32">
        <f t="shared" si="12"/>
        <v>2</v>
      </c>
      <c r="B273" s="33">
        <f t="shared" si="13"/>
        <v>42782</v>
      </c>
      <c r="C273" s="108" t="s">
        <v>329</v>
      </c>
      <c r="D273" s="33">
        <v>42782</v>
      </c>
      <c r="E273" s="86" t="s">
        <v>618</v>
      </c>
      <c r="F273" s="101"/>
      <c r="G273" s="149"/>
      <c r="H273" s="97"/>
      <c r="I273" s="97"/>
      <c r="J273" s="96"/>
      <c r="K273" s="97"/>
      <c r="L273" s="34">
        <v>1160000</v>
      </c>
      <c r="M273" s="35"/>
      <c r="N273" s="35" t="s">
        <v>33</v>
      </c>
      <c r="O273" s="43" t="str">
        <f>IF(AND('331-CT'!$G$5=TH!G273,OR(M273="331",N273="331")),"x","")</f>
        <v/>
      </c>
      <c r="P273" s="43" t="str">
        <f>IF(AND(A273='111'!$L$11,OR($M273=$P$7,$N273=$P$7)),"x","")</f>
        <v/>
      </c>
      <c r="Q273" s="43" t="str">
        <f>IF(AND($M273=$P$7,$A273&lt;'111'!$L$11),"x","")</f>
        <v/>
      </c>
      <c r="R273" s="43" t="str">
        <f>IF(AND($N273=$P$7,$A273&lt;'111'!$L$11),"x","")</f>
        <v>x</v>
      </c>
    </row>
    <row r="274" spans="1:18" ht="15.75" hidden="1" customHeight="1">
      <c r="A274" s="32">
        <f t="shared" si="12"/>
        <v>2</v>
      </c>
      <c r="B274" s="33">
        <f t="shared" si="13"/>
        <v>42782</v>
      </c>
      <c r="C274" s="108" t="s">
        <v>330</v>
      </c>
      <c r="D274" s="33">
        <v>42782</v>
      </c>
      <c r="E274" s="86" t="s">
        <v>455</v>
      </c>
      <c r="F274" s="101"/>
      <c r="G274" s="149"/>
      <c r="H274" s="97"/>
      <c r="I274" s="97"/>
      <c r="J274" s="96"/>
      <c r="K274" s="97"/>
      <c r="L274" s="34">
        <v>1000000</v>
      </c>
      <c r="M274" s="35"/>
      <c r="N274" s="35" t="s">
        <v>33</v>
      </c>
      <c r="O274" s="43" t="str">
        <f>IF(AND('331-CT'!$G$5=TH!G274,OR(M274="331",N274="331")),"x","")</f>
        <v/>
      </c>
      <c r="P274" s="43" t="str">
        <f>IF(AND(A274='111'!$L$11,OR($M274=$P$7,$N274=$P$7)),"x","")</f>
        <v/>
      </c>
      <c r="Q274" s="43" t="str">
        <f>IF(AND($M274=$P$7,$A274&lt;'111'!$L$11),"x","")</f>
        <v/>
      </c>
      <c r="R274" s="43" t="str">
        <f>IF(AND($N274=$P$7,$A274&lt;'111'!$L$11),"x","")</f>
        <v>x</v>
      </c>
    </row>
    <row r="275" spans="1:18" ht="15.75" hidden="1" customHeight="1">
      <c r="A275" s="32">
        <f t="shared" si="12"/>
        <v>2</v>
      </c>
      <c r="B275" s="33">
        <f t="shared" si="13"/>
        <v>42783</v>
      </c>
      <c r="C275" s="108" t="s">
        <v>311</v>
      </c>
      <c r="D275" s="33">
        <v>42783</v>
      </c>
      <c r="E275" s="86" t="s">
        <v>619</v>
      </c>
      <c r="F275" s="101"/>
      <c r="G275" s="149"/>
      <c r="H275" s="97"/>
      <c r="I275" s="97"/>
      <c r="J275" s="96"/>
      <c r="K275" s="97"/>
      <c r="L275" s="34">
        <v>10060000000</v>
      </c>
      <c r="M275" s="35" t="s">
        <v>33</v>
      </c>
      <c r="N275" s="35"/>
      <c r="O275" s="43" t="str">
        <f>IF(AND('331-CT'!$G$5=TH!G275,OR(M275="331",N275="331")),"x","")</f>
        <v/>
      </c>
      <c r="P275" s="43" t="str">
        <f>IF(AND(A275='111'!$L$11,OR($M275=$P$7,$N275=$P$7)),"x","")</f>
        <v/>
      </c>
      <c r="Q275" s="43" t="str">
        <f>IF(AND($M275=$P$7,$A275&lt;'111'!$L$11),"x","")</f>
        <v>x</v>
      </c>
      <c r="R275" s="43" t="str">
        <f>IF(AND($N275=$P$7,$A275&lt;'111'!$L$11),"x","")</f>
        <v/>
      </c>
    </row>
    <row r="276" spans="1:18" ht="15.75" hidden="1" customHeight="1">
      <c r="A276" s="32">
        <f t="shared" si="12"/>
        <v>2</v>
      </c>
      <c r="B276" s="33">
        <f t="shared" si="13"/>
        <v>42783</v>
      </c>
      <c r="C276" s="108" t="s">
        <v>331</v>
      </c>
      <c r="D276" s="33">
        <v>42783</v>
      </c>
      <c r="E276" s="86" t="s">
        <v>620</v>
      </c>
      <c r="F276" s="101"/>
      <c r="G276" s="149"/>
      <c r="H276" s="97"/>
      <c r="I276" s="97"/>
      <c r="J276" s="96"/>
      <c r="K276" s="97"/>
      <c r="L276" s="34">
        <v>10184600000</v>
      </c>
      <c r="M276" s="35"/>
      <c r="N276" s="35" t="s">
        <v>33</v>
      </c>
      <c r="O276" s="43" t="str">
        <f>IF(AND('331-CT'!$G$5=TH!G276,OR(M276="331",N276="331")),"x","")</f>
        <v/>
      </c>
      <c r="P276" s="43" t="str">
        <f>IF(AND(A276='111'!$L$11,OR($M276=$P$7,$N276=$P$7)),"x","")</f>
        <v/>
      </c>
      <c r="Q276" s="43" t="str">
        <f>IF(AND($M276=$P$7,$A276&lt;'111'!$L$11),"x","")</f>
        <v/>
      </c>
      <c r="R276" s="43" t="str">
        <f>IF(AND($N276=$P$7,$A276&lt;'111'!$L$11),"x","")</f>
        <v>x</v>
      </c>
    </row>
    <row r="277" spans="1:18" ht="15.75" hidden="1" customHeight="1">
      <c r="A277" s="32">
        <f t="shared" si="12"/>
        <v>2</v>
      </c>
      <c r="B277" s="33">
        <f t="shared" si="13"/>
        <v>42783</v>
      </c>
      <c r="C277" s="108" t="s">
        <v>332</v>
      </c>
      <c r="D277" s="33">
        <v>42783</v>
      </c>
      <c r="E277" s="86" t="s">
        <v>621</v>
      </c>
      <c r="F277" s="101"/>
      <c r="G277" s="149"/>
      <c r="H277" s="97"/>
      <c r="I277" s="97"/>
      <c r="J277" s="96"/>
      <c r="K277" s="97"/>
      <c r="L277" s="34">
        <v>40000000</v>
      </c>
      <c r="M277" s="35"/>
      <c r="N277" s="35" t="s">
        <v>33</v>
      </c>
      <c r="O277" s="43" t="str">
        <f>IF(AND('331-CT'!$G$5=TH!G277,OR(M277="331",N277="331")),"x","")</f>
        <v/>
      </c>
      <c r="P277" s="43" t="str">
        <f>IF(AND(A277='111'!$L$11,OR($M277=$P$7,$N277=$P$7)),"x","")</f>
        <v/>
      </c>
      <c r="Q277" s="43" t="str">
        <f>IF(AND($M277=$P$7,$A277&lt;'111'!$L$11),"x","")</f>
        <v/>
      </c>
      <c r="R277" s="43" t="str">
        <f>IF(AND($N277=$P$7,$A277&lt;'111'!$L$11),"x","")</f>
        <v>x</v>
      </c>
    </row>
    <row r="278" spans="1:18" ht="15.75" hidden="1" customHeight="1">
      <c r="A278" s="32">
        <f t="shared" si="12"/>
        <v>2</v>
      </c>
      <c r="B278" s="33">
        <f t="shared" si="13"/>
        <v>42783</v>
      </c>
      <c r="C278" s="108" t="s">
        <v>345</v>
      </c>
      <c r="D278" s="33">
        <v>42783</v>
      </c>
      <c r="E278" s="86" t="s">
        <v>622</v>
      </c>
      <c r="F278" s="101"/>
      <c r="G278" s="149"/>
      <c r="H278" s="97"/>
      <c r="I278" s="97"/>
      <c r="J278" s="96"/>
      <c r="K278" s="97"/>
      <c r="L278" s="34">
        <v>45195000</v>
      </c>
      <c r="M278" s="35"/>
      <c r="N278" s="35" t="s">
        <v>33</v>
      </c>
      <c r="O278" s="43" t="str">
        <f>IF(AND('331-CT'!$G$5=TH!G278,OR(M278="331",N278="331")),"x","")</f>
        <v/>
      </c>
      <c r="P278" s="43" t="str">
        <f>IF(AND(A278='111'!$L$11,OR($M278=$P$7,$N278=$P$7)),"x","")</f>
        <v/>
      </c>
      <c r="Q278" s="43" t="str">
        <f>IF(AND($M278=$P$7,$A278&lt;'111'!$L$11),"x","")</f>
        <v/>
      </c>
      <c r="R278" s="43" t="str">
        <f>IF(AND($N278=$P$7,$A278&lt;'111'!$L$11),"x","")</f>
        <v>x</v>
      </c>
    </row>
    <row r="279" spans="1:18" ht="15.75" hidden="1" customHeight="1">
      <c r="A279" s="32">
        <f t="shared" si="12"/>
        <v>2</v>
      </c>
      <c r="B279" s="33">
        <f t="shared" si="13"/>
        <v>42783</v>
      </c>
      <c r="C279" s="108" t="s">
        <v>346</v>
      </c>
      <c r="D279" s="33">
        <v>42783</v>
      </c>
      <c r="E279" s="86" t="s">
        <v>623</v>
      </c>
      <c r="F279" s="101"/>
      <c r="G279" s="149"/>
      <c r="H279" s="97"/>
      <c r="I279" s="97"/>
      <c r="J279" s="96"/>
      <c r="K279" s="97"/>
      <c r="L279" s="34">
        <v>300000</v>
      </c>
      <c r="M279" s="35"/>
      <c r="N279" s="35" t="s">
        <v>33</v>
      </c>
      <c r="O279" s="43" t="str">
        <f>IF(AND('331-CT'!$G$5=TH!G279,OR(M279="331",N279="331")),"x","")</f>
        <v/>
      </c>
      <c r="P279" s="43" t="str">
        <f>IF(AND(A279='111'!$L$11,OR($M279=$P$7,$N279=$P$7)),"x","")</f>
        <v/>
      </c>
      <c r="Q279" s="43" t="str">
        <f>IF(AND($M279=$P$7,$A279&lt;'111'!$L$11),"x","")</f>
        <v/>
      </c>
      <c r="R279" s="43" t="str">
        <f>IF(AND($N279=$P$7,$A279&lt;'111'!$L$11),"x","")</f>
        <v>x</v>
      </c>
    </row>
    <row r="280" spans="1:18" ht="15.75" hidden="1" customHeight="1">
      <c r="A280" s="32">
        <f t="shared" si="12"/>
        <v>2</v>
      </c>
      <c r="B280" s="33">
        <f t="shared" si="13"/>
        <v>42783</v>
      </c>
      <c r="C280" s="108" t="s">
        <v>347</v>
      </c>
      <c r="D280" s="33">
        <v>42783</v>
      </c>
      <c r="E280" s="36" t="s">
        <v>624</v>
      </c>
      <c r="F280" s="101"/>
      <c r="G280" s="151"/>
      <c r="H280" s="97"/>
      <c r="I280" s="97"/>
      <c r="J280" s="96"/>
      <c r="K280" s="97"/>
      <c r="L280" s="34">
        <v>15879000</v>
      </c>
      <c r="M280" s="35"/>
      <c r="N280" s="35" t="s">
        <v>33</v>
      </c>
      <c r="O280" s="43" t="str">
        <f>IF(AND('331-CT'!$G$5=TH!G280,OR(M280="331",N280="331")),"x","")</f>
        <v/>
      </c>
      <c r="P280" s="43" t="str">
        <f>IF(AND(A280='111'!$L$11,OR($M280=$P$7,$N280=$P$7)),"x","")</f>
        <v/>
      </c>
      <c r="Q280" s="43" t="str">
        <f>IF(AND($M280=$P$7,$A280&lt;'111'!$L$11),"x","")</f>
        <v/>
      </c>
      <c r="R280" s="43" t="str">
        <f>IF(AND($N280=$P$7,$A280&lt;'111'!$L$11),"x","")</f>
        <v>x</v>
      </c>
    </row>
    <row r="281" spans="1:18" ht="15.75" customHeight="1">
      <c r="A281" s="32">
        <f t="shared" si="12"/>
        <v>2</v>
      </c>
      <c r="B281" s="33">
        <f t="shared" si="13"/>
        <v>42784</v>
      </c>
      <c r="C281" s="108"/>
      <c r="D281" s="33">
        <v>42784</v>
      </c>
      <c r="E281" s="86" t="s">
        <v>653</v>
      </c>
      <c r="F281" s="101"/>
      <c r="G281" s="40" t="s">
        <v>88</v>
      </c>
      <c r="H281" s="97">
        <v>1950</v>
      </c>
      <c r="I281" s="97">
        <v>122000</v>
      </c>
      <c r="J281" s="96"/>
      <c r="K281" s="97"/>
      <c r="L281" s="34">
        <f>ROUND(H281*I281,-3)</f>
        <v>237900000</v>
      </c>
      <c r="M281" s="35" t="s">
        <v>92</v>
      </c>
      <c r="N281" s="35" t="s">
        <v>8</v>
      </c>
      <c r="O281" s="43" t="str">
        <f>IF(AND('331-CT'!$G$5=TH!G281,OR(M281="331",N281="331")),"x","")</f>
        <v/>
      </c>
      <c r="P281" s="43" t="str">
        <f>IF(AND(A281='111'!$L$11,OR($M281=$P$7,$N281=$P$7)),"x","")</f>
        <v/>
      </c>
      <c r="Q281" s="43" t="str">
        <f>IF(AND($M281=$P$7,$A281&lt;'111'!$L$11),"x","")</f>
        <v/>
      </c>
      <c r="R281" s="43" t="str">
        <f>IF(AND($N281=$P$7,$A281&lt;'111'!$L$11),"x","")</f>
        <v/>
      </c>
    </row>
    <row r="282" spans="1:18" ht="15.75" customHeight="1">
      <c r="A282" s="32">
        <f t="shared" si="12"/>
        <v>2</v>
      </c>
      <c r="B282" s="33">
        <f t="shared" si="13"/>
        <v>42784</v>
      </c>
      <c r="C282" s="108"/>
      <c r="D282" s="33">
        <v>42784</v>
      </c>
      <c r="E282" s="86" t="s">
        <v>93</v>
      </c>
      <c r="F282" s="101"/>
      <c r="G282" s="7" t="s">
        <v>77</v>
      </c>
      <c r="H282" s="97">
        <v>20</v>
      </c>
      <c r="I282" s="97"/>
      <c r="J282" s="96"/>
      <c r="K282" s="97"/>
      <c r="L282" s="34">
        <f>ROUND(H282*I282,-3)</f>
        <v>0</v>
      </c>
      <c r="M282" s="35" t="s">
        <v>92</v>
      </c>
      <c r="N282" s="35" t="s">
        <v>8</v>
      </c>
      <c r="O282" s="43" t="str">
        <f>IF(AND('331-CT'!$G$5=TH!G282,OR(M282="331",N282="331")),"x","")</f>
        <v/>
      </c>
      <c r="P282" s="43" t="str">
        <f>IF(AND(A282='111'!$L$11,OR($M282=$P$7,$N282=$P$7)),"x","")</f>
        <v/>
      </c>
      <c r="Q282" s="43" t="str">
        <f>IF(AND($M282=$P$7,$A282&lt;'111'!$L$11),"x","")</f>
        <v/>
      </c>
      <c r="R282" s="43" t="str">
        <f>IF(AND($N282=$P$7,$A282&lt;'111'!$L$11),"x","")</f>
        <v/>
      </c>
    </row>
    <row r="283" spans="1:18" ht="15.75" hidden="1" customHeight="1">
      <c r="A283" s="32">
        <f t="shared" si="12"/>
        <v>2</v>
      </c>
      <c r="B283" s="33">
        <f t="shared" si="13"/>
        <v>42786</v>
      </c>
      <c r="C283" s="108"/>
      <c r="D283" s="33">
        <v>42786</v>
      </c>
      <c r="E283" s="86" t="s">
        <v>572</v>
      </c>
      <c r="F283" s="101"/>
      <c r="G283" s="40" t="s">
        <v>88</v>
      </c>
      <c r="H283" s="97"/>
      <c r="I283" s="97"/>
      <c r="J283" s="96"/>
      <c r="K283" s="97"/>
      <c r="L283" s="34">
        <v>92484000</v>
      </c>
      <c r="M283" s="35" t="s">
        <v>8</v>
      </c>
      <c r="N283" s="35" t="s">
        <v>573</v>
      </c>
      <c r="O283" s="43" t="str">
        <f>IF(AND('331-CT'!$G$5=TH!G283,OR(M283="331",N283="331")),"x","")</f>
        <v/>
      </c>
      <c r="P283" s="43" t="str">
        <f>IF(AND(A283='111'!$L$11,OR($M283=$P$7,$N283=$P$7)),"x","")</f>
        <v/>
      </c>
      <c r="Q283" s="43" t="str">
        <f>IF(AND($M283=$P$7,$A283&lt;'111'!$L$11),"x","")</f>
        <v/>
      </c>
      <c r="R283" s="43" t="str">
        <f>IF(AND($N283=$P$7,$A283&lt;'111'!$L$11),"x","")</f>
        <v/>
      </c>
    </row>
    <row r="284" spans="1:18" ht="15.75" hidden="1" customHeight="1">
      <c r="A284" s="32">
        <f t="shared" si="12"/>
        <v>2</v>
      </c>
      <c r="B284" s="33">
        <f t="shared" si="13"/>
        <v>42786</v>
      </c>
      <c r="C284" s="108" t="s">
        <v>348</v>
      </c>
      <c r="D284" s="33">
        <v>42786</v>
      </c>
      <c r="E284" s="86" t="s">
        <v>540</v>
      </c>
      <c r="F284" s="101"/>
      <c r="G284" s="149"/>
      <c r="H284" s="97"/>
      <c r="I284" s="97"/>
      <c r="J284" s="96"/>
      <c r="K284" s="97"/>
      <c r="L284" s="34">
        <v>5000000</v>
      </c>
      <c r="M284" s="35"/>
      <c r="N284" s="35" t="s">
        <v>33</v>
      </c>
      <c r="O284" s="43" t="str">
        <f>IF(AND('331-CT'!$G$5=TH!G284,OR(M284="331",N284="331")),"x","")</f>
        <v/>
      </c>
      <c r="P284" s="43" t="str">
        <f>IF(AND(A284='111'!$L$11,OR($M284=$P$7,$N284=$P$7)),"x","")</f>
        <v/>
      </c>
      <c r="Q284" s="43" t="str">
        <f>IF(AND($M284=$P$7,$A284&lt;'111'!$L$11),"x","")</f>
        <v/>
      </c>
      <c r="R284" s="43" t="str">
        <f>IF(AND($N284=$P$7,$A284&lt;'111'!$L$11),"x","")</f>
        <v>x</v>
      </c>
    </row>
    <row r="285" spans="1:18" ht="15.75" hidden="1" customHeight="1">
      <c r="A285" s="32">
        <f t="shared" si="12"/>
        <v>2</v>
      </c>
      <c r="B285" s="33">
        <f t="shared" si="13"/>
        <v>42786</v>
      </c>
      <c r="C285" s="108" t="s">
        <v>354</v>
      </c>
      <c r="D285" s="33">
        <v>42786</v>
      </c>
      <c r="E285" s="86" t="s">
        <v>625</v>
      </c>
      <c r="F285" s="101"/>
      <c r="G285" s="149"/>
      <c r="H285" s="97"/>
      <c r="I285" s="97"/>
      <c r="J285" s="96"/>
      <c r="K285" s="97"/>
      <c r="L285" s="34">
        <v>934000</v>
      </c>
      <c r="M285" s="35"/>
      <c r="N285" s="35" t="s">
        <v>33</v>
      </c>
      <c r="O285" s="43" t="str">
        <f>IF(AND('331-CT'!$G$5=TH!G285,OR(M285="331",N285="331")),"x","")</f>
        <v/>
      </c>
      <c r="P285" s="43" t="str">
        <f>IF(AND(A285='111'!$L$11,OR($M285=$P$7,$N285=$P$7)),"x","")</f>
        <v/>
      </c>
      <c r="Q285" s="43" t="str">
        <f>IF(AND($M285=$P$7,$A285&lt;'111'!$L$11),"x","")</f>
        <v/>
      </c>
      <c r="R285" s="43" t="str">
        <f>IF(AND($N285=$P$7,$A285&lt;'111'!$L$11),"x","")</f>
        <v>x</v>
      </c>
    </row>
    <row r="286" spans="1:18" ht="15.75" hidden="1" customHeight="1">
      <c r="A286" s="32">
        <f t="shared" si="12"/>
        <v>2</v>
      </c>
      <c r="B286" s="33">
        <f t="shared" si="13"/>
        <v>42786</v>
      </c>
      <c r="C286" s="108" t="s">
        <v>355</v>
      </c>
      <c r="D286" s="33">
        <v>42786</v>
      </c>
      <c r="E286" s="86" t="s">
        <v>626</v>
      </c>
      <c r="F286" s="101"/>
      <c r="G286" s="149"/>
      <c r="H286" s="97"/>
      <c r="I286" s="97"/>
      <c r="J286" s="96"/>
      <c r="K286" s="97"/>
      <c r="L286" s="34">
        <v>15011000</v>
      </c>
      <c r="M286" s="35"/>
      <c r="N286" s="35" t="s">
        <v>33</v>
      </c>
      <c r="O286" s="43" t="str">
        <f>IF(AND('331-CT'!$G$5=TH!G286,OR(M286="331",N286="331")),"x","")</f>
        <v/>
      </c>
      <c r="P286" s="43" t="str">
        <f>IF(AND(A286='111'!$L$11,OR($M286=$P$7,$N286=$P$7)),"x","")</f>
        <v/>
      </c>
      <c r="Q286" s="43" t="str">
        <f>IF(AND($M286=$P$7,$A286&lt;'111'!$L$11),"x","")</f>
        <v/>
      </c>
      <c r="R286" s="43" t="str">
        <f>IF(AND($N286=$P$7,$A286&lt;'111'!$L$11),"x","")</f>
        <v>x</v>
      </c>
    </row>
    <row r="287" spans="1:18" ht="15.75" hidden="1" customHeight="1">
      <c r="A287" s="32">
        <f t="shared" si="12"/>
        <v>2</v>
      </c>
      <c r="B287" s="33">
        <f t="shared" si="13"/>
        <v>42786</v>
      </c>
      <c r="C287" s="108" t="s">
        <v>359</v>
      </c>
      <c r="D287" s="33">
        <v>42786</v>
      </c>
      <c r="E287" s="86" t="s">
        <v>627</v>
      </c>
      <c r="F287" s="101"/>
      <c r="G287" s="149"/>
      <c r="H287" s="97"/>
      <c r="I287" s="97"/>
      <c r="J287" s="96"/>
      <c r="K287" s="97"/>
      <c r="L287" s="34">
        <v>30033000</v>
      </c>
      <c r="M287" s="35"/>
      <c r="N287" s="35" t="s">
        <v>33</v>
      </c>
      <c r="O287" s="43" t="str">
        <f>IF(AND('331-CT'!$G$5=TH!G287,OR(M287="331",N287="331")),"x","")</f>
        <v/>
      </c>
      <c r="P287" s="43" t="str">
        <f>IF(AND(A287='111'!$L$11,OR($M287=$P$7,$N287=$P$7)),"x","")</f>
        <v/>
      </c>
      <c r="Q287" s="43" t="str">
        <f>IF(AND($M287=$P$7,$A287&lt;'111'!$L$11),"x","")</f>
        <v/>
      </c>
      <c r="R287" s="43" t="str">
        <f>IF(AND($N287=$P$7,$A287&lt;'111'!$L$11),"x","")</f>
        <v>x</v>
      </c>
    </row>
    <row r="288" spans="1:18" ht="15.75" hidden="1" customHeight="1">
      <c r="A288" s="32">
        <f t="shared" si="12"/>
        <v>2</v>
      </c>
      <c r="B288" s="33">
        <f t="shared" si="13"/>
        <v>42786</v>
      </c>
      <c r="C288" s="108" t="s">
        <v>360</v>
      </c>
      <c r="D288" s="33">
        <v>42786</v>
      </c>
      <c r="E288" s="86" t="s">
        <v>628</v>
      </c>
      <c r="F288" s="101"/>
      <c r="G288" s="149"/>
      <c r="H288" s="97"/>
      <c r="I288" s="97"/>
      <c r="J288" s="96"/>
      <c r="K288" s="97"/>
      <c r="L288" s="34">
        <v>240000</v>
      </c>
      <c r="M288" s="35"/>
      <c r="N288" s="35" t="s">
        <v>33</v>
      </c>
      <c r="O288" s="43" t="str">
        <f>IF(AND('331-CT'!$G$5=TH!G288,OR(M288="331",N288="331")),"x","")</f>
        <v/>
      </c>
      <c r="P288" s="43" t="str">
        <f>IF(AND(A288='111'!$L$11,OR($M288=$P$7,$N288=$P$7)),"x","")</f>
        <v/>
      </c>
      <c r="Q288" s="43" t="str">
        <f>IF(AND($M288=$P$7,$A288&lt;'111'!$L$11),"x","")</f>
        <v/>
      </c>
      <c r="R288" s="43" t="str">
        <f>IF(AND($N288=$P$7,$A288&lt;'111'!$L$11),"x","")</f>
        <v>x</v>
      </c>
    </row>
    <row r="289" spans="1:18" ht="15.75" hidden="1" customHeight="1">
      <c r="A289" s="32">
        <f t="shared" si="12"/>
        <v>2</v>
      </c>
      <c r="B289" s="33">
        <f t="shared" si="13"/>
        <v>42786</v>
      </c>
      <c r="C289" s="108" t="s">
        <v>361</v>
      </c>
      <c r="D289" s="33">
        <v>42786</v>
      </c>
      <c r="E289" s="86" t="s">
        <v>590</v>
      </c>
      <c r="F289" s="101"/>
      <c r="G289" s="149"/>
      <c r="H289" s="97"/>
      <c r="I289" s="97"/>
      <c r="J289" s="96"/>
      <c r="K289" s="97"/>
      <c r="L289" s="34">
        <v>7919000</v>
      </c>
      <c r="M289" s="35"/>
      <c r="N289" s="35" t="s">
        <v>33</v>
      </c>
      <c r="O289" s="43" t="str">
        <f>IF(AND('331-CT'!$G$5=TH!G289,OR(M289="331",N289="331")),"x","")</f>
        <v/>
      </c>
      <c r="P289" s="43" t="str">
        <f>IF(AND(A289='111'!$L$11,OR($M289=$P$7,$N289=$P$7)),"x","")</f>
        <v/>
      </c>
      <c r="Q289" s="43" t="str">
        <f>IF(AND($M289=$P$7,$A289&lt;'111'!$L$11),"x","")</f>
        <v/>
      </c>
      <c r="R289" s="43" t="str">
        <f>IF(AND($N289=$P$7,$A289&lt;'111'!$L$11),"x","")</f>
        <v>x</v>
      </c>
    </row>
    <row r="290" spans="1:18" ht="15.75" hidden="1" customHeight="1">
      <c r="A290" s="32">
        <f t="shared" si="12"/>
        <v>2</v>
      </c>
      <c r="B290" s="33">
        <f t="shared" si="13"/>
        <v>42786</v>
      </c>
      <c r="C290" s="108" t="s">
        <v>362</v>
      </c>
      <c r="D290" s="33">
        <v>42786</v>
      </c>
      <c r="E290" s="86" t="s">
        <v>629</v>
      </c>
      <c r="F290" s="101"/>
      <c r="G290" s="149"/>
      <c r="H290" s="97"/>
      <c r="I290" s="97"/>
      <c r="J290" s="96"/>
      <c r="K290" s="97"/>
      <c r="L290" s="34">
        <v>500000</v>
      </c>
      <c r="M290" s="35"/>
      <c r="N290" s="35" t="s">
        <v>33</v>
      </c>
      <c r="O290" s="43" t="str">
        <f>IF(AND('331-CT'!$G$5=TH!G290,OR(M290="331",N290="331")),"x","")</f>
        <v/>
      </c>
      <c r="P290" s="43" t="str">
        <f>IF(AND(A290='111'!$L$11,OR($M290=$P$7,$N290=$P$7)),"x","")</f>
        <v/>
      </c>
      <c r="Q290" s="43" t="str">
        <f>IF(AND($M290=$P$7,$A290&lt;'111'!$L$11),"x","")</f>
        <v/>
      </c>
      <c r="R290" s="43" t="str">
        <f>IF(AND($N290=$P$7,$A290&lt;'111'!$L$11),"x","")</f>
        <v>x</v>
      </c>
    </row>
    <row r="291" spans="1:18" ht="15.75" hidden="1" customHeight="1">
      <c r="A291" s="32">
        <f t="shared" si="12"/>
        <v>2</v>
      </c>
      <c r="B291" s="33">
        <f t="shared" si="13"/>
        <v>42786</v>
      </c>
      <c r="C291" s="108" t="s">
        <v>363</v>
      </c>
      <c r="D291" s="33">
        <v>42786</v>
      </c>
      <c r="E291" s="86" t="s">
        <v>630</v>
      </c>
      <c r="F291" s="101"/>
      <c r="G291" s="40" t="s">
        <v>88</v>
      </c>
      <c r="H291" s="97"/>
      <c r="I291" s="97"/>
      <c r="J291" s="96"/>
      <c r="K291" s="97"/>
      <c r="L291" s="34">
        <v>100000000</v>
      </c>
      <c r="M291" s="35" t="s">
        <v>8</v>
      </c>
      <c r="N291" s="35" t="s">
        <v>33</v>
      </c>
      <c r="O291" s="43" t="str">
        <f>IF(AND('331-CT'!$G$5=TH!G291,OR(M291="331",N291="331")),"x","")</f>
        <v/>
      </c>
      <c r="P291" s="43" t="str">
        <f>IF(AND(A291='111'!$L$11,OR($M291=$P$7,$N291=$P$7)),"x","")</f>
        <v/>
      </c>
      <c r="Q291" s="43" t="str">
        <f>IF(AND($M291=$P$7,$A291&lt;'111'!$L$11),"x","")</f>
        <v/>
      </c>
      <c r="R291" s="43" t="str">
        <f>IF(AND($N291=$P$7,$A291&lt;'111'!$L$11),"x","")</f>
        <v>x</v>
      </c>
    </row>
    <row r="292" spans="1:18" ht="15.75" hidden="1" customHeight="1">
      <c r="A292" s="32">
        <f t="shared" si="12"/>
        <v>2</v>
      </c>
      <c r="B292" s="33">
        <f t="shared" si="13"/>
        <v>42786</v>
      </c>
      <c r="C292" s="108" t="s">
        <v>364</v>
      </c>
      <c r="D292" s="33">
        <v>42786</v>
      </c>
      <c r="E292" s="86" t="s">
        <v>285</v>
      </c>
      <c r="F292" s="101"/>
      <c r="G292" s="149"/>
      <c r="H292" s="97"/>
      <c r="I292" s="97"/>
      <c r="J292" s="96"/>
      <c r="K292" s="97"/>
      <c r="L292" s="34">
        <v>191000</v>
      </c>
      <c r="M292" s="35"/>
      <c r="N292" s="35" t="s">
        <v>33</v>
      </c>
      <c r="O292" s="43" t="str">
        <f>IF(AND('331-CT'!$G$5=TH!G292,OR(M292="331",N292="331")),"x","")</f>
        <v/>
      </c>
      <c r="P292" s="43" t="str">
        <f>IF(AND(A292='111'!$L$11,OR($M292=$P$7,$N292=$P$7)),"x","")</f>
        <v/>
      </c>
      <c r="Q292" s="43" t="str">
        <f>IF(AND($M292=$P$7,$A292&lt;'111'!$L$11),"x","")</f>
        <v/>
      </c>
      <c r="R292" s="43" t="str">
        <f>IF(AND($N292=$P$7,$A292&lt;'111'!$L$11),"x","")</f>
        <v>x</v>
      </c>
    </row>
    <row r="293" spans="1:18" ht="15.75" hidden="1" customHeight="1">
      <c r="A293" s="32">
        <f t="shared" si="12"/>
        <v>2</v>
      </c>
      <c r="B293" s="33">
        <f t="shared" si="13"/>
        <v>42786</v>
      </c>
      <c r="C293" s="108" t="s">
        <v>365</v>
      </c>
      <c r="D293" s="33">
        <v>42786</v>
      </c>
      <c r="E293" s="86" t="s">
        <v>630</v>
      </c>
      <c r="F293" s="101"/>
      <c r="G293" s="40" t="s">
        <v>79</v>
      </c>
      <c r="H293" s="97"/>
      <c r="I293" s="97"/>
      <c r="J293" s="96"/>
      <c r="K293" s="97"/>
      <c r="L293" s="34">
        <v>100000000</v>
      </c>
      <c r="M293" s="35" t="s">
        <v>8</v>
      </c>
      <c r="N293" s="35" t="s">
        <v>33</v>
      </c>
      <c r="O293" s="43" t="str">
        <f>IF(AND('331-CT'!$G$5=TH!G293,OR(M293="331",N293="331")),"x","")</f>
        <v/>
      </c>
      <c r="P293" s="43" t="str">
        <f>IF(AND(A293='111'!$L$11,OR($M293=$P$7,$N293=$P$7)),"x","")</f>
        <v/>
      </c>
      <c r="Q293" s="43" t="str">
        <f>IF(AND($M293=$P$7,$A293&lt;'111'!$L$11),"x","")</f>
        <v/>
      </c>
      <c r="R293" s="43" t="str">
        <f>IF(AND($N293=$P$7,$A293&lt;'111'!$L$11),"x","")</f>
        <v>x</v>
      </c>
    </row>
    <row r="294" spans="1:18" ht="15.75" hidden="1" customHeight="1">
      <c r="A294" s="32">
        <f t="shared" si="12"/>
        <v>2</v>
      </c>
      <c r="B294" s="33">
        <f t="shared" si="13"/>
        <v>42786</v>
      </c>
      <c r="C294" s="108" t="s">
        <v>367</v>
      </c>
      <c r="D294" s="33">
        <v>42786</v>
      </c>
      <c r="E294" s="86" t="s">
        <v>630</v>
      </c>
      <c r="F294" s="101"/>
      <c r="G294" s="149" t="s">
        <v>352</v>
      </c>
      <c r="H294" s="97"/>
      <c r="I294" s="97"/>
      <c r="J294" s="96"/>
      <c r="K294" s="97"/>
      <c r="L294" s="34">
        <v>61250000</v>
      </c>
      <c r="M294" s="35" t="s">
        <v>8</v>
      </c>
      <c r="N294" s="35" t="s">
        <v>33</v>
      </c>
      <c r="O294" s="43" t="str">
        <f>IF(AND('331-CT'!$G$5=TH!G294,OR(M294="331",N294="331")),"x","")</f>
        <v/>
      </c>
      <c r="P294" s="43" t="str">
        <f>IF(AND(A294='111'!$L$11,OR($M294=$P$7,$N294=$P$7)),"x","")</f>
        <v/>
      </c>
      <c r="Q294" s="43" t="str">
        <f>IF(AND($M294=$P$7,$A294&lt;'111'!$L$11),"x","")</f>
        <v/>
      </c>
      <c r="R294" s="43" t="str">
        <f>IF(AND($N294=$P$7,$A294&lt;'111'!$L$11),"x","")</f>
        <v>x</v>
      </c>
    </row>
    <row r="295" spans="1:18" ht="15.75" hidden="1" customHeight="1">
      <c r="A295" s="32">
        <f t="shared" si="12"/>
        <v>2</v>
      </c>
      <c r="B295" s="33">
        <f t="shared" si="13"/>
        <v>42786</v>
      </c>
      <c r="C295" s="108" t="s">
        <v>367</v>
      </c>
      <c r="D295" s="33">
        <v>42786</v>
      </c>
      <c r="E295" s="86" t="s">
        <v>392</v>
      </c>
      <c r="F295" s="101"/>
      <c r="G295" s="149" t="s">
        <v>352</v>
      </c>
      <c r="H295" s="97"/>
      <c r="I295" s="97"/>
      <c r="J295" s="96"/>
      <c r="K295" s="97"/>
      <c r="L295" s="34">
        <v>40000</v>
      </c>
      <c r="M295" s="35" t="s">
        <v>573</v>
      </c>
      <c r="N295" s="35" t="s">
        <v>8</v>
      </c>
      <c r="O295" s="43" t="str">
        <f>IF(AND('331-CT'!$G$5=TH!G295,OR(M295="331",N295="331")),"x","")</f>
        <v/>
      </c>
      <c r="P295" s="43" t="str">
        <f>IF(AND(A295='111'!$L$11,OR($M295=$P$7,$N295=$P$7)),"x","")</f>
        <v/>
      </c>
      <c r="Q295" s="43" t="str">
        <f>IF(AND($M295=$P$7,$A295&lt;'111'!$L$11),"x","")</f>
        <v/>
      </c>
      <c r="R295" s="43" t="str">
        <f>IF(AND($N295=$P$7,$A295&lt;'111'!$L$11),"x","")</f>
        <v/>
      </c>
    </row>
    <row r="296" spans="1:18" ht="15.75" hidden="1" customHeight="1">
      <c r="A296" s="32">
        <f t="shared" si="12"/>
        <v>2</v>
      </c>
      <c r="B296" s="33">
        <f t="shared" si="13"/>
        <v>42786</v>
      </c>
      <c r="C296" s="108" t="s">
        <v>377</v>
      </c>
      <c r="D296" s="33">
        <v>42786</v>
      </c>
      <c r="E296" s="86" t="s">
        <v>630</v>
      </c>
      <c r="F296" s="101"/>
      <c r="G296" s="7" t="s">
        <v>87</v>
      </c>
      <c r="H296" s="97"/>
      <c r="I296" s="97"/>
      <c r="J296" s="96"/>
      <c r="K296" s="97"/>
      <c r="L296" s="34">
        <v>6764000</v>
      </c>
      <c r="M296" s="35" t="s">
        <v>8</v>
      </c>
      <c r="N296" s="35" t="s">
        <v>33</v>
      </c>
      <c r="O296" s="43" t="str">
        <f>IF(AND('331-CT'!$G$5=TH!G296,OR(M296="331",N296="331")),"x","")</f>
        <v/>
      </c>
      <c r="P296" s="43" t="str">
        <f>IF(AND(A296='111'!$L$11,OR($M296=$P$7,$N296=$P$7)),"x","")</f>
        <v/>
      </c>
      <c r="Q296" s="43" t="str">
        <f>IF(AND($M296=$P$7,$A296&lt;'111'!$L$11),"x","")</f>
        <v/>
      </c>
      <c r="R296" s="43" t="str">
        <f>IF(AND($N296=$P$7,$A296&lt;'111'!$L$11),"x","")</f>
        <v>x</v>
      </c>
    </row>
    <row r="297" spans="1:18" ht="15.75" hidden="1" customHeight="1">
      <c r="A297" s="32">
        <f t="shared" si="12"/>
        <v>2</v>
      </c>
      <c r="B297" s="33">
        <f t="shared" si="13"/>
        <v>42786</v>
      </c>
      <c r="C297" s="108" t="s">
        <v>377</v>
      </c>
      <c r="D297" s="33">
        <v>42786</v>
      </c>
      <c r="E297" s="86" t="s">
        <v>392</v>
      </c>
      <c r="F297" s="101"/>
      <c r="G297" s="7" t="s">
        <v>87</v>
      </c>
      <c r="H297" s="97"/>
      <c r="I297" s="97"/>
      <c r="J297" s="96"/>
      <c r="K297" s="97"/>
      <c r="L297" s="34">
        <v>14000</v>
      </c>
      <c r="M297" s="35" t="s">
        <v>573</v>
      </c>
      <c r="N297" s="35" t="s">
        <v>8</v>
      </c>
      <c r="O297" s="43" t="str">
        <f>IF(AND('331-CT'!$G$5=TH!G297,OR(M297="331",N297="331")),"x","")</f>
        <v/>
      </c>
      <c r="P297" s="43" t="str">
        <f>IF(AND(A297='111'!$L$11,OR($M297=$P$7,$N297=$P$7)),"x","")</f>
        <v/>
      </c>
      <c r="Q297" s="43" t="str">
        <f>IF(AND($M297=$P$7,$A297&lt;'111'!$L$11),"x","")</f>
        <v/>
      </c>
      <c r="R297" s="43" t="str">
        <f>IF(AND($N297=$P$7,$A297&lt;'111'!$L$11),"x","")</f>
        <v/>
      </c>
    </row>
    <row r="298" spans="1:18" ht="15.75" hidden="1" customHeight="1">
      <c r="A298" s="32">
        <f t="shared" si="12"/>
        <v>2</v>
      </c>
      <c r="B298" s="33">
        <f t="shared" si="13"/>
        <v>42786</v>
      </c>
      <c r="C298" s="108" t="s">
        <v>378</v>
      </c>
      <c r="D298" s="33">
        <v>42786</v>
      </c>
      <c r="E298" s="86" t="s">
        <v>631</v>
      </c>
      <c r="F298" s="101"/>
      <c r="G298" s="149"/>
      <c r="H298" s="97"/>
      <c r="I298" s="97"/>
      <c r="J298" s="96"/>
      <c r="K298" s="97"/>
      <c r="L298" s="34">
        <v>5000000</v>
      </c>
      <c r="M298" s="35"/>
      <c r="N298" s="35" t="s">
        <v>33</v>
      </c>
      <c r="O298" s="43" t="str">
        <f>IF(AND('331-CT'!$G$5=TH!G298,OR(M298="331",N298="331")),"x","")</f>
        <v/>
      </c>
      <c r="P298" s="43" t="str">
        <f>IF(AND(A298='111'!$L$11,OR($M298=$P$7,$N298=$P$7)),"x","")</f>
        <v/>
      </c>
      <c r="Q298" s="43" t="str">
        <f>IF(AND($M298=$P$7,$A298&lt;'111'!$L$11),"x","")</f>
        <v/>
      </c>
      <c r="R298" s="43" t="str">
        <f>IF(AND($N298=$P$7,$A298&lt;'111'!$L$11),"x","")</f>
        <v>x</v>
      </c>
    </row>
    <row r="299" spans="1:18" ht="15.75" hidden="1" customHeight="1">
      <c r="A299" s="32">
        <f t="shared" si="12"/>
        <v>2</v>
      </c>
      <c r="B299" s="33">
        <f t="shared" si="13"/>
        <v>42786</v>
      </c>
      <c r="C299" s="108" t="s">
        <v>379</v>
      </c>
      <c r="D299" s="33">
        <v>42786</v>
      </c>
      <c r="E299" s="86" t="s">
        <v>632</v>
      </c>
      <c r="F299" s="101"/>
      <c r="G299" s="149"/>
      <c r="H299" s="97"/>
      <c r="I299" s="97"/>
      <c r="J299" s="96"/>
      <c r="K299" s="97"/>
      <c r="L299" s="34">
        <v>5000000</v>
      </c>
      <c r="M299" s="35"/>
      <c r="N299" s="35" t="s">
        <v>33</v>
      </c>
      <c r="O299" s="43" t="str">
        <f>IF(AND('331-CT'!$G$5=TH!G299,OR(M299="331",N299="331")),"x","")</f>
        <v/>
      </c>
      <c r="P299" s="43" t="str">
        <f>IF(AND(A299='111'!$L$11,OR($M299=$P$7,$N299=$P$7)),"x","")</f>
        <v/>
      </c>
      <c r="Q299" s="43" t="str">
        <f>IF(AND($M299=$P$7,$A299&lt;'111'!$L$11),"x","")</f>
        <v/>
      </c>
      <c r="R299" s="43" t="str">
        <f>IF(AND($N299=$P$7,$A299&lt;'111'!$L$11),"x","")</f>
        <v>x</v>
      </c>
    </row>
    <row r="300" spans="1:18" ht="15.75" hidden="1" customHeight="1">
      <c r="A300" s="32">
        <f t="shared" si="12"/>
        <v>2</v>
      </c>
      <c r="B300" s="33">
        <f t="shared" si="13"/>
        <v>42788</v>
      </c>
      <c r="C300" s="108" t="s">
        <v>380</v>
      </c>
      <c r="D300" s="33">
        <v>42788</v>
      </c>
      <c r="E300" s="86" t="s">
        <v>455</v>
      </c>
      <c r="F300" s="101"/>
      <c r="G300" s="149"/>
      <c r="H300" s="97"/>
      <c r="I300" s="97"/>
      <c r="J300" s="96"/>
      <c r="K300" s="97"/>
      <c r="L300" s="34">
        <v>1000000</v>
      </c>
      <c r="M300" s="35"/>
      <c r="N300" s="35" t="s">
        <v>33</v>
      </c>
      <c r="O300" s="43" t="str">
        <f>IF(AND('331-CT'!$G$5=TH!G300,OR(M300="331",N300="331")),"x","")</f>
        <v/>
      </c>
      <c r="P300" s="43" t="str">
        <f>IF(AND(A300='111'!$L$11,OR($M300=$P$7,$N300=$P$7)),"x","")</f>
        <v/>
      </c>
      <c r="Q300" s="43" t="str">
        <f>IF(AND($M300=$P$7,$A300&lt;'111'!$L$11),"x","")</f>
        <v/>
      </c>
      <c r="R300" s="43" t="str">
        <f>IF(AND($N300=$P$7,$A300&lt;'111'!$L$11),"x","")</f>
        <v>x</v>
      </c>
    </row>
    <row r="301" spans="1:18" ht="15.75" hidden="1" customHeight="1">
      <c r="A301" s="32">
        <f t="shared" si="12"/>
        <v>2</v>
      </c>
      <c r="B301" s="33">
        <f t="shared" si="13"/>
        <v>42788</v>
      </c>
      <c r="C301" s="108" t="s">
        <v>323</v>
      </c>
      <c r="D301" s="33">
        <v>42788</v>
      </c>
      <c r="E301" s="86" t="s">
        <v>633</v>
      </c>
      <c r="F301" s="101"/>
      <c r="G301" s="149"/>
      <c r="H301" s="97"/>
      <c r="I301" s="97"/>
      <c r="J301" s="96"/>
      <c r="K301" s="97"/>
      <c r="L301" s="34">
        <v>7500000</v>
      </c>
      <c r="M301" s="35" t="s">
        <v>33</v>
      </c>
      <c r="N301" s="35"/>
      <c r="O301" s="43" t="str">
        <f>IF(AND('331-CT'!$G$5=TH!G301,OR(M301="331",N301="331")),"x","")</f>
        <v/>
      </c>
      <c r="P301" s="43" t="str">
        <f>IF(AND(A301='111'!$L$11,OR($M301=$P$7,$N301=$P$7)),"x","")</f>
        <v/>
      </c>
      <c r="Q301" s="43" t="str">
        <f>IF(AND($M301=$P$7,$A301&lt;'111'!$L$11),"x","")</f>
        <v>x</v>
      </c>
      <c r="R301" s="43" t="str">
        <f>IF(AND($N301=$P$7,$A301&lt;'111'!$L$11),"x","")</f>
        <v/>
      </c>
    </row>
    <row r="302" spans="1:18" ht="15.75" hidden="1" customHeight="1">
      <c r="A302" s="32">
        <f t="shared" si="12"/>
        <v>2</v>
      </c>
      <c r="B302" s="33">
        <f t="shared" si="13"/>
        <v>42788</v>
      </c>
      <c r="C302" s="108" t="s">
        <v>381</v>
      </c>
      <c r="D302" s="33">
        <v>42788</v>
      </c>
      <c r="E302" s="86" t="s">
        <v>634</v>
      </c>
      <c r="F302" s="101"/>
      <c r="G302" s="149"/>
      <c r="H302" s="97"/>
      <c r="I302" s="97"/>
      <c r="J302" s="96"/>
      <c r="K302" s="97"/>
      <c r="L302" s="34">
        <v>8010000</v>
      </c>
      <c r="M302" s="35"/>
      <c r="N302" s="35" t="s">
        <v>33</v>
      </c>
      <c r="O302" s="43" t="str">
        <f>IF(AND('331-CT'!$G$5=TH!G302,OR(M302="331",N302="331")),"x","")</f>
        <v/>
      </c>
      <c r="P302" s="43" t="str">
        <f>IF(AND(A302='111'!$L$11,OR($M302=$P$7,$N302=$P$7)),"x","")</f>
        <v/>
      </c>
      <c r="Q302" s="43" t="str">
        <f>IF(AND($M302=$P$7,$A302&lt;'111'!$L$11),"x","")</f>
        <v/>
      </c>
      <c r="R302" s="43" t="str">
        <f>IF(AND($N302=$P$7,$A302&lt;'111'!$L$11),"x","")</f>
        <v>x</v>
      </c>
    </row>
    <row r="303" spans="1:18" ht="15.75" hidden="1" customHeight="1">
      <c r="A303" s="32">
        <f t="shared" si="12"/>
        <v>2</v>
      </c>
      <c r="B303" s="33">
        <f t="shared" si="13"/>
        <v>42788</v>
      </c>
      <c r="C303" s="108" t="s">
        <v>382</v>
      </c>
      <c r="D303" s="33">
        <v>42788</v>
      </c>
      <c r="E303" s="86" t="s">
        <v>635</v>
      </c>
      <c r="F303" s="101"/>
      <c r="G303" s="149"/>
      <c r="H303" s="97"/>
      <c r="I303" s="97"/>
      <c r="J303" s="96"/>
      <c r="K303" s="97"/>
      <c r="L303" s="34">
        <v>1500000</v>
      </c>
      <c r="M303" s="35"/>
      <c r="N303" s="35" t="s">
        <v>33</v>
      </c>
      <c r="O303" s="43" t="str">
        <f>IF(AND('331-CT'!$G$5=TH!G303,OR(M303="331",N303="331")),"x","")</f>
        <v/>
      </c>
      <c r="P303" s="43" t="str">
        <f>IF(AND(A303='111'!$L$11,OR($M303=$P$7,$N303=$P$7)),"x","")</f>
        <v/>
      </c>
      <c r="Q303" s="43" t="str">
        <f>IF(AND($M303=$P$7,$A303&lt;'111'!$L$11),"x","")</f>
        <v/>
      </c>
      <c r="R303" s="43" t="str">
        <f>IF(AND($N303=$P$7,$A303&lt;'111'!$L$11),"x","")</f>
        <v>x</v>
      </c>
    </row>
    <row r="304" spans="1:18" ht="15.75" hidden="1" customHeight="1">
      <c r="A304" s="32">
        <f t="shared" si="12"/>
        <v>2</v>
      </c>
      <c r="B304" s="33">
        <f t="shared" si="13"/>
        <v>42788</v>
      </c>
      <c r="C304" s="108" t="s">
        <v>407</v>
      </c>
      <c r="D304" s="33">
        <v>42788</v>
      </c>
      <c r="E304" s="86" t="s">
        <v>636</v>
      </c>
      <c r="F304" s="101"/>
      <c r="G304" s="149"/>
      <c r="H304" s="97"/>
      <c r="I304" s="97"/>
      <c r="J304" s="96"/>
      <c r="K304" s="97"/>
      <c r="L304" s="34">
        <v>250000</v>
      </c>
      <c r="M304" s="35"/>
      <c r="N304" s="35" t="s">
        <v>33</v>
      </c>
      <c r="O304" s="43" t="str">
        <f>IF(AND('331-CT'!$G$5=TH!G304,OR(M304="331",N304="331")),"x","")</f>
        <v/>
      </c>
      <c r="P304" s="43" t="str">
        <f>IF(AND(A304='111'!$L$11,OR($M304=$P$7,$N304=$P$7)),"x","")</f>
        <v/>
      </c>
      <c r="Q304" s="43" t="str">
        <f>IF(AND($M304=$P$7,$A304&lt;'111'!$L$11),"x","")</f>
        <v/>
      </c>
      <c r="R304" s="43" t="str">
        <f>IF(AND($N304=$P$7,$A304&lt;'111'!$L$11),"x","")</f>
        <v>x</v>
      </c>
    </row>
    <row r="305" spans="1:18" ht="15.75" hidden="1" customHeight="1">
      <c r="A305" s="32">
        <f t="shared" si="12"/>
        <v>2</v>
      </c>
      <c r="B305" s="33">
        <f t="shared" si="13"/>
        <v>42789</v>
      </c>
      <c r="C305" s="108" t="s">
        <v>342</v>
      </c>
      <c r="D305" s="33">
        <v>42789</v>
      </c>
      <c r="E305" s="86" t="s">
        <v>637</v>
      </c>
      <c r="F305" s="101"/>
      <c r="G305" s="149"/>
      <c r="H305" s="97"/>
      <c r="I305" s="97"/>
      <c r="J305" s="96"/>
      <c r="K305" s="97"/>
      <c r="L305" s="34">
        <v>10030000000</v>
      </c>
      <c r="M305" s="35" t="s">
        <v>33</v>
      </c>
      <c r="N305" s="35"/>
      <c r="O305" s="43" t="str">
        <f>IF(AND('331-CT'!$G$5=TH!G305,OR(M305="331",N305="331")),"x","")</f>
        <v/>
      </c>
      <c r="P305" s="43" t="str">
        <f>IF(AND(A305='111'!$L$11,OR($M305=$P$7,$N305=$P$7)),"x","")</f>
        <v/>
      </c>
      <c r="Q305" s="43" t="str">
        <f>IF(AND($M305=$P$7,$A305&lt;'111'!$L$11),"x","")</f>
        <v>x</v>
      </c>
      <c r="R305" s="43" t="str">
        <f>IF(AND($N305=$P$7,$A305&lt;'111'!$L$11),"x","")</f>
        <v/>
      </c>
    </row>
    <row r="306" spans="1:18" ht="15.75" hidden="1" customHeight="1">
      <c r="A306" s="32">
        <f t="shared" si="12"/>
        <v>2</v>
      </c>
      <c r="B306" s="33">
        <f t="shared" si="13"/>
        <v>42789</v>
      </c>
      <c r="C306" s="108" t="s">
        <v>408</v>
      </c>
      <c r="D306" s="33">
        <v>42789</v>
      </c>
      <c r="E306" s="86" t="s">
        <v>638</v>
      </c>
      <c r="F306" s="101"/>
      <c r="G306" s="149"/>
      <c r="H306" s="97"/>
      <c r="I306" s="97"/>
      <c r="J306" s="96"/>
      <c r="K306" s="97"/>
      <c r="L306" s="34">
        <v>9962590000</v>
      </c>
      <c r="M306" s="35"/>
      <c r="N306" s="35" t="s">
        <v>33</v>
      </c>
      <c r="O306" s="43" t="str">
        <f>IF(AND('331-CT'!$G$5=TH!G306,OR(M306="331",N306="331")),"x","")</f>
        <v/>
      </c>
      <c r="P306" s="43" t="str">
        <f>IF(AND(A306='111'!$L$11,OR($M306=$P$7,$N306=$P$7)),"x","")</f>
        <v/>
      </c>
      <c r="Q306" s="43" t="str">
        <f>IF(AND($M306=$P$7,$A306&lt;'111'!$L$11),"x","")</f>
        <v/>
      </c>
      <c r="R306" s="43" t="str">
        <f>IF(AND($N306=$P$7,$A306&lt;'111'!$L$11),"x","")</f>
        <v>x</v>
      </c>
    </row>
    <row r="307" spans="1:18" ht="15.75" hidden="1" customHeight="1">
      <c r="A307" s="32">
        <f t="shared" si="12"/>
        <v>2</v>
      </c>
      <c r="B307" s="33">
        <f t="shared" si="13"/>
        <v>42789</v>
      </c>
      <c r="C307" s="108" t="s">
        <v>409</v>
      </c>
      <c r="D307" s="33">
        <v>42789</v>
      </c>
      <c r="E307" s="86" t="s">
        <v>639</v>
      </c>
      <c r="F307" s="101"/>
      <c r="G307" s="149"/>
      <c r="H307" s="97"/>
      <c r="I307" s="97"/>
      <c r="J307" s="96"/>
      <c r="K307" s="97"/>
      <c r="L307" s="34">
        <v>3000000</v>
      </c>
      <c r="M307" s="35"/>
      <c r="N307" s="35" t="s">
        <v>33</v>
      </c>
      <c r="O307" s="43" t="str">
        <f>IF(AND('331-CT'!$G$5=TH!G307,OR(M307="331",N307="331")),"x","")</f>
        <v/>
      </c>
      <c r="P307" s="43" t="str">
        <f>IF(AND(A307='111'!$L$11,OR($M307=$P$7,$N307=$P$7)),"x","")</f>
        <v/>
      </c>
      <c r="Q307" s="43" t="str">
        <f>IF(AND($M307=$P$7,$A307&lt;'111'!$L$11),"x","")</f>
        <v/>
      </c>
      <c r="R307" s="43" t="str">
        <f>IF(AND($N307=$P$7,$A307&lt;'111'!$L$11),"x","")</f>
        <v>x</v>
      </c>
    </row>
    <row r="308" spans="1:18" ht="15.75" hidden="1" customHeight="1">
      <c r="A308" s="32">
        <f t="shared" si="12"/>
        <v>2</v>
      </c>
      <c r="B308" s="33">
        <f t="shared" si="13"/>
        <v>42789</v>
      </c>
      <c r="C308" s="108" t="s">
        <v>410</v>
      </c>
      <c r="D308" s="33">
        <v>42789</v>
      </c>
      <c r="E308" s="86" t="s">
        <v>559</v>
      </c>
      <c r="F308" s="101"/>
      <c r="G308" s="149"/>
      <c r="H308" s="97"/>
      <c r="I308" s="97"/>
      <c r="J308" s="96"/>
      <c r="K308" s="97"/>
      <c r="L308" s="34">
        <v>6476000</v>
      </c>
      <c r="M308" s="35"/>
      <c r="N308" s="35" t="s">
        <v>33</v>
      </c>
      <c r="O308" s="43" t="str">
        <f>IF(AND('331-CT'!$G$5=TH!G308,OR(M308="331",N308="331")),"x","")</f>
        <v/>
      </c>
      <c r="P308" s="43" t="str">
        <f>IF(AND(A308='111'!$L$11,OR($M308=$P$7,$N308=$P$7)),"x","")</f>
        <v/>
      </c>
      <c r="Q308" s="43" t="str">
        <f>IF(AND($M308=$P$7,$A308&lt;'111'!$L$11),"x","")</f>
        <v/>
      </c>
      <c r="R308" s="43" t="str">
        <f>IF(AND($N308=$P$7,$A308&lt;'111'!$L$11),"x","")</f>
        <v>x</v>
      </c>
    </row>
    <row r="309" spans="1:18" ht="15.75" customHeight="1">
      <c r="A309" s="32">
        <f t="shared" si="12"/>
        <v>2</v>
      </c>
      <c r="B309" s="33">
        <f t="shared" si="13"/>
        <v>42789</v>
      </c>
      <c r="C309" s="108"/>
      <c r="D309" s="33">
        <v>42789</v>
      </c>
      <c r="E309" s="86" t="s">
        <v>655</v>
      </c>
      <c r="F309" s="101"/>
      <c r="G309" s="149" t="s">
        <v>654</v>
      </c>
      <c r="H309" s="157">
        <v>1206.5</v>
      </c>
      <c r="I309" s="97">
        <v>52000</v>
      </c>
      <c r="J309" s="96"/>
      <c r="K309" s="97"/>
      <c r="L309" s="34">
        <f t="shared" ref="L309:L314" si="14">ROUND(H309*I309,-3)</f>
        <v>62738000</v>
      </c>
      <c r="M309" s="35" t="s">
        <v>92</v>
      </c>
      <c r="N309" s="35" t="s">
        <v>8</v>
      </c>
      <c r="O309" s="43" t="str">
        <f>IF(AND('331-CT'!$G$5=TH!G309,OR(M309="331",N309="331")),"x","")</f>
        <v/>
      </c>
      <c r="P309" s="43" t="str">
        <f>IF(AND(A309='111'!$L$11,OR($M309=$P$7,$N309=$P$7)),"x","")</f>
        <v/>
      </c>
      <c r="Q309" s="43" t="str">
        <f>IF(AND($M309=$P$7,$A309&lt;'111'!$L$11),"x","")</f>
        <v/>
      </c>
      <c r="R309" s="43" t="str">
        <f>IF(AND($N309=$P$7,$A309&lt;'111'!$L$11),"x","")</f>
        <v/>
      </c>
    </row>
    <row r="310" spans="1:18" ht="15.75" customHeight="1">
      <c r="A310" s="32">
        <f t="shared" si="12"/>
        <v>2</v>
      </c>
      <c r="B310" s="33">
        <f t="shared" si="13"/>
        <v>42789</v>
      </c>
      <c r="C310" s="108"/>
      <c r="D310" s="33">
        <v>42789</v>
      </c>
      <c r="E310" s="86" t="s">
        <v>93</v>
      </c>
      <c r="F310" s="101"/>
      <c r="G310" s="149" t="s">
        <v>654</v>
      </c>
      <c r="H310" s="97">
        <v>693</v>
      </c>
      <c r="I310" s="97">
        <v>47000</v>
      </c>
      <c r="J310" s="96"/>
      <c r="K310" s="97"/>
      <c r="L310" s="34">
        <f t="shared" si="14"/>
        <v>32571000</v>
      </c>
      <c r="M310" s="35" t="s">
        <v>92</v>
      </c>
      <c r="N310" s="35" t="s">
        <v>8</v>
      </c>
      <c r="O310" s="43" t="str">
        <f>IF(AND('331-CT'!$G$5=TH!G310,OR(M310="331",N310="331")),"x","")</f>
        <v/>
      </c>
      <c r="P310" s="43" t="str">
        <f>IF(AND(A310='111'!$L$11,OR($M310=$P$7,$N310=$P$7)),"x","")</f>
        <v/>
      </c>
      <c r="Q310" s="43" t="str">
        <f>IF(AND($M310=$P$7,$A310&lt;'111'!$L$11),"x","")</f>
        <v/>
      </c>
      <c r="R310" s="43" t="str">
        <f>IF(AND($N310=$P$7,$A310&lt;'111'!$L$11),"x","")</f>
        <v/>
      </c>
    </row>
    <row r="311" spans="1:18" ht="15.75" customHeight="1">
      <c r="A311" s="32">
        <f t="shared" si="12"/>
        <v>2</v>
      </c>
      <c r="B311" s="33">
        <f t="shared" si="13"/>
        <v>42789</v>
      </c>
      <c r="C311" s="108"/>
      <c r="D311" s="33">
        <v>42789</v>
      </c>
      <c r="E311" s="86" t="s">
        <v>656</v>
      </c>
      <c r="F311" s="101"/>
      <c r="G311" s="149" t="s">
        <v>654</v>
      </c>
      <c r="H311" s="97">
        <v>16</v>
      </c>
      <c r="I311" s="97">
        <v>70000</v>
      </c>
      <c r="J311" s="96"/>
      <c r="K311" s="97"/>
      <c r="L311" s="34">
        <f t="shared" si="14"/>
        <v>1120000</v>
      </c>
      <c r="M311" s="35" t="s">
        <v>92</v>
      </c>
      <c r="N311" s="35" t="s">
        <v>8</v>
      </c>
      <c r="O311" s="43" t="str">
        <f>IF(AND('331-CT'!$G$5=TH!G311,OR(M311="331",N311="331")),"x","")</f>
        <v/>
      </c>
      <c r="P311" s="43" t="str">
        <f>IF(AND(A311='111'!$L$11,OR($M311=$P$7,$N311=$P$7)),"x","")</f>
        <v/>
      </c>
      <c r="Q311" s="43" t="str">
        <f>IF(AND($M311=$P$7,$A311&lt;'111'!$L$11),"x","")</f>
        <v/>
      </c>
      <c r="R311" s="43" t="str">
        <f>IF(AND($N311=$P$7,$A311&lt;'111'!$L$11),"x","")</f>
        <v/>
      </c>
    </row>
    <row r="312" spans="1:18" ht="15.75" customHeight="1">
      <c r="A312" s="32">
        <f t="shared" si="12"/>
        <v>2</v>
      </c>
      <c r="B312" s="33">
        <f t="shared" si="13"/>
        <v>42789</v>
      </c>
      <c r="C312" s="108"/>
      <c r="D312" s="33">
        <v>42789</v>
      </c>
      <c r="E312" s="86" t="s">
        <v>657</v>
      </c>
      <c r="F312" s="101"/>
      <c r="G312" s="149" t="s">
        <v>654</v>
      </c>
      <c r="H312" s="97">
        <v>360</v>
      </c>
      <c r="I312" s="97">
        <v>70000</v>
      </c>
      <c r="J312" s="96"/>
      <c r="K312" s="97"/>
      <c r="L312" s="34">
        <f t="shared" si="14"/>
        <v>25200000</v>
      </c>
      <c r="M312" s="35" t="s">
        <v>92</v>
      </c>
      <c r="N312" s="35" t="s">
        <v>8</v>
      </c>
      <c r="O312" s="43" t="str">
        <f>IF(AND('331-CT'!$G$5=TH!G312,OR(M312="331",N312="331")),"x","")</f>
        <v/>
      </c>
      <c r="P312" s="43" t="str">
        <f>IF(AND(A312='111'!$L$11,OR($M312=$P$7,$N312=$P$7)),"x","")</f>
        <v/>
      </c>
      <c r="Q312" s="43" t="str">
        <f>IF(AND($M312=$P$7,$A312&lt;'111'!$L$11),"x","")</f>
        <v/>
      </c>
      <c r="R312" s="43" t="str">
        <f>IF(AND($N312=$P$7,$A312&lt;'111'!$L$11),"x","")</f>
        <v/>
      </c>
    </row>
    <row r="313" spans="1:18" ht="15.75" customHeight="1">
      <c r="A313" s="32">
        <f t="shared" si="12"/>
        <v>2</v>
      </c>
      <c r="B313" s="33">
        <f t="shared" si="13"/>
        <v>42790</v>
      </c>
      <c r="C313" s="108"/>
      <c r="D313" s="33">
        <v>42790</v>
      </c>
      <c r="E313" s="86" t="s">
        <v>473</v>
      </c>
      <c r="F313" s="101" t="s">
        <v>391</v>
      </c>
      <c r="G313" s="7" t="s">
        <v>90</v>
      </c>
      <c r="H313" s="97">
        <v>5665</v>
      </c>
      <c r="I313" s="97">
        <v>17000</v>
      </c>
      <c r="J313" s="96"/>
      <c r="K313" s="97"/>
      <c r="L313" s="34">
        <f t="shared" si="14"/>
        <v>96305000</v>
      </c>
      <c r="M313" s="35" t="s">
        <v>92</v>
      </c>
      <c r="N313" s="35" t="s">
        <v>8</v>
      </c>
      <c r="O313" s="43" t="str">
        <f>IF(AND('331-CT'!$G$5=TH!G313,OR(M313="331",N313="331")),"x","")</f>
        <v/>
      </c>
      <c r="P313" s="43" t="str">
        <f>IF(AND(A313='111'!$L$11,OR($M313=$P$7,$N313=$P$7)),"x","")</f>
        <v/>
      </c>
      <c r="Q313" s="43" t="str">
        <f>IF(AND($M313=$P$7,$A313&lt;'111'!$L$11),"x","")</f>
        <v/>
      </c>
      <c r="R313" s="43" t="str">
        <f>IF(AND($N313=$P$7,$A313&lt;'111'!$L$11),"x","")</f>
        <v/>
      </c>
    </row>
    <row r="314" spans="1:18" ht="15.75" customHeight="1">
      <c r="A314" s="32">
        <f t="shared" si="12"/>
        <v>2</v>
      </c>
      <c r="B314" s="33">
        <f t="shared" si="13"/>
        <v>42790</v>
      </c>
      <c r="C314" s="108"/>
      <c r="D314" s="33">
        <v>42790</v>
      </c>
      <c r="E314" s="86" t="s">
        <v>657</v>
      </c>
      <c r="F314" s="101"/>
      <c r="G314" s="149" t="s">
        <v>658</v>
      </c>
      <c r="H314" s="97">
        <v>51</v>
      </c>
      <c r="I314" s="97">
        <v>67000</v>
      </c>
      <c r="J314" s="96"/>
      <c r="K314" s="97"/>
      <c r="L314" s="34">
        <f t="shared" si="14"/>
        <v>3417000</v>
      </c>
      <c r="M314" s="35" t="s">
        <v>92</v>
      </c>
      <c r="N314" s="35" t="s">
        <v>8</v>
      </c>
      <c r="O314" s="43" t="str">
        <f>IF(AND('331-CT'!$G$5=TH!G314,OR(M314="331",N314="331")),"x","")</f>
        <v/>
      </c>
      <c r="P314" s="43" t="str">
        <f>IF(AND(A314='111'!$L$11,OR($M314=$P$7,$N314=$P$7)),"x","")</f>
        <v/>
      </c>
      <c r="Q314" s="43" t="str">
        <f>IF(AND($M314=$P$7,$A314&lt;'111'!$L$11),"x","")</f>
        <v/>
      </c>
      <c r="R314" s="43" t="str">
        <f>IF(AND($N314=$P$7,$A314&lt;'111'!$L$11),"x","")</f>
        <v/>
      </c>
    </row>
    <row r="315" spans="1:18" ht="15.75" hidden="1" customHeight="1">
      <c r="A315" s="32">
        <f t="shared" si="12"/>
        <v>2</v>
      </c>
      <c r="B315" s="33">
        <f t="shared" si="13"/>
        <v>42791</v>
      </c>
      <c r="C315" s="108" t="s">
        <v>411</v>
      </c>
      <c r="D315" s="33">
        <v>42791</v>
      </c>
      <c r="E315" s="86" t="s">
        <v>455</v>
      </c>
      <c r="F315" s="101"/>
      <c r="G315" s="149"/>
      <c r="H315" s="97"/>
      <c r="I315" s="97"/>
      <c r="J315" s="96"/>
      <c r="K315" s="97"/>
      <c r="L315" s="34">
        <v>1000000</v>
      </c>
      <c r="M315" s="35"/>
      <c r="N315" s="35" t="s">
        <v>33</v>
      </c>
      <c r="O315" s="43" t="str">
        <f>IF(AND('331-CT'!$G$5=TH!G315,OR(M315="331",N315="331")),"x","")</f>
        <v/>
      </c>
      <c r="P315" s="43" t="str">
        <f>IF(AND(A315='111'!$L$11,OR($M315=$P$7,$N315=$P$7)),"x","")</f>
        <v/>
      </c>
      <c r="Q315" s="43" t="str">
        <f>IF(AND($M315=$P$7,$A315&lt;'111'!$L$11),"x","")</f>
        <v/>
      </c>
      <c r="R315" s="43" t="str">
        <f>IF(AND($N315=$P$7,$A315&lt;'111'!$L$11),"x","")</f>
        <v>x</v>
      </c>
    </row>
    <row r="316" spans="1:18" ht="15.75" hidden="1" customHeight="1">
      <c r="A316" s="32">
        <f t="shared" si="12"/>
        <v>2</v>
      </c>
      <c r="B316" s="33">
        <f t="shared" si="13"/>
        <v>42791</v>
      </c>
      <c r="C316" s="108" t="s">
        <v>412</v>
      </c>
      <c r="D316" s="33">
        <v>42791</v>
      </c>
      <c r="E316" s="86" t="s">
        <v>640</v>
      </c>
      <c r="F316" s="101"/>
      <c r="G316" s="149"/>
      <c r="H316" s="97"/>
      <c r="I316" s="97"/>
      <c r="J316" s="96"/>
      <c r="K316" s="97"/>
      <c r="L316" s="34">
        <v>3480000</v>
      </c>
      <c r="M316" s="35"/>
      <c r="N316" s="35" t="s">
        <v>33</v>
      </c>
      <c r="O316" s="43" t="str">
        <f>IF(AND('331-CT'!$G$5=TH!G316,OR(M316="331",N316="331")),"x","")</f>
        <v/>
      </c>
      <c r="P316" s="43" t="str">
        <f>IF(AND(A316='111'!$L$11,OR($M316=$P$7,$N316=$P$7)),"x","")</f>
        <v/>
      </c>
      <c r="Q316" s="43" t="str">
        <f>IF(AND($M316=$P$7,$A316&lt;'111'!$L$11),"x","")</f>
        <v/>
      </c>
      <c r="R316" s="43" t="str">
        <f>IF(AND($N316=$P$7,$A316&lt;'111'!$L$11),"x","")</f>
        <v>x</v>
      </c>
    </row>
    <row r="317" spans="1:18" ht="15.75" hidden="1" customHeight="1">
      <c r="A317" s="32">
        <f t="shared" si="12"/>
        <v>2</v>
      </c>
      <c r="B317" s="33">
        <f t="shared" si="13"/>
        <v>42791</v>
      </c>
      <c r="C317" s="108" t="s">
        <v>413</v>
      </c>
      <c r="D317" s="33">
        <v>42791</v>
      </c>
      <c r="E317" s="86" t="s">
        <v>641</v>
      </c>
      <c r="F317" s="101"/>
      <c r="G317" s="149"/>
      <c r="H317" s="97"/>
      <c r="I317" s="97"/>
      <c r="J317" s="96"/>
      <c r="K317" s="97"/>
      <c r="L317" s="34">
        <v>5000000</v>
      </c>
      <c r="M317" s="35"/>
      <c r="N317" s="35" t="s">
        <v>33</v>
      </c>
      <c r="O317" s="43" t="str">
        <f>IF(AND('331-CT'!$G$5=TH!G317,OR(M317="331",N317="331")),"x","")</f>
        <v/>
      </c>
      <c r="P317" s="43" t="str">
        <f>IF(AND(A317='111'!$L$11,OR($M317=$P$7,$N317=$P$7)),"x","")</f>
        <v/>
      </c>
      <c r="Q317" s="43" t="str">
        <f>IF(AND($M317=$P$7,$A317&lt;'111'!$L$11),"x","")</f>
        <v/>
      </c>
      <c r="R317" s="43" t="str">
        <f>IF(AND($N317=$P$7,$A317&lt;'111'!$L$11),"x","")</f>
        <v>x</v>
      </c>
    </row>
    <row r="318" spans="1:18" ht="15.75" hidden="1" customHeight="1">
      <c r="A318" s="32">
        <f t="shared" si="12"/>
        <v>2</v>
      </c>
      <c r="B318" s="33">
        <f t="shared" si="13"/>
        <v>42791</v>
      </c>
      <c r="C318" s="108" t="s">
        <v>414</v>
      </c>
      <c r="D318" s="33">
        <v>42791</v>
      </c>
      <c r="E318" s="86" t="s">
        <v>468</v>
      </c>
      <c r="F318" s="101"/>
      <c r="G318" s="149"/>
      <c r="H318" s="97"/>
      <c r="I318" s="97"/>
      <c r="J318" s="96"/>
      <c r="K318" s="97"/>
      <c r="L318" s="34">
        <v>265000</v>
      </c>
      <c r="M318" s="35"/>
      <c r="N318" s="35" t="s">
        <v>33</v>
      </c>
      <c r="O318" s="43" t="str">
        <f>IF(AND('331-CT'!$G$5=TH!G318,OR(M318="331",N318="331")),"x","")</f>
        <v/>
      </c>
      <c r="P318" s="43" t="str">
        <f>IF(AND(A318='111'!$L$11,OR($M318=$P$7,$N318=$P$7)),"x","")</f>
        <v/>
      </c>
      <c r="Q318" s="43" t="str">
        <f>IF(AND($M318=$P$7,$A318&lt;'111'!$L$11),"x","")</f>
        <v/>
      </c>
      <c r="R318" s="43" t="str">
        <f>IF(AND($N318=$P$7,$A318&lt;'111'!$L$11),"x","")</f>
        <v>x</v>
      </c>
    </row>
    <row r="319" spans="1:18" ht="15.75" hidden="1" customHeight="1">
      <c r="A319" s="32">
        <f t="shared" si="12"/>
        <v>2</v>
      </c>
      <c r="B319" s="33">
        <f t="shared" si="13"/>
        <v>42791</v>
      </c>
      <c r="C319" s="108" t="s">
        <v>415</v>
      </c>
      <c r="D319" s="33">
        <v>42791</v>
      </c>
      <c r="E319" s="86" t="s">
        <v>642</v>
      </c>
      <c r="F319" s="101"/>
      <c r="G319" s="149"/>
      <c r="H319" s="97"/>
      <c r="I319" s="97"/>
      <c r="J319" s="96"/>
      <c r="K319" s="97"/>
      <c r="L319" s="34">
        <v>5600000</v>
      </c>
      <c r="M319" s="35"/>
      <c r="N319" s="35" t="s">
        <v>33</v>
      </c>
      <c r="O319" s="43" t="str">
        <f>IF(AND('331-CT'!$G$5=TH!G319,OR(M319="331",N319="331")),"x","")</f>
        <v/>
      </c>
      <c r="P319" s="43" t="str">
        <f>IF(AND(A319='111'!$L$11,OR($M319=$P$7,$N319=$P$7)),"x","")</f>
        <v/>
      </c>
      <c r="Q319" s="43" t="str">
        <f>IF(AND($M319=$P$7,$A319&lt;'111'!$L$11),"x","")</f>
        <v/>
      </c>
      <c r="R319" s="43" t="str">
        <f>IF(AND($N319=$P$7,$A319&lt;'111'!$L$11),"x","")</f>
        <v>x</v>
      </c>
    </row>
    <row r="320" spans="1:18" ht="15.75" hidden="1" customHeight="1">
      <c r="A320" s="32">
        <f t="shared" si="12"/>
        <v>2</v>
      </c>
      <c r="B320" s="33">
        <f t="shared" si="13"/>
        <v>42791</v>
      </c>
      <c r="C320" s="108" t="s">
        <v>353</v>
      </c>
      <c r="D320" s="33">
        <v>42791</v>
      </c>
      <c r="E320" s="86" t="s">
        <v>643</v>
      </c>
      <c r="F320" s="101"/>
      <c r="G320" s="149"/>
      <c r="H320" s="97"/>
      <c r="I320" s="97"/>
      <c r="J320" s="96"/>
      <c r="K320" s="97"/>
      <c r="L320" s="34">
        <v>500000000</v>
      </c>
      <c r="M320" s="35" t="s">
        <v>33</v>
      </c>
      <c r="N320" s="35"/>
      <c r="O320" s="43" t="str">
        <f>IF(AND('331-CT'!$G$5=TH!G320,OR(M320="331",N320="331")),"x","")</f>
        <v/>
      </c>
      <c r="P320" s="43" t="str">
        <f>IF(AND(A320='111'!$L$11,OR($M320=$P$7,$N320=$P$7)),"x","")</f>
        <v/>
      </c>
      <c r="Q320" s="43" t="str">
        <f>IF(AND($M320=$P$7,$A320&lt;'111'!$L$11),"x","")</f>
        <v>x</v>
      </c>
      <c r="R320" s="43" t="str">
        <f>IF(AND($N320=$P$7,$A320&lt;'111'!$L$11),"x","")</f>
        <v/>
      </c>
    </row>
    <row r="321" spans="1:18" ht="15.75" hidden="1" customHeight="1">
      <c r="A321" s="32">
        <f t="shared" si="12"/>
        <v>2</v>
      </c>
      <c r="B321" s="33">
        <f t="shared" si="13"/>
        <v>42791</v>
      </c>
      <c r="C321" s="108" t="s">
        <v>416</v>
      </c>
      <c r="D321" s="33">
        <v>42791</v>
      </c>
      <c r="E321" s="86" t="s">
        <v>454</v>
      </c>
      <c r="F321" s="101"/>
      <c r="G321" s="149"/>
      <c r="H321" s="97"/>
      <c r="I321" s="97"/>
      <c r="J321" s="96"/>
      <c r="K321" s="97"/>
      <c r="L321" s="34">
        <v>220000000</v>
      </c>
      <c r="M321" s="35"/>
      <c r="N321" s="35" t="s">
        <v>33</v>
      </c>
      <c r="O321" s="43" t="str">
        <f>IF(AND('331-CT'!$G$5=TH!G321,OR(M321="331",N321="331")),"x","")</f>
        <v/>
      </c>
      <c r="P321" s="43" t="str">
        <f>IF(AND(A321='111'!$L$11,OR($M321=$P$7,$N321=$P$7)),"x","")</f>
        <v/>
      </c>
      <c r="Q321" s="43" t="str">
        <f>IF(AND($M321=$P$7,$A321&lt;'111'!$L$11),"x","")</f>
        <v/>
      </c>
      <c r="R321" s="43" t="str">
        <f>IF(AND($N321=$P$7,$A321&lt;'111'!$L$11),"x","")</f>
        <v>x</v>
      </c>
    </row>
    <row r="322" spans="1:18" ht="15.75" hidden="1" customHeight="1">
      <c r="A322" s="32">
        <f t="shared" si="12"/>
        <v>2</v>
      </c>
      <c r="B322" s="33">
        <f t="shared" si="13"/>
        <v>42791</v>
      </c>
      <c r="C322" s="108" t="s">
        <v>417</v>
      </c>
      <c r="D322" s="33">
        <v>42791</v>
      </c>
      <c r="E322" s="86" t="s">
        <v>630</v>
      </c>
      <c r="F322" s="101"/>
      <c r="G322" s="7" t="s">
        <v>111</v>
      </c>
      <c r="H322" s="97"/>
      <c r="I322" s="97"/>
      <c r="J322" s="96"/>
      <c r="K322" s="97"/>
      <c r="L322" s="34">
        <v>50000000</v>
      </c>
      <c r="M322" s="35" t="s">
        <v>8</v>
      </c>
      <c r="N322" s="35" t="s">
        <v>33</v>
      </c>
      <c r="O322" s="43" t="str">
        <f>IF(AND('331-CT'!$G$5=TH!G322,OR(M322="331",N322="331")),"x","")</f>
        <v/>
      </c>
      <c r="P322" s="43" t="str">
        <f>IF(AND(A322='111'!$L$11,OR($M322=$P$7,$N322=$P$7)),"x","")</f>
        <v/>
      </c>
      <c r="Q322" s="43" t="str">
        <f>IF(AND($M322=$P$7,$A322&lt;'111'!$L$11),"x","")</f>
        <v/>
      </c>
      <c r="R322" s="43" t="str">
        <f>IF(AND($N322=$P$7,$A322&lt;'111'!$L$11),"x","")</f>
        <v>x</v>
      </c>
    </row>
    <row r="323" spans="1:18" ht="15.75" hidden="1" customHeight="1">
      <c r="A323" s="32">
        <f t="shared" si="12"/>
        <v>2</v>
      </c>
      <c r="B323" s="33">
        <f t="shared" si="13"/>
        <v>42791</v>
      </c>
      <c r="C323" s="108" t="s">
        <v>418</v>
      </c>
      <c r="D323" s="33">
        <v>42791</v>
      </c>
      <c r="E323" s="86" t="s">
        <v>630</v>
      </c>
      <c r="F323" s="101"/>
      <c r="G323" s="149" t="s">
        <v>579</v>
      </c>
      <c r="H323" s="97"/>
      <c r="I323" s="97"/>
      <c r="J323" s="96"/>
      <c r="K323" s="97"/>
      <c r="L323" s="34">
        <v>71370000</v>
      </c>
      <c r="M323" s="35" t="s">
        <v>8</v>
      </c>
      <c r="N323" s="35" t="s">
        <v>33</v>
      </c>
      <c r="O323" s="43" t="str">
        <f>IF(AND('331-CT'!$G$5=TH!G323,OR(M323="331",N323="331")),"x","")</f>
        <v/>
      </c>
      <c r="P323" s="43" t="str">
        <f>IF(AND(A323='111'!$L$11,OR($M323=$P$7,$N323=$P$7)),"x","")</f>
        <v/>
      </c>
      <c r="Q323" s="43" t="str">
        <f>IF(AND($M323=$P$7,$A323&lt;'111'!$L$11),"x","")</f>
        <v/>
      </c>
      <c r="R323" s="43" t="str">
        <f>IF(AND($N323=$P$7,$A323&lt;'111'!$L$11),"x","")</f>
        <v>x</v>
      </c>
    </row>
    <row r="324" spans="1:18" ht="15.75" hidden="1" customHeight="1">
      <c r="A324" s="32">
        <f t="shared" si="12"/>
        <v>2</v>
      </c>
      <c r="B324" s="33">
        <f t="shared" si="13"/>
        <v>42791</v>
      </c>
      <c r="C324" s="108" t="s">
        <v>419</v>
      </c>
      <c r="D324" s="33">
        <v>42791</v>
      </c>
      <c r="E324" s="86" t="s">
        <v>644</v>
      </c>
      <c r="F324" s="101"/>
      <c r="G324" s="149"/>
      <c r="H324" s="97"/>
      <c r="I324" s="97"/>
      <c r="J324" s="96"/>
      <c r="K324" s="97"/>
      <c r="L324" s="34">
        <v>25000000</v>
      </c>
      <c r="M324" s="35"/>
      <c r="N324" s="35" t="s">
        <v>33</v>
      </c>
      <c r="O324" s="43" t="str">
        <f>IF(AND('331-CT'!$G$5=TH!G324,OR(M324="331",N324="331")),"x","")</f>
        <v/>
      </c>
      <c r="P324" s="43" t="str">
        <f>IF(AND(A324='111'!$L$11,OR($M324=$P$7,$N324=$P$7)),"x","")</f>
        <v/>
      </c>
      <c r="Q324" s="43" t="str">
        <f>IF(AND($M324=$P$7,$A324&lt;'111'!$L$11),"x","")</f>
        <v/>
      </c>
      <c r="R324" s="43" t="str">
        <f>IF(AND($N324=$P$7,$A324&lt;'111'!$L$11),"x","")</f>
        <v>x</v>
      </c>
    </row>
    <row r="325" spans="1:18" ht="15.75" hidden="1" customHeight="1">
      <c r="A325" s="32">
        <f t="shared" si="12"/>
        <v>2</v>
      </c>
      <c r="B325" s="33">
        <f t="shared" si="13"/>
        <v>42791</v>
      </c>
      <c r="C325" s="108" t="s">
        <v>420</v>
      </c>
      <c r="D325" s="33">
        <v>42791</v>
      </c>
      <c r="E325" s="86" t="s">
        <v>645</v>
      </c>
      <c r="F325" s="101"/>
      <c r="G325" s="149"/>
      <c r="H325" s="97"/>
      <c r="I325" s="97"/>
      <c r="J325" s="96"/>
      <c r="K325" s="97"/>
      <c r="L325" s="34">
        <v>10000000</v>
      </c>
      <c r="M325" s="35"/>
      <c r="N325" s="35" t="s">
        <v>33</v>
      </c>
      <c r="O325" s="43" t="str">
        <f>IF(AND('331-CT'!$G$5=TH!G325,OR(M325="331",N325="331")),"x","")</f>
        <v/>
      </c>
      <c r="P325" s="43" t="str">
        <f>IF(AND(A325='111'!$L$11,OR($M325=$P$7,$N325=$P$7)),"x","")</f>
        <v/>
      </c>
      <c r="Q325" s="43" t="str">
        <f>IF(AND($M325=$P$7,$A325&lt;'111'!$L$11),"x","")</f>
        <v/>
      </c>
      <c r="R325" s="43" t="str">
        <f>IF(AND($N325=$P$7,$A325&lt;'111'!$L$11),"x","")</f>
        <v>x</v>
      </c>
    </row>
    <row r="326" spans="1:18" ht="15.75" hidden="1" customHeight="1">
      <c r="A326" s="32">
        <f t="shared" si="12"/>
        <v>2</v>
      </c>
      <c r="B326" s="33">
        <f t="shared" si="13"/>
        <v>42791</v>
      </c>
      <c r="C326" s="108" t="s">
        <v>421</v>
      </c>
      <c r="D326" s="33">
        <v>42791</v>
      </c>
      <c r="E326" s="86" t="s">
        <v>639</v>
      </c>
      <c r="F326" s="101"/>
      <c r="G326" s="149"/>
      <c r="H326" s="97"/>
      <c r="I326" s="97"/>
      <c r="J326" s="96"/>
      <c r="K326" s="97"/>
      <c r="L326" s="34">
        <v>2000000</v>
      </c>
      <c r="M326" s="35"/>
      <c r="N326" s="35" t="s">
        <v>33</v>
      </c>
      <c r="O326" s="43" t="str">
        <f>IF(AND('331-CT'!$G$5=TH!G326,OR(M326="331",N326="331")),"x","")</f>
        <v/>
      </c>
      <c r="P326" s="43" t="str">
        <f>IF(AND(A326='111'!$L$11,OR($M326=$P$7,$N326=$P$7)),"x","")</f>
        <v/>
      </c>
      <c r="Q326" s="43" t="str">
        <f>IF(AND($M326=$P$7,$A326&lt;'111'!$L$11),"x","")</f>
        <v/>
      </c>
      <c r="R326" s="43" t="str">
        <f>IF(AND($N326=$P$7,$A326&lt;'111'!$L$11),"x","")</f>
        <v>x</v>
      </c>
    </row>
    <row r="327" spans="1:18" ht="15.75" hidden="1" customHeight="1">
      <c r="A327" s="32">
        <f t="shared" si="12"/>
        <v>2</v>
      </c>
      <c r="B327" s="33">
        <f t="shared" si="13"/>
        <v>42791</v>
      </c>
      <c r="C327" s="108" t="s">
        <v>422</v>
      </c>
      <c r="D327" s="33">
        <v>42791</v>
      </c>
      <c r="E327" s="86" t="s">
        <v>646</v>
      </c>
      <c r="F327" s="101"/>
      <c r="G327" s="149"/>
      <c r="H327" s="97"/>
      <c r="I327" s="97"/>
      <c r="J327" s="96"/>
      <c r="K327" s="97"/>
      <c r="L327" s="34">
        <v>5000000</v>
      </c>
      <c r="M327" s="35"/>
      <c r="N327" s="35" t="s">
        <v>33</v>
      </c>
      <c r="O327" s="43" t="str">
        <f>IF(AND('331-CT'!$G$5=TH!G327,OR(M327="331",N327="331")),"x","")</f>
        <v/>
      </c>
      <c r="P327" s="43" t="str">
        <f>IF(AND(A327='111'!$L$11,OR($M327=$P$7,$N327=$P$7)),"x","")</f>
        <v/>
      </c>
      <c r="Q327" s="43" t="str">
        <f>IF(AND($M327=$P$7,$A327&lt;'111'!$L$11),"x","")</f>
        <v/>
      </c>
      <c r="R327" s="43" t="str">
        <f>IF(AND($N327=$P$7,$A327&lt;'111'!$L$11),"x","")</f>
        <v>x</v>
      </c>
    </row>
    <row r="328" spans="1:18" ht="15.75" customHeight="1">
      <c r="A328" s="32">
        <f t="shared" si="12"/>
        <v>2</v>
      </c>
      <c r="B328" s="33">
        <f t="shared" si="13"/>
        <v>42791</v>
      </c>
      <c r="C328" s="108"/>
      <c r="D328" s="33">
        <v>42791</v>
      </c>
      <c r="E328" s="86" t="s">
        <v>393</v>
      </c>
      <c r="F328" s="101"/>
      <c r="G328" s="7" t="s">
        <v>80</v>
      </c>
      <c r="H328" s="97">
        <v>1290</v>
      </c>
      <c r="I328" s="97">
        <v>13000</v>
      </c>
      <c r="J328" s="96"/>
      <c r="K328" s="97"/>
      <c r="L328" s="34">
        <f>ROUND(H328*I328,-3)</f>
        <v>16770000</v>
      </c>
      <c r="M328" s="35" t="s">
        <v>92</v>
      </c>
      <c r="N328" s="35" t="s">
        <v>8</v>
      </c>
      <c r="O328" s="43" t="str">
        <f>IF(AND('331-CT'!$G$5=TH!G328,OR(M328="331",N328="331")),"x","")</f>
        <v/>
      </c>
      <c r="P328" s="43" t="str">
        <f>IF(AND(A328='111'!$L$11,OR($M328=$P$7,$N328=$P$7)),"x","")</f>
        <v/>
      </c>
      <c r="Q328" s="43" t="str">
        <f>IF(AND($M328=$P$7,$A328&lt;'111'!$L$11),"x","")</f>
        <v/>
      </c>
      <c r="R328" s="43" t="str">
        <f>IF(AND($N328=$P$7,$A328&lt;'111'!$L$11),"x","")</f>
        <v/>
      </c>
    </row>
    <row r="329" spans="1:18" ht="15.75" customHeight="1">
      <c r="A329" s="32">
        <f t="shared" si="12"/>
        <v>2</v>
      </c>
      <c r="B329" s="33">
        <f t="shared" si="13"/>
        <v>42791</v>
      </c>
      <c r="C329" s="108"/>
      <c r="D329" s="33">
        <v>42791</v>
      </c>
      <c r="E329" s="86" t="s">
        <v>657</v>
      </c>
      <c r="F329" s="101"/>
      <c r="G329" s="149" t="s">
        <v>658</v>
      </c>
      <c r="H329" s="97">
        <v>84</v>
      </c>
      <c r="I329" s="97">
        <v>67000</v>
      </c>
      <c r="J329" s="96"/>
      <c r="K329" s="97"/>
      <c r="L329" s="34">
        <f>ROUND(H329*I329,-3)</f>
        <v>5628000</v>
      </c>
      <c r="M329" s="35" t="s">
        <v>92</v>
      </c>
      <c r="N329" s="35" t="s">
        <v>8</v>
      </c>
      <c r="O329" s="43" t="str">
        <f>IF(AND('331-CT'!$G$5=TH!G329,OR(M329="331",N329="331")),"x","")</f>
        <v/>
      </c>
      <c r="P329" s="43" t="str">
        <f>IF(AND(A329='111'!$L$11,OR($M329=$P$7,$N329=$P$7)),"x","")</f>
        <v/>
      </c>
      <c r="Q329" s="43" t="str">
        <f>IF(AND($M329=$P$7,$A329&lt;'111'!$L$11),"x","")</f>
        <v/>
      </c>
      <c r="R329" s="43" t="str">
        <f>IF(AND($N329=$P$7,$A329&lt;'111'!$L$11),"x","")</f>
        <v/>
      </c>
    </row>
    <row r="330" spans="1:18" ht="15.75" customHeight="1">
      <c r="A330" s="32">
        <f t="shared" si="12"/>
        <v>2</v>
      </c>
      <c r="B330" s="33">
        <f t="shared" si="13"/>
        <v>42792</v>
      </c>
      <c r="C330" s="108"/>
      <c r="D330" s="33">
        <v>42792</v>
      </c>
      <c r="E330" s="86" t="s">
        <v>469</v>
      </c>
      <c r="F330" s="101"/>
      <c r="G330" s="7" t="s">
        <v>111</v>
      </c>
      <c r="H330" s="97">
        <v>545</v>
      </c>
      <c r="I330" s="97">
        <v>85000</v>
      </c>
      <c r="J330" s="96"/>
      <c r="K330" s="97"/>
      <c r="L330" s="34">
        <f>ROUND(H330*I330,-3)</f>
        <v>46325000</v>
      </c>
      <c r="M330" s="35" t="s">
        <v>92</v>
      </c>
      <c r="N330" s="35" t="s">
        <v>8</v>
      </c>
      <c r="O330" s="43" t="str">
        <f>IF(AND('331-CT'!$G$5=TH!G330,OR(M330="331",N330="331")),"x","")</f>
        <v/>
      </c>
      <c r="P330" s="43" t="str">
        <f>IF(AND(A330='111'!$L$11,OR($M330=$P$7,$N330=$P$7)),"x","")</f>
        <v/>
      </c>
      <c r="Q330" s="43" t="str">
        <f>IF(AND($M330=$P$7,$A330&lt;'111'!$L$11),"x","")</f>
        <v/>
      </c>
      <c r="R330" s="43" t="str">
        <f>IF(AND($N330=$P$7,$A330&lt;'111'!$L$11),"x","")</f>
        <v/>
      </c>
    </row>
    <row r="331" spans="1:18" ht="15.75" customHeight="1">
      <c r="A331" s="32">
        <f t="shared" si="12"/>
        <v>2</v>
      </c>
      <c r="B331" s="33">
        <f t="shared" si="13"/>
        <v>42793</v>
      </c>
      <c r="C331" s="108"/>
      <c r="D331" s="33">
        <v>42793</v>
      </c>
      <c r="E331" s="36" t="s">
        <v>580</v>
      </c>
      <c r="F331" s="101" t="s">
        <v>391</v>
      </c>
      <c r="G331" s="41" t="s">
        <v>78</v>
      </c>
      <c r="H331" s="97">
        <v>2751</v>
      </c>
      <c r="I331" s="97">
        <v>21000</v>
      </c>
      <c r="J331" s="96"/>
      <c r="K331" s="97"/>
      <c r="L331" s="34">
        <f>ROUND(H331*I331,-3)</f>
        <v>57771000</v>
      </c>
      <c r="M331" s="35" t="s">
        <v>92</v>
      </c>
      <c r="N331" s="35" t="s">
        <v>8</v>
      </c>
      <c r="O331" s="43" t="str">
        <f>IF(AND('331-CT'!$G$5=TH!G331,OR(M331="331",N331="331")),"x","")</f>
        <v/>
      </c>
      <c r="P331" s="43" t="str">
        <f>IF(AND(A331='111'!$L$11,OR($M331=$P$7,$N331=$P$7)),"x","")</f>
        <v/>
      </c>
      <c r="Q331" s="43" t="str">
        <f>IF(AND($M331=$P$7,$A331&lt;'111'!$L$11),"x","")</f>
        <v/>
      </c>
      <c r="R331" s="43" t="str">
        <f>IF(AND($N331=$P$7,$A331&lt;'111'!$L$11),"x","")</f>
        <v/>
      </c>
    </row>
    <row r="332" spans="1:18" ht="15.75" customHeight="1">
      <c r="A332" s="32">
        <f t="shared" ref="A332:A395" si="15">IF(B332&lt;&gt;"",MONTH(B332),"")</f>
        <v>2</v>
      </c>
      <c r="B332" s="33">
        <f t="shared" ref="B332:B395" si="16">D332</f>
        <v>42793</v>
      </c>
      <c r="C332" s="108"/>
      <c r="D332" s="33">
        <v>42793</v>
      </c>
      <c r="E332" s="86" t="s">
        <v>471</v>
      </c>
      <c r="F332" s="101" t="s">
        <v>391</v>
      </c>
      <c r="G332" s="149" t="s">
        <v>579</v>
      </c>
      <c r="H332" s="97">
        <v>2190</v>
      </c>
      <c r="I332" s="97">
        <v>24000</v>
      </c>
      <c r="J332" s="96"/>
      <c r="K332" s="97"/>
      <c r="L332" s="34">
        <f>ROUND(H332*I332,-3)</f>
        <v>52560000</v>
      </c>
      <c r="M332" s="35" t="s">
        <v>92</v>
      </c>
      <c r="N332" s="35" t="s">
        <v>8</v>
      </c>
      <c r="O332" s="43" t="str">
        <f>IF(AND('331-CT'!$G$5=TH!G332,OR(M332="331",N332="331")),"x","")</f>
        <v/>
      </c>
      <c r="P332" s="43" t="str">
        <f>IF(AND(A332='111'!$L$11,OR($M332=$P$7,$N332=$P$7)),"x","")</f>
        <v/>
      </c>
      <c r="Q332" s="43" t="str">
        <f>IF(AND($M332=$P$7,$A332&lt;'111'!$L$11),"x","")</f>
        <v/>
      </c>
      <c r="R332" s="43" t="str">
        <f>IF(AND($N332=$P$7,$A332&lt;'111'!$L$11),"x","")</f>
        <v/>
      </c>
    </row>
    <row r="333" spans="1:18" ht="15.75" hidden="1" customHeight="1">
      <c r="A333" s="32">
        <f t="shared" si="15"/>
        <v>2</v>
      </c>
      <c r="B333" s="33">
        <f t="shared" si="16"/>
        <v>42793</v>
      </c>
      <c r="C333" s="108" t="s">
        <v>434</v>
      </c>
      <c r="D333" s="33">
        <v>42793</v>
      </c>
      <c r="E333" s="86" t="s">
        <v>647</v>
      </c>
      <c r="F333" s="101"/>
      <c r="G333" s="149"/>
      <c r="H333" s="97"/>
      <c r="I333" s="97"/>
      <c r="J333" s="96"/>
      <c r="K333" s="97"/>
      <c r="L333" s="34">
        <v>500000</v>
      </c>
      <c r="M333" s="35"/>
      <c r="N333" s="35" t="s">
        <v>33</v>
      </c>
      <c r="O333" s="43" t="str">
        <f>IF(AND('331-CT'!$G$5=TH!G333,OR(M333="331",N333="331")),"x","")</f>
        <v/>
      </c>
      <c r="P333" s="43" t="str">
        <f>IF(AND(A333='111'!$L$11,OR($M333=$P$7,$N333=$P$7)),"x","")</f>
        <v/>
      </c>
      <c r="Q333" s="43" t="str">
        <f>IF(AND($M333=$P$7,$A333&lt;'111'!$L$11),"x","")</f>
        <v/>
      </c>
      <c r="R333" s="43" t="str">
        <f>IF(AND($N333=$P$7,$A333&lt;'111'!$L$11),"x","")</f>
        <v>x</v>
      </c>
    </row>
    <row r="334" spans="1:18" ht="15.75" hidden="1" customHeight="1">
      <c r="A334" s="32">
        <f t="shared" si="15"/>
        <v>2</v>
      </c>
      <c r="B334" s="33">
        <f t="shared" si="16"/>
        <v>42793</v>
      </c>
      <c r="C334" s="108" t="s">
        <v>435</v>
      </c>
      <c r="D334" s="33">
        <v>42793</v>
      </c>
      <c r="E334" s="86" t="s">
        <v>468</v>
      </c>
      <c r="F334" s="101"/>
      <c r="G334" s="149"/>
      <c r="H334" s="97"/>
      <c r="I334" s="97"/>
      <c r="J334" s="96"/>
      <c r="K334" s="97"/>
      <c r="L334" s="34">
        <v>325000</v>
      </c>
      <c r="M334" s="35"/>
      <c r="N334" s="35" t="s">
        <v>33</v>
      </c>
      <c r="O334" s="43" t="str">
        <f>IF(AND('331-CT'!$G$5=TH!G334,OR(M334="331",N334="331")),"x","")</f>
        <v/>
      </c>
      <c r="P334" s="43" t="str">
        <f>IF(AND(A334='111'!$L$11,OR($M334=$P$7,$N334=$P$7)),"x","")</f>
        <v/>
      </c>
      <c r="Q334" s="43" t="str">
        <f>IF(AND($M334=$P$7,$A334&lt;'111'!$L$11),"x","")</f>
        <v/>
      </c>
      <c r="R334" s="43" t="str">
        <f>IF(AND($N334=$P$7,$A334&lt;'111'!$L$11),"x","")</f>
        <v>x</v>
      </c>
    </row>
    <row r="335" spans="1:18" ht="15.75" hidden="1" customHeight="1">
      <c r="A335" s="32">
        <f t="shared" si="15"/>
        <v>2</v>
      </c>
      <c r="B335" s="33">
        <f t="shared" si="16"/>
        <v>42793</v>
      </c>
      <c r="C335" s="108" t="s">
        <v>436</v>
      </c>
      <c r="D335" s="33">
        <v>42793</v>
      </c>
      <c r="E335" s="86" t="s">
        <v>648</v>
      </c>
      <c r="F335" s="101"/>
      <c r="G335" s="149"/>
      <c r="H335" s="97"/>
      <c r="I335" s="97"/>
      <c r="J335" s="96"/>
      <c r="K335" s="97"/>
      <c r="L335" s="34">
        <v>1000000</v>
      </c>
      <c r="M335" s="35"/>
      <c r="N335" s="35" t="s">
        <v>33</v>
      </c>
      <c r="O335" s="43" t="str">
        <f>IF(AND('331-CT'!$G$5=TH!G335,OR(M335="331",N335="331")),"x","")</f>
        <v/>
      </c>
      <c r="P335" s="43" t="str">
        <f>IF(AND(A335='111'!$L$11,OR($M335=$P$7,$N335=$P$7)),"x","")</f>
        <v/>
      </c>
      <c r="Q335" s="43" t="str">
        <f>IF(AND($M335=$P$7,$A335&lt;'111'!$L$11),"x","")</f>
        <v/>
      </c>
      <c r="R335" s="43" t="str">
        <f>IF(AND($N335=$P$7,$A335&lt;'111'!$L$11),"x","")</f>
        <v>x</v>
      </c>
    </row>
    <row r="336" spans="1:18" ht="15.75" hidden="1" customHeight="1">
      <c r="A336" s="32">
        <f t="shared" si="15"/>
        <v>2</v>
      </c>
      <c r="B336" s="33">
        <f t="shared" si="16"/>
        <v>42793</v>
      </c>
      <c r="C336" s="108" t="s">
        <v>437</v>
      </c>
      <c r="D336" s="33">
        <v>42793</v>
      </c>
      <c r="E336" s="86" t="s">
        <v>649</v>
      </c>
      <c r="F336" s="101"/>
      <c r="G336" s="149"/>
      <c r="H336" s="97"/>
      <c r="I336" s="97"/>
      <c r="J336" s="96"/>
      <c r="K336" s="97"/>
      <c r="L336" s="34">
        <v>300000</v>
      </c>
      <c r="M336" s="35"/>
      <c r="N336" s="35" t="s">
        <v>33</v>
      </c>
      <c r="O336" s="43" t="str">
        <f>IF(AND('331-CT'!$G$5=TH!G336,OR(M336="331",N336="331")),"x","")</f>
        <v/>
      </c>
      <c r="P336" s="43" t="str">
        <f>IF(AND(A336='111'!$L$11,OR($M336=$P$7,$N336=$P$7)),"x","")</f>
        <v/>
      </c>
      <c r="Q336" s="43" t="str">
        <f>IF(AND($M336=$P$7,$A336&lt;'111'!$L$11),"x","")</f>
        <v/>
      </c>
      <c r="R336" s="43" t="str">
        <f>IF(AND($N336=$P$7,$A336&lt;'111'!$L$11),"x","")</f>
        <v>x</v>
      </c>
    </row>
    <row r="337" spans="1:18" ht="15.75" customHeight="1">
      <c r="A337" s="32">
        <f t="shared" si="15"/>
        <v>2</v>
      </c>
      <c r="B337" s="33">
        <f t="shared" si="16"/>
        <v>42794</v>
      </c>
      <c r="C337" s="108"/>
      <c r="D337" s="33">
        <v>42794</v>
      </c>
      <c r="E337" s="86" t="s">
        <v>580</v>
      </c>
      <c r="F337" s="101" t="s">
        <v>391</v>
      </c>
      <c r="G337" s="41" t="s">
        <v>78</v>
      </c>
      <c r="H337" s="97">
        <v>492</v>
      </c>
      <c r="I337" s="97">
        <v>21000</v>
      </c>
      <c r="J337" s="96"/>
      <c r="K337" s="97"/>
      <c r="L337" s="34">
        <f>ROUND(H337*I337,-3)</f>
        <v>10332000</v>
      </c>
      <c r="M337" s="35" t="s">
        <v>92</v>
      </c>
      <c r="N337" s="35" t="s">
        <v>8</v>
      </c>
      <c r="O337" s="43" t="str">
        <f>IF(AND('331-CT'!$G$5=TH!G337,OR(M337="331",N337="331")),"x","")</f>
        <v/>
      </c>
      <c r="P337" s="43" t="str">
        <f>IF(AND(A337='111'!$L$11,OR($M337=$P$7,$N337=$P$7)),"x","")</f>
        <v/>
      </c>
      <c r="Q337" s="43" t="str">
        <f>IF(AND($M337=$P$7,$A337&lt;'111'!$L$11),"x","")</f>
        <v/>
      </c>
      <c r="R337" s="43" t="str">
        <f>IF(AND($N337=$P$7,$A337&lt;'111'!$L$11),"x","")</f>
        <v/>
      </c>
    </row>
    <row r="338" spans="1:18" ht="15.75" customHeight="1">
      <c r="A338" s="32">
        <f t="shared" si="15"/>
        <v>2</v>
      </c>
      <c r="B338" s="33">
        <f t="shared" si="16"/>
        <v>42794</v>
      </c>
      <c r="C338" s="108"/>
      <c r="D338" s="33">
        <v>42794</v>
      </c>
      <c r="E338" s="86" t="s">
        <v>581</v>
      </c>
      <c r="F338" s="101" t="s">
        <v>391</v>
      </c>
      <c r="G338" s="41" t="s">
        <v>78</v>
      </c>
      <c r="H338" s="97">
        <v>3030</v>
      </c>
      <c r="I338" s="97">
        <v>13000</v>
      </c>
      <c r="J338" s="96"/>
      <c r="K338" s="97"/>
      <c r="L338" s="34">
        <f>ROUND(H338*I338,-3)</f>
        <v>39390000</v>
      </c>
      <c r="M338" s="35" t="s">
        <v>92</v>
      </c>
      <c r="N338" s="35" t="s">
        <v>8</v>
      </c>
      <c r="O338" s="43" t="str">
        <f>IF(AND('331-CT'!$G$5=TH!G338,OR(M338="331",N338="331")),"x","")</f>
        <v/>
      </c>
      <c r="P338" s="43" t="str">
        <f>IF(AND(A338='111'!$L$11,OR($M338=$P$7,$N338=$P$7)),"x","")</f>
        <v/>
      </c>
      <c r="Q338" s="43" t="str">
        <f>IF(AND($M338=$P$7,$A338&lt;'111'!$L$11),"x","")</f>
        <v/>
      </c>
      <c r="R338" s="43" t="str">
        <f>IF(AND($N338=$P$7,$A338&lt;'111'!$L$11),"x","")</f>
        <v/>
      </c>
    </row>
    <row r="339" spans="1:18" ht="15.75" hidden="1" customHeight="1">
      <c r="A339" s="32">
        <f t="shared" si="15"/>
        <v>2</v>
      </c>
      <c r="B339" s="33">
        <f t="shared" si="16"/>
        <v>42794</v>
      </c>
      <c r="C339" s="108" t="s">
        <v>386</v>
      </c>
      <c r="D339" s="33">
        <v>42794</v>
      </c>
      <c r="E339" s="86" t="s">
        <v>539</v>
      </c>
      <c r="F339" s="101"/>
      <c r="G339" s="149"/>
      <c r="H339" s="97"/>
      <c r="I339" s="97"/>
      <c r="J339" s="96"/>
      <c r="K339" s="97"/>
      <c r="L339" s="34">
        <v>10360000000</v>
      </c>
      <c r="M339" s="35" t="s">
        <v>33</v>
      </c>
      <c r="N339" s="35"/>
      <c r="O339" s="43" t="str">
        <f>IF(AND('331-CT'!$G$5=TH!G339,OR(M339="331",N339="331")),"x","")</f>
        <v/>
      </c>
      <c r="P339" s="43" t="str">
        <f>IF(AND(A339='111'!$L$11,OR($M339=$P$7,$N339=$P$7)),"x","")</f>
        <v/>
      </c>
      <c r="Q339" s="43" t="str">
        <f>IF(AND($M339=$P$7,$A339&lt;'111'!$L$11),"x","")</f>
        <v>x</v>
      </c>
      <c r="R339" s="43" t="str">
        <f>IF(AND($N339=$P$7,$A339&lt;'111'!$L$11),"x","")</f>
        <v/>
      </c>
    </row>
    <row r="340" spans="1:18" ht="15.75" hidden="1" customHeight="1">
      <c r="A340" s="32">
        <f t="shared" si="15"/>
        <v>2</v>
      </c>
      <c r="B340" s="33">
        <f t="shared" si="16"/>
        <v>42794</v>
      </c>
      <c r="C340" s="108" t="s">
        <v>438</v>
      </c>
      <c r="D340" s="33">
        <v>42794</v>
      </c>
      <c r="E340" s="86" t="s">
        <v>454</v>
      </c>
      <c r="F340" s="101"/>
      <c r="G340" s="149"/>
      <c r="H340" s="97"/>
      <c r="I340" s="97"/>
      <c r="J340" s="96"/>
      <c r="K340" s="97"/>
      <c r="L340" s="34">
        <v>140000000</v>
      </c>
      <c r="M340" s="35"/>
      <c r="N340" s="35" t="s">
        <v>33</v>
      </c>
      <c r="O340" s="43" t="str">
        <f>IF(AND('331-CT'!$G$5=TH!G340,OR(M340="331",N340="331")),"x","")</f>
        <v/>
      </c>
      <c r="P340" s="43" t="str">
        <f>IF(AND(A340='111'!$L$11,OR($M340=$P$7,$N340=$P$7)),"x","")</f>
        <v/>
      </c>
      <c r="Q340" s="43" t="str">
        <f>IF(AND($M340=$P$7,$A340&lt;'111'!$L$11),"x","")</f>
        <v/>
      </c>
      <c r="R340" s="43" t="str">
        <f>IF(AND($N340=$P$7,$A340&lt;'111'!$L$11),"x","")</f>
        <v>x</v>
      </c>
    </row>
    <row r="341" spans="1:18" ht="15.75" hidden="1" customHeight="1">
      <c r="A341" s="32">
        <f t="shared" si="15"/>
        <v>2</v>
      </c>
      <c r="B341" s="33">
        <f t="shared" si="16"/>
        <v>42794</v>
      </c>
      <c r="C341" s="108" t="s">
        <v>439</v>
      </c>
      <c r="D341" s="33">
        <v>42794</v>
      </c>
      <c r="E341" s="86" t="s">
        <v>620</v>
      </c>
      <c r="F341" s="101"/>
      <c r="G341" s="149"/>
      <c r="H341" s="97"/>
      <c r="I341" s="97"/>
      <c r="J341" s="96"/>
      <c r="K341" s="97"/>
      <c r="L341" s="34">
        <v>10347075000</v>
      </c>
      <c r="M341" s="35"/>
      <c r="N341" s="35" t="s">
        <v>33</v>
      </c>
      <c r="O341" s="43" t="str">
        <f>IF(AND('331-CT'!$G$5=TH!G341,OR(M341="331",N341="331")),"x","")</f>
        <v/>
      </c>
      <c r="P341" s="43" t="str">
        <f>IF(AND(A341='111'!$L$11,OR($M341=$P$7,$N341=$P$7)),"x","")</f>
        <v/>
      </c>
      <c r="Q341" s="43" t="str">
        <f>IF(AND($M341=$P$7,$A341&lt;'111'!$L$11),"x","")</f>
        <v/>
      </c>
      <c r="R341" s="43" t="str">
        <f>IF(AND($N341=$P$7,$A341&lt;'111'!$L$11),"x","")</f>
        <v>x</v>
      </c>
    </row>
    <row r="342" spans="1:18" ht="15.75" hidden="1" customHeight="1">
      <c r="A342" s="32">
        <f t="shared" si="15"/>
        <v>2</v>
      </c>
      <c r="B342" s="33">
        <f t="shared" si="16"/>
        <v>42794</v>
      </c>
      <c r="C342" s="108" t="s">
        <v>440</v>
      </c>
      <c r="D342" s="33">
        <v>42794</v>
      </c>
      <c r="E342" s="86" t="s">
        <v>650</v>
      </c>
      <c r="F342" s="101"/>
      <c r="G342" s="149"/>
      <c r="H342" s="97"/>
      <c r="I342" s="97"/>
      <c r="J342" s="96"/>
      <c r="K342" s="97"/>
      <c r="L342" s="34">
        <v>514000</v>
      </c>
      <c r="M342" s="35"/>
      <c r="N342" s="35" t="s">
        <v>33</v>
      </c>
      <c r="O342" s="43" t="str">
        <f>IF(AND('331-CT'!$G$5=TH!G342,OR(M342="331",N342="331")),"x","")</f>
        <v/>
      </c>
      <c r="P342" s="43" t="str">
        <f>IF(AND(A342='111'!$L$11,OR($M342=$P$7,$N342=$P$7)),"x","")</f>
        <v/>
      </c>
      <c r="Q342" s="43" t="str">
        <f>IF(AND($M342=$P$7,$A342&lt;'111'!$L$11),"x","")</f>
        <v/>
      </c>
      <c r="R342" s="43" t="str">
        <f>IF(AND($N342=$P$7,$A342&lt;'111'!$L$11),"x","")</f>
        <v>x</v>
      </c>
    </row>
    <row r="343" spans="1:18" ht="15.75" hidden="1" customHeight="1">
      <c r="A343" s="32">
        <f t="shared" si="15"/>
        <v>2</v>
      </c>
      <c r="B343" s="33">
        <f t="shared" si="16"/>
        <v>42794</v>
      </c>
      <c r="C343" s="108" t="s">
        <v>441</v>
      </c>
      <c r="D343" s="33">
        <v>42794</v>
      </c>
      <c r="E343" s="86" t="s">
        <v>540</v>
      </c>
      <c r="F343" s="101"/>
      <c r="G343" s="149"/>
      <c r="H343" s="97"/>
      <c r="I343" s="97"/>
      <c r="J343" s="96"/>
      <c r="K343" s="97"/>
      <c r="L343" s="34">
        <v>10000000</v>
      </c>
      <c r="M343" s="35"/>
      <c r="N343" s="35" t="s">
        <v>33</v>
      </c>
      <c r="O343" s="43" t="str">
        <f>IF(AND('331-CT'!$G$5=TH!G343,OR(M343="331",N343="331")),"x","")</f>
        <v/>
      </c>
      <c r="P343" s="43" t="str">
        <f>IF(AND(A343='111'!$L$11,OR($M343=$P$7,$N343=$P$7)),"x","")</f>
        <v/>
      </c>
      <c r="Q343" s="43" t="str">
        <f>IF(AND($M343=$P$7,$A343&lt;'111'!$L$11),"x","")</f>
        <v/>
      </c>
      <c r="R343" s="43" t="str">
        <f>IF(AND($N343=$P$7,$A343&lt;'111'!$L$11),"x","")</f>
        <v>x</v>
      </c>
    </row>
    <row r="344" spans="1:18" ht="15.75" hidden="1" customHeight="1">
      <c r="A344" s="32">
        <f t="shared" si="15"/>
        <v>2</v>
      </c>
      <c r="B344" s="33">
        <f t="shared" si="16"/>
        <v>42794</v>
      </c>
      <c r="C344" s="108" t="s">
        <v>444</v>
      </c>
      <c r="D344" s="33">
        <v>42794</v>
      </c>
      <c r="E344" s="86" t="s">
        <v>651</v>
      </c>
      <c r="F344" s="101"/>
      <c r="G344" s="149"/>
      <c r="H344" s="97"/>
      <c r="I344" s="97"/>
      <c r="J344" s="96"/>
      <c r="K344" s="97"/>
      <c r="L344" s="34">
        <v>500000</v>
      </c>
      <c r="M344" s="35"/>
      <c r="N344" s="35" t="s">
        <v>33</v>
      </c>
      <c r="O344" s="43" t="str">
        <f>IF(AND('331-CT'!$G$5=TH!G344,OR(M344="331",N344="331")),"x","")</f>
        <v/>
      </c>
      <c r="P344" s="43" t="str">
        <f>IF(AND(A344='111'!$L$11,OR($M344=$P$7,$N344=$P$7)),"x","")</f>
        <v/>
      </c>
      <c r="Q344" s="43" t="str">
        <f>IF(AND($M344=$P$7,$A344&lt;'111'!$L$11),"x","")</f>
        <v/>
      </c>
      <c r="R344" s="43" t="str">
        <f>IF(AND($N344=$P$7,$A344&lt;'111'!$L$11),"x","")</f>
        <v>x</v>
      </c>
    </row>
    <row r="345" spans="1:18" ht="15.75" hidden="1" customHeight="1">
      <c r="A345" s="32">
        <f t="shared" si="15"/>
        <v>2</v>
      </c>
      <c r="B345" s="33">
        <f t="shared" si="16"/>
        <v>42794</v>
      </c>
      <c r="C345" s="108" t="s">
        <v>446</v>
      </c>
      <c r="D345" s="33">
        <v>42794</v>
      </c>
      <c r="E345" s="86" t="s">
        <v>652</v>
      </c>
      <c r="F345" s="101"/>
      <c r="G345" s="149"/>
      <c r="H345" s="97"/>
      <c r="I345" s="97"/>
      <c r="J345" s="96"/>
      <c r="K345" s="97"/>
      <c r="L345" s="34">
        <v>670000</v>
      </c>
      <c r="M345" s="35"/>
      <c r="N345" s="35" t="s">
        <v>33</v>
      </c>
      <c r="O345" s="43" t="str">
        <f>IF(AND('331-CT'!$G$5=TH!G345,OR(M345="331",N345="331")),"x","")</f>
        <v/>
      </c>
      <c r="P345" s="43" t="str">
        <f>IF(AND(A345='111'!$L$11,OR($M345=$P$7,$N345=$P$7)),"x","")</f>
        <v/>
      </c>
      <c r="Q345" s="43" t="str">
        <f>IF(AND($M345=$P$7,$A345&lt;'111'!$L$11),"x","")</f>
        <v/>
      </c>
      <c r="R345" s="43" t="str">
        <f>IF(AND($N345=$P$7,$A345&lt;'111'!$L$11),"x","")</f>
        <v>x</v>
      </c>
    </row>
    <row r="346" spans="1:18" ht="15.75" customHeight="1">
      <c r="A346" s="32">
        <f t="shared" si="15"/>
        <v>2</v>
      </c>
      <c r="B346" s="33">
        <f t="shared" si="16"/>
        <v>42794</v>
      </c>
      <c r="C346" s="108"/>
      <c r="D346" s="33">
        <v>42794</v>
      </c>
      <c r="E346" s="86" t="s">
        <v>469</v>
      </c>
      <c r="F346" s="101"/>
      <c r="G346" s="7" t="s">
        <v>111</v>
      </c>
      <c r="H346" s="97">
        <v>532</v>
      </c>
      <c r="I346" s="97">
        <v>85000</v>
      </c>
      <c r="J346" s="96"/>
      <c r="K346" s="97"/>
      <c r="L346" s="34">
        <f>ROUND(H346*I346,-3)</f>
        <v>45220000</v>
      </c>
      <c r="M346" s="35" t="s">
        <v>92</v>
      </c>
      <c r="N346" s="35" t="s">
        <v>8</v>
      </c>
      <c r="O346" s="43" t="str">
        <f>IF(AND('331-CT'!$G$5=TH!G346,OR(M346="331",N346="331")),"x","")</f>
        <v/>
      </c>
      <c r="P346" s="43" t="str">
        <f>IF(AND(A346='111'!$L$11,OR($M346=$P$7,$N346=$P$7)),"x","")</f>
        <v/>
      </c>
      <c r="Q346" s="43" t="str">
        <f>IF(AND($M346=$P$7,$A346&lt;'111'!$L$11),"x","")</f>
        <v/>
      </c>
      <c r="R346" s="43" t="str">
        <f>IF(AND($N346=$P$7,$A346&lt;'111'!$L$11),"x","")</f>
        <v/>
      </c>
    </row>
    <row r="347" spans="1:18" ht="15.75" customHeight="1">
      <c r="A347" s="32">
        <f t="shared" si="15"/>
        <v>2</v>
      </c>
      <c r="B347" s="33">
        <f t="shared" si="16"/>
        <v>42794</v>
      </c>
      <c r="C347" s="108"/>
      <c r="D347" s="33">
        <v>42794</v>
      </c>
      <c r="E347" s="86" t="s">
        <v>659</v>
      </c>
      <c r="F347" s="101"/>
      <c r="G347" s="7" t="s">
        <v>108</v>
      </c>
      <c r="H347" s="97">
        <v>10</v>
      </c>
      <c r="I347" s="97">
        <v>96000</v>
      </c>
      <c r="J347" s="96"/>
      <c r="K347" s="97"/>
      <c r="L347" s="34">
        <f>ROUND(H347*I347,-3)</f>
        <v>960000</v>
      </c>
      <c r="M347" s="35" t="s">
        <v>92</v>
      </c>
      <c r="N347" s="35" t="s">
        <v>8</v>
      </c>
      <c r="O347" s="43" t="str">
        <f>IF(AND('331-CT'!$G$5=TH!G347,OR(M347="331",N347="331")),"x","")</f>
        <v/>
      </c>
      <c r="P347" s="43" t="str">
        <f>IF(AND(A347='111'!$L$11,OR($M347=$P$7,$N347=$P$7)),"x","")</f>
        <v/>
      </c>
      <c r="Q347" s="43" t="str">
        <f>IF(AND($M347=$P$7,$A347&lt;'111'!$L$11),"x","")</f>
        <v/>
      </c>
      <c r="R347" s="43" t="str">
        <f>IF(AND($N347=$P$7,$A347&lt;'111'!$L$11),"x","")</f>
        <v/>
      </c>
    </row>
    <row r="348" spans="1:18" ht="15.75" customHeight="1">
      <c r="A348" s="32">
        <f t="shared" si="15"/>
        <v>3</v>
      </c>
      <c r="B348" s="33">
        <f t="shared" si="16"/>
        <v>42795</v>
      </c>
      <c r="C348" s="108"/>
      <c r="D348" s="33">
        <v>42795</v>
      </c>
      <c r="E348" s="86" t="s">
        <v>659</v>
      </c>
      <c r="F348" s="101"/>
      <c r="G348" s="7" t="s">
        <v>108</v>
      </c>
      <c r="H348" s="97">
        <v>40</v>
      </c>
      <c r="I348" s="97">
        <v>96000</v>
      </c>
      <c r="J348" s="96"/>
      <c r="K348" s="97"/>
      <c r="L348" s="34">
        <f>ROUND(H348*I348,-3)</f>
        <v>3840000</v>
      </c>
      <c r="M348" s="35" t="s">
        <v>92</v>
      </c>
      <c r="N348" s="35" t="s">
        <v>8</v>
      </c>
      <c r="O348" s="43" t="str">
        <f>IF(AND('331-CT'!$G$5=TH!G348,OR(M348="331",N348="331")),"x","")</f>
        <v/>
      </c>
      <c r="P348" s="43" t="str">
        <f>IF(AND(A348='111'!$L$11,OR($M348=$P$7,$N348=$P$7)),"x","")</f>
        <v/>
      </c>
      <c r="Q348" s="43" t="str">
        <f>IF(AND($M348=$P$7,$A348&lt;'111'!$L$11),"x","")</f>
        <v/>
      </c>
      <c r="R348" s="43" t="str">
        <f>IF(AND($N348=$P$7,$A348&lt;'111'!$L$11),"x","")</f>
        <v/>
      </c>
    </row>
    <row r="349" spans="1:18" ht="15.75" customHeight="1">
      <c r="A349" s="32">
        <f t="shared" si="15"/>
        <v>3</v>
      </c>
      <c r="B349" s="33">
        <f t="shared" si="16"/>
        <v>42795</v>
      </c>
      <c r="C349" s="108"/>
      <c r="D349" s="33">
        <v>42795</v>
      </c>
      <c r="E349" s="86" t="s">
        <v>580</v>
      </c>
      <c r="F349" s="101" t="s">
        <v>391</v>
      </c>
      <c r="G349" s="41" t="s">
        <v>78</v>
      </c>
      <c r="H349" s="97">
        <v>1248</v>
      </c>
      <c r="I349" s="97">
        <v>21000</v>
      </c>
      <c r="J349" s="96"/>
      <c r="K349" s="97"/>
      <c r="L349" s="34">
        <f>ROUND(H349*I349,-3)</f>
        <v>26208000</v>
      </c>
      <c r="M349" s="35" t="s">
        <v>92</v>
      </c>
      <c r="N349" s="35" t="s">
        <v>8</v>
      </c>
      <c r="O349" s="43" t="str">
        <f>IF(AND('331-CT'!$G$5=TH!G349,OR(M349="331",N349="331")),"x","")</f>
        <v/>
      </c>
      <c r="P349" s="43" t="str">
        <f>IF(AND(A349='111'!$L$11,OR($M349=$P$7,$N349=$P$7)),"x","")</f>
        <v/>
      </c>
      <c r="Q349" s="43" t="str">
        <f>IF(AND($M349=$P$7,$A349&lt;'111'!$L$11),"x","")</f>
        <v/>
      </c>
      <c r="R349" s="43" t="str">
        <f>IF(AND($N349=$P$7,$A349&lt;'111'!$L$11),"x","")</f>
        <v/>
      </c>
    </row>
    <row r="350" spans="1:18" ht="15.75" hidden="1" customHeight="1">
      <c r="A350" s="32">
        <f t="shared" si="15"/>
        <v>3</v>
      </c>
      <c r="B350" s="33">
        <f t="shared" si="16"/>
        <v>42795</v>
      </c>
      <c r="C350" s="108" t="s">
        <v>248</v>
      </c>
      <c r="D350" s="33">
        <v>42795</v>
      </c>
      <c r="E350" s="86" t="s">
        <v>660</v>
      </c>
      <c r="F350" s="101"/>
      <c r="G350" s="149"/>
      <c r="H350" s="97"/>
      <c r="I350" s="97"/>
      <c r="J350" s="96"/>
      <c r="K350" s="97"/>
      <c r="L350" s="34">
        <v>5000000</v>
      </c>
      <c r="M350" s="35" t="s">
        <v>33</v>
      </c>
      <c r="N350" s="35"/>
      <c r="O350" s="43" t="str">
        <f>IF(AND('331-CT'!$G$5=TH!G350,OR(M350="331",N350="331")),"x","")</f>
        <v/>
      </c>
      <c r="P350" s="43" t="str">
        <f>IF(AND(A350='111'!$L$11,OR($M350=$P$7,$N350=$P$7)),"x","")</f>
        <v/>
      </c>
      <c r="Q350" s="43" t="str">
        <f>IF(AND($M350=$P$7,$A350&lt;'111'!$L$11),"x","")</f>
        <v>x</v>
      </c>
      <c r="R350" s="43" t="str">
        <f>IF(AND($N350=$P$7,$A350&lt;'111'!$L$11),"x","")</f>
        <v/>
      </c>
    </row>
    <row r="351" spans="1:18" ht="15.75" hidden="1" customHeight="1">
      <c r="A351" s="32">
        <f t="shared" si="15"/>
        <v>3</v>
      </c>
      <c r="B351" s="33">
        <f t="shared" si="16"/>
        <v>42795</v>
      </c>
      <c r="C351" s="108" t="s">
        <v>251</v>
      </c>
      <c r="D351" s="33">
        <v>42795</v>
      </c>
      <c r="E351" s="86" t="s">
        <v>661</v>
      </c>
      <c r="F351" s="101"/>
      <c r="G351" s="149"/>
      <c r="H351" s="97"/>
      <c r="I351" s="97"/>
      <c r="J351" s="96"/>
      <c r="K351" s="97"/>
      <c r="L351" s="34">
        <v>2305000</v>
      </c>
      <c r="M351" s="35"/>
      <c r="N351" s="35" t="s">
        <v>33</v>
      </c>
      <c r="O351" s="43" t="str">
        <f>IF(AND('331-CT'!$G$5=TH!G351,OR(M351="331",N351="331")),"x","")</f>
        <v/>
      </c>
      <c r="P351" s="43" t="str">
        <f>IF(AND(A351='111'!$L$11,OR($M351=$P$7,$N351=$P$7)),"x","")</f>
        <v/>
      </c>
      <c r="Q351" s="43" t="str">
        <f>IF(AND($M351=$P$7,$A351&lt;'111'!$L$11),"x","")</f>
        <v/>
      </c>
      <c r="R351" s="43" t="str">
        <f>IF(AND($N351=$P$7,$A351&lt;'111'!$L$11),"x","")</f>
        <v>x</v>
      </c>
    </row>
    <row r="352" spans="1:18" ht="15.75" hidden="1" customHeight="1">
      <c r="A352" s="32">
        <f t="shared" si="15"/>
        <v>3</v>
      </c>
      <c r="B352" s="33">
        <f t="shared" si="16"/>
        <v>42795</v>
      </c>
      <c r="C352" s="108" t="s">
        <v>252</v>
      </c>
      <c r="D352" s="33">
        <v>42795</v>
      </c>
      <c r="E352" s="86" t="s">
        <v>662</v>
      </c>
      <c r="F352" s="101"/>
      <c r="G352" s="149"/>
      <c r="H352" s="97"/>
      <c r="I352" s="97"/>
      <c r="J352" s="96"/>
      <c r="K352" s="97"/>
      <c r="L352" s="34">
        <v>250000</v>
      </c>
      <c r="M352" s="35"/>
      <c r="N352" s="35" t="s">
        <v>33</v>
      </c>
      <c r="O352" s="43" t="str">
        <f>IF(AND('331-CT'!$G$5=TH!G352,OR(M352="331",N352="331")),"x","")</f>
        <v/>
      </c>
      <c r="P352" s="43" t="str">
        <f>IF(AND(A352='111'!$L$11,OR($M352=$P$7,$N352=$P$7)),"x","")</f>
        <v/>
      </c>
      <c r="Q352" s="43" t="str">
        <f>IF(AND($M352=$P$7,$A352&lt;'111'!$L$11),"x","")</f>
        <v/>
      </c>
      <c r="R352" s="43" t="str">
        <f>IF(AND($N352=$P$7,$A352&lt;'111'!$L$11),"x","")</f>
        <v>x</v>
      </c>
    </row>
    <row r="353" spans="1:18" ht="15.75" hidden="1" customHeight="1">
      <c r="A353" s="32">
        <f t="shared" si="15"/>
        <v>3</v>
      </c>
      <c r="B353" s="33">
        <f t="shared" si="16"/>
        <v>42795</v>
      </c>
      <c r="C353" s="108" t="s">
        <v>253</v>
      </c>
      <c r="D353" s="33">
        <v>42795</v>
      </c>
      <c r="E353" s="86" t="s">
        <v>455</v>
      </c>
      <c r="F353" s="101"/>
      <c r="G353" s="149"/>
      <c r="H353" s="97"/>
      <c r="I353" s="97"/>
      <c r="J353" s="96"/>
      <c r="K353" s="97"/>
      <c r="L353" s="34">
        <v>1000000</v>
      </c>
      <c r="M353" s="35"/>
      <c r="N353" s="35" t="s">
        <v>33</v>
      </c>
      <c r="O353" s="43" t="str">
        <f>IF(AND('331-CT'!$G$5=TH!G353,OR(M353="331",N353="331")),"x","")</f>
        <v/>
      </c>
      <c r="P353" s="43" t="str">
        <f>IF(AND(A353='111'!$L$11,OR($M353=$P$7,$N353=$P$7)),"x","")</f>
        <v/>
      </c>
      <c r="Q353" s="43" t="str">
        <f>IF(AND($M353=$P$7,$A353&lt;'111'!$L$11),"x","")</f>
        <v/>
      </c>
      <c r="R353" s="43" t="str">
        <f>IF(AND($N353=$P$7,$A353&lt;'111'!$L$11),"x","")</f>
        <v>x</v>
      </c>
    </row>
    <row r="354" spans="1:18" ht="15.75" hidden="1" customHeight="1">
      <c r="A354" s="32">
        <f t="shared" si="15"/>
        <v>3</v>
      </c>
      <c r="B354" s="33">
        <f t="shared" si="16"/>
        <v>42795</v>
      </c>
      <c r="C354" s="108" t="s">
        <v>254</v>
      </c>
      <c r="D354" s="33">
        <v>42795</v>
      </c>
      <c r="E354" s="86" t="s">
        <v>590</v>
      </c>
      <c r="F354" s="101"/>
      <c r="G354" s="149"/>
      <c r="H354" s="97"/>
      <c r="I354" s="97"/>
      <c r="J354" s="96"/>
      <c r="K354" s="97"/>
      <c r="L354" s="34">
        <v>7798000</v>
      </c>
      <c r="M354" s="35"/>
      <c r="N354" s="35" t="s">
        <v>33</v>
      </c>
      <c r="O354" s="43" t="str">
        <f>IF(AND('331-CT'!$G$5=TH!G354,OR(M354="331",N354="331")),"x","")</f>
        <v/>
      </c>
      <c r="P354" s="43" t="str">
        <f>IF(AND(A354='111'!$L$11,OR($M354=$P$7,$N354=$P$7)),"x","")</f>
        <v/>
      </c>
      <c r="Q354" s="43" t="str">
        <f>IF(AND($M354=$P$7,$A354&lt;'111'!$L$11),"x","")</f>
        <v/>
      </c>
      <c r="R354" s="43" t="str">
        <f>IF(AND($N354=$P$7,$A354&lt;'111'!$L$11),"x","")</f>
        <v>x</v>
      </c>
    </row>
    <row r="355" spans="1:18" ht="15.75" hidden="1" customHeight="1">
      <c r="A355" s="32">
        <f t="shared" si="15"/>
        <v>3</v>
      </c>
      <c r="B355" s="33">
        <f t="shared" si="16"/>
        <v>42795</v>
      </c>
      <c r="C355" s="108" t="s">
        <v>259</v>
      </c>
      <c r="D355" s="33">
        <v>42795</v>
      </c>
      <c r="E355" s="86" t="s">
        <v>663</v>
      </c>
      <c r="F355" s="101"/>
      <c r="G355" s="149"/>
      <c r="H355" s="97"/>
      <c r="I355" s="97"/>
      <c r="J355" s="96"/>
      <c r="K355" s="97"/>
      <c r="L355" s="34">
        <v>500000000</v>
      </c>
      <c r="M355" s="35" t="s">
        <v>33</v>
      </c>
      <c r="N355" s="35"/>
      <c r="O355" s="43" t="str">
        <f>IF(AND('331-CT'!$G$5=TH!G355,OR(M355="331",N355="331")),"x","")</f>
        <v/>
      </c>
      <c r="P355" s="43" t="str">
        <f>IF(AND(A355='111'!$L$11,OR($M355=$P$7,$N355=$P$7)),"x","")</f>
        <v/>
      </c>
      <c r="Q355" s="43" t="str">
        <f>IF(AND($M355=$P$7,$A355&lt;'111'!$L$11),"x","")</f>
        <v>x</v>
      </c>
      <c r="R355" s="43" t="str">
        <f>IF(AND($N355=$P$7,$A355&lt;'111'!$L$11),"x","")</f>
        <v/>
      </c>
    </row>
    <row r="356" spans="1:18" ht="15.75" hidden="1" customHeight="1">
      <c r="A356" s="32">
        <f t="shared" si="15"/>
        <v>3</v>
      </c>
      <c r="B356" s="33">
        <f t="shared" si="16"/>
        <v>42795</v>
      </c>
      <c r="C356" s="108" t="s">
        <v>260</v>
      </c>
      <c r="D356" s="33">
        <v>42795</v>
      </c>
      <c r="E356" s="86" t="s">
        <v>630</v>
      </c>
      <c r="F356" s="101"/>
      <c r="G356" s="7" t="s">
        <v>77</v>
      </c>
      <c r="H356" s="97"/>
      <c r="I356" s="97"/>
      <c r="J356" s="96"/>
      <c r="K356" s="97"/>
      <c r="L356" s="34">
        <v>200000000</v>
      </c>
      <c r="M356" s="35" t="s">
        <v>8</v>
      </c>
      <c r="N356" s="35" t="s">
        <v>33</v>
      </c>
      <c r="O356" s="43" t="str">
        <f>IF(AND('331-CT'!$G$5=TH!G356,OR(M356="331",N356="331")),"x","")</f>
        <v/>
      </c>
      <c r="P356" s="43" t="str">
        <f>IF(AND(A356='111'!$L$11,OR($M356=$P$7,$N356=$P$7)),"x","")</f>
        <v/>
      </c>
      <c r="Q356" s="43" t="str">
        <f>IF(AND($M356=$P$7,$A356&lt;'111'!$L$11),"x","")</f>
        <v/>
      </c>
      <c r="R356" s="43" t="str">
        <f>IF(AND($N356=$P$7,$A356&lt;'111'!$L$11),"x","")</f>
        <v>x</v>
      </c>
    </row>
    <row r="357" spans="1:18" ht="15.75" hidden="1" customHeight="1">
      <c r="A357" s="32">
        <f t="shared" si="15"/>
        <v>3</v>
      </c>
      <c r="B357" s="33">
        <f t="shared" si="16"/>
        <v>42795</v>
      </c>
      <c r="C357" s="108" t="s">
        <v>261</v>
      </c>
      <c r="D357" s="33">
        <v>42795</v>
      </c>
      <c r="E357" s="86" t="s">
        <v>664</v>
      </c>
      <c r="F357" s="101"/>
      <c r="G357" s="149"/>
      <c r="H357" s="97"/>
      <c r="I357" s="97"/>
      <c r="J357" s="96"/>
      <c r="K357" s="97"/>
      <c r="L357" s="34">
        <v>140000000</v>
      </c>
      <c r="M357" s="35"/>
      <c r="N357" s="35" t="s">
        <v>33</v>
      </c>
      <c r="O357" s="43" t="str">
        <f>IF(AND('331-CT'!$G$5=TH!G357,OR(M357="331",N357="331")),"x","")</f>
        <v/>
      </c>
      <c r="P357" s="43" t="str">
        <f>IF(AND(A357='111'!$L$11,OR($M357=$P$7,$N357=$P$7)),"x","")</f>
        <v/>
      </c>
      <c r="Q357" s="43" t="str">
        <f>IF(AND($M357=$P$7,$A357&lt;'111'!$L$11),"x","")</f>
        <v/>
      </c>
      <c r="R357" s="43" t="str">
        <f>IF(AND($N357=$P$7,$A357&lt;'111'!$L$11),"x","")</f>
        <v>x</v>
      </c>
    </row>
    <row r="358" spans="1:18" ht="15.75" hidden="1" customHeight="1">
      <c r="A358" s="32">
        <f t="shared" si="15"/>
        <v>3</v>
      </c>
      <c r="B358" s="33">
        <f t="shared" si="16"/>
        <v>42795</v>
      </c>
      <c r="C358" s="108" t="s">
        <v>262</v>
      </c>
      <c r="D358" s="33">
        <v>42795</v>
      </c>
      <c r="E358" s="86" t="s">
        <v>630</v>
      </c>
      <c r="F358" s="101"/>
      <c r="G358" s="40" t="s">
        <v>88</v>
      </c>
      <c r="H358" s="97"/>
      <c r="I358" s="97"/>
      <c r="J358" s="96"/>
      <c r="K358" s="97"/>
      <c r="L358" s="34">
        <v>87000000</v>
      </c>
      <c r="M358" s="35" t="s">
        <v>8</v>
      </c>
      <c r="N358" s="35" t="s">
        <v>33</v>
      </c>
      <c r="O358" s="43" t="str">
        <f>IF(AND('331-CT'!$G$5=TH!G358,OR(M358="331",N358="331")),"x","")</f>
        <v/>
      </c>
      <c r="P358" s="43" t="str">
        <f>IF(AND(A358='111'!$L$11,OR($M358=$P$7,$N358=$P$7)),"x","")</f>
        <v/>
      </c>
      <c r="Q358" s="43" t="str">
        <f>IF(AND($M358=$P$7,$A358&lt;'111'!$L$11),"x","")</f>
        <v/>
      </c>
      <c r="R358" s="43" t="str">
        <f>IF(AND($N358=$P$7,$A358&lt;'111'!$L$11),"x","")</f>
        <v>x</v>
      </c>
    </row>
    <row r="359" spans="1:18" ht="15.75" hidden="1" customHeight="1">
      <c r="A359" s="32">
        <f t="shared" si="15"/>
        <v>3</v>
      </c>
      <c r="B359" s="33">
        <f t="shared" si="16"/>
        <v>42795</v>
      </c>
      <c r="C359" s="108" t="s">
        <v>262</v>
      </c>
      <c r="D359" s="33">
        <v>42795</v>
      </c>
      <c r="E359" s="86" t="s">
        <v>670</v>
      </c>
      <c r="F359" s="101"/>
      <c r="G359" s="40" t="s">
        <v>88</v>
      </c>
      <c r="H359" s="97"/>
      <c r="I359" s="97"/>
      <c r="J359" s="96"/>
      <c r="K359" s="97"/>
      <c r="L359" s="34">
        <v>676000</v>
      </c>
      <c r="M359" s="35"/>
      <c r="N359" s="35" t="s">
        <v>8</v>
      </c>
      <c r="O359" s="43" t="str">
        <f>IF(AND('331-CT'!$G$5=TH!G359,OR(M359="331",N359="331")),"x","")</f>
        <v/>
      </c>
      <c r="P359" s="43" t="str">
        <f>IF(AND(A359='111'!$L$11,OR($M359=$P$7,$N359=$P$7)),"x","")</f>
        <v/>
      </c>
      <c r="Q359" s="43" t="str">
        <f>IF(AND($M359=$P$7,$A359&lt;'111'!$L$11),"x","")</f>
        <v/>
      </c>
      <c r="R359" s="43" t="str">
        <f>IF(AND($N359=$P$7,$A359&lt;'111'!$L$11),"x","")</f>
        <v/>
      </c>
    </row>
    <row r="360" spans="1:18" ht="15.75" hidden="1" customHeight="1">
      <c r="A360" s="32">
        <f t="shared" si="15"/>
        <v>3</v>
      </c>
      <c r="B360" s="33">
        <f t="shared" si="16"/>
        <v>42795</v>
      </c>
      <c r="C360" s="108" t="s">
        <v>263</v>
      </c>
      <c r="D360" s="33">
        <v>42795</v>
      </c>
      <c r="E360" s="86" t="s">
        <v>665</v>
      </c>
      <c r="F360" s="101"/>
      <c r="G360" s="149"/>
      <c r="H360" s="97"/>
      <c r="I360" s="97"/>
      <c r="J360" s="96"/>
      <c r="K360" s="97"/>
      <c r="L360" s="34">
        <v>33000000</v>
      </c>
      <c r="M360" s="35"/>
      <c r="N360" s="35" t="s">
        <v>33</v>
      </c>
      <c r="O360" s="43" t="str">
        <f>IF(AND('331-CT'!$G$5=TH!G360,OR(M360="331",N360="331")),"x","")</f>
        <v/>
      </c>
      <c r="P360" s="43" t="str">
        <f>IF(AND(A360='111'!$L$11,OR($M360=$P$7,$N360=$P$7)),"x","")</f>
        <v/>
      </c>
      <c r="Q360" s="43" t="str">
        <f>IF(AND($M360=$P$7,$A360&lt;'111'!$L$11),"x","")</f>
        <v/>
      </c>
      <c r="R360" s="43" t="str">
        <f>IF(AND($N360=$P$7,$A360&lt;'111'!$L$11),"x","")</f>
        <v>x</v>
      </c>
    </row>
    <row r="361" spans="1:18" ht="15.75" hidden="1" customHeight="1">
      <c r="A361" s="32">
        <f t="shared" si="15"/>
        <v>3</v>
      </c>
      <c r="B361" s="33">
        <f t="shared" si="16"/>
        <v>42796</v>
      </c>
      <c r="C361" s="108" t="s">
        <v>308</v>
      </c>
      <c r="D361" s="33">
        <v>42796</v>
      </c>
      <c r="E361" s="86" t="s">
        <v>666</v>
      </c>
      <c r="F361" s="101"/>
      <c r="G361" s="149" t="s">
        <v>344</v>
      </c>
      <c r="H361" s="97"/>
      <c r="I361" s="97"/>
      <c r="J361" s="96"/>
      <c r="K361" s="97"/>
      <c r="L361" s="34">
        <v>300000000</v>
      </c>
      <c r="M361" s="35" t="s">
        <v>33</v>
      </c>
      <c r="N361" s="35"/>
      <c r="O361" s="43" t="str">
        <f>IF(AND('331-CT'!$G$5=TH!G361,OR(M361="331",N361="331")),"x","")</f>
        <v/>
      </c>
      <c r="P361" s="43" t="str">
        <f>IF(AND(A361='111'!$L$11,OR($M361=$P$7,$N361=$P$7)),"x","")</f>
        <v/>
      </c>
      <c r="Q361" s="43" t="str">
        <f>IF(AND($M361=$P$7,$A361&lt;'111'!$L$11),"x","")</f>
        <v>x</v>
      </c>
      <c r="R361" s="43" t="str">
        <f>IF(AND($N361=$P$7,$A361&lt;'111'!$L$11),"x","")</f>
        <v/>
      </c>
    </row>
    <row r="362" spans="1:18" ht="15.75" hidden="1" customHeight="1">
      <c r="A362" s="32">
        <f t="shared" si="15"/>
        <v>3</v>
      </c>
      <c r="B362" s="33">
        <f t="shared" si="16"/>
        <v>42796</v>
      </c>
      <c r="C362" s="108" t="s">
        <v>264</v>
      </c>
      <c r="D362" s="33">
        <v>42796</v>
      </c>
      <c r="E362" s="86" t="s">
        <v>630</v>
      </c>
      <c r="F362" s="101"/>
      <c r="G362" s="149" t="s">
        <v>654</v>
      </c>
      <c r="H362" s="97"/>
      <c r="I362" s="97"/>
      <c r="J362" s="96"/>
      <c r="K362" s="97"/>
      <c r="L362" s="34">
        <v>121629000</v>
      </c>
      <c r="M362" s="35" t="s">
        <v>8</v>
      </c>
      <c r="N362" s="35" t="s">
        <v>33</v>
      </c>
      <c r="O362" s="43" t="str">
        <f>IF(AND('331-CT'!$G$5=TH!G362,OR(M362="331",N362="331")),"x","")</f>
        <v/>
      </c>
      <c r="P362" s="43" t="str">
        <f>IF(AND(A362='111'!$L$11,OR($M362=$P$7,$N362=$P$7)),"x","")</f>
        <v/>
      </c>
      <c r="Q362" s="43" t="str">
        <f>IF(AND($M362=$P$7,$A362&lt;'111'!$L$11),"x","")</f>
        <v/>
      </c>
      <c r="R362" s="43" t="str">
        <f>IF(AND($N362=$P$7,$A362&lt;'111'!$L$11),"x","")</f>
        <v>x</v>
      </c>
    </row>
    <row r="363" spans="1:18" ht="15.75" hidden="1" customHeight="1">
      <c r="A363" s="32">
        <f t="shared" si="15"/>
        <v>3</v>
      </c>
      <c r="B363" s="33">
        <f t="shared" si="16"/>
        <v>42796</v>
      </c>
      <c r="C363" s="108" t="s">
        <v>264</v>
      </c>
      <c r="D363" s="33">
        <v>42796</v>
      </c>
      <c r="E363" s="86" t="s">
        <v>392</v>
      </c>
      <c r="F363" s="101"/>
      <c r="G363" s="149" t="s">
        <v>654</v>
      </c>
      <c r="H363" s="97"/>
      <c r="I363" s="97"/>
      <c r="J363" s="96"/>
      <c r="K363" s="97"/>
      <c r="L363" s="34">
        <v>14000</v>
      </c>
      <c r="M363" s="35"/>
      <c r="N363" s="35" t="s">
        <v>33</v>
      </c>
      <c r="O363" s="43" t="str">
        <f>IF(AND('331-CT'!$G$5=TH!G363,OR(M363="331",N363="331")),"x","")</f>
        <v/>
      </c>
      <c r="P363" s="43" t="str">
        <f>IF(AND(A363='111'!$L$11,OR($M363=$P$7,$N363=$P$7)),"x","")</f>
        <v/>
      </c>
      <c r="Q363" s="43" t="str">
        <f>IF(AND($M363=$P$7,$A363&lt;'111'!$L$11),"x","")</f>
        <v/>
      </c>
      <c r="R363" s="43" t="str">
        <f>IF(AND($N363=$P$7,$A363&lt;'111'!$L$11),"x","")</f>
        <v>x</v>
      </c>
    </row>
    <row r="364" spans="1:18" ht="15.75" hidden="1" customHeight="1">
      <c r="A364" s="32">
        <f t="shared" si="15"/>
        <v>3</v>
      </c>
      <c r="B364" s="33">
        <f t="shared" si="16"/>
        <v>42796</v>
      </c>
      <c r="C364" s="108" t="s">
        <v>265</v>
      </c>
      <c r="D364" s="33">
        <v>42796</v>
      </c>
      <c r="E364" s="86" t="s">
        <v>630</v>
      </c>
      <c r="F364" s="101"/>
      <c r="G364" s="41" t="s">
        <v>78</v>
      </c>
      <c r="H364" s="97"/>
      <c r="I364" s="97"/>
      <c r="J364" s="96"/>
      <c r="K364" s="97"/>
      <c r="L364" s="34">
        <v>200000000</v>
      </c>
      <c r="M364" s="35" t="s">
        <v>8</v>
      </c>
      <c r="N364" s="35" t="s">
        <v>33</v>
      </c>
      <c r="O364" s="43" t="str">
        <f>IF(AND('331-CT'!$G$5=TH!G364,OR(M364="331",N364="331")),"x","")</f>
        <v/>
      </c>
      <c r="P364" s="43" t="str">
        <f>IF(AND(A364='111'!$L$11,OR($M364=$P$7,$N364=$P$7)),"x","")</f>
        <v/>
      </c>
      <c r="Q364" s="43" t="str">
        <f>IF(AND($M364=$P$7,$A364&lt;'111'!$L$11),"x","")</f>
        <v/>
      </c>
      <c r="R364" s="43" t="str">
        <f>IF(AND($N364=$P$7,$A364&lt;'111'!$L$11),"x","")</f>
        <v>x</v>
      </c>
    </row>
    <row r="365" spans="1:18" ht="15.75" hidden="1" customHeight="1">
      <c r="A365" s="32">
        <f t="shared" si="15"/>
        <v>3</v>
      </c>
      <c r="B365" s="33">
        <f t="shared" si="16"/>
        <v>42796</v>
      </c>
      <c r="C365" s="108" t="s">
        <v>309</v>
      </c>
      <c r="D365" s="33">
        <v>42796</v>
      </c>
      <c r="E365" s="86" t="s">
        <v>667</v>
      </c>
      <c r="F365" s="101"/>
      <c r="G365" s="149"/>
      <c r="H365" s="97"/>
      <c r="I365" s="97"/>
      <c r="J365" s="96"/>
      <c r="K365" s="97"/>
      <c r="L365" s="34">
        <v>150000000</v>
      </c>
      <c r="M365" s="35" t="s">
        <v>33</v>
      </c>
      <c r="N365" s="35"/>
      <c r="O365" s="43" t="str">
        <f>IF(AND('331-CT'!$G$5=TH!G365,OR(M365="331",N365="331")),"x","")</f>
        <v/>
      </c>
      <c r="P365" s="43" t="str">
        <f>IF(AND(A365='111'!$L$11,OR($M365=$P$7,$N365=$P$7)),"x","")</f>
        <v/>
      </c>
      <c r="Q365" s="43" t="str">
        <f>IF(AND($M365=$P$7,$A365&lt;'111'!$L$11),"x","")</f>
        <v>x</v>
      </c>
      <c r="R365" s="43" t="str">
        <f>IF(AND($N365=$P$7,$A365&lt;'111'!$L$11),"x","")</f>
        <v/>
      </c>
    </row>
    <row r="366" spans="1:18" ht="15.75" hidden="1" customHeight="1">
      <c r="A366" s="32">
        <f t="shared" si="15"/>
        <v>3</v>
      </c>
      <c r="B366" s="33">
        <f t="shared" si="16"/>
        <v>42796</v>
      </c>
      <c r="C366" s="108" t="s">
        <v>266</v>
      </c>
      <c r="D366" s="33">
        <v>42796</v>
      </c>
      <c r="E366" s="86" t="s">
        <v>668</v>
      </c>
      <c r="F366" s="101"/>
      <c r="G366" s="149"/>
      <c r="H366" s="97"/>
      <c r="I366" s="97"/>
      <c r="J366" s="96"/>
      <c r="K366" s="97"/>
      <c r="L366" s="34">
        <v>45422000</v>
      </c>
      <c r="M366" s="35"/>
      <c r="N366" s="35" t="s">
        <v>33</v>
      </c>
      <c r="O366" s="43" t="str">
        <f>IF(AND('331-CT'!$G$5=TH!G366,OR(M366="331",N366="331")),"x","")</f>
        <v/>
      </c>
      <c r="P366" s="43" t="str">
        <f>IF(AND(A366='111'!$L$11,OR($M366=$P$7,$N366=$P$7)),"x","")</f>
        <v/>
      </c>
      <c r="Q366" s="43" t="str">
        <f>IF(AND($M366=$P$7,$A366&lt;'111'!$L$11),"x","")</f>
        <v/>
      </c>
      <c r="R366" s="43" t="str">
        <f>IF(AND($N366=$P$7,$A366&lt;'111'!$L$11),"x","")</f>
        <v>x</v>
      </c>
    </row>
    <row r="367" spans="1:18" ht="15.75" hidden="1" customHeight="1">
      <c r="A367" s="32">
        <f t="shared" si="15"/>
        <v>3</v>
      </c>
      <c r="B367" s="33">
        <f t="shared" si="16"/>
        <v>42796</v>
      </c>
      <c r="C367" s="108" t="s">
        <v>267</v>
      </c>
      <c r="D367" s="33">
        <v>42796</v>
      </c>
      <c r="E367" s="86" t="s">
        <v>669</v>
      </c>
      <c r="F367" s="101"/>
      <c r="G367" s="149"/>
      <c r="H367" s="97"/>
      <c r="I367" s="97"/>
      <c r="J367" s="96"/>
      <c r="K367" s="97"/>
      <c r="L367" s="34">
        <v>2000000</v>
      </c>
      <c r="M367" s="35"/>
      <c r="N367" s="35" t="s">
        <v>33</v>
      </c>
      <c r="O367" s="43" t="str">
        <f>IF(AND('331-CT'!$G$5=TH!G367,OR(M367="331",N367="331")),"x","")</f>
        <v/>
      </c>
      <c r="P367" s="43" t="str">
        <f>IF(AND(A367='111'!$L$11,OR($M367=$P$7,$N367=$P$7)),"x","")</f>
        <v/>
      </c>
      <c r="Q367" s="43" t="str">
        <f>IF(AND($M367=$P$7,$A367&lt;'111'!$L$11),"x","")</f>
        <v/>
      </c>
      <c r="R367" s="43" t="str">
        <f>IF(AND($N367=$P$7,$A367&lt;'111'!$L$11),"x","")</f>
        <v>x</v>
      </c>
    </row>
    <row r="368" spans="1:18" ht="15.75" customHeight="1">
      <c r="A368" s="32">
        <f t="shared" si="15"/>
        <v>3</v>
      </c>
      <c r="B368" s="33">
        <f t="shared" si="16"/>
        <v>42796</v>
      </c>
      <c r="C368" s="108"/>
      <c r="D368" s="33">
        <v>42796</v>
      </c>
      <c r="E368" s="86" t="s">
        <v>469</v>
      </c>
      <c r="F368" s="101"/>
      <c r="G368" s="7" t="s">
        <v>111</v>
      </c>
      <c r="H368" s="97">
        <v>326</v>
      </c>
      <c r="I368" s="97">
        <v>85000</v>
      </c>
      <c r="J368" s="96"/>
      <c r="K368" s="97"/>
      <c r="L368" s="34">
        <f>ROUND(H368*I368,-3)</f>
        <v>27710000</v>
      </c>
      <c r="M368" s="35" t="s">
        <v>92</v>
      </c>
      <c r="N368" s="35" t="s">
        <v>8</v>
      </c>
      <c r="O368" s="43" t="str">
        <f>IF(AND('331-CT'!$G$5=TH!G368,OR(M368="331",N368="331")),"x","")</f>
        <v/>
      </c>
      <c r="P368" s="43" t="str">
        <f>IF(AND(A368='111'!$L$11,OR($M368=$P$7,$N368=$P$7)),"x","")</f>
        <v/>
      </c>
      <c r="Q368" s="43" t="str">
        <f>IF(AND($M368=$P$7,$A368&lt;'111'!$L$11),"x","")</f>
        <v/>
      </c>
      <c r="R368" s="43" t="str">
        <f>IF(AND($N368=$P$7,$A368&lt;'111'!$L$11),"x","")</f>
        <v/>
      </c>
    </row>
    <row r="369" spans="1:18" ht="15.75" hidden="1" customHeight="1">
      <c r="A369" s="32">
        <f t="shared" si="15"/>
        <v>3</v>
      </c>
      <c r="B369" s="33">
        <f t="shared" si="16"/>
        <v>42797</v>
      </c>
      <c r="C369" s="108" t="s">
        <v>310</v>
      </c>
      <c r="D369" s="33">
        <v>42797</v>
      </c>
      <c r="E369" s="86" t="s">
        <v>667</v>
      </c>
      <c r="F369" s="101"/>
      <c r="G369" s="149"/>
      <c r="H369" s="97"/>
      <c r="I369" s="97"/>
      <c r="J369" s="96"/>
      <c r="K369" s="97"/>
      <c r="L369" s="34">
        <v>150000000</v>
      </c>
      <c r="M369" s="35" t="s">
        <v>33</v>
      </c>
      <c r="N369" s="35"/>
      <c r="O369" s="43" t="str">
        <f>IF(AND('331-CT'!$G$5=TH!G369,OR(M369="331",N369="331")),"x","")</f>
        <v/>
      </c>
      <c r="P369" s="43" t="str">
        <f>IF(AND(A369='111'!$L$11,OR($M369=$P$7,$N369=$P$7)),"x","")</f>
        <v/>
      </c>
      <c r="Q369" s="43" t="str">
        <f>IF(AND($M369=$P$7,$A369&lt;'111'!$L$11),"x","")</f>
        <v>x</v>
      </c>
      <c r="R369" s="43" t="str">
        <f>IF(AND($N369=$P$7,$A369&lt;'111'!$L$11),"x","")</f>
        <v/>
      </c>
    </row>
    <row r="370" spans="1:18" ht="15.75" hidden="1" customHeight="1">
      <c r="A370" s="32">
        <f t="shared" si="15"/>
        <v>3</v>
      </c>
      <c r="B370" s="33">
        <f t="shared" si="16"/>
        <v>42797</v>
      </c>
      <c r="C370" s="108" t="s">
        <v>268</v>
      </c>
      <c r="D370" s="33">
        <v>42797</v>
      </c>
      <c r="E370" s="86" t="s">
        <v>630</v>
      </c>
      <c r="F370" s="101"/>
      <c r="G370" s="7" t="s">
        <v>90</v>
      </c>
      <c r="H370" s="97"/>
      <c r="I370" s="97"/>
      <c r="J370" s="96"/>
      <c r="K370" s="97"/>
      <c r="L370" s="34">
        <v>150000000</v>
      </c>
      <c r="M370" s="35" t="s">
        <v>8</v>
      </c>
      <c r="N370" s="35" t="s">
        <v>33</v>
      </c>
      <c r="O370" s="43" t="str">
        <f>IF(AND('331-CT'!$G$5=TH!G370,OR(M370="331",N370="331")),"x","")</f>
        <v/>
      </c>
      <c r="P370" s="43" t="str">
        <f>IF(AND(A370='111'!$L$11,OR($M370=$P$7,$N370=$P$7)),"x","")</f>
        <v/>
      </c>
      <c r="Q370" s="43" t="str">
        <f>IF(AND($M370=$P$7,$A370&lt;'111'!$L$11),"x","")</f>
        <v/>
      </c>
      <c r="R370" s="43" t="str">
        <f>IF(AND($N370=$P$7,$A370&lt;'111'!$L$11),"x","")</f>
        <v>x</v>
      </c>
    </row>
    <row r="371" spans="1:18" ht="15.75" hidden="1" customHeight="1">
      <c r="A371" s="32">
        <f t="shared" si="15"/>
        <v>3</v>
      </c>
      <c r="B371" s="33">
        <f t="shared" si="16"/>
        <v>42797</v>
      </c>
      <c r="C371" s="108" t="s">
        <v>269</v>
      </c>
      <c r="D371" s="33">
        <v>42797</v>
      </c>
      <c r="E371" s="86" t="s">
        <v>671</v>
      </c>
      <c r="F371" s="101"/>
      <c r="G371" s="149"/>
      <c r="H371" s="97"/>
      <c r="I371" s="97"/>
      <c r="J371" s="96"/>
      <c r="K371" s="97"/>
      <c r="L371" s="34">
        <v>65485000</v>
      </c>
      <c r="M371" s="35"/>
      <c r="N371" s="35" t="s">
        <v>33</v>
      </c>
      <c r="O371" s="43" t="str">
        <f>IF(AND('331-CT'!$G$5=TH!G371,OR(M371="331",N371="331")),"x","")</f>
        <v/>
      </c>
      <c r="P371" s="43" t="str">
        <f>IF(AND(A371='111'!$L$11,OR($M371=$P$7,$N371=$P$7)),"x","")</f>
        <v/>
      </c>
      <c r="Q371" s="43" t="str">
        <f>IF(AND($M371=$P$7,$A371&lt;'111'!$L$11),"x","")</f>
        <v/>
      </c>
      <c r="R371" s="43" t="str">
        <f>IF(AND($N371=$P$7,$A371&lt;'111'!$L$11),"x","")</f>
        <v>x</v>
      </c>
    </row>
    <row r="372" spans="1:18" ht="15.75" hidden="1" customHeight="1">
      <c r="A372" s="32">
        <f t="shared" si="15"/>
        <v>3</v>
      </c>
      <c r="B372" s="33">
        <f t="shared" si="16"/>
        <v>42797</v>
      </c>
      <c r="C372" s="108" t="s">
        <v>270</v>
      </c>
      <c r="D372" s="33">
        <v>42797</v>
      </c>
      <c r="E372" s="86" t="s">
        <v>672</v>
      </c>
      <c r="F372" s="101"/>
      <c r="G372" s="149"/>
      <c r="H372" s="97"/>
      <c r="I372" s="97"/>
      <c r="J372" s="96"/>
      <c r="K372" s="97"/>
      <c r="L372" s="34">
        <v>28600000</v>
      </c>
      <c r="M372" s="35"/>
      <c r="N372" s="35" t="s">
        <v>33</v>
      </c>
      <c r="O372" s="43" t="str">
        <f>IF(AND('331-CT'!$G$5=TH!G372,OR(M372="331",N372="331")),"x","")</f>
        <v/>
      </c>
      <c r="P372" s="43" t="str">
        <f>IF(AND(A372='111'!$L$11,OR($M372=$P$7,$N372=$P$7)),"x","")</f>
        <v/>
      </c>
      <c r="Q372" s="43" t="str">
        <f>IF(AND($M372=$P$7,$A372&lt;'111'!$L$11),"x","")</f>
        <v/>
      </c>
      <c r="R372" s="43" t="str">
        <f>IF(AND($N372=$P$7,$A372&lt;'111'!$L$11),"x","")</f>
        <v>x</v>
      </c>
    </row>
    <row r="373" spans="1:18" ht="15.75" hidden="1" customHeight="1">
      <c r="A373" s="32">
        <f t="shared" si="15"/>
        <v>3</v>
      </c>
      <c r="B373" s="33">
        <f t="shared" si="16"/>
        <v>42797</v>
      </c>
      <c r="C373" s="108" t="s">
        <v>271</v>
      </c>
      <c r="D373" s="33">
        <v>42797</v>
      </c>
      <c r="E373" s="86" t="s">
        <v>587</v>
      </c>
      <c r="F373" s="101"/>
      <c r="G373" s="149"/>
      <c r="H373" s="97"/>
      <c r="I373" s="97"/>
      <c r="J373" s="96"/>
      <c r="K373" s="97"/>
      <c r="L373" s="34">
        <v>10517000</v>
      </c>
      <c r="M373" s="35"/>
      <c r="N373" s="35" t="s">
        <v>33</v>
      </c>
      <c r="O373" s="43" t="str">
        <f>IF(AND('331-CT'!$G$5=TH!G373,OR(M373="331",N373="331")),"x","")</f>
        <v/>
      </c>
      <c r="P373" s="43" t="str">
        <f>IF(AND(A373='111'!$L$11,OR($M373=$P$7,$N373=$P$7)),"x","")</f>
        <v/>
      </c>
      <c r="Q373" s="43" t="str">
        <f>IF(AND($M373=$P$7,$A373&lt;'111'!$L$11),"x","")</f>
        <v/>
      </c>
      <c r="R373" s="43" t="str">
        <f>IF(AND($N373=$P$7,$A373&lt;'111'!$L$11),"x","")</f>
        <v>x</v>
      </c>
    </row>
    <row r="374" spans="1:18" ht="15.75" hidden="1" customHeight="1">
      <c r="A374" s="32">
        <f t="shared" si="15"/>
        <v>3</v>
      </c>
      <c r="B374" s="33">
        <f t="shared" si="16"/>
        <v>42797</v>
      </c>
      <c r="C374" s="108" t="s">
        <v>290</v>
      </c>
      <c r="D374" s="33">
        <v>42797</v>
      </c>
      <c r="E374" s="86" t="s">
        <v>673</v>
      </c>
      <c r="F374" s="101"/>
      <c r="G374" s="149"/>
      <c r="H374" s="97"/>
      <c r="I374" s="97"/>
      <c r="J374" s="96"/>
      <c r="K374" s="97"/>
      <c r="L374" s="34">
        <v>159000</v>
      </c>
      <c r="M374" s="35"/>
      <c r="N374" s="35" t="s">
        <v>33</v>
      </c>
      <c r="O374" s="43" t="str">
        <f>IF(AND('331-CT'!$G$5=TH!G374,OR(M374="331",N374="331")),"x","")</f>
        <v/>
      </c>
      <c r="P374" s="43" t="str">
        <f>IF(AND(A374='111'!$L$11,OR($M374=$P$7,$N374=$P$7)),"x","")</f>
        <v/>
      </c>
      <c r="Q374" s="43" t="str">
        <f>IF(AND($M374=$P$7,$A374&lt;'111'!$L$11),"x","")</f>
        <v/>
      </c>
      <c r="R374" s="43" t="str">
        <f>IF(AND($N374=$P$7,$A374&lt;'111'!$L$11),"x","")</f>
        <v>x</v>
      </c>
    </row>
    <row r="375" spans="1:18" ht="15.75" hidden="1" customHeight="1">
      <c r="A375" s="32">
        <f t="shared" si="15"/>
        <v>3</v>
      </c>
      <c r="B375" s="33">
        <f t="shared" si="16"/>
        <v>42797</v>
      </c>
      <c r="C375" s="108" t="s">
        <v>291</v>
      </c>
      <c r="D375" s="33">
        <v>42797</v>
      </c>
      <c r="E375" s="86" t="s">
        <v>674</v>
      </c>
      <c r="F375" s="101"/>
      <c r="G375" s="149"/>
      <c r="H375" s="97"/>
      <c r="I375" s="97"/>
      <c r="J375" s="96"/>
      <c r="K375" s="97"/>
      <c r="L375" s="34">
        <v>235000</v>
      </c>
      <c r="M375" s="35"/>
      <c r="N375" s="35" t="s">
        <v>33</v>
      </c>
      <c r="O375" s="43" t="str">
        <f>IF(AND('331-CT'!$G$5=TH!G375,OR(M375="331",N375="331")),"x","")</f>
        <v/>
      </c>
      <c r="P375" s="43" t="str">
        <f>IF(AND(A375='111'!$L$11,OR($M375=$P$7,$N375=$P$7)),"x","")</f>
        <v/>
      </c>
      <c r="Q375" s="43" t="str">
        <f>IF(AND($M375=$P$7,$A375&lt;'111'!$L$11),"x","")</f>
        <v/>
      </c>
      <c r="R375" s="43" t="str">
        <f>IF(AND($N375=$P$7,$A375&lt;'111'!$L$11),"x","")</f>
        <v>x</v>
      </c>
    </row>
    <row r="376" spans="1:18" ht="15.75" hidden="1" customHeight="1">
      <c r="A376" s="32">
        <f t="shared" si="15"/>
        <v>3</v>
      </c>
      <c r="B376" s="33">
        <f t="shared" si="16"/>
        <v>42797</v>
      </c>
      <c r="C376" s="108" t="s">
        <v>292</v>
      </c>
      <c r="D376" s="33">
        <v>42797</v>
      </c>
      <c r="E376" s="86" t="s">
        <v>675</v>
      </c>
      <c r="F376" s="101"/>
      <c r="G376" s="149"/>
      <c r="H376" s="97"/>
      <c r="I376" s="97"/>
      <c r="J376" s="96"/>
      <c r="K376" s="97"/>
      <c r="L376" s="34">
        <v>500000</v>
      </c>
      <c r="M376" s="35"/>
      <c r="N376" s="35" t="s">
        <v>33</v>
      </c>
      <c r="O376" s="43" t="str">
        <f>IF(AND('331-CT'!$G$5=TH!G376,OR(M376="331",N376="331")),"x","")</f>
        <v/>
      </c>
      <c r="P376" s="43" t="str">
        <f>IF(AND(A376='111'!$L$11,OR($M376=$P$7,$N376=$P$7)),"x","")</f>
        <v/>
      </c>
      <c r="Q376" s="43" t="str">
        <f>IF(AND($M376=$P$7,$A376&lt;'111'!$L$11),"x","")</f>
        <v/>
      </c>
      <c r="R376" s="43" t="str">
        <f>IF(AND($N376=$P$7,$A376&lt;'111'!$L$11),"x","")</f>
        <v>x</v>
      </c>
    </row>
    <row r="377" spans="1:18" ht="15.75" hidden="1" customHeight="1">
      <c r="A377" s="32">
        <f t="shared" si="15"/>
        <v>3</v>
      </c>
      <c r="B377" s="33">
        <f t="shared" si="16"/>
        <v>42797</v>
      </c>
      <c r="C377" s="108" t="s">
        <v>293</v>
      </c>
      <c r="D377" s="33">
        <v>42797</v>
      </c>
      <c r="E377" s="86" t="s">
        <v>676</v>
      </c>
      <c r="F377" s="101"/>
      <c r="G377" s="149"/>
      <c r="H377" s="97"/>
      <c r="I377" s="97"/>
      <c r="J377" s="96"/>
      <c r="K377" s="97"/>
      <c r="L377" s="34">
        <v>325000</v>
      </c>
      <c r="M377" s="35"/>
      <c r="N377" s="35" t="s">
        <v>33</v>
      </c>
      <c r="O377" s="43" t="str">
        <f>IF(AND('331-CT'!$G$5=TH!G377,OR(M377="331",N377="331")),"x","")</f>
        <v/>
      </c>
      <c r="P377" s="43" t="str">
        <f>IF(AND(A377='111'!$L$11,OR($M377=$P$7,$N377=$P$7)),"x","")</f>
        <v/>
      </c>
      <c r="Q377" s="43" t="str">
        <f>IF(AND($M377=$P$7,$A377&lt;'111'!$L$11),"x","")</f>
        <v/>
      </c>
      <c r="R377" s="43" t="str">
        <f>IF(AND($N377=$P$7,$A377&lt;'111'!$L$11),"x","")</f>
        <v>x</v>
      </c>
    </row>
    <row r="378" spans="1:18" ht="15.75" hidden="1" customHeight="1">
      <c r="A378" s="32">
        <f t="shared" si="15"/>
        <v>3</v>
      </c>
      <c r="B378" s="33">
        <f t="shared" si="16"/>
        <v>42798</v>
      </c>
      <c r="C378" s="108" t="s">
        <v>294</v>
      </c>
      <c r="D378" s="33">
        <v>42798</v>
      </c>
      <c r="E378" s="86" t="s">
        <v>644</v>
      </c>
      <c r="F378" s="101"/>
      <c r="G378" s="149"/>
      <c r="H378" s="97"/>
      <c r="I378" s="97"/>
      <c r="J378" s="96"/>
      <c r="K378" s="97"/>
      <c r="L378" s="34">
        <v>20017000</v>
      </c>
      <c r="M378" s="35"/>
      <c r="N378" s="35" t="s">
        <v>33</v>
      </c>
      <c r="O378" s="43" t="str">
        <f>IF(AND('331-CT'!$G$5=TH!G378,OR(M378="331",N378="331")),"x","")</f>
        <v/>
      </c>
      <c r="P378" s="43" t="str">
        <f>IF(AND(A378='111'!$L$11,OR($M378=$P$7,$N378=$P$7)),"x","")</f>
        <v/>
      </c>
      <c r="Q378" s="43" t="str">
        <f>IF(AND($M378=$P$7,$A378&lt;'111'!$L$11),"x","")</f>
        <v/>
      </c>
      <c r="R378" s="43" t="str">
        <f>IF(AND($N378=$P$7,$A378&lt;'111'!$L$11),"x","")</f>
        <v>x</v>
      </c>
    </row>
    <row r="379" spans="1:18" ht="15.75" hidden="1" customHeight="1">
      <c r="A379" s="32">
        <f t="shared" si="15"/>
        <v>3</v>
      </c>
      <c r="B379" s="33">
        <f t="shared" si="16"/>
        <v>42798</v>
      </c>
      <c r="C379" s="108" t="s">
        <v>295</v>
      </c>
      <c r="D379" s="33">
        <v>42798</v>
      </c>
      <c r="E379" s="86" t="s">
        <v>677</v>
      </c>
      <c r="F379" s="101"/>
      <c r="G379" s="149"/>
      <c r="H379" s="97"/>
      <c r="I379" s="97"/>
      <c r="J379" s="96"/>
      <c r="K379" s="97"/>
      <c r="L379" s="34">
        <v>330000</v>
      </c>
      <c r="M379" s="35"/>
      <c r="N379" s="35" t="s">
        <v>33</v>
      </c>
      <c r="O379" s="43" t="str">
        <f>IF(AND('331-CT'!$G$5=TH!G379,OR(M379="331",N379="331")),"x","")</f>
        <v/>
      </c>
      <c r="P379" s="43" t="str">
        <f>IF(AND(A379='111'!$L$11,OR($M379=$P$7,$N379=$P$7)),"x","")</f>
        <v/>
      </c>
      <c r="Q379" s="43" t="str">
        <f>IF(AND($M379=$P$7,$A379&lt;'111'!$L$11),"x","")</f>
        <v/>
      </c>
      <c r="R379" s="43" t="str">
        <f>IF(AND($N379=$P$7,$A379&lt;'111'!$L$11),"x","")</f>
        <v>x</v>
      </c>
    </row>
    <row r="380" spans="1:18" ht="15.75" hidden="1" customHeight="1">
      <c r="A380" s="32">
        <f t="shared" si="15"/>
        <v>3</v>
      </c>
      <c r="B380" s="33">
        <f t="shared" si="16"/>
        <v>42798</v>
      </c>
      <c r="C380" s="108" t="s">
        <v>296</v>
      </c>
      <c r="D380" s="33">
        <v>42798</v>
      </c>
      <c r="E380" s="86" t="s">
        <v>678</v>
      </c>
      <c r="F380" s="101"/>
      <c r="G380" s="149"/>
      <c r="H380" s="97"/>
      <c r="I380" s="97"/>
      <c r="J380" s="96"/>
      <c r="K380" s="97"/>
      <c r="L380" s="34">
        <v>4500000</v>
      </c>
      <c r="M380" s="35"/>
      <c r="N380" s="35" t="s">
        <v>33</v>
      </c>
      <c r="O380" s="43" t="str">
        <f>IF(AND('331-CT'!$G$5=TH!G380,OR(M380="331",N380="331")),"x","")</f>
        <v/>
      </c>
      <c r="P380" s="43" t="str">
        <f>IF(AND(A380='111'!$L$11,OR($M380=$P$7,$N380=$P$7)),"x","")</f>
        <v/>
      </c>
      <c r="Q380" s="43" t="str">
        <f>IF(AND($M380=$P$7,$A380&lt;'111'!$L$11),"x","")</f>
        <v/>
      </c>
      <c r="R380" s="43" t="str">
        <f>IF(AND($N380=$P$7,$A380&lt;'111'!$L$11),"x","")</f>
        <v>x</v>
      </c>
    </row>
    <row r="381" spans="1:18" ht="15.75" hidden="1" customHeight="1">
      <c r="A381" s="32">
        <f t="shared" si="15"/>
        <v>3</v>
      </c>
      <c r="B381" s="33">
        <f t="shared" si="16"/>
        <v>42798</v>
      </c>
      <c r="C381" s="108" t="s">
        <v>311</v>
      </c>
      <c r="D381" s="33">
        <v>42798</v>
      </c>
      <c r="E381" s="86" t="s">
        <v>376</v>
      </c>
      <c r="F381" s="101"/>
      <c r="G381" s="149"/>
      <c r="H381" s="97"/>
      <c r="I381" s="97"/>
      <c r="J381" s="96"/>
      <c r="K381" s="97"/>
      <c r="L381" s="34">
        <v>7086000</v>
      </c>
      <c r="M381" s="35" t="s">
        <v>33</v>
      </c>
      <c r="N381" s="35"/>
      <c r="O381" s="43" t="str">
        <f>IF(AND('331-CT'!$G$5=TH!G381,OR(M381="331",N381="331")),"x","")</f>
        <v/>
      </c>
      <c r="P381" s="43" t="str">
        <f>IF(AND(A381='111'!$L$11,OR($M381=$P$7,$N381=$P$7)),"x","")</f>
        <v/>
      </c>
      <c r="Q381" s="43" t="str">
        <f>IF(AND($M381=$P$7,$A381&lt;'111'!$L$11),"x","")</f>
        <v>x</v>
      </c>
      <c r="R381" s="43" t="str">
        <f>IF(AND($N381=$P$7,$A381&lt;'111'!$L$11),"x","")</f>
        <v/>
      </c>
    </row>
    <row r="382" spans="1:18" ht="15.75" hidden="1" customHeight="1">
      <c r="A382" s="32">
        <f t="shared" si="15"/>
        <v>3</v>
      </c>
      <c r="B382" s="33">
        <f t="shared" si="16"/>
        <v>42798</v>
      </c>
      <c r="C382" s="108" t="s">
        <v>297</v>
      </c>
      <c r="D382" s="33">
        <v>42798</v>
      </c>
      <c r="E382" s="86" t="s">
        <v>679</v>
      </c>
      <c r="F382" s="101"/>
      <c r="G382" s="149"/>
      <c r="H382" s="97"/>
      <c r="I382" s="97"/>
      <c r="J382" s="96"/>
      <c r="K382" s="97"/>
      <c r="L382" s="34">
        <v>735000</v>
      </c>
      <c r="M382" s="35"/>
      <c r="N382" s="35" t="s">
        <v>33</v>
      </c>
      <c r="O382" s="43" t="str">
        <f>IF(AND('331-CT'!$G$5=TH!G382,OR(M382="331",N382="331")),"x","")</f>
        <v/>
      </c>
      <c r="P382" s="43" t="str">
        <f>IF(AND(A382='111'!$L$11,OR($M382=$P$7,$N382=$P$7)),"x","")</f>
        <v/>
      </c>
      <c r="Q382" s="43" t="str">
        <f>IF(AND($M382=$P$7,$A382&lt;'111'!$L$11),"x","")</f>
        <v/>
      </c>
      <c r="R382" s="43" t="str">
        <f>IF(AND($N382=$P$7,$A382&lt;'111'!$L$11),"x","")</f>
        <v>x</v>
      </c>
    </row>
    <row r="383" spans="1:18" ht="15.75" customHeight="1">
      <c r="A383" s="32">
        <f t="shared" si="15"/>
        <v>3</v>
      </c>
      <c r="B383" s="33">
        <f t="shared" si="16"/>
        <v>42798</v>
      </c>
      <c r="C383" s="108"/>
      <c r="D383" s="33">
        <v>42798</v>
      </c>
      <c r="E383" s="86" t="s">
        <v>682</v>
      </c>
      <c r="F383" s="101" t="s">
        <v>391</v>
      </c>
      <c r="G383" s="149" t="s">
        <v>654</v>
      </c>
      <c r="H383" s="97">
        <v>570</v>
      </c>
      <c r="I383" s="97">
        <v>68000</v>
      </c>
      <c r="J383" s="96"/>
      <c r="K383" s="97"/>
      <c r="L383" s="34">
        <f>ROUND(H383*I383,-3)</f>
        <v>38760000</v>
      </c>
      <c r="M383" s="35" t="s">
        <v>92</v>
      </c>
      <c r="N383" s="35" t="s">
        <v>8</v>
      </c>
      <c r="O383" s="43" t="str">
        <f>IF(AND('331-CT'!$G$5=TH!G383,OR(M383="331",N383="331")),"x","")</f>
        <v/>
      </c>
      <c r="P383" s="43" t="str">
        <f>IF(AND(A383='111'!$L$11,OR($M383=$P$7,$N383=$P$7)),"x","")</f>
        <v/>
      </c>
      <c r="Q383" s="43" t="str">
        <f>IF(AND($M383=$P$7,$A383&lt;'111'!$L$11),"x","")</f>
        <v/>
      </c>
      <c r="R383" s="43" t="str">
        <f>IF(AND($N383=$P$7,$A383&lt;'111'!$L$11),"x","")</f>
        <v/>
      </c>
    </row>
    <row r="384" spans="1:18" ht="15.75" customHeight="1">
      <c r="A384" s="32">
        <f t="shared" si="15"/>
        <v>3</v>
      </c>
      <c r="B384" s="33">
        <f t="shared" si="16"/>
        <v>42798</v>
      </c>
      <c r="C384" s="108"/>
      <c r="D384" s="33">
        <v>42798</v>
      </c>
      <c r="E384" s="86" t="s">
        <v>683</v>
      </c>
      <c r="F384" s="101" t="s">
        <v>391</v>
      </c>
      <c r="G384" s="149" t="s">
        <v>654</v>
      </c>
      <c r="H384" s="97">
        <v>350</v>
      </c>
      <c r="I384" s="97">
        <v>52000</v>
      </c>
      <c r="J384" s="96"/>
      <c r="K384" s="97"/>
      <c r="L384" s="34">
        <f>ROUND(H384*I384,-3)</f>
        <v>18200000</v>
      </c>
      <c r="M384" s="35" t="s">
        <v>92</v>
      </c>
      <c r="N384" s="35" t="s">
        <v>8</v>
      </c>
      <c r="O384" s="43" t="str">
        <f>IF(AND('331-CT'!$G$5=TH!G384,OR(M384="331",N384="331")),"x","")</f>
        <v/>
      </c>
      <c r="P384" s="43" t="str">
        <f>IF(AND(A384='111'!$L$11,OR($M384=$P$7,$N384=$P$7)),"x","")</f>
        <v/>
      </c>
      <c r="Q384" s="43" t="str">
        <f>IF(AND($M384=$P$7,$A384&lt;'111'!$L$11),"x","")</f>
        <v/>
      </c>
      <c r="R384" s="43" t="str">
        <f>IF(AND($N384=$P$7,$A384&lt;'111'!$L$11),"x","")</f>
        <v/>
      </c>
    </row>
    <row r="385" spans="1:18" ht="15.75" customHeight="1">
      <c r="A385" s="32">
        <f t="shared" si="15"/>
        <v>3</v>
      </c>
      <c r="B385" s="33">
        <f t="shared" si="16"/>
        <v>42798</v>
      </c>
      <c r="C385" s="108"/>
      <c r="D385" s="33">
        <v>42798</v>
      </c>
      <c r="E385" s="86" t="s">
        <v>684</v>
      </c>
      <c r="F385" s="101" t="s">
        <v>391</v>
      </c>
      <c r="G385" s="149" t="s">
        <v>654</v>
      </c>
      <c r="H385" s="97">
        <v>1821</v>
      </c>
      <c r="I385" s="97">
        <v>27500</v>
      </c>
      <c r="J385" s="96"/>
      <c r="K385" s="97"/>
      <c r="L385" s="34">
        <f>ROUND(H385*I385,-3)</f>
        <v>50078000</v>
      </c>
      <c r="M385" s="35" t="s">
        <v>92</v>
      </c>
      <c r="N385" s="35" t="s">
        <v>8</v>
      </c>
      <c r="O385" s="43" t="str">
        <f>IF(AND('331-CT'!$G$5=TH!G385,OR(M385="331",N385="331")),"x","")</f>
        <v/>
      </c>
      <c r="P385" s="43" t="str">
        <f>IF(AND(A385='111'!$L$11,OR($M385=$P$7,$N385=$P$7)),"x","")</f>
        <v/>
      </c>
      <c r="Q385" s="43" t="str">
        <f>IF(AND($M385=$P$7,$A385&lt;'111'!$L$11),"x","")</f>
        <v/>
      </c>
      <c r="R385" s="43" t="str">
        <f>IF(AND($N385=$P$7,$A385&lt;'111'!$L$11),"x","")</f>
        <v/>
      </c>
    </row>
    <row r="386" spans="1:18" ht="15.75" hidden="1" customHeight="1">
      <c r="A386" s="32">
        <f t="shared" si="15"/>
        <v>3</v>
      </c>
      <c r="B386" s="33">
        <f t="shared" si="16"/>
        <v>42800</v>
      </c>
      <c r="C386" s="108" t="s">
        <v>323</v>
      </c>
      <c r="D386" s="33">
        <v>42800</v>
      </c>
      <c r="E386" s="86" t="s">
        <v>667</v>
      </c>
      <c r="F386" s="101"/>
      <c r="G386" s="149"/>
      <c r="H386" s="97"/>
      <c r="I386" s="97"/>
      <c r="J386" s="96"/>
      <c r="K386" s="97"/>
      <c r="L386" s="34">
        <v>440000000</v>
      </c>
      <c r="M386" s="35" t="s">
        <v>33</v>
      </c>
      <c r="N386" s="35"/>
      <c r="O386" s="43" t="str">
        <f>IF(AND('331-CT'!$G$5=TH!G386,OR(M386="331",N386="331")),"x","")</f>
        <v/>
      </c>
      <c r="P386" s="43" t="str">
        <f>IF(AND(A386='111'!$L$11,OR($M386=$P$7,$N386=$P$7)),"x","")</f>
        <v/>
      </c>
      <c r="Q386" s="43" t="str">
        <f>IF(AND($M386=$P$7,$A386&lt;'111'!$L$11),"x","")</f>
        <v>x</v>
      </c>
      <c r="R386" s="43" t="str">
        <f>IF(AND($N386=$P$7,$A386&lt;'111'!$L$11),"x","")</f>
        <v/>
      </c>
    </row>
    <row r="387" spans="1:18" ht="15.75" hidden="1" customHeight="1">
      <c r="A387" s="32">
        <f t="shared" si="15"/>
        <v>3</v>
      </c>
      <c r="B387" s="33">
        <f t="shared" si="16"/>
        <v>42800</v>
      </c>
      <c r="C387" s="108" t="s">
        <v>342</v>
      </c>
      <c r="D387" s="33">
        <v>42800</v>
      </c>
      <c r="E387" s="86" t="s">
        <v>561</v>
      </c>
      <c r="F387" s="101"/>
      <c r="G387" s="149"/>
      <c r="H387" s="97"/>
      <c r="I387" s="97"/>
      <c r="J387" s="96"/>
      <c r="K387" s="97"/>
      <c r="L387" s="34">
        <v>10220000000</v>
      </c>
      <c r="M387" s="35" t="s">
        <v>33</v>
      </c>
      <c r="N387" s="35"/>
      <c r="O387" s="43" t="str">
        <f>IF(AND('331-CT'!$G$5=TH!G387,OR(M387="331",N387="331")),"x","")</f>
        <v/>
      </c>
      <c r="P387" s="43" t="str">
        <f>IF(AND(A387='111'!$L$11,OR($M387=$P$7,$N387=$P$7)),"x","")</f>
        <v/>
      </c>
      <c r="Q387" s="43" t="str">
        <f>IF(AND($M387=$P$7,$A387&lt;'111'!$L$11),"x","")</f>
        <v>x</v>
      </c>
      <c r="R387" s="43" t="str">
        <f>IF(AND($N387=$P$7,$A387&lt;'111'!$L$11),"x","")</f>
        <v/>
      </c>
    </row>
    <row r="388" spans="1:18" ht="15.75" hidden="1" customHeight="1">
      <c r="A388" s="32">
        <f t="shared" si="15"/>
        <v>3</v>
      </c>
      <c r="B388" s="33">
        <f t="shared" si="16"/>
        <v>42800</v>
      </c>
      <c r="C388" s="108" t="s">
        <v>298</v>
      </c>
      <c r="D388" s="33">
        <v>42800</v>
      </c>
      <c r="E388" s="86" t="s">
        <v>680</v>
      </c>
      <c r="F388" s="101"/>
      <c r="G388" s="149"/>
      <c r="H388" s="97"/>
      <c r="I388" s="97"/>
      <c r="J388" s="96"/>
      <c r="K388" s="97"/>
      <c r="L388" s="34">
        <v>10654742000</v>
      </c>
      <c r="M388" s="35"/>
      <c r="N388" s="35" t="s">
        <v>33</v>
      </c>
      <c r="O388" s="43" t="str">
        <f>IF(AND('331-CT'!$G$5=TH!G388,OR(M388="331",N388="331")),"x","")</f>
        <v/>
      </c>
      <c r="P388" s="43" t="str">
        <f>IF(AND(A388='111'!$L$11,OR($M388=$P$7,$N388=$P$7)),"x","")</f>
        <v/>
      </c>
      <c r="Q388" s="43" t="str">
        <f>IF(AND($M388=$P$7,$A388&lt;'111'!$L$11),"x","")</f>
        <v/>
      </c>
      <c r="R388" s="43" t="str">
        <f>IF(AND($N388=$P$7,$A388&lt;'111'!$L$11),"x","")</f>
        <v>x</v>
      </c>
    </row>
    <row r="389" spans="1:18" ht="15.75" hidden="1" customHeight="1">
      <c r="A389" s="32">
        <f t="shared" si="15"/>
        <v>3</v>
      </c>
      <c r="B389" s="33">
        <f t="shared" si="16"/>
        <v>42800</v>
      </c>
      <c r="C389" s="108" t="s">
        <v>316</v>
      </c>
      <c r="D389" s="33">
        <v>42800</v>
      </c>
      <c r="E389" s="86" t="s">
        <v>681</v>
      </c>
      <c r="F389" s="101"/>
      <c r="G389" s="149"/>
      <c r="H389" s="97"/>
      <c r="I389" s="97"/>
      <c r="J389" s="96"/>
      <c r="K389" s="97"/>
      <c r="L389" s="34">
        <v>220000</v>
      </c>
      <c r="M389" s="35"/>
      <c r="N389" s="35" t="s">
        <v>33</v>
      </c>
      <c r="O389" s="43" t="str">
        <f>IF(AND('331-CT'!$G$5=TH!G389,OR(M389="331",N389="331")),"x","")</f>
        <v/>
      </c>
      <c r="P389" s="43" t="str">
        <f>IF(AND(A389='111'!$L$11,OR($M389=$P$7,$N389=$P$7)),"x","")</f>
        <v/>
      </c>
      <c r="Q389" s="43" t="str">
        <f>IF(AND($M389=$P$7,$A389&lt;'111'!$L$11),"x","")</f>
        <v/>
      </c>
      <c r="R389" s="43" t="str">
        <f>IF(AND($N389=$P$7,$A389&lt;'111'!$L$11),"x","")</f>
        <v>x</v>
      </c>
    </row>
    <row r="390" spans="1:18" ht="15.75" customHeight="1">
      <c r="A390" s="32">
        <f t="shared" si="15"/>
        <v>3</v>
      </c>
      <c r="B390" s="33">
        <f t="shared" si="16"/>
        <v>42800</v>
      </c>
      <c r="C390" s="108"/>
      <c r="D390" s="33">
        <v>42800</v>
      </c>
      <c r="E390" s="86" t="s">
        <v>657</v>
      </c>
      <c r="F390" s="101"/>
      <c r="G390" s="149" t="s">
        <v>658</v>
      </c>
      <c r="H390" s="97">
        <v>250</v>
      </c>
      <c r="I390" s="97">
        <v>67000</v>
      </c>
      <c r="J390" s="96"/>
      <c r="K390" s="97"/>
      <c r="L390" s="34">
        <f>ROUND(H390*I390,-3)</f>
        <v>16750000</v>
      </c>
      <c r="M390" s="35" t="s">
        <v>92</v>
      </c>
      <c r="N390" s="35" t="s">
        <v>8</v>
      </c>
      <c r="O390" s="43" t="str">
        <f>IF(AND('331-CT'!$G$5=TH!G390,OR(M390="331",N390="331")),"x","")</f>
        <v/>
      </c>
      <c r="P390" s="43" t="str">
        <f>IF(AND(A390='111'!$L$11,OR($M390=$P$7,$N390=$P$7)),"x","")</f>
        <v/>
      </c>
      <c r="Q390" s="43" t="str">
        <f>IF(AND($M390=$P$7,$A390&lt;'111'!$L$11),"x","")</f>
        <v/>
      </c>
      <c r="R390" s="43" t="str">
        <f>IF(AND($N390=$P$7,$A390&lt;'111'!$L$11),"x","")</f>
        <v/>
      </c>
    </row>
    <row r="391" spans="1:18" ht="15.75" hidden="1" customHeight="1">
      <c r="A391" s="32">
        <f t="shared" si="15"/>
        <v>3</v>
      </c>
      <c r="B391" s="33">
        <f t="shared" si="16"/>
        <v>42801</v>
      </c>
      <c r="C391" s="108" t="s">
        <v>317</v>
      </c>
      <c r="D391" s="33">
        <v>42801</v>
      </c>
      <c r="E391" s="86" t="s">
        <v>642</v>
      </c>
      <c r="F391" s="101"/>
      <c r="G391" s="149"/>
      <c r="H391" s="97"/>
      <c r="I391" s="97"/>
      <c r="J391" s="96"/>
      <c r="K391" s="97"/>
      <c r="L391" s="34">
        <v>1000000</v>
      </c>
      <c r="M391" s="35"/>
      <c r="N391" s="35" t="s">
        <v>33</v>
      </c>
      <c r="O391" s="43" t="str">
        <f>IF(AND('331-CT'!$G$5=TH!G391,OR(M391="331",N391="331")),"x","")</f>
        <v/>
      </c>
      <c r="P391" s="43" t="str">
        <f>IF(AND(A391='111'!$L$11,OR($M391=$P$7,$N391=$P$7)),"x","")</f>
        <v/>
      </c>
      <c r="Q391" s="43" t="str">
        <f>IF(AND($M391=$P$7,$A391&lt;'111'!$L$11),"x","")</f>
        <v/>
      </c>
      <c r="R391" s="43" t="str">
        <f>IF(AND($N391=$P$7,$A391&lt;'111'!$L$11),"x","")</f>
        <v>x</v>
      </c>
    </row>
    <row r="392" spans="1:18" ht="15.75" hidden="1" customHeight="1">
      <c r="A392" s="32">
        <f t="shared" si="15"/>
        <v>3</v>
      </c>
      <c r="B392" s="33">
        <f t="shared" si="16"/>
        <v>42801</v>
      </c>
      <c r="C392" s="108" t="s">
        <v>318</v>
      </c>
      <c r="D392" s="33">
        <v>42801</v>
      </c>
      <c r="E392" s="86" t="s">
        <v>675</v>
      </c>
      <c r="F392" s="101"/>
      <c r="G392" s="149"/>
      <c r="H392" s="97"/>
      <c r="I392" s="97"/>
      <c r="J392" s="96"/>
      <c r="K392" s="97"/>
      <c r="L392" s="34">
        <v>450000</v>
      </c>
      <c r="M392" s="35"/>
      <c r="N392" s="35" t="s">
        <v>33</v>
      </c>
      <c r="O392" s="43" t="str">
        <f>IF(AND('331-CT'!$G$5=TH!G392,OR(M392="331",N392="331")),"x","")</f>
        <v/>
      </c>
      <c r="P392" s="43" t="str">
        <f>IF(AND(A392='111'!$L$11,OR($M392=$P$7,$N392=$P$7)),"x","")</f>
        <v/>
      </c>
      <c r="Q392" s="43" t="str">
        <f>IF(AND($M392=$P$7,$A392&lt;'111'!$L$11),"x","")</f>
        <v/>
      </c>
      <c r="R392" s="43" t="str">
        <f>IF(AND($N392=$P$7,$A392&lt;'111'!$L$11),"x","")</f>
        <v>x</v>
      </c>
    </row>
    <row r="393" spans="1:18" ht="15.75" hidden="1" customHeight="1">
      <c r="A393" s="32">
        <f t="shared" si="15"/>
        <v>3</v>
      </c>
      <c r="B393" s="33">
        <f t="shared" si="16"/>
        <v>42801</v>
      </c>
      <c r="C393" s="108" t="s">
        <v>353</v>
      </c>
      <c r="D393" s="33">
        <v>42801</v>
      </c>
      <c r="E393" s="86" t="s">
        <v>687</v>
      </c>
      <c r="F393" s="101"/>
      <c r="G393" s="149"/>
      <c r="H393" s="97"/>
      <c r="I393" s="97"/>
      <c r="J393" s="96"/>
      <c r="K393" s="97"/>
      <c r="L393" s="34">
        <v>2000000</v>
      </c>
      <c r="M393" s="35" t="s">
        <v>33</v>
      </c>
      <c r="N393" s="35"/>
      <c r="O393" s="43" t="str">
        <f>IF(AND('331-CT'!$G$5=TH!G393,OR(M393="331",N393="331")),"x","")</f>
        <v/>
      </c>
      <c r="P393" s="43" t="str">
        <f>IF(AND(A393='111'!$L$11,OR($M393=$P$7,$N393=$P$7)),"x","")</f>
        <v/>
      </c>
      <c r="Q393" s="43" t="str">
        <f>IF(AND($M393=$P$7,$A393&lt;'111'!$L$11),"x","")</f>
        <v>x</v>
      </c>
      <c r="R393" s="43" t="str">
        <f>IF(AND($N393=$P$7,$A393&lt;'111'!$L$11),"x","")</f>
        <v/>
      </c>
    </row>
    <row r="394" spans="1:18" ht="15.75" hidden="1" customHeight="1">
      <c r="A394" s="32">
        <f t="shared" si="15"/>
        <v>3</v>
      </c>
      <c r="B394" s="33">
        <f t="shared" si="16"/>
        <v>42801</v>
      </c>
      <c r="C394" s="108" t="s">
        <v>319</v>
      </c>
      <c r="D394" s="33">
        <v>42801</v>
      </c>
      <c r="E394" s="86" t="s">
        <v>688</v>
      </c>
      <c r="F394" s="101"/>
      <c r="G394" s="149"/>
      <c r="H394" s="97"/>
      <c r="I394" s="97"/>
      <c r="J394" s="96"/>
      <c r="K394" s="97"/>
      <c r="L394" s="34">
        <v>2180000</v>
      </c>
      <c r="M394" s="35"/>
      <c r="N394" s="35" t="s">
        <v>33</v>
      </c>
      <c r="O394" s="43" t="str">
        <f>IF(AND('331-CT'!$G$5=TH!G394,OR(M394="331",N394="331")),"x","")</f>
        <v/>
      </c>
      <c r="P394" s="43" t="str">
        <f>IF(AND(A394='111'!$L$11,OR($M394=$P$7,$N394=$P$7)),"x","")</f>
        <v/>
      </c>
      <c r="Q394" s="43" t="str">
        <f>IF(AND($M394=$P$7,$A394&lt;'111'!$L$11),"x","")</f>
        <v/>
      </c>
      <c r="R394" s="43" t="str">
        <f>IF(AND($N394=$P$7,$A394&lt;'111'!$L$11),"x","")</f>
        <v>x</v>
      </c>
    </row>
    <row r="395" spans="1:18" ht="15.75" hidden="1" customHeight="1">
      <c r="A395" s="32">
        <f t="shared" si="15"/>
        <v>3</v>
      </c>
      <c r="B395" s="33">
        <f t="shared" si="16"/>
        <v>42802</v>
      </c>
      <c r="C395" s="108" t="s">
        <v>325</v>
      </c>
      <c r="D395" s="33">
        <v>42802</v>
      </c>
      <c r="E395" s="86" t="s">
        <v>455</v>
      </c>
      <c r="F395" s="101"/>
      <c r="G395" s="149"/>
      <c r="H395" s="97"/>
      <c r="I395" s="97"/>
      <c r="J395" s="96"/>
      <c r="K395" s="97"/>
      <c r="L395" s="34">
        <v>500000</v>
      </c>
      <c r="M395" s="35"/>
      <c r="N395" s="35" t="s">
        <v>33</v>
      </c>
      <c r="O395" s="43" t="str">
        <f>IF(AND('331-CT'!$G$5=TH!G395,OR(M395="331",N395="331")),"x","")</f>
        <v/>
      </c>
      <c r="P395" s="43" t="str">
        <f>IF(AND(A395='111'!$L$11,OR($M395=$P$7,$N395=$P$7)),"x","")</f>
        <v/>
      </c>
      <c r="Q395" s="43" t="str">
        <f>IF(AND($M395=$P$7,$A395&lt;'111'!$L$11),"x","")</f>
        <v/>
      </c>
      <c r="R395" s="43" t="str">
        <f>IF(AND($N395=$P$7,$A395&lt;'111'!$L$11),"x","")</f>
        <v>x</v>
      </c>
    </row>
    <row r="396" spans="1:18" ht="15.75" hidden="1" customHeight="1">
      <c r="A396" s="32">
        <f t="shared" ref="A396:A459" si="17">IF(B396&lt;&gt;"",MONTH(B396),"")</f>
        <v>3</v>
      </c>
      <c r="B396" s="33">
        <f t="shared" ref="B396:B459" si="18">D396</f>
        <v>42802</v>
      </c>
      <c r="C396" s="108" t="s">
        <v>326</v>
      </c>
      <c r="D396" s="33">
        <v>42802</v>
      </c>
      <c r="E396" s="86" t="s">
        <v>689</v>
      </c>
      <c r="F396" s="101"/>
      <c r="G396" s="149"/>
      <c r="H396" s="97"/>
      <c r="I396" s="97"/>
      <c r="J396" s="96"/>
      <c r="K396" s="97"/>
      <c r="L396" s="34">
        <v>2000000</v>
      </c>
      <c r="M396" s="35"/>
      <c r="N396" s="35" t="s">
        <v>33</v>
      </c>
      <c r="O396" s="43" t="str">
        <f>IF(AND('331-CT'!$G$5=TH!G396,OR(M396="331",N396="331")),"x","")</f>
        <v/>
      </c>
      <c r="P396" s="43" t="str">
        <f>IF(AND(A396='111'!$L$11,OR($M396=$P$7,$N396=$P$7)),"x","")</f>
        <v/>
      </c>
      <c r="Q396" s="43" t="str">
        <f>IF(AND($M396=$P$7,$A396&lt;'111'!$L$11),"x","")</f>
        <v/>
      </c>
      <c r="R396" s="43" t="str">
        <f>IF(AND($N396=$P$7,$A396&lt;'111'!$L$11),"x","")</f>
        <v>x</v>
      </c>
    </row>
    <row r="397" spans="1:18" ht="15.75" hidden="1" customHeight="1">
      <c r="A397" s="32">
        <f t="shared" si="17"/>
        <v>3</v>
      </c>
      <c r="B397" s="33">
        <f t="shared" si="18"/>
        <v>42802</v>
      </c>
      <c r="C397" s="108" t="s">
        <v>386</v>
      </c>
      <c r="D397" s="33">
        <v>42802</v>
      </c>
      <c r="E397" s="86" t="s">
        <v>690</v>
      </c>
      <c r="F397" s="101"/>
      <c r="G397" s="149"/>
      <c r="H397" s="97"/>
      <c r="I397" s="97"/>
      <c r="J397" s="96"/>
      <c r="K397" s="97"/>
      <c r="L397" s="34">
        <v>33150000</v>
      </c>
      <c r="M397" s="35" t="s">
        <v>33</v>
      </c>
      <c r="N397" s="35"/>
      <c r="O397" s="43" t="str">
        <f>IF(AND('331-CT'!$G$5=TH!G397,OR(M397="331",N397="331")),"x","")</f>
        <v/>
      </c>
      <c r="P397" s="43" t="str">
        <f>IF(AND(A397='111'!$L$11,OR($M397=$P$7,$N397=$P$7)),"x","")</f>
        <v/>
      </c>
      <c r="Q397" s="43" t="str">
        <f>IF(AND($M397=$P$7,$A397&lt;'111'!$L$11),"x","")</f>
        <v>x</v>
      </c>
      <c r="R397" s="43" t="str">
        <f>IF(AND($N397=$P$7,$A397&lt;'111'!$L$11),"x","")</f>
        <v/>
      </c>
    </row>
    <row r="398" spans="1:18" ht="15.75" hidden="1" customHeight="1">
      <c r="A398" s="32">
        <f t="shared" si="17"/>
        <v>3</v>
      </c>
      <c r="B398" s="33">
        <f t="shared" si="18"/>
        <v>42802</v>
      </c>
      <c r="C398" s="108" t="s">
        <v>327</v>
      </c>
      <c r="D398" s="33">
        <v>42802</v>
      </c>
      <c r="E398" s="86" t="s">
        <v>691</v>
      </c>
      <c r="F398" s="101"/>
      <c r="G398" s="149"/>
      <c r="H398" s="97"/>
      <c r="I398" s="97"/>
      <c r="J398" s="96"/>
      <c r="K398" s="97"/>
      <c r="L398" s="34">
        <v>2500000</v>
      </c>
      <c r="M398" s="35"/>
      <c r="N398" s="35" t="s">
        <v>33</v>
      </c>
      <c r="O398" s="43" t="str">
        <f>IF(AND('331-CT'!$G$5=TH!G398,OR(M398="331",N398="331")),"x","")</f>
        <v/>
      </c>
      <c r="P398" s="43" t="str">
        <f>IF(AND(A398='111'!$L$11,OR($M398=$P$7,$N398=$P$7)),"x","")</f>
        <v/>
      </c>
      <c r="Q398" s="43" t="str">
        <f>IF(AND($M398=$P$7,$A398&lt;'111'!$L$11),"x","")</f>
        <v/>
      </c>
      <c r="R398" s="43" t="str">
        <f>IF(AND($N398=$P$7,$A398&lt;'111'!$L$11),"x","")</f>
        <v>x</v>
      </c>
    </row>
    <row r="399" spans="1:18" ht="15.75" hidden="1" customHeight="1">
      <c r="A399" s="32">
        <f t="shared" si="17"/>
        <v>3</v>
      </c>
      <c r="B399" s="33">
        <f t="shared" si="18"/>
        <v>42802</v>
      </c>
      <c r="C399" s="108" t="s">
        <v>328</v>
      </c>
      <c r="D399" s="33">
        <v>42802</v>
      </c>
      <c r="E399" s="86" t="s">
        <v>692</v>
      </c>
      <c r="F399" s="101"/>
      <c r="G399" s="149"/>
      <c r="H399" s="97"/>
      <c r="I399" s="97"/>
      <c r="J399" s="96"/>
      <c r="K399" s="97"/>
      <c r="L399" s="34">
        <v>5000000</v>
      </c>
      <c r="M399" s="35"/>
      <c r="N399" s="35" t="s">
        <v>33</v>
      </c>
      <c r="O399" s="43" t="str">
        <f>IF(AND('331-CT'!$G$5=TH!G399,OR(M399="331",N399="331")),"x","")</f>
        <v/>
      </c>
      <c r="P399" s="43" t="str">
        <f>IF(AND(A399='111'!$L$11,OR($M399=$P$7,$N399=$P$7)),"x","")</f>
        <v/>
      </c>
      <c r="Q399" s="43" t="str">
        <f>IF(AND($M399=$P$7,$A399&lt;'111'!$L$11),"x","")</f>
        <v/>
      </c>
      <c r="R399" s="43" t="str">
        <f>IF(AND($N399=$P$7,$A399&lt;'111'!$L$11),"x","")</f>
        <v>x</v>
      </c>
    </row>
    <row r="400" spans="1:18" ht="15.75" customHeight="1">
      <c r="A400" s="32">
        <f t="shared" si="17"/>
        <v>3</v>
      </c>
      <c r="B400" s="33">
        <f t="shared" si="18"/>
        <v>42803</v>
      </c>
      <c r="C400" s="108"/>
      <c r="D400" s="33">
        <v>42803</v>
      </c>
      <c r="E400" s="86" t="s">
        <v>473</v>
      </c>
      <c r="F400" s="101" t="s">
        <v>391</v>
      </c>
      <c r="G400" s="7" t="s">
        <v>90</v>
      </c>
      <c r="H400" s="97">
        <v>1100</v>
      </c>
      <c r="I400" s="97">
        <v>17000</v>
      </c>
      <c r="J400" s="96"/>
      <c r="K400" s="97"/>
      <c r="L400" s="34">
        <f>ROUND(H400*I400,-3)</f>
        <v>18700000</v>
      </c>
      <c r="M400" s="35" t="s">
        <v>92</v>
      </c>
      <c r="N400" s="35" t="s">
        <v>8</v>
      </c>
      <c r="O400" s="43" t="str">
        <f>IF(AND('331-CT'!$G$5=TH!G400,OR(M400="331",N400="331")),"x","")</f>
        <v/>
      </c>
      <c r="P400" s="43" t="str">
        <f>IF(AND(A400='111'!$L$11,OR($M400=$P$7,$N400=$P$7)),"x","")</f>
        <v/>
      </c>
      <c r="Q400" s="43" t="str">
        <f>IF(AND($M400=$P$7,$A400&lt;'111'!$L$11),"x","")</f>
        <v/>
      </c>
      <c r="R400" s="43" t="str">
        <f>IF(AND($N400=$P$7,$A400&lt;'111'!$L$11),"x","")</f>
        <v/>
      </c>
    </row>
    <row r="401" spans="1:18" ht="15.75" customHeight="1">
      <c r="A401" s="32">
        <f t="shared" si="17"/>
        <v>3</v>
      </c>
      <c r="B401" s="33">
        <f t="shared" si="18"/>
        <v>42803</v>
      </c>
      <c r="C401" s="108"/>
      <c r="D401" s="33">
        <v>42803</v>
      </c>
      <c r="E401" s="86" t="s">
        <v>472</v>
      </c>
      <c r="F401" s="101" t="s">
        <v>391</v>
      </c>
      <c r="G401" s="7" t="s">
        <v>90</v>
      </c>
      <c r="H401" s="97">
        <v>804</v>
      </c>
      <c r="I401" s="97">
        <v>15000</v>
      </c>
      <c r="J401" s="96"/>
      <c r="K401" s="97"/>
      <c r="L401" s="34">
        <f>ROUND(H401*I401,-3)</f>
        <v>12060000</v>
      </c>
      <c r="M401" s="35" t="s">
        <v>92</v>
      </c>
      <c r="N401" s="35" t="s">
        <v>8</v>
      </c>
      <c r="O401" s="43" t="str">
        <f>IF(AND('331-CT'!$G$5=TH!G401,OR(M401="331",N401="331")),"x","")</f>
        <v/>
      </c>
      <c r="P401" s="43" t="str">
        <f>IF(AND(A401='111'!$L$11,OR($M401=$P$7,$N401=$P$7)),"x","")</f>
        <v/>
      </c>
      <c r="Q401" s="43" t="str">
        <f>IF(AND($M401=$P$7,$A401&lt;'111'!$L$11),"x","")</f>
        <v/>
      </c>
      <c r="R401" s="43" t="str">
        <f>IF(AND($N401=$P$7,$A401&lt;'111'!$L$11),"x","")</f>
        <v/>
      </c>
    </row>
    <row r="402" spans="1:18" ht="15.75" customHeight="1">
      <c r="A402" s="32">
        <f t="shared" si="17"/>
        <v>3</v>
      </c>
      <c r="B402" s="33">
        <f t="shared" si="18"/>
        <v>42803</v>
      </c>
      <c r="C402" s="108"/>
      <c r="D402" s="33">
        <v>42803</v>
      </c>
      <c r="E402" s="86" t="s">
        <v>474</v>
      </c>
      <c r="F402" s="101" t="s">
        <v>391</v>
      </c>
      <c r="G402" s="7" t="s">
        <v>90</v>
      </c>
      <c r="H402" s="97">
        <v>3432</v>
      </c>
      <c r="I402" s="97">
        <v>23500</v>
      </c>
      <c r="J402" s="96"/>
      <c r="K402" s="97"/>
      <c r="L402" s="34">
        <f>ROUND(H402*I402,-3)</f>
        <v>80652000</v>
      </c>
      <c r="M402" s="35" t="s">
        <v>92</v>
      </c>
      <c r="N402" s="35" t="s">
        <v>8</v>
      </c>
      <c r="O402" s="43" t="str">
        <f>IF(AND('331-CT'!$G$5=TH!G402,OR(M402="331",N402="331")),"x","")</f>
        <v/>
      </c>
      <c r="P402" s="43" t="str">
        <f>IF(AND(A402='111'!$L$11,OR($M402=$P$7,$N402=$P$7)),"x","")</f>
        <v/>
      </c>
      <c r="Q402" s="43" t="str">
        <f>IF(AND($M402=$P$7,$A402&lt;'111'!$L$11),"x","")</f>
        <v/>
      </c>
      <c r="R402" s="43" t="str">
        <f>IF(AND($N402=$P$7,$A402&lt;'111'!$L$11),"x","")</f>
        <v/>
      </c>
    </row>
    <row r="403" spans="1:18" ht="15.75" customHeight="1">
      <c r="A403" s="32">
        <f t="shared" si="17"/>
        <v>3</v>
      </c>
      <c r="B403" s="33">
        <f t="shared" si="18"/>
        <v>42804</v>
      </c>
      <c r="C403" s="108"/>
      <c r="D403" s="33">
        <v>42804</v>
      </c>
      <c r="E403" s="86" t="s">
        <v>685</v>
      </c>
      <c r="F403" s="101" t="s">
        <v>391</v>
      </c>
      <c r="G403" s="7" t="s">
        <v>90</v>
      </c>
      <c r="H403" s="97">
        <v>5400</v>
      </c>
      <c r="I403" s="97">
        <v>23500</v>
      </c>
      <c r="J403" s="96"/>
      <c r="K403" s="97"/>
      <c r="L403" s="34">
        <f>ROUND(H403*I403,-3)</f>
        <v>126900000</v>
      </c>
      <c r="M403" s="35" t="s">
        <v>92</v>
      </c>
      <c r="N403" s="35" t="s">
        <v>8</v>
      </c>
      <c r="O403" s="43" t="str">
        <f>IF(AND('331-CT'!$G$5=TH!G403,OR(M403="331",N403="331")),"x","")</f>
        <v/>
      </c>
      <c r="P403" s="43" t="str">
        <f>IF(AND(A403='111'!$L$11,OR($M403=$P$7,$N403=$P$7)),"x","")</f>
        <v/>
      </c>
      <c r="Q403" s="43" t="str">
        <f>IF(AND($M403=$P$7,$A403&lt;'111'!$L$11),"x","")</f>
        <v/>
      </c>
      <c r="R403" s="43" t="str">
        <f>IF(AND($N403=$P$7,$A403&lt;'111'!$L$11),"x","")</f>
        <v/>
      </c>
    </row>
    <row r="404" spans="1:18" ht="15.75" hidden="1" customHeight="1">
      <c r="A404" s="32">
        <f t="shared" si="17"/>
        <v>3</v>
      </c>
      <c r="B404" s="33">
        <f t="shared" si="18"/>
        <v>42804</v>
      </c>
      <c r="C404" s="108" t="s">
        <v>329</v>
      </c>
      <c r="D404" s="33">
        <v>42804</v>
      </c>
      <c r="E404" s="86" t="s">
        <v>370</v>
      </c>
      <c r="F404" s="101"/>
      <c r="G404" s="149"/>
      <c r="H404" s="97"/>
      <c r="I404" s="97"/>
      <c r="J404" s="96"/>
      <c r="K404" s="97"/>
      <c r="L404" s="34">
        <v>11135000</v>
      </c>
      <c r="M404" s="35"/>
      <c r="N404" s="35" t="s">
        <v>33</v>
      </c>
      <c r="O404" s="43" t="str">
        <f>IF(AND('331-CT'!$G$5=TH!G404,OR(M404="331",N404="331")),"x","")</f>
        <v/>
      </c>
      <c r="P404" s="43" t="str">
        <f>IF(AND(A404='111'!$L$11,OR($M404=$P$7,$N404=$P$7)),"x","")</f>
        <v/>
      </c>
      <c r="Q404" s="43" t="str">
        <f>IF(AND($M404=$P$7,$A404&lt;'111'!$L$11),"x","")</f>
        <v/>
      </c>
      <c r="R404" s="43" t="str">
        <f>IF(AND($N404=$P$7,$A404&lt;'111'!$L$11),"x","")</f>
        <v>x</v>
      </c>
    </row>
    <row r="405" spans="1:18" ht="15.75" hidden="1" customHeight="1">
      <c r="A405" s="32">
        <f t="shared" si="17"/>
        <v>3</v>
      </c>
      <c r="B405" s="33">
        <f t="shared" si="18"/>
        <v>42804</v>
      </c>
      <c r="C405" s="108" t="s">
        <v>330</v>
      </c>
      <c r="D405" s="33">
        <v>42804</v>
      </c>
      <c r="E405" s="86" t="s">
        <v>630</v>
      </c>
      <c r="F405" s="101" t="s">
        <v>693</v>
      </c>
      <c r="G405" s="149" t="s">
        <v>658</v>
      </c>
      <c r="H405" s="97"/>
      <c r="I405" s="97"/>
      <c r="J405" s="96"/>
      <c r="K405" s="97"/>
      <c r="L405" s="34">
        <v>25795000</v>
      </c>
      <c r="M405" s="35" t="s">
        <v>8</v>
      </c>
      <c r="N405" s="35" t="s">
        <v>33</v>
      </c>
      <c r="O405" s="43" t="str">
        <f>IF(AND('331-CT'!$G$5=TH!G405,OR(M405="331",N405="331")),"x","")</f>
        <v/>
      </c>
      <c r="P405" s="43" t="str">
        <f>IF(AND(A405='111'!$L$11,OR($M405=$P$7,$N405=$P$7)),"x","")</f>
        <v/>
      </c>
      <c r="Q405" s="43" t="str">
        <f>IF(AND($M405=$P$7,$A405&lt;'111'!$L$11),"x","")</f>
        <v/>
      </c>
      <c r="R405" s="43" t="str">
        <f>IF(AND($N405=$P$7,$A405&lt;'111'!$L$11),"x","")</f>
        <v>x</v>
      </c>
    </row>
    <row r="406" spans="1:18" ht="15.75" hidden="1" customHeight="1">
      <c r="A406" s="32">
        <f t="shared" si="17"/>
        <v>3</v>
      </c>
      <c r="B406" s="33">
        <f t="shared" si="18"/>
        <v>42804</v>
      </c>
      <c r="C406" s="108" t="s">
        <v>330</v>
      </c>
      <c r="D406" s="33">
        <v>42804</v>
      </c>
      <c r="E406" s="86" t="s">
        <v>392</v>
      </c>
      <c r="F406" s="101"/>
      <c r="G406" s="149"/>
      <c r="H406" s="97"/>
      <c r="I406" s="97"/>
      <c r="J406" s="96"/>
      <c r="K406" s="97"/>
      <c r="L406" s="34">
        <v>17000</v>
      </c>
      <c r="M406" s="35"/>
      <c r="N406" s="35" t="s">
        <v>33</v>
      </c>
      <c r="O406" s="43" t="str">
        <f>IF(AND('331-CT'!$G$5=TH!G406,OR(M406="331",N406="331")),"x","")</f>
        <v/>
      </c>
      <c r="P406" s="43" t="str">
        <f>IF(AND(A406='111'!$L$11,OR($M406=$P$7,$N406=$P$7)),"x","")</f>
        <v/>
      </c>
      <c r="Q406" s="43" t="str">
        <f>IF(AND($M406=$P$7,$A406&lt;'111'!$L$11),"x","")</f>
        <v/>
      </c>
      <c r="R406" s="43" t="str">
        <f>IF(AND($N406=$P$7,$A406&lt;'111'!$L$11),"x","")</f>
        <v>x</v>
      </c>
    </row>
    <row r="407" spans="1:18" ht="15.75" hidden="1" customHeight="1">
      <c r="A407" s="32">
        <f t="shared" si="17"/>
        <v>3</v>
      </c>
      <c r="B407" s="33">
        <f t="shared" si="18"/>
        <v>42804</v>
      </c>
      <c r="C407" s="108" t="s">
        <v>331</v>
      </c>
      <c r="D407" s="33">
        <v>42804</v>
      </c>
      <c r="E407" s="86" t="s">
        <v>694</v>
      </c>
      <c r="F407" s="101"/>
      <c r="G407" s="149"/>
      <c r="H407" s="97"/>
      <c r="I407" s="97"/>
      <c r="J407" s="96"/>
      <c r="K407" s="97"/>
      <c r="L407" s="34">
        <v>250000</v>
      </c>
      <c r="M407" s="35"/>
      <c r="N407" s="35" t="s">
        <v>33</v>
      </c>
      <c r="O407" s="43" t="str">
        <f>IF(AND('331-CT'!$G$5=TH!G407,OR(M407="331",N407="331")),"x","")</f>
        <v/>
      </c>
      <c r="P407" s="43" t="str">
        <f>IF(AND(A407='111'!$L$11,OR($M407=$P$7,$N407=$P$7)),"x","")</f>
        <v/>
      </c>
      <c r="Q407" s="43" t="str">
        <f>IF(AND($M407=$P$7,$A407&lt;'111'!$L$11),"x","")</f>
        <v/>
      </c>
      <c r="R407" s="43" t="str">
        <f>IF(AND($N407=$P$7,$A407&lt;'111'!$L$11),"x","")</f>
        <v>x</v>
      </c>
    </row>
    <row r="408" spans="1:18" ht="15.75" customHeight="1">
      <c r="A408" s="32">
        <f t="shared" si="17"/>
        <v>3</v>
      </c>
      <c r="B408" s="33">
        <f t="shared" si="18"/>
        <v>42805</v>
      </c>
      <c r="C408" s="108"/>
      <c r="D408" s="33">
        <v>42805</v>
      </c>
      <c r="E408" s="86" t="s">
        <v>473</v>
      </c>
      <c r="F408" s="101" t="s">
        <v>391</v>
      </c>
      <c r="G408" s="7" t="s">
        <v>81</v>
      </c>
      <c r="H408" s="97">
        <v>656</v>
      </c>
      <c r="I408" s="97">
        <v>15000</v>
      </c>
      <c r="J408" s="96"/>
      <c r="K408" s="97"/>
      <c r="L408" s="34">
        <f>ROUND(H408*I408,-3)</f>
        <v>9840000</v>
      </c>
      <c r="M408" s="35" t="s">
        <v>92</v>
      </c>
      <c r="N408" s="35" t="s">
        <v>8</v>
      </c>
      <c r="O408" s="43" t="str">
        <f>IF(AND('331-CT'!$G$5=TH!G408,OR(M408="331",N408="331")),"x","")</f>
        <v/>
      </c>
      <c r="P408" s="43" t="str">
        <f>IF(AND(A408='111'!$L$11,OR($M408=$P$7,$N408=$P$7)),"x","")</f>
        <v/>
      </c>
      <c r="Q408" s="43" t="str">
        <f>IF(AND($M408=$P$7,$A408&lt;'111'!$L$11),"x","")</f>
        <v/>
      </c>
      <c r="R408" s="43" t="str">
        <f>IF(AND($N408=$P$7,$A408&lt;'111'!$L$11),"x","")</f>
        <v/>
      </c>
    </row>
    <row r="409" spans="1:18" ht="15.75" hidden="1" customHeight="1">
      <c r="A409" s="32">
        <f t="shared" si="17"/>
        <v>3</v>
      </c>
      <c r="B409" s="33">
        <f t="shared" si="18"/>
        <v>42805</v>
      </c>
      <c r="C409" s="108" t="s">
        <v>332</v>
      </c>
      <c r="D409" s="33">
        <v>42805</v>
      </c>
      <c r="E409" s="86" t="s">
        <v>468</v>
      </c>
      <c r="F409" s="101"/>
      <c r="G409" s="149"/>
      <c r="H409" s="97"/>
      <c r="I409" s="97"/>
      <c r="J409" s="96"/>
      <c r="K409" s="97"/>
      <c r="L409" s="34">
        <v>290000</v>
      </c>
      <c r="M409" s="35"/>
      <c r="N409" s="35" t="s">
        <v>33</v>
      </c>
      <c r="O409" s="43" t="str">
        <f>IF(AND('331-CT'!$G$5=TH!G409,OR(M409="331",N409="331")),"x","")</f>
        <v/>
      </c>
      <c r="P409" s="43" t="str">
        <f>IF(AND(A409='111'!$L$11,OR($M409=$P$7,$N409=$P$7)),"x","")</f>
        <v/>
      </c>
      <c r="Q409" s="43" t="str">
        <f>IF(AND($M409=$P$7,$A409&lt;'111'!$L$11),"x","")</f>
        <v/>
      </c>
      <c r="R409" s="43" t="str">
        <f>IF(AND($N409=$P$7,$A409&lt;'111'!$L$11),"x","")</f>
        <v>x</v>
      </c>
    </row>
    <row r="410" spans="1:18" ht="15.75" hidden="1" customHeight="1">
      <c r="A410" s="32">
        <f t="shared" si="17"/>
        <v>3</v>
      </c>
      <c r="B410" s="33">
        <f t="shared" si="18"/>
        <v>42805</v>
      </c>
      <c r="C410" s="108" t="s">
        <v>345</v>
      </c>
      <c r="D410" s="33">
        <v>42805</v>
      </c>
      <c r="E410" s="86" t="s">
        <v>455</v>
      </c>
      <c r="F410" s="101"/>
      <c r="G410" s="149"/>
      <c r="H410" s="97"/>
      <c r="I410" s="97"/>
      <c r="J410" s="96"/>
      <c r="K410" s="97"/>
      <c r="L410" s="34">
        <v>1000000</v>
      </c>
      <c r="M410" s="35"/>
      <c r="N410" s="35" t="s">
        <v>33</v>
      </c>
      <c r="O410" s="43" t="str">
        <f>IF(AND('331-CT'!$G$5=TH!G410,OR(M410="331",N410="331")),"x","")</f>
        <v/>
      </c>
      <c r="P410" s="43" t="str">
        <f>IF(AND(A410='111'!$L$11,OR($M410=$P$7,$N410=$P$7)),"x","")</f>
        <v/>
      </c>
      <c r="Q410" s="43" t="str">
        <f>IF(AND($M410=$P$7,$A410&lt;'111'!$L$11),"x","")</f>
        <v/>
      </c>
      <c r="R410" s="43" t="str">
        <f>IF(AND($N410=$P$7,$A410&lt;'111'!$L$11),"x","")</f>
        <v>x</v>
      </c>
    </row>
    <row r="411" spans="1:18" ht="15.75" customHeight="1">
      <c r="A411" s="32">
        <f t="shared" si="17"/>
        <v>3</v>
      </c>
      <c r="B411" s="33">
        <f t="shared" si="18"/>
        <v>42806</v>
      </c>
      <c r="C411" s="108"/>
      <c r="D411" s="33">
        <v>42806</v>
      </c>
      <c r="E411" s="86" t="s">
        <v>472</v>
      </c>
      <c r="F411" s="101" t="s">
        <v>391</v>
      </c>
      <c r="G411" s="7" t="s">
        <v>90</v>
      </c>
      <c r="H411" s="97">
        <v>1176</v>
      </c>
      <c r="I411" s="97">
        <v>15000</v>
      </c>
      <c r="J411" s="96"/>
      <c r="K411" s="97"/>
      <c r="L411" s="34">
        <f>ROUND(H411*I411,-3)</f>
        <v>17640000</v>
      </c>
      <c r="M411" s="35" t="s">
        <v>92</v>
      </c>
      <c r="N411" s="35" t="s">
        <v>8</v>
      </c>
      <c r="O411" s="43" t="str">
        <f>IF(AND('331-CT'!$G$5=TH!G411,OR(M411="331",N411="331")),"x","")</f>
        <v/>
      </c>
      <c r="P411" s="43" t="str">
        <f>IF(AND(A411='111'!$L$11,OR($M411=$P$7,$N411=$P$7)),"x","")</f>
        <v/>
      </c>
      <c r="Q411" s="43" t="str">
        <f>IF(AND($M411=$P$7,$A411&lt;'111'!$L$11),"x","")</f>
        <v/>
      </c>
      <c r="R411" s="43" t="str">
        <f>IF(AND($N411=$P$7,$A411&lt;'111'!$L$11),"x","")</f>
        <v/>
      </c>
    </row>
    <row r="412" spans="1:18" ht="15.75" customHeight="1">
      <c r="A412" s="32">
        <f t="shared" si="17"/>
        <v>3</v>
      </c>
      <c r="B412" s="33">
        <f t="shared" si="18"/>
        <v>42806</v>
      </c>
      <c r="C412" s="108"/>
      <c r="D412" s="33">
        <v>42806</v>
      </c>
      <c r="E412" s="86" t="s">
        <v>474</v>
      </c>
      <c r="F412" s="101" t="s">
        <v>391</v>
      </c>
      <c r="G412" s="7" t="s">
        <v>90</v>
      </c>
      <c r="H412" s="97">
        <v>4800</v>
      </c>
      <c r="I412" s="97">
        <v>23500</v>
      </c>
      <c r="J412" s="96"/>
      <c r="K412" s="97"/>
      <c r="L412" s="34">
        <f>ROUND(H412*I412,-3)</f>
        <v>112800000</v>
      </c>
      <c r="M412" s="35" t="s">
        <v>92</v>
      </c>
      <c r="N412" s="35" t="s">
        <v>8</v>
      </c>
      <c r="O412" s="43" t="str">
        <f>IF(AND('331-CT'!$G$5=TH!G412,OR(M412="331",N412="331")),"x","")</f>
        <v/>
      </c>
      <c r="P412" s="43" t="str">
        <f>IF(AND(A412='111'!$L$11,OR($M412=$P$7,$N412=$P$7)),"x","")</f>
        <v/>
      </c>
      <c r="Q412" s="43" t="str">
        <f>IF(AND($M412=$P$7,$A412&lt;'111'!$L$11),"x","")</f>
        <v/>
      </c>
      <c r="R412" s="43" t="str">
        <f>IF(AND($N412=$P$7,$A412&lt;'111'!$L$11),"x","")</f>
        <v/>
      </c>
    </row>
    <row r="413" spans="1:18" ht="15.75" customHeight="1">
      <c r="A413" s="32">
        <f t="shared" si="17"/>
        <v>3</v>
      </c>
      <c r="B413" s="33">
        <f t="shared" si="18"/>
        <v>42807</v>
      </c>
      <c r="C413" s="108"/>
      <c r="D413" s="33">
        <v>42807</v>
      </c>
      <c r="E413" s="86" t="s">
        <v>473</v>
      </c>
      <c r="F413" s="101" t="s">
        <v>391</v>
      </c>
      <c r="G413" s="7" t="s">
        <v>90</v>
      </c>
      <c r="H413" s="97">
        <v>2123</v>
      </c>
      <c r="I413" s="97">
        <v>17000</v>
      </c>
      <c r="J413" s="96"/>
      <c r="K413" s="97"/>
      <c r="L413" s="34">
        <f>ROUND(H413*I413,-3)</f>
        <v>36091000</v>
      </c>
      <c r="M413" s="35" t="s">
        <v>92</v>
      </c>
      <c r="N413" s="35" t="s">
        <v>8</v>
      </c>
      <c r="O413" s="43" t="str">
        <f>IF(AND('331-CT'!$G$5=TH!G413,OR(M413="331",N413="331")),"x","")</f>
        <v/>
      </c>
      <c r="P413" s="43" t="str">
        <f>IF(AND(A413='111'!$L$11,OR($M413=$P$7,$N413=$P$7)),"x","")</f>
        <v/>
      </c>
      <c r="Q413" s="43" t="str">
        <f>IF(AND($M413=$P$7,$A413&lt;'111'!$L$11),"x","")</f>
        <v/>
      </c>
      <c r="R413" s="43" t="str">
        <f>IF(AND($N413=$P$7,$A413&lt;'111'!$L$11),"x","")</f>
        <v/>
      </c>
    </row>
    <row r="414" spans="1:18" ht="15.75" customHeight="1">
      <c r="A414" s="32">
        <f t="shared" si="17"/>
        <v>3</v>
      </c>
      <c r="B414" s="33">
        <f t="shared" si="18"/>
        <v>42807</v>
      </c>
      <c r="C414" s="108"/>
      <c r="D414" s="33">
        <v>42807</v>
      </c>
      <c r="E414" s="86" t="s">
        <v>474</v>
      </c>
      <c r="F414" s="101" t="s">
        <v>391</v>
      </c>
      <c r="G414" s="7" t="s">
        <v>90</v>
      </c>
      <c r="H414" s="97">
        <v>2815</v>
      </c>
      <c r="I414" s="97">
        <v>23500</v>
      </c>
      <c r="J414" s="96"/>
      <c r="K414" s="97"/>
      <c r="L414" s="34">
        <f>ROUND(H414*I414,-3)</f>
        <v>66153000</v>
      </c>
      <c r="M414" s="35" t="s">
        <v>92</v>
      </c>
      <c r="N414" s="35" t="s">
        <v>8</v>
      </c>
      <c r="O414" s="43" t="str">
        <f>IF(AND('331-CT'!$G$5=TH!G414,OR(M414="331",N414="331")),"x","")</f>
        <v/>
      </c>
      <c r="P414" s="43" t="str">
        <f>IF(AND(A414='111'!$L$11,OR($M414=$P$7,$N414=$P$7)),"x","")</f>
        <v/>
      </c>
      <c r="Q414" s="43" t="str">
        <f>IF(AND($M414=$P$7,$A414&lt;'111'!$L$11),"x","")</f>
        <v/>
      </c>
      <c r="R414" s="43" t="str">
        <f>IF(AND($N414=$P$7,$A414&lt;'111'!$L$11),"x","")</f>
        <v/>
      </c>
    </row>
    <row r="415" spans="1:18" ht="15.75" customHeight="1">
      <c r="A415" s="32">
        <f t="shared" si="17"/>
        <v>3</v>
      </c>
      <c r="B415" s="33">
        <f t="shared" si="18"/>
        <v>42807</v>
      </c>
      <c r="C415" s="108"/>
      <c r="D415" s="33">
        <v>42807</v>
      </c>
      <c r="E415" s="86" t="s">
        <v>472</v>
      </c>
      <c r="F415" s="101" t="s">
        <v>391</v>
      </c>
      <c r="G415" s="7" t="s">
        <v>90</v>
      </c>
      <c r="H415" s="97">
        <v>4956</v>
      </c>
      <c r="I415" s="97">
        <v>13000</v>
      </c>
      <c r="J415" s="96"/>
      <c r="K415" s="97"/>
      <c r="L415" s="34">
        <f>ROUND(H415*I415,-3)</f>
        <v>64428000</v>
      </c>
      <c r="M415" s="35" t="s">
        <v>92</v>
      </c>
      <c r="N415" s="35" t="s">
        <v>8</v>
      </c>
      <c r="O415" s="43" t="str">
        <f>IF(AND('331-CT'!$G$5=TH!G415,OR(M415="331",N415="331")),"x","")</f>
        <v/>
      </c>
      <c r="P415" s="43" t="str">
        <f>IF(AND(A415='111'!$L$11,OR($M415=$P$7,$N415=$P$7)),"x","")</f>
        <v/>
      </c>
      <c r="Q415" s="43" t="str">
        <f>IF(AND($M415=$P$7,$A415&lt;'111'!$L$11),"x","")</f>
        <v/>
      </c>
      <c r="R415" s="43" t="str">
        <f>IF(AND($N415=$P$7,$A415&lt;'111'!$L$11),"x","")</f>
        <v/>
      </c>
    </row>
    <row r="416" spans="1:18" ht="15.75" hidden="1" customHeight="1">
      <c r="A416" s="32">
        <f t="shared" si="17"/>
        <v>3</v>
      </c>
      <c r="B416" s="33">
        <f t="shared" si="18"/>
        <v>42807</v>
      </c>
      <c r="C416" s="108" t="s">
        <v>346</v>
      </c>
      <c r="D416" s="33">
        <v>42807</v>
      </c>
      <c r="E416" s="86" t="s">
        <v>468</v>
      </c>
      <c r="F416" s="101"/>
      <c r="G416" s="149"/>
      <c r="H416" s="97"/>
      <c r="I416" s="97"/>
      <c r="J416" s="96"/>
      <c r="K416" s="97"/>
      <c r="L416" s="34">
        <v>325000</v>
      </c>
      <c r="M416" s="35"/>
      <c r="N416" s="35" t="s">
        <v>33</v>
      </c>
      <c r="O416" s="43" t="str">
        <f>IF(AND('331-CT'!$G$5=TH!G416,OR(M416="331",N416="331")),"x","")</f>
        <v/>
      </c>
      <c r="P416" s="43" t="str">
        <f>IF(AND(A416='111'!$L$11,OR($M416=$P$7,$N416=$P$7)),"x","")</f>
        <v/>
      </c>
      <c r="Q416" s="43" t="str">
        <f>IF(AND($M416=$P$7,$A416&lt;'111'!$L$11),"x","")</f>
        <v/>
      </c>
      <c r="R416" s="43" t="str">
        <f>IF(AND($N416=$P$7,$A416&lt;'111'!$L$11),"x","")</f>
        <v>x</v>
      </c>
    </row>
    <row r="417" spans="1:18" ht="15.75" hidden="1" customHeight="1">
      <c r="A417" s="32">
        <f t="shared" si="17"/>
        <v>3</v>
      </c>
      <c r="B417" s="33">
        <f t="shared" si="18"/>
        <v>42807</v>
      </c>
      <c r="C417" s="108" t="s">
        <v>347</v>
      </c>
      <c r="D417" s="33">
        <v>42807</v>
      </c>
      <c r="E417" s="86" t="s">
        <v>455</v>
      </c>
      <c r="F417" s="101"/>
      <c r="G417" s="149"/>
      <c r="H417" s="97"/>
      <c r="I417" s="97"/>
      <c r="J417" s="96"/>
      <c r="K417" s="97"/>
      <c r="L417" s="34">
        <v>1000000</v>
      </c>
      <c r="M417" s="35"/>
      <c r="N417" s="35" t="s">
        <v>33</v>
      </c>
      <c r="O417" s="43" t="str">
        <f>IF(AND('331-CT'!$G$5=TH!G417,OR(M417="331",N417="331")),"x","")</f>
        <v/>
      </c>
      <c r="P417" s="43" t="str">
        <f>IF(AND(A417='111'!$L$11,OR($M417=$P$7,$N417=$P$7)),"x","")</f>
        <v/>
      </c>
      <c r="Q417" s="43" t="str">
        <f>IF(AND($M417=$P$7,$A417&lt;'111'!$L$11),"x","")</f>
        <v/>
      </c>
      <c r="R417" s="43" t="str">
        <f>IF(AND($N417=$P$7,$A417&lt;'111'!$L$11),"x","")</f>
        <v>x</v>
      </c>
    </row>
    <row r="418" spans="1:18" ht="15.75" hidden="1" customHeight="1">
      <c r="A418" s="32">
        <f t="shared" si="17"/>
        <v>3</v>
      </c>
      <c r="B418" s="33">
        <f t="shared" si="18"/>
        <v>42807</v>
      </c>
      <c r="C418" s="108" t="s">
        <v>348</v>
      </c>
      <c r="D418" s="33">
        <v>42807</v>
      </c>
      <c r="E418" s="86" t="s">
        <v>695</v>
      </c>
      <c r="F418" s="101"/>
      <c r="G418" s="149"/>
      <c r="H418" s="97"/>
      <c r="I418" s="97"/>
      <c r="J418" s="96"/>
      <c r="K418" s="97"/>
      <c r="L418" s="34">
        <v>170000</v>
      </c>
      <c r="M418" s="35"/>
      <c r="N418" s="35" t="s">
        <v>33</v>
      </c>
      <c r="O418" s="43" t="str">
        <f>IF(AND('331-CT'!$G$5=TH!G418,OR(M418="331",N418="331")),"x","")</f>
        <v/>
      </c>
      <c r="P418" s="43" t="str">
        <f>IF(AND(A418='111'!$L$11,OR($M418=$P$7,$N418=$P$7)),"x","")</f>
        <v/>
      </c>
      <c r="Q418" s="43" t="str">
        <f>IF(AND($M418=$P$7,$A418&lt;'111'!$L$11),"x","")</f>
        <v/>
      </c>
      <c r="R418" s="43" t="str">
        <f>IF(AND($N418=$P$7,$A418&lt;'111'!$L$11),"x","")</f>
        <v>x</v>
      </c>
    </row>
    <row r="419" spans="1:18" ht="15.75" hidden="1" customHeight="1">
      <c r="A419" s="32">
        <f t="shared" si="17"/>
        <v>3</v>
      </c>
      <c r="B419" s="33">
        <f t="shared" si="18"/>
        <v>42807</v>
      </c>
      <c r="C419" s="108" t="s">
        <v>354</v>
      </c>
      <c r="D419" s="33">
        <v>42807</v>
      </c>
      <c r="E419" s="86" t="s">
        <v>696</v>
      </c>
      <c r="F419" s="101"/>
      <c r="G419" s="149"/>
      <c r="H419" s="97"/>
      <c r="I419" s="97"/>
      <c r="J419" s="96"/>
      <c r="K419" s="97"/>
      <c r="L419" s="34">
        <v>3680000</v>
      </c>
      <c r="M419" s="35"/>
      <c r="N419" s="35" t="s">
        <v>33</v>
      </c>
      <c r="O419" s="43" t="str">
        <f>IF(AND('331-CT'!$G$5=TH!G419,OR(M419="331",N419="331")),"x","")</f>
        <v/>
      </c>
      <c r="P419" s="43" t="str">
        <f>IF(AND(A419='111'!$L$11,OR($M419=$P$7,$N419=$P$7)),"x","")</f>
        <v/>
      </c>
      <c r="Q419" s="43" t="str">
        <f>IF(AND($M419=$P$7,$A419&lt;'111'!$L$11),"x","")</f>
        <v/>
      </c>
      <c r="R419" s="43" t="str">
        <f>IF(AND($N419=$P$7,$A419&lt;'111'!$L$11),"x","")</f>
        <v>x</v>
      </c>
    </row>
    <row r="420" spans="1:18" ht="15.75" hidden="1" customHeight="1">
      <c r="A420" s="32">
        <f t="shared" si="17"/>
        <v>3</v>
      </c>
      <c r="B420" s="33">
        <f t="shared" si="18"/>
        <v>42807</v>
      </c>
      <c r="C420" s="108" t="s">
        <v>355</v>
      </c>
      <c r="D420" s="33">
        <v>42807</v>
      </c>
      <c r="E420" s="86" t="s">
        <v>697</v>
      </c>
      <c r="F420" s="101"/>
      <c r="G420" s="149"/>
      <c r="H420" s="97"/>
      <c r="I420" s="97"/>
      <c r="J420" s="96"/>
      <c r="K420" s="97"/>
      <c r="L420" s="34">
        <v>1000000</v>
      </c>
      <c r="M420" s="35"/>
      <c r="N420" s="35" t="s">
        <v>33</v>
      </c>
      <c r="O420" s="43" t="str">
        <f>IF(AND('331-CT'!$G$5=TH!G420,OR(M420="331",N420="331")),"x","")</f>
        <v/>
      </c>
      <c r="P420" s="43" t="str">
        <f>IF(AND(A420='111'!$L$11,OR($M420=$P$7,$N420=$P$7)),"x","")</f>
        <v/>
      </c>
      <c r="Q420" s="43" t="str">
        <f>IF(AND($M420=$P$7,$A420&lt;'111'!$L$11),"x","")</f>
        <v/>
      </c>
      <c r="R420" s="43" t="str">
        <f>IF(AND($N420=$P$7,$A420&lt;'111'!$L$11),"x","")</f>
        <v>x</v>
      </c>
    </row>
    <row r="421" spans="1:18" ht="15.75" hidden="1" customHeight="1">
      <c r="A421" s="32">
        <f t="shared" si="17"/>
        <v>3</v>
      </c>
      <c r="B421" s="33">
        <f t="shared" si="18"/>
        <v>42808</v>
      </c>
      <c r="C421" s="108" t="s">
        <v>385</v>
      </c>
      <c r="D421" s="33">
        <v>42808</v>
      </c>
      <c r="E421" s="86" t="s">
        <v>561</v>
      </c>
      <c r="F421" s="101"/>
      <c r="G421" s="149"/>
      <c r="H421" s="97"/>
      <c r="I421" s="97"/>
      <c r="J421" s="96"/>
      <c r="K421" s="97"/>
      <c r="L421" s="34">
        <v>530000000</v>
      </c>
      <c r="M421" s="35" t="s">
        <v>33</v>
      </c>
      <c r="N421" s="35"/>
      <c r="O421" s="43" t="str">
        <f>IF(AND('331-CT'!$G$5=TH!G421,OR(M421="331",N421="331")),"x","")</f>
        <v/>
      </c>
      <c r="P421" s="43" t="str">
        <f>IF(AND(A421='111'!$L$11,OR($M421=$P$7,$N421=$P$7)),"x","")</f>
        <v/>
      </c>
      <c r="Q421" s="43" t="str">
        <f>IF(AND($M421=$P$7,$A421&lt;'111'!$L$11),"x","")</f>
        <v>x</v>
      </c>
      <c r="R421" s="43" t="str">
        <f>IF(AND($N421=$P$7,$A421&lt;'111'!$L$11),"x","")</f>
        <v/>
      </c>
    </row>
    <row r="422" spans="1:18" ht="15.75" hidden="1" customHeight="1">
      <c r="A422" s="32">
        <f t="shared" si="17"/>
        <v>3</v>
      </c>
      <c r="B422" s="33">
        <f t="shared" si="18"/>
        <v>42808</v>
      </c>
      <c r="C422" s="108" t="s">
        <v>359</v>
      </c>
      <c r="D422" s="33">
        <v>42808</v>
      </c>
      <c r="E422" s="86" t="s">
        <v>699</v>
      </c>
      <c r="F422" s="101"/>
      <c r="G422" s="149"/>
      <c r="H422" s="97"/>
      <c r="I422" s="97"/>
      <c r="J422" s="96"/>
      <c r="K422" s="97"/>
      <c r="L422" s="34">
        <v>10000000</v>
      </c>
      <c r="M422" s="35"/>
      <c r="N422" s="35" t="s">
        <v>33</v>
      </c>
      <c r="O422" s="43" t="str">
        <f>IF(AND('331-CT'!$G$5=TH!G422,OR(M422="331",N422="331")),"x","")</f>
        <v/>
      </c>
      <c r="P422" s="43" t="str">
        <f>IF(AND(A422='111'!$L$11,OR($M422=$P$7,$N422=$P$7)),"x","")</f>
        <v/>
      </c>
      <c r="Q422" s="43" t="str">
        <f>IF(AND($M422=$P$7,$A422&lt;'111'!$L$11),"x","")</f>
        <v/>
      </c>
      <c r="R422" s="43" t="str">
        <f>IF(AND($N422=$P$7,$A422&lt;'111'!$L$11),"x","")</f>
        <v>x</v>
      </c>
    </row>
    <row r="423" spans="1:18" ht="15.75" hidden="1" customHeight="1">
      <c r="A423" s="32">
        <f t="shared" si="17"/>
        <v>3</v>
      </c>
      <c r="B423" s="33">
        <f t="shared" si="18"/>
        <v>42808</v>
      </c>
      <c r="C423" s="108" t="s">
        <v>360</v>
      </c>
      <c r="D423" s="33">
        <v>42808</v>
      </c>
      <c r="E423" s="86" t="s">
        <v>698</v>
      </c>
      <c r="F423" s="101"/>
      <c r="G423" s="149"/>
      <c r="H423" s="97"/>
      <c r="I423" s="97"/>
      <c r="J423" s="96"/>
      <c r="K423" s="97"/>
      <c r="L423" s="34">
        <v>2444000</v>
      </c>
      <c r="M423" s="35"/>
      <c r="N423" s="35" t="s">
        <v>33</v>
      </c>
      <c r="O423" s="43" t="str">
        <f>IF(AND('331-CT'!$G$5=TH!G423,OR(M423="331",N423="331")),"x","")</f>
        <v/>
      </c>
      <c r="P423" s="43" t="str">
        <f>IF(AND(A423='111'!$L$11,OR($M423=$P$7,$N423=$P$7)),"x","")</f>
        <v/>
      </c>
      <c r="Q423" s="43" t="str">
        <f>IF(AND($M423=$P$7,$A423&lt;'111'!$L$11),"x","")</f>
        <v/>
      </c>
      <c r="R423" s="43" t="str">
        <f>IF(AND($N423=$P$7,$A423&lt;'111'!$L$11),"x","")</f>
        <v>x</v>
      </c>
    </row>
    <row r="424" spans="1:18" ht="15.75" hidden="1" customHeight="1">
      <c r="A424" s="32">
        <f t="shared" si="17"/>
        <v>3</v>
      </c>
      <c r="B424" s="33">
        <f t="shared" si="18"/>
        <v>42808</v>
      </c>
      <c r="C424" s="108" t="s">
        <v>361</v>
      </c>
      <c r="D424" s="33">
        <v>42808</v>
      </c>
      <c r="E424" s="86" t="s">
        <v>630</v>
      </c>
      <c r="F424" s="101"/>
      <c r="G424" s="7" t="s">
        <v>90</v>
      </c>
      <c r="H424" s="97"/>
      <c r="I424" s="97"/>
      <c r="J424" s="96"/>
      <c r="K424" s="97"/>
      <c r="L424" s="34">
        <v>150000000</v>
      </c>
      <c r="M424" s="35" t="s">
        <v>8</v>
      </c>
      <c r="N424" s="35" t="s">
        <v>33</v>
      </c>
      <c r="O424" s="43" t="str">
        <f>IF(AND('331-CT'!$G$5=TH!G424,OR(M424="331",N424="331")),"x","")</f>
        <v/>
      </c>
      <c r="P424" s="43" t="str">
        <f>IF(AND(A424='111'!$L$11,OR($M424=$P$7,$N424=$P$7)),"x","")</f>
        <v/>
      </c>
      <c r="Q424" s="43" t="str">
        <f>IF(AND($M424=$P$7,$A424&lt;'111'!$L$11),"x","")</f>
        <v/>
      </c>
      <c r="R424" s="43" t="str">
        <f>IF(AND($N424=$P$7,$A424&lt;'111'!$L$11),"x","")</f>
        <v>x</v>
      </c>
    </row>
    <row r="425" spans="1:18" ht="15.75" hidden="1" customHeight="1">
      <c r="A425" s="32">
        <f t="shared" si="17"/>
        <v>3</v>
      </c>
      <c r="B425" s="33">
        <f t="shared" si="18"/>
        <v>42808</v>
      </c>
      <c r="C425" s="108" t="s">
        <v>362</v>
      </c>
      <c r="D425" s="33">
        <v>42808</v>
      </c>
      <c r="E425" s="86" t="s">
        <v>630</v>
      </c>
      <c r="F425" s="101"/>
      <c r="G425" s="149" t="s">
        <v>654</v>
      </c>
      <c r="H425" s="97"/>
      <c r="I425" s="97"/>
      <c r="J425" s="96"/>
      <c r="K425" s="97"/>
      <c r="L425" s="34">
        <v>107038000</v>
      </c>
      <c r="M425" s="35" t="s">
        <v>8</v>
      </c>
      <c r="N425" s="35" t="s">
        <v>33</v>
      </c>
      <c r="O425" s="43" t="str">
        <f>IF(AND('331-CT'!$G$5=TH!G425,OR(M425="331",N425="331")),"x","")</f>
        <v/>
      </c>
      <c r="P425" s="43" t="str">
        <f>IF(AND(A425='111'!$L$11,OR($M425=$P$7,$N425=$P$7)),"x","")</f>
        <v/>
      </c>
      <c r="Q425" s="43" t="str">
        <f>IF(AND($M425=$P$7,$A425&lt;'111'!$L$11),"x","")</f>
        <v/>
      </c>
      <c r="R425" s="43" t="str">
        <f>IF(AND($N425=$P$7,$A425&lt;'111'!$L$11),"x","")</f>
        <v>x</v>
      </c>
    </row>
    <row r="426" spans="1:18" ht="15.75" hidden="1" customHeight="1">
      <c r="A426" s="32">
        <f t="shared" si="17"/>
        <v>3</v>
      </c>
      <c r="B426" s="33">
        <f t="shared" si="18"/>
        <v>42808</v>
      </c>
      <c r="C426" s="108" t="s">
        <v>363</v>
      </c>
      <c r="D426" s="33">
        <v>42808</v>
      </c>
      <c r="E426" s="86" t="s">
        <v>630</v>
      </c>
      <c r="F426" s="101"/>
      <c r="G426" s="7" t="s">
        <v>111</v>
      </c>
      <c r="H426" s="97"/>
      <c r="I426" s="97"/>
      <c r="J426" s="96"/>
      <c r="K426" s="97"/>
      <c r="L426" s="34">
        <v>150000000</v>
      </c>
      <c r="M426" s="35" t="s">
        <v>8</v>
      </c>
      <c r="N426" s="35" t="s">
        <v>33</v>
      </c>
      <c r="O426" s="43" t="str">
        <f>IF(AND('331-CT'!$G$5=TH!G426,OR(M426="331",N426="331")),"x","")</f>
        <v/>
      </c>
      <c r="P426" s="43" t="str">
        <f>IF(AND(A426='111'!$L$11,OR($M426=$P$7,$N426=$P$7)),"x","")</f>
        <v/>
      </c>
      <c r="Q426" s="43" t="str">
        <f>IF(AND($M426=$P$7,$A426&lt;'111'!$L$11),"x","")</f>
        <v/>
      </c>
      <c r="R426" s="43" t="str">
        <f>IF(AND($N426=$P$7,$A426&lt;'111'!$L$11),"x","")</f>
        <v>x</v>
      </c>
    </row>
    <row r="427" spans="1:18" ht="15.75" hidden="1" customHeight="1">
      <c r="A427" s="32">
        <f t="shared" si="17"/>
        <v>3</v>
      </c>
      <c r="B427" s="33">
        <f t="shared" si="18"/>
        <v>42808</v>
      </c>
      <c r="C427" s="108" t="s">
        <v>364</v>
      </c>
      <c r="D427" s="33">
        <v>42808</v>
      </c>
      <c r="E427" s="86" t="s">
        <v>700</v>
      </c>
      <c r="F427" s="101"/>
      <c r="G427" s="149"/>
      <c r="H427" s="97"/>
      <c r="I427" s="97"/>
      <c r="J427" s="96"/>
      <c r="K427" s="97"/>
      <c r="L427" s="34">
        <v>32017000</v>
      </c>
      <c r="M427" s="35"/>
      <c r="N427" s="35" t="s">
        <v>33</v>
      </c>
      <c r="O427" s="43" t="str">
        <f>IF(AND('331-CT'!$G$5=TH!G427,OR(M427="331",N427="331")),"x","")</f>
        <v/>
      </c>
      <c r="P427" s="43" t="str">
        <f>IF(AND(A427='111'!$L$11,OR($M427=$P$7,$N427=$P$7)),"x","")</f>
        <v/>
      </c>
      <c r="Q427" s="43" t="str">
        <f>IF(AND($M427=$P$7,$A427&lt;'111'!$L$11),"x","")</f>
        <v/>
      </c>
      <c r="R427" s="43" t="str">
        <f>IF(AND($N427=$P$7,$A427&lt;'111'!$L$11),"x","")</f>
        <v>x</v>
      </c>
    </row>
    <row r="428" spans="1:18" ht="15.75" hidden="1" customHeight="1">
      <c r="A428" s="32">
        <f t="shared" si="17"/>
        <v>3</v>
      </c>
      <c r="B428" s="33">
        <f t="shared" si="18"/>
        <v>42808</v>
      </c>
      <c r="C428" s="108" t="s">
        <v>365</v>
      </c>
      <c r="D428" s="33">
        <v>42808</v>
      </c>
      <c r="E428" s="86" t="s">
        <v>701</v>
      </c>
      <c r="F428" s="101"/>
      <c r="G428" s="149"/>
      <c r="H428" s="97"/>
      <c r="I428" s="97"/>
      <c r="J428" s="96"/>
      <c r="K428" s="97"/>
      <c r="L428" s="34">
        <v>62904000</v>
      </c>
      <c r="M428" s="35"/>
      <c r="N428" s="35" t="s">
        <v>33</v>
      </c>
      <c r="O428" s="43" t="str">
        <f>IF(AND('331-CT'!$G$5=TH!G428,OR(M428="331",N428="331")),"x","")</f>
        <v/>
      </c>
      <c r="P428" s="43" t="str">
        <f>IF(AND(A428='111'!$L$11,OR($M428=$P$7,$N428=$P$7)),"x","")</f>
        <v/>
      </c>
      <c r="Q428" s="43" t="str">
        <f>IF(AND($M428=$P$7,$A428&lt;'111'!$L$11),"x","")</f>
        <v/>
      </c>
      <c r="R428" s="43" t="str">
        <f>IF(AND($N428=$P$7,$A428&lt;'111'!$L$11),"x","")</f>
        <v>x</v>
      </c>
    </row>
    <row r="429" spans="1:18" ht="15.75" hidden="1" customHeight="1">
      <c r="A429" s="32">
        <f t="shared" si="17"/>
        <v>3</v>
      </c>
      <c r="B429" s="33">
        <f t="shared" si="18"/>
        <v>42808</v>
      </c>
      <c r="C429" s="108" t="s">
        <v>366</v>
      </c>
      <c r="D429" s="33">
        <v>42808</v>
      </c>
      <c r="E429" s="86" t="s">
        <v>702</v>
      </c>
      <c r="F429" s="101"/>
      <c r="G429" s="149"/>
      <c r="H429" s="97"/>
      <c r="I429" s="97"/>
      <c r="J429" s="96"/>
      <c r="K429" s="97"/>
      <c r="L429" s="34">
        <v>17200000</v>
      </c>
      <c r="M429" s="35"/>
      <c r="N429" s="35" t="s">
        <v>33</v>
      </c>
      <c r="O429" s="43" t="str">
        <f>IF(AND('331-CT'!$G$5=TH!G429,OR(M429="331",N429="331")),"x","")</f>
        <v/>
      </c>
      <c r="P429" s="43" t="str">
        <f>IF(AND(A429='111'!$L$11,OR($M429=$P$7,$N429=$P$7)),"x","")</f>
        <v/>
      </c>
      <c r="Q429" s="43" t="str">
        <f>IF(AND($M429=$P$7,$A429&lt;'111'!$L$11),"x","")</f>
        <v/>
      </c>
      <c r="R429" s="43" t="str">
        <f>IF(AND($N429=$P$7,$A429&lt;'111'!$L$11),"x","")</f>
        <v>x</v>
      </c>
    </row>
    <row r="430" spans="1:18" ht="15.75" customHeight="1">
      <c r="A430" s="32">
        <f t="shared" si="17"/>
        <v>3</v>
      </c>
      <c r="B430" s="33">
        <f t="shared" si="18"/>
        <v>42808</v>
      </c>
      <c r="C430" s="108"/>
      <c r="D430" s="33">
        <v>42808</v>
      </c>
      <c r="E430" s="86" t="s">
        <v>470</v>
      </c>
      <c r="F430" s="101"/>
      <c r="G430" s="149" t="s">
        <v>707</v>
      </c>
      <c r="H430" s="97">
        <v>1453.3</v>
      </c>
      <c r="I430" s="97">
        <v>55000</v>
      </c>
      <c r="J430" s="96"/>
      <c r="K430" s="97"/>
      <c r="L430" s="34">
        <f t="shared" ref="L430:L437" si="19">ROUND(H430*I430,-3)</f>
        <v>79932000</v>
      </c>
      <c r="M430" s="35" t="s">
        <v>92</v>
      </c>
      <c r="N430" s="35" t="s">
        <v>8</v>
      </c>
      <c r="O430" s="43" t="str">
        <f>IF(AND('331-CT'!$G$5=TH!G430,OR(M430="331",N430="331")),"x","")</f>
        <v/>
      </c>
      <c r="P430" s="43" t="str">
        <f>IF(AND(A430='111'!$L$11,OR($M430=$P$7,$N430=$P$7)),"x","")</f>
        <v/>
      </c>
      <c r="Q430" s="43" t="str">
        <f>IF(AND($M430=$P$7,$A430&lt;'111'!$L$11),"x","")</f>
        <v/>
      </c>
      <c r="R430" s="43" t="str">
        <f>IF(AND($N430=$P$7,$A430&lt;'111'!$L$11),"x","")</f>
        <v/>
      </c>
    </row>
    <row r="431" spans="1:18" ht="15.75" customHeight="1">
      <c r="A431" s="32">
        <f t="shared" si="17"/>
        <v>3</v>
      </c>
      <c r="B431" s="33">
        <f t="shared" si="18"/>
        <v>42808</v>
      </c>
      <c r="C431" s="108"/>
      <c r="D431" s="33">
        <v>42808</v>
      </c>
      <c r="E431" s="86" t="s">
        <v>741</v>
      </c>
      <c r="F431" s="101"/>
      <c r="G431" s="149" t="s">
        <v>707</v>
      </c>
      <c r="H431" s="97">
        <v>86</v>
      </c>
      <c r="I431" s="97">
        <v>13407</v>
      </c>
      <c r="J431" s="96"/>
      <c r="K431" s="97"/>
      <c r="L431" s="34">
        <f t="shared" si="19"/>
        <v>1153000</v>
      </c>
      <c r="M431" s="35" t="s">
        <v>92</v>
      </c>
      <c r="N431" s="35" t="s">
        <v>8</v>
      </c>
      <c r="O431" s="43" t="str">
        <f>IF(AND('331-CT'!$G$5=TH!G431,OR(M431="331",N431="331")),"x","")</f>
        <v/>
      </c>
      <c r="P431" s="43" t="str">
        <f>IF(AND(A431='111'!$L$11,OR($M431=$P$7,$N431=$P$7)),"x","")</f>
        <v/>
      </c>
      <c r="Q431" s="43" t="str">
        <f>IF(AND($M431=$P$7,$A431&lt;'111'!$L$11),"x","")</f>
        <v/>
      </c>
      <c r="R431" s="43" t="str">
        <f>IF(AND($N431=$P$7,$A431&lt;'111'!$L$11),"x","")</f>
        <v/>
      </c>
    </row>
    <row r="432" spans="1:18" ht="15.75" customHeight="1">
      <c r="A432" s="32">
        <f t="shared" si="17"/>
        <v>3</v>
      </c>
      <c r="B432" s="33">
        <f t="shared" si="18"/>
        <v>42808</v>
      </c>
      <c r="C432" s="108"/>
      <c r="D432" s="33">
        <v>42808</v>
      </c>
      <c r="E432" s="86" t="s">
        <v>581</v>
      </c>
      <c r="F432" s="41" t="s">
        <v>391</v>
      </c>
      <c r="G432" s="41" t="s">
        <v>686</v>
      </c>
      <c r="H432" s="97">
        <v>6643</v>
      </c>
      <c r="I432" s="97">
        <v>12500</v>
      </c>
      <c r="J432" s="96"/>
      <c r="K432" s="97"/>
      <c r="L432" s="34">
        <f t="shared" si="19"/>
        <v>83038000</v>
      </c>
      <c r="M432" s="35" t="s">
        <v>92</v>
      </c>
      <c r="N432" s="35" t="s">
        <v>8</v>
      </c>
      <c r="O432" s="43" t="str">
        <f>IF(AND('331-CT'!$G$5=TH!G432,OR(M432="331",N432="331")),"x","")</f>
        <v/>
      </c>
      <c r="P432" s="43" t="str">
        <f>IF(AND(A432='111'!$L$11,OR($M432=$P$7,$N432=$P$7)),"x","")</f>
        <v/>
      </c>
      <c r="Q432" s="43" t="str">
        <f>IF(AND($M432=$P$7,$A432&lt;'111'!$L$11),"x","")</f>
        <v/>
      </c>
      <c r="R432" s="43" t="str">
        <f>IF(AND($N432=$P$7,$A432&lt;'111'!$L$11),"x","")</f>
        <v/>
      </c>
    </row>
    <row r="433" spans="1:18" ht="15.75" customHeight="1">
      <c r="A433" s="32">
        <f t="shared" si="17"/>
        <v>3</v>
      </c>
      <c r="B433" s="33">
        <f t="shared" si="18"/>
        <v>42808</v>
      </c>
      <c r="C433" s="108"/>
      <c r="D433" s="33">
        <v>42808</v>
      </c>
      <c r="E433" s="86" t="s">
        <v>581</v>
      </c>
      <c r="F433" s="41" t="s">
        <v>391</v>
      </c>
      <c r="G433" s="41" t="s">
        <v>686</v>
      </c>
      <c r="H433" s="97">
        <v>2635</v>
      </c>
      <c r="I433" s="97">
        <v>12500</v>
      </c>
      <c r="J433" s="96"/>
      <c r="K433" s="97"/>
      <c r="L433" s="34">
        <f t="shared" si="19"/>
        <v>32938000</v>
      </c>
      <c r="M433" s="35" t="s">
        <v>92</v>
      </c>
      <c r="N433" s="35" t="s">
        <v>8</v>
      </c>
      <c r="O433" s="43" t="str">
        <f>IF(AND('331-CT'!$G$5=TH!G433,OR(M433="331",N433="331")),"x","")</f>
        <v/>
      </c>
      <c r="P433" s="43" t="str">
        <f>IF(AND(A433='111'!$L$11,OR($M433=$P$7,$N433=$P$7)),"x","")</f>
        <v/>
      </c>
      <c r="Q433" s="43" t="str">
        <f>IF(AND($M433=$P$7,$A433&lt;'111'!$L$11),"x","")</f>
        <v/>
      </c>
      <c r="R433" s="43" t="str">
        <f>IF(AND($N433=$P$7,$A433&lt;'111'!$L$11),"x","")</f>
        <v/>
      </c>
    </row>
    <row r="434" spans="1:18" ht="15.75" customHeight="1">
      <c r="A434" s="32">
        <f t="shared" si="17"/>
        <v>3</v>
      </c>
      <c r="B434" s="33">
        <f t="shared" si="18"/>
        <v>42809</v>
      </c>
      <c r="C434" s="108"/>
      <c r="D434" s="33">
        <v>42809</v>
      </c>
      <c r="E434" s="86" t="s">
        <v>471</v>
      </c>
      <c r="F434" s="101" t="s">
        <v>391</v>
      </c>
      <c r="G434" s="7" t="s">
        <v>90</v>
      </c>
      <c r="H434" s="97">
        <v>4113</v>
      </c>
      <c r="I434" s="97">
        <v>14000</v>
      </c>
      <c r="J434" s="96"/>
      <c r="K434" s="97"/>
      <c r="L434" s="34">
        <f t="shared" si="19"/>
        <v>57582000</v>
      </c>
      <c r="M434" s="35" t="s">
        <v>92</v>
      </c>
      <c r="N434" s="35" t="s">
        <v>8</v>
      </c>
      <c r="O434" s="43" t="str">
        <f>IF(AND('331-CT'!$G$5=TH!G434,OR(M434="331",N434="331")),"x","")</f>
        <v/>
      </c>
      <c r="P434" s="43" t="str">
        <f>IF(AND(A434='111'!$L$11,OR($M434=$P$7,$N434=$P$7)),"x","")</f>
        <v/>
      </c>
      <c r="Q434" s="43" t="str">
        <f>IF(AND($M434=$P$7,$A434&lt;'111'!$L$11),"x","")</f>
        <v/>
      </c>
      <c r="R434" s="43" t="str">
        <f>IF(AND($N434=$P$7,$A434&lt;'111'!$L$11),"x","")</f>
        <v/>
      </c>
    </row>
    <row r="435" spans="1:18" ht="15.75" customHeight="1">
      <c r="A435" s="32">
        <f t="shared" si="17"/>
        <v>3</v>
      </c>
      <c r="B435" s="33">
        <f t="shared" si="18"/>
        <v>42809</v>
      </c>
      <c r="C435" s="108"/>
      <c r="D435" s="33">
        <v>42809</v>
      </c>
      <c r="E435" s="86" t="s">
        <v>473</v>
      </c>
      <c r="F435" s="101" t="s">
        <v>391</v>
      </c>
      <c r="G435" s="7" t="s">
        <v>81</v>
      </c>
      <c r="H435" s="97">
        <v>2447</v>
      </c>
      <c r="I435" s="97">
        <v>15000</v>
      </c>
      <c r="J435" s="96"/>
      <c r="K435" s="97"/>
      <c r="L435" s="34">
        <f t="shared" si="19"/>
        <v>36705000</v>
      </c>
      <c r="M435" s="35" t="s">
        <v>92</v>
      </c>
      <c r="N435" s="35" t="s">
        <v>8</v>
      </c>
      <c r="O435" s="43" t="str">
        <f>IF(AND('331-CT'!$G$5=TH!G435,OR(M435="331",N435="331")),"x","")</f>
        <v/>
      </c>
      <c r="P435" s="43" t="str">
        <f>IF(AND(A435='111'!$L$11,OR($M435=$P$7,$N435=$P$7)),"x","")</f>
        <v/>
      </c>
      <c r="Q435" s="43" t="str">
        <f>IF(AND($M435=$P$7,$A435&lt;'111'!$L$11),"x","")</f>
        <v/>
      </c>
      <c r="R435" s="43" t="str">
        <f>IF(AND($N435=$P$7,$A435&lt;'111'!$L$11),"x","")</f>
        <v/>
      </c>
    </row>
    <row r="436" spans="1:18" ht="15.75" customHeight="1">
      <c r="A436" s="32">
        <f t="shared" si="17"/>
        <v>3</v>
      </c>
      <c r="B436" s="33">
        <f t="shared" si="18"/>
        <v>42809</v>
      </c>
      <c r="C436" s="108"/>
      <c r="D436" s="33">
        <v>42809</v>
      </c>
      <c r="E436" s="86" t="s">
        <v>581</v>
      </c>
      <c r="F436" s="101" t="s">
        <v>391</v>
      </c>
      <c r="G436" s="41" t="s">
        <v>78</v>
      </c>
      <c r="H436" s="97">
        <v>6050</v>
      </c>
      <c r="I436" s="97">
        <v>11500</v>
      </c>
      <c r="J436" s="96"/>
      <c r="K436" s="97"/>
      <c r="L436" s="34">
        <f t="shared" si="19"/>
        <v>69575000</v>
      </c>
      <c r="M436" s="35" t="s">
        <v>92</v>
      </c>
      <c r="N436" s="35" t="s">
        <v>8</v>
      </c>
      <c r="O436" s="43" t="str">
        <f>IF(AND('331-CT'!$G$5=TH!G436,OR(M436="331",N436="331")),"x","")</f>
        <v/>
      </c>
      <c r="P436" s="43" t="str">
        <f>IF(AND(A436='111'!$L$11,OR($M436=$P$7,$N436=$P$7)),"x","")</f>
        <v/>
      </c>
      <c r="Q436" s="43" t="str">
        <f>IF(AND($M436=$P$7,$A436&lt;'111'!$L$11),"x","")</f>
        <v/>
      </c>
      <c r="R436" s="43" t="str">
        <f>IF(AND($N436=$P$7,$A436&lt;'111'!$L$11),"x","")</f>
        <v/>
      </c>
    </row>
    <row r="437" spans="1:18" ht="15.75" customHeight="1">
      <c r="A437" s="32">
        <f t="shared" si="17"/>
        <v>3</v>
      </c>
      <c r="B437" s="33">
        <f t="shared" si="18"/>
        <v>42809</v>
      </c>
      <c r="C437" s="108"/>
      <c r="D437" s="33">
        <v>42809</v>
      </c>
      <c r="E437" s="86" t="s">
        <v>581</v>
      </c>
      <c r="F437" s="41" t="s">
        <v>747</v>
      </c>
      <c r="G437" s="41" t="s">
        <v>78</v>
      </c>
      <c r="H437" s="97">
        <v>14796</v>
      </c>
      <c r="I437" s="97">
        <v>11500</v>
      </c>
      <c r="J437" s="96"/>
      <c r="K437" s="97"/>
      <c r="L437" s="34">
        <f t="shared" si="19"/>
        <v>170154000</v>
      </c>
      <c r="M437" s="35" t="s">
        <v>92</v>
      </c>
      <c r="N437" s="35" t="s">
        <v>8</v>
      </c>
      <c r="O437" s="43" t="str">
        <f>IF(AND('331-CT'!$G$5=TH!G437,OR(M437="331",N437="331")),"x","")</f>
        <v/>
      </c>
      <c r="P437" s="43" t="str">
        <f>IF(AND(A437='111'!$L$11,OR($M437=$P$7,$N437=$P$7)),"x","")</f>
        <v/>
      </c>
      <c r="Q437" s="43" t="str">
        <f>IF(AND($M437=$P$7,$A437&lt;'111'!$L$11),"x","")</f>
        <v/>
      </c>
      <c r="R437" s="43" t="str">
        <f>IF(AND($N437=$P$7,$A437&lt;'111'!$L$11),"x","")</f>
        <v/>
      </c>
    </row>
    <row r="438" spans="1:18" ht="15.75" hidden="1" customHeight="1">
      <c r="A438" s="32">
        <f t="shared" si="17"/>
        <v>3</v>
      </c>
      <c r="B438" s="33">
        <f t="shared" si="18"/>
        <v>42809</v>
      </c>
      <c r="C438" s="108" t="s">
        <v>423</v>
      </c>
      <c r="D438" s="33">
        <v>42809</v>
      </c>
      <c r="E438" s="86" t="s">
        <v>619</v>
      </c>
      <c r="F438" s="101"/>
      <c r="G438" s="149"/>
      <c r="H438" s="97"/>
      <c r="I438" s="97"/>
      <c r="J438" s="96"/>
      <c r="K438" s="97"/>
      <c r="L438" s="34">
        <v>340000000</v>
      </c>
      <c r="M438" s="35" t="s">
        <v>33</v>
      </c>
      <c r="N438" s="35"/>
      <c r="O438" s="43" t="str">
        <f>IF(AND('331-CT'!$G$5=TH!G438,OR(M438="331",N438="331")),"x","")</f>
        <v/>
      </c>
      <c r="P438" s="43" t="str">
        <f>IF(AND(A438='111'!$L$11,OR($M438=$P$7,$N438=$P$7)),"x","")</f>
        <v/>
      </c>
      <c r="Q438" s="43" t="str">
        <f>IF(AND($M438=$P$7,$A438&lt;'111'!$L$11),"x","")</f>
        <v>x</v>
      </c>
      <c r="R438" s="43" t="str">
        <f>IF(AND($N438=$P$7,$A438&lt;'111'!$L$11),"x","")</f>
        <v/>
      </c>
    </row>
    <row r="439" spans="1:18" ht="15.75" hidden="1" customHeight="1">
      <c r="A439" s="32">
        <f t="shared" si="17"/>
        <v>3</v>
      </c>
      <c r="B439" s="33">
        <f t="shared" si="18"/>
        <v>42809</v>
      </c>
      <c r="C439" s="108" t="s">
        <v>367</v>
      </c>
      <c r="D439" s="33">
        <v>42809</v>
      </c>
      <c r="E439" s="86" t="s">
        <v>703</v>
      </c>
      <c r="F439" s="101"/>
      <c r="G439" s="149"/>
      <c r="H439" s="97"/>
      <c r="I439" s="97"/>
      <c r="J439" s="96"/>
      <c r="K439" s="97"/>
      <c r="L439" s="34">
        <v>10000000</v>
      </c>
      <c r="M439" s="35"/>
      <c r="N439" s="35" t="s">
        <v>33</v>
      </c>
      <c r="O439" s="43" t="str">
        <f>IF(AND('331-CT'!$G$5=TH!G439,OR(M439="331",N439="331")),"x","")</f>
        <v/>
      </c>
      <c r="P439" s="43" t="str">
        <f>IF(AND(A439='111'!$L$11,OR($M439=$P$7,$N439=$P$7)),"x","")</f>
        <v/>
      </c>
      <c r="Q439" s="43" t="str">
        <f>IF(AND($M439=$P$7,$A439&lt;'111'!$L$11),"x","")</f>
        <v/>
      </c>
      <c r="R439" s="43" t="str">
        <f>IF(AND($N439=$P$7,$A439&lt;'111'!$L$11),"x","")</f>
        <v>x</v>
      </c>
    </row>
    <row r="440" spans="1:18" ht="15.75" hidden="1" customHeight="1">
      <c r="A440" s="32">
        <f t="shared" si="17"/>
        <v>3</v>
      </c>
      <c r="B440" s="33">
        <f t="shared" si="18"/>
        <v>42809</v>
      </c>
      <c r="C440" s="108" t="s">
        <v>377</v>
      </c>
      <c r="D440" s="33">
        <v>42809</v>
      </c>
      <c r="E440" s="86" t="s">
        <v>704</v>
      </c>
      <c r="F440" s="101"/>
      <c r="G440" s="149"/>
      <c r="H440" s="97"/>
      <c r="I440" s="97"/>
      <c r="J440" s="96"/>
      <c r="K440" s="97"/>
      <c r="L440" s="34">
        <v>530000</v>
      </c>
      <c r="M440" s="35"/>
      <c r="N440" s="35" t="s">
        <v>33</v>
      </c>
      <c r="O440" s="43" t="str">
        <f>IF(AND('331-CT'!$G$5=TH!G440,OR(M440="331",N440="331")),"x","")</f>
        <v/>
      </c>
      <c r="P440" s="43" t="str">
        <f>IF(AND(A440='111'!$L$11,OR($M440=$P$7,$N440=$P$7)),"x","")</f>
        <v/>
      </c>
      <c r="Q440" s="43" t="str">
        <f>IF(AND($M440=$P$7,$A440&lt;'111'!$L$11),"x","")</f>
        <v/>
      </c>
      <c r="R440" s="43" t="str">
        <f>IF(AND($N440=$P$7,$A440&lt;'111'!$L$11),"x","")</f>
        <v>x</v>
      </c>
    </row>
    <row r="441" spans="1:18" ht="15.75" hidden="1" customHeight="1">
      <c r="A441" s="32">
        <f t="shared" si="17"/>
        <v>3</v>
      </c>
      <c r="B441" s="33">
        <f t="shared" si="18"/>
        <v>42809</v>
      </c>
      <c r="C441" s="108" t="s">
        <v>378</v>
      </c>
      <c r="D441" s="33">
        <v>42809</v>
      </c>
      <c r="E441" s="86" t="s">
        <v>705</v>
      </c>
      <c r="F441" s="101"/>
      <c r="G441" s="149"/>
      <c r="H441" s="97"/>
      <c r="I441" s="97"/>
      <c r="J441" s="96"/>
      <c r="K441" s="97"/>
      <c r="L441" s="34">
        <v>1800000</v>
      </c>
      <c r="M441" s="35"/>
      <c r="N441" s="35" t="s">
        <v>33</v>
      </c>
      <c r="O441" s="43" t="str">
        <f>IF(AND('331-CT'!$G$5=TH!G441,OR(M441="331",N441="331")),"x","")</f>
        <v/>
      </c>
      <c r="P441" s="43" t="str">
        <f>IF(AND(A441='111'!$L$11,OR($M441=$P$7,$N441=$P$7)),"x","")</f>
        <v/>
      </c>
      <c r="Q441" s="43" t="str">
        <f>IF(AND($M441=$P$7,$A441&lt;'111'!$L$11),"x","")</f>
        <v/>
      </c>
      <c r="R441" s="43" t="str">
        <f>IF(AND($N441=$P$7,$A441&lt;'111'!$L$11),"x","")</f>
        <v>x</v>
      </c>
    </row>
    <row r="442" spans="1:18" ht="15.75" hidden="1" customHeight="1">
      <c r="A442" s="32">
        <f t="shared" si="17"/>
        <v>3</v>
      </c>
      <c r="B442" s="33">
        <f t="shared" si="18"/>
        <v>42809</v>
      </c>
      <c r="C442" s="108" t="s">
        <v>379</v>
      </c>
      <c r="D442" s="33">
        <v>42809</v>
      </c>
      <c r="E442" s="86" t="s">
        <v>706</v>
      </c>
      <c r="F442" s="101"/>
      <c r="G442" s="149"/>
      <c r="H442" s="97"/>
      <c r="I442" s="97"/>
      <c r="J442" s="96"/>
      <c r="K442" s="97"/>
      <c r="L442" s="34">
        <v>2904000</v>
      </c>
      <c r="M442" s="35"/>
      <c r="N442" s="35" t="s">
        <v>33</v>
      </c>
      <c r="O442" s="43" t="str">
        <f>IF(AND('331-CT'!$G$5=TH!G442,OR(M442="331",N442="331")),"x","")</f>
        <v/>
      </c>
      <c r="P442" s="43" t="str">
        <f>IF(AND(A442='111'!$L$11,OR($M442=$P$7,$N442=$P$7)),"x","")</f>
        <v/>
      </c>
      <c r="Q442" s="43" t="str">
        <f>IF(AND($M442=$P$7,$A442&lt;'111'!$L$11),"x","")</f>
        <v/>
      </c>
      <c r="R442" s="43" t="str">
        <f>IF(AND($N442=$P$7,$A442&lt;'111'!$L$11),"x","")</f>
        <v>x</v>
      </c>
    </row>
    <row r="443" spans="1:18" ht="15.75" hidden="1" customHeight="1">
      <c r="A443" s="32">
        <f t="shared" si="17"/>
        <v>3</v>
      </c>
      <c r="B443" s="33">
        <f t="shared" si="18"/>
        <v>42809</v>
      </c>
      <c r="C443" s="108" t="s">
        <v>380</v>
      </c>
      <c r="D443" s="33">
        <v>42809</v>
      </c>
      <c r="E443" s="86" t="s">
        <v>630</v>
      </c>
      <c r="F443" s="101"/>
      <c r="G443" s="149" t="s">
        <v>707</v>
      </c>
      <c r="H443" s="97"/>
      <c r="I443" s="97"/>
      <c r="J443" s="96"/>
      <c r="K443" s="97"/>
      <c r="L443" s="34">
        <v>81085000</v>
      </c>
      <c r="M443" s="35" t="s">
        <v>8</v>
      </c>
      <c r="N443" s="35" t="s">
        <v>33</v>
      </c>
      <c r="O443" s="43" t="str">
        <f>IF(AND('331-CT'!$G$5=TH!G443,OR(M443="331",N443="331")),"x","")</f>
        <v/>
      </c>
      <c r="P443" s="43" t="str">
        <f>IF(AND(A443='111'!$L$11,OR($M443=$P$7,$N443=$P$7)),"x","")</f>
        <v/>
      </c>
      <c r="Q443" s="43" t="str">
        <f>IF(AND($M443=$P$7,$A443&lt;'111'!$L$11),"x","")</f>
        <v/>
      </c>
      <c r="R443" s="43" t="str">
        <f>IF(AND($N443=$P$7,$A443&lt;'111'!$L$11),"x","")</f>
        <v>x</v>
      </c>
    </row>
    <row r="444" spans="1:18" ht="15.75" hidden="1" customHeight="1">
      <c r="A444" s="32">
        <f t="shared" si="17"/>
        <v>3</v>
      </c>
      <c r="B444" s="33">
        <f t="shared" si="18"/>
        <v>42809</v>
      </c>
      <c r="C444" s="108" t="s">
        <v>430</v>
      </c>
      <c r="D444" s="33">
        <v>42809</v>
      </c>
      <c r="E444" s="86" t="s">
        <v>708</v>
      </c>
      <c r="F444" s="101"/>
      <c r="G444" s="149"/>
      <c r="H444" s="97"/>
      <c r="I444" s="97"/>
      <c r="J444" s="96"/>
      <c r="K444" s="97"/>
      <c r="L444" s="34">
        <v>4500000</v>
      </c>
      <c r="M444" s="35" t="s">
        <v>33</v>
      </c>
      <c r="N444" s="35"/>
      <c r="O444" s="43" t="str">
        <f>IF(AND('331-CT'!$G$5=TH!G444,OR(M444="331",N444="331")),"x","")</f>
        <v/>
      </c>
      <c r="P444" s="43" t="str">
        <f>IF(AND(A444='111'!$L$11,OR($M444=$P$7,$N444=$P$7)),"x","")</f>
        <v/>
      </c>
      <c r="Q444" s="43" t="str">
        <f>IF(AND($M444=$P$7,$A444&lt;'111'!$L$11),"x","")</f>
        <v>x</v>
      </c>
      <c r="R444" s="43" t="str">
        <f>IF(AND($N444=$P$7,$A444&lt;'111'!$L$11),"x","")</f>
        <v/>
      </c>
    </row>
    <row r="445" spans="1:18" ht="15.75" hidden="1" customHeight="1">
      <c r="A445" s="32">
        <f t="shared" si="17"/>
        <v>3</v>
      </c>
      <c r="B445" s="33">
        <f t="shared" si="18"/>
        <v>42809</v>
      </c>
      <c r="C445" s="108" t="s">
        <v>381</v>
      </c>
      <c r="D445" s="33">
        <v>42809</v>
      </c>
      <c r="E445" s="86" t="s">
        <v>691</v>
      </c>
      <c r="F445" s="101"/>
      <c r="G445" s="149"/>
      <c r="H445" s="97"/>
      <c r="I445" s="97"/>
      <c r="J445" s="96"/>
      <c r="K445" s="97"/>
      <c r="L445" s="34">
        <v>5430000</v>
      </c>
      <c r="M445" s="35"/>
      <c r="N445" s="35" t="s">
        <v>33</v>
      </c>
      <c r="O445" s="43" t="str">
        <f>IF(AND('331-CT'!$G$5=TH!G445,OR(M445="331",N445="331")),"x","")</f>
        <v/>
      </c>
      <c r="P445" s="43" t="str">
        <f>IF(AND(A445='111'!$L$11,OR($M445=$P$7,$N445=$P$7)),"x","")</f>
        <v/>
      </c>
      <c r="Q445" s="43" t="str">
        <f>IF(AND($M445=$P$7,$A445&lt;'111'!$L$11),"x","")</f>
        <v/>
      </c>
      <c r="R445" s="43" t="str">
        <f>IF(AND($N445=$P$7,$A445&lt;'111'!$L$11),"x","")</f>
        <v>x</v>
      </c>
    </row>
    <row r="446" spans="1:18" ht="15.75" hidden="1" customHeight="1">
      <c r="A446" s="32">
        <f t="shared" si="17"/>
        <v>3</v>
      </c>
      <c r="B446" s="33">
        <f t="shared" si="18"/>
        <v>42809</v>
      </c>
      <c r="C446" s="108" t="s">
        <v>382</v>
      </c>
      <c r="D446" s="33">
        <v>42809</v>
      </c>
      <c r="E446" s="86" t="s">
        <v>500</v>
      </c>
      <c r="F446" s="101"/>
      <c r="G446" s="149"/>
      <c r="H446" s="97"/>
      <c r="I446" s="97"/>
      <c r="J446" s="96"/>
      <c r="K446" s="97"/>
      <c r="L446" s="34">
        <v>3739000</v>
      </c>
      <c r="M446" s="35"/>
      <c r="N446" s="35" t="s">
        <v>33</v>
      </c>
      <c r="O446" s="43" t="str">
        <f>IF(AND('331-CT'!$G$5=TH!G446,OR(M446="331",N446="331")),"x","")</f>
        <v/>
      </c>
      <c r="P446" s="43" t="str">
        <f>IF(AND(A446='111'!$L$11,OR($M446=$P$7,$N446=$P$7)),"x","")</f>
        <v/>
      </c>
      <c r="Q446" s="43" t="str">
        <f>IF(AND($M446=$P$7,$A446&lt;'111'!$L$11),"x","")</f>
        <v/>
      </c>
      <c r="R446" s="43" t="str">
        <f>IF(AND($N446=$P$7,$A446&lt;'111'!$L$11),"x","")</f>
        <v>x</v>
      </c>
    </row>
    <row r="447" spans="1:18" ht="15.75" customHeight="1">
      <c r="A447" s="32">
        <f t="shared" si="17"/>
        <v>3</v>
      </c>
      <c r="B447" s="33">
        <f t="shared" si="18"/>
        <v>42809</v>
      </c>
      <c r="C447" s="108"/>
      <c r="D447" s="33">
        <v>42809</v>
      </c>
      <c r="E447" s="86" t="s">
        <v>581</v>
      </c>
      <c r="F447" s="41" t="s">
        <v>391</v>
      </c>
      <c r="G447" s="41" t="s">
        <v>686</v>
      </c>
      <c r="H447" s="97">
        <v>14760</v>
      </c>
      <c r="I447" s="97">
        <v>11500</v>
      </c>
      <c r="J447" s="96"/>
      <c r="K447" s="97"/>
      <c r="L447" s="34">
        <f>ROUND(H447*I447,-3)</f>
        <v>169740000</v>
      </c>
      <c r="M447" s="35" t="s">
        <v>92</v>
      </c>
      <c r="N447" s="35" t="s">
        <v>8</v>
      </c>
      <c r="O447" s="43" t="str">
        <f>IF(AND('331-CT'!$G$5=TH!G447,OR(M447="331",N447="331")),"x","")</f>
        <v/>
      </c>
      <c r="P447" s="43" t="str">
        <f>IF(AND(A447='111'!$L$11,OR($M447=$P$7,$N447=$P$7)),"x","")</f>
        <v/>
      </c>
      <c r="Q447" s="43" t="str">
        <f>IF(AND($M447=$P$7,$A447&lt;'111'!$L$11),"x","")</f>
        <v/>
      </c>
      <c r="R447" s="43" t="str">
        <f>IF(AND($N447=$P$7,$A447&lt;'111'!$L$11),"x","")</f>
        <v/>
      </c>
    </row>
    <row r="448" spans="1:18" ht="15.75" hidden="1" customHeight="1">
      <c r="A448" s="32">
        <f t="shared" si="17"/>
        <v>3</v>
      </c>
      <c r="B448" s="33">
        <f t="shared" si="18"/>
        <v>42809</v>
      </c>
      <c r="C448" s="108"/>
      <c r="D448" s="33">
        <v>42809</v>
      </c>
      <c r="E448" s="86" t="s">
        <v>581</v>
      </c>
      <c r="F448" s="41" t="s">
        <v>686</v>
      </c>
      <c r="G448" s="41" t="s">
        <v>747</v>
      </c>
      <c r="H448" s="97">
        <v>14796</v>
      </c>
      <c r="I448" s="97">
        <v>11500</v>
      </c>
      <c r="J448" s="96"/>
      <c r="K448" s="97"/>
      <c r="L448" s="34">
        <f>ROUND(H448*I448,-3)</f>
        <v>170154000</v>
      </c>
      <c r="M448" s="35" t="s">
        <v>8</v>
      </c>
      <c r="N448" s="35" t="s">
        <v>92</v>
      </c>
      <c r="O448" s="43" t="str">
        <f>IF(AND('331-CT'!$G$5=TH!G448,OR(M448="331",N448="331")),"x","")</f>
        <v/>
      </c>
      <c r="P448" s="43" t="str">
        <f>IF(AND(A448='111'!$L$11,OR($M448=$P$7,$N448=$P$7)),"x","")</f>
        <v/>
      </c>
      <c r="Q448" s="43" t="str">
        <f>IF(AND($M448=$P$7,$A448&lt;'111'!$L$11),"x","")</f>
        <v/>
      </c>
      <c r="R448" s="43" t="str">
        <f>IF(AND($N448=$P$7,$A448&lt;'111'!$L$11),"x","")</f>
        <v/>
      </c>
    </row>
    <row r="449" spans="1:18" ht="15.75" customHeight="1">
      <c r="A449" s="32">
        <f t="shared" si="17"/>
        <v>3</v>
      </c>
      <c r="B449" s="33">
        <f t="shared" si="18"/>
        <v>42810</v>
      </c>
      <c r="C449" s="108"/>
      <c r="D449" s="33">
        <v>42810</v>
      </c>
      <c r="E449" s="86" t="s">
        <v>473</v>
      </c>
      <c r="F449" s="101" t="s">
        <v>391</v>
      </c>
      <c r="G449" s="7" t="s">
        <v>81</v>
      </c>
      <c r="H449" s="97">
        <v>1834</v>
      </c>
      <c r="I449" s="97">
        <v>15000</v>
      </c>
      <c r="J449" s="96"/>
      <c r="K449" s="97"/>
      <c r="L449" s="34">
        <f>ROUND(H449*I449,-3)</f>
        <v>27510000</v>
      </c>
      <c r="M449" s="35" t="s">
        <v>92</v>
      </c>
      <c r="N449" s="35" t="s">
        <v>8</v>
      </c>
      <c r="O449" s="43" t="str">
        <f>IF(AND('331-CT'!$G$5=TH!G449,OR(M449="331",N449="331")),"x","")</f>
        <v/>
      </c>
      <c r="P449" s="43" t="str">
        <f>IF(AND(A449='111'!$L$11,OR($M449=$P$7,$N449=$P$7)),"x","")</f>
        <v/>
      </c>
      <c r="Q449" s="43" t="str">
        <f>IF(AND($M449=$P$7,$A449&lt;'111'!$L$11),"x","")</f>
        <v/>
      </c>
      <c r="R449" s="43" t="str">
        <f>IF(AND($N449=$P$7,$A449&lt;'111'!$L$11),"x","")</f>
        <v/>
      </c>
    </row>
    <row r="450" spans="1:18" ht="15.75" customHeight="1">
      <c r="A450" s="32">
        <f t="shared" si="17"/>
        <v>3</v>
      </c>
      <c r="B450" s="33">
        <f t="shared" si="18"/>
        <v>42810</v>
      </c>
      <c r="C450" s="108"/>
      <c r="D450" s="33">
        <v>42810</v>
      </c>
      <c r="E450" s="86" t="s">
        <v>581</v>
      </c>
      <c r="F450" s="101" t="s">
        <v>391</v>
      </c>
      <c r="G450" s="41" t="s">
        <v>78</v>
      </c>
      <c r="H450" s="97">
        <v>7453</v>
      </c>
      <c r="I450" s="97">
        <v>11300</v>
      </c>
      <c r="J450" s="96"/>
      <c r="K450" s="97"/>
      <c r="L450" s="34">
        <f>ROUND(H450*I450,-3)</f>
        <v>84219000</v>
      </c>
      <c r="M450" s="35" t="s">
        <v>92</v>
      </c>
      <c r="N450" s="35" t="s">
        <v>8</v>
      </c>
      <c r="O450" s="43" t="str">
        <f>IF(AND('331-CT'!$G$5=TH!G450,OR(M450="331",N450="331")),"x","")</f>
        <v/>
      </c>
      <c r="P450" s="43" t="str">
        <f>IF(AND(A450='111'!$L$11,OR($M450=$P$7,$N450=$P$7)),"x","")</f>
        <v/>
      </c>
      <c r="Q450" s="43" t="str">
        <f>IF(AND($M450=$P$7,$A450&lt;'111'!$L$11),"x","")</f>
        <v/>
      </c>
      <c r="R450" s="43" t="str">
        <f>IF(AND($N450=$P$7,$A450&lt;'111'!$L$11),"x","")</f>
        <v/>
      </c>
    </row>
    <row r="451" spans="1:18" ht="15.75" customHeight="1">
      <c r="A451" s="32">
        <f t="shared" si="17"/>
        <v>3</v>
      </c>
      <c r="B451" s="33">
        <f t="shared" si="18"/>
        <v>42810</v>
      </c>
      <c r="C451" s="108"/>
      <c r="D451" s="33">
        <v>42810</v>
      </c>
      <c r="E451" s="86" t="s">
        <v>580</v>
      </c>
      <c r="F451" s="101" t="s">
        <v>391</v>
      </c>
      <c r="G451" s="41" t="s">
        <v>78</v>
      </c>
      <c r="H451" s="97">
        <v>448</v>
      </c>
      <c r="I451" s="97">
        <v>21000</v>
      </c>
      <c r="J451" s="96"/>
      <c r="K451" s="97"/>
      <c r="L451" s="34">
        <f>ROUND(H451*I451,-3)</f>
        <v>9408000</v>
      </c>
      <c r="M451" s="35" t="s">
        <v>92</v>
      </c>
      <c r="N451" s="35" t="s">
        <v>8</v>
      </c>
      <c r="O451" s="43" t="str">
        <f>IF(AND('331-CT'!$G$5=TH!G451,OR(M451="331",N451="331")),"x","")</f>
        <v/>
      </c>
      <c r="P451" s="43" t="str">
        <f>IF(AND(A451='111'!$L$11,OR($M451=$P$7,$N451=$P$7)),"x","")</f>
        <v/>
      </c>
      <c r="Q451" s="43" t="str">
        <f>IF(AND($M451=$P$7,$A451&lt;'111'!$L$11),"x","")</f>
        <v/>
      </c>
      <c r="R451" s="43" t="str">
        <f>IF(AND($N451=$P$7,$A451&lt;'111'!$L$11),"x","")</f>
        <v/>
      </c>
    </row>
    <row r="452" spans="1:18" ht="15.75" hidden="1" customHeight="1">
      <c r="A452" s="32">
        <f t="shared" si="17"/>
        <v>3</v>
      </c>
      <c r="B452" s="33">
        <f t="shared" si="18"/>
        <v>42810</v>
      </c>
      <c r="C452" s="108" t="s">
        <v>407</v>
      </c>
      <c r="D452" s="33">
        <v>42810</v>
      </c>
      <c r="E452" s="86" t="s">
        <v>709</v>
      </c>
      <c r="F452" s="101"/>
      <c r="G452" s="149"/>
      <c r="H452" s="97"/>
      <c r="I452" s="97"/>
      <c r="J452" s="96"/>
      <c r="K452" s="97"/>
      <c r="L452" s="34">
        <v>500000</v>
      </c>
      <c r="M452" s="35"/>
      <c r="N452" s="35" t="s">
        <v>33</v>
      </c>
      <c r="O452" s="43" t="str">
        <f>IF(AND('331-CT'!$G$5=TH!G452,OR(M452="331",N452="331")),"x","")</f>
        <v/>
      </c>
      <c r="P452" s="43" t="str">
        <f>IF(AND(A452='111'!$L$11,OR($M452=$P$7,$N452=$P$7)),"x","")</f>
        <v/>
      </c>
      <c r="Q452" s="43" t="str">
        <f>IF(AND($M452=$P$7,$A452&lt;'111'!$L$11),"x","")</f>
        <v/>
      </c>
      <c r="R452" s="43" t="str">
        <f>IF(AND($N452=$P$7,$A452&lt;'111'!$L$11),"x","")</f>
        <v>x</v>
      </c>
    </row>
    <row r="453" spans="1:18" ht="15.75" hidden="1" customHeight="1">
      <c r="A453" s="32">
        <f t="shared" si="17"/>
        <v>3</v>
      </c>
      <c r="B453" s="33">
        <f t="shared" si="18"/>
        <v>42810</v>
      </c>
      <c r="C453" s="108" t="s">
        <v>408</v>
      </c>
      <c r="D453" s="33">
        <v>42810</v>
      </c>
      <c r="E453" s="86" t="s">
        <v>710</v>
      </c>
      <c r="F453" s="101"/>
      <c r="G453" s="149"/>
      <c r="H453" s="97"/>
      <c r="I453" s="97"/>
      <c r="J453" s="96"/>
      <c r="K453" s="97"/>
      <c r="L453" s="34">
        <v>5000000</v>
      </c>
      <c r="M453" s="35"/>
      <c r="N453" s="35" t="s">
        <v>33</v>
      </c>
      <c r="O453" s="43" t="str">
        <f>IF(AND('331-CT'!$G$5=TH!G453,OR(M453="331",N453="331")),"x","")</f>
        <v/>
      </c>
      <c r="P453" s="43" t="str">
        <f>IF(AND(A453='111'!$L$11,OR($M453=$P$7,$N453=$P$7)),"x","")</f>
        <v/>
      </c>
      <c r="Q453" s="43" t="str">
        <f>IF(AND($M453=$P$7,$A453&lt;'111'!$L$11),"x","")</f>
        <v/>
      </c>
      <c r="R453" s="43" t="str">
        <f>IF(AND($N453=$P$7,$A453&lt;'111'!$L$11),"x","")</f>
        <v>x</v>
      </c>
    </row>
    <row r="454" spans="1:18" ht="15.75" hidden="1" customHeight="1">
      <c r="A454" s="32">
        <f t="shared" si="17"/>
        <v>3</v>
      </c>
      <c r="B454" s="33">
        <f t="shared" si="18"/>
        <v>42810</v>
      </c>
      <c r="C454" s="108" t="s">
        <v>409</v>
      </c>
      <c r="D454" s="33">
        <v>42810</v>
      </c>
      <c r="E454" s="86" t="s">
        <v>711</v>
      </c>
      <c r="F454" s="101"/>
      <c r="G454" s="149"/>
      <c r="H454" s="97"/>
      <c r="I454" s="97"/>
      <c r="J454" s="96"/>
      <c r="K454" s="97"/>
      <c r="L454" s="34">
        <v>500000</v>
      </c>
      <c r="M454" s="35"/>
      <c r="N454" s="35" t="s">
        <v>33</v>
      </c>
      <c r="O454" s="43" t="str">
        <f>IF(AND('331-CT'!$G$5=TH!G454,OR(M454="331",N454="331")),"x","")</f>
        <v/>
      </c>
      <c r="P454" s="43" t="str">
        <f>IF(AND(A454='111'!$L$11,OR($M454=$P$7,$N454=$P$7)),"x","")</f>
        <v/>
      </c>
      <c r="Q454" s="43" t="str">
        <f>IF(AND($M454=$P$7,$A454&lt;'111'!$L$11),"x","")</f>
        <v/>
      </c>
      <c r="R454" s="43" t="str">
        <f>IF(AND($N454=$P$7,$A454&lt;'111'!$L$11),"x","")</f>
        <v>x</v>
      </c>
    </row>
    <row r="455" spans="1:18" ht="15.75" hidden="1" customHeight="1">
      <c r="A455" s="32">
        <f t="shared" si="17"/>
        <v>3</v>
      </c>
      <c r="B455" s="33">
        <f t="shared" si="18"/>
        <v>42810</v>
      </c>
      <c r="C455" s="108" t="s">
        <v>410</v>
      </c>
      <c r="D455" s="33">
        <v>42810</v>
      </c>
      <c r="E455" s="86" t="s">
        <v>712</v>
      </c>
      <c r="F455" s="101"/>
      <c r="G455" s="149"/>
      <c r="H455" s="97"/>
      <c r="I455" s="97"/>
      <c r="J455" s="96"/>
      <c r="K455" s="97"/>
      <c r="L455" s="34">
        <v>2000000</v>
      </c>
      <c r="M455" s="35"/>
      <c r="N455" s="35" t="s">
        <v>33</v>
      </c>
      <c r="O455" s="43" t="str">
        <f>IF(AND('331-CT'!$G$5=TH!G455,OR(M455="331",N455="331")),"x","")</f>
        <v/>
      </c>
      <c r="P455" s="43" t="str">
        <f>IF(AND(A455='111'!$L$11,OR($M455=$P$7,$N455=$P$7)),"x","")</f>
        <v/>
      </c>
      <c r="Q455" s="43" t="str">
        <f>IF(AND($M455=$P$7,$A455&lt;'111'!$L$11),"x","")</f>
        <v/>
      </c>
      <c r="R455" s="43" t="str">
        <f>IF(AND($N455=$P$7,$A455&lt;'111'!$L$11),"x","")</f>
        <v>x</v>
      </c>
    </row>
    <row r="456" spans="1:18" ht="15.75" customHeight="1">
      <c r="A456" s="32">
        <f t="shared" si="17"/>
        <v>3</v>
      </c>
      <c r="B456" s="33">
        <f t="shared" si="18"/>
        <v>42811</v>
      </c>
      <c r="C456" s="108"/>
      <c r="D456" s="33">
        <v>42811</v>
      </c>
      <c r="E456" s="86" t="s">
        <v>581</v>
      </c>
      <c r="F456" s="101" t="s">
        <v>391</v>
      </c>
      <c r="G456" s="41" t="s">
        <v>78</v>
      </c>
      <c r="H456" s="97">
        <v>7506</v>
      </c>
      <c r="I456" s="97">
        <v>11300</v>
      </c>
      <c r="J456" s="96"/>
      <c r="K456" s="97"/>
      <c r="L456" s="34">
        <f>ROUND(H456*I456,-3)</f>
        <v>84818000</v>
      </c>
      <c r="M456" s="35" t="s">
        <v>92</v>
      </c>
      <c r="N456" s="35" t="s">
        <v>8</v>
      </c>
      <c r="O456" s="43" t="str">
        <f>IF(AND('331-CT'!$G$5=TH!G456,OR(M456="331",N456="331")),"x","")</f>
        <v/>
      </c>
      <c r="P456" s="43" t="str">
        <f>IF(AND(A456='111'!$L$11,OR($M456=$P$7,$N456=$P$7)),"x","")</f>
        <v/>
      </c>
      <c r="Q456" s="43" t="str">
        <f>IF(AND($M456=$P$7,$A456&lt;'111'!$L$11),"x","")</f>
        <v/>
      </c>
      <c r="R456" s="43" t="str">
        <f>IF(AND($N456=$P$7,$A456&lt;'111'!$L$11),"x","")</f>
        <v/>
      </c>
    </row>
    <row r="457" spans="1:18" ht="15.75" customHeight="1">
      <c r="A457" s="32">
        <f t="shared" si="17"/>
        <v>3</v>
      </c>
      <c r="B457" s="33">
        <f t="shared" si="18"/>
        <v>42811</v>
      </c>
      <c r="C457" s="108"/>
      <c r="D457" s="33">
        <v>42811</v>
      </c>
      <c r="E457" s="86" t="s">
        <v>473</v>
      </c>
      <c r="F457" s="101" t="s">
        <v>391</v>
      </c>
      <c r="G457" s="7" t="s">
        <v>81</v>
      </c>
      <c r="H457" s="97">
        <v>2158</v>
      </c>
      <c r="I457" s="97">
        <v>15000</v>
      </c>
      <c r="J457" s="96"/>
      <c r="K457" s="97"/>
      <c r="L457" s="34">
        <f>ROUND(H457*I457,-3)</f>
        <v>32370000</v>
      </c>
      <c r="M457" s="35" t="s">
        <v>92</v>
      </c>
      <c r="N457" s="35" t="s">
        <v>8</v>
      </c>
      <c r="O457" s="43" t="str">
        <f>IF(AND('331-CT'!$G$5=TH!G457,OR(M457="331",N457="331")),"x","")</f>
        <v/>
      </c>
      <c r="P457" s="43" t="str">
        <f>IF(AND(A457='111'!$L$11,OR($M457=$P$7,$N457=$P$7)),"x","")</f>
        <v/>
      </c>
      <c r="Q457" s="43" t="str">
        <f>IF(AND($M457=$P$7,$A457&lt;'111'!$L$11),"x","")</f>
        <v/>
      </c>
      <c r="R457" s="43" t="str">
        <f>IF(AND($N457=$P$7,$A457&lt;'111'!$L$11),"x","")</f>
        <v/>
      </c>
    </row>
    <row r="458" spans="1:18" ht="15.75" customHeight="1">
      <c r="A458" s="32">
        <f t="shared" si="17"/>
        <v>3</v>
      </c>
      <c r="B458" s="33">
        <f t="shared" si="18"/>
        <v>42811</v>
      </c>
      <c r="C458" s="108"/>
      <c r="D458" s="33">
        <v>42811</v>
      </c>
      <c r="E458" s="86" t="s">
        <v>581</v>
      </c>
      <c r="F458" s="101" t="s">
        <v>391</v>
      </c>
      <c r="G458" s="41" t="s">
        <v>78</v>
      </c>
      <c r="H458" s="97">
        <v>13177</v>
      </c>
      <c r="I458" s="97">
        <v>11300</v>
      </c>
      <c r="J458" s="96"/>
      <c r="K458" s="97"/>
      <c r="L458" s="34">
        <f>ROUND(H458*I458,-3)</f>
        <v>148900000</v>
      </c>
      <c r="M458" s="35" t="s">
        <v>92</v>
      </c>
      <c r="N458" s="35" t="s">
        <v>8</v>
      </c>
      <c r="O458" s="43" t="str">
        <f>IF(AND('331-CT'!$G$5=TH!G458,OR(M458="331",N458="331")),"x","")</f>
        <v/>
      </c>
      <c r="P458" s="43" t="str">
        <f>IF(AND(A458='111'!$L$11,OR($M458=$P$7,$N458=$P$7)),"x","")</f>
        <v/>
      </c>
      <c r="Q458" s="43" t="str">
        <f>IF(AND($M458=$P$7,$A458&lt;'111'!$L$11),"x","")</f>
        <v/>
      </c>
      <c r="R458" s="43" t="str">
        <f>IF(AND($N458=$P$7,$A458&lt;'111'!$L$11),"x","")</f>
        <v/>
      </c>
    </row>
    <row r="459" spans="1:18" ht="15.75" hidden="1" customHeight="1">
      <c r="A459" s="32">
        <f t="shared" si="17"/>
        <v>3</v>
      </c>
      <c r="B459" s="33">
        <f t="shared" si="18"/>
        <v>42811</v>
      </c>
      <c r="C459" s="108" t="s">
        <v>411</v>
      </c>
      <c r="D459" s="33">
        <v>42811</v>
      </c>
      <c r="E459" s="86" t="s">
        <v>713</v>
      </c>
      <c r="F459" s="101"/>
      <c r="G459" s="149"/>
      <c r="H459" s="97"/>
      <c r="I459" s="97"/>
      <c r="J459" s="96"/>
      <c r="K459" s="97"/>
      <c r="L459" s="34">
        <v>2000000</v>
      </c>
      <c r="M459" s="35"/>
      <c r="N459" s="35" t="s">
        <v>33</v>
      </c>
      <c r="O459" s="43" t="str">
        <f>IF(AND('331-CT'!$G$5=TH!G459,OR(M459="331",N459="331")),"x","")</f>
        <v/>
      </c>
      <c r="P459" s="43" t="str">
        <f>IF(AND(A459='111'!$L$11,OR($M459=$P$7,$N459=$P$7)),"x","")</f>
        <v/>
      </c>
      <c r="Q459" s="43" t="str">
        <f>IF(AND($M459=$P$7,$A459&lt;'111'!$L$11),"x","")</f>
        <v/>
      </c>
      <c r="R459" s="43" t="str">
        <f>IF(AND($N459=$P$7,$A459&lt;'111'!$L$11),"x","")</f>
        <v>x</v>
      </c>
    </row>
    <row r="460" spans="1:18" ht="15.75" hidden="1" customHeight="1">
      <c r="A460" s="32">
        <f t="shared" ref="A460:A523" si="20">IF(B460&lt;&gt;"",MONTH(B460),"")</f>
        <v>3</v>
      </c>
      <c r="B460" s="33">
        <f t="shared" ref="B460:B523" si="21">D460</f>
        <v>42811</v>
      </c>
      <c r="C460" s="108" t="s">
        <v>412</v>
      </c>
      <c r="D460" s="33">
        <v>42811</v>
      </c>
      <c r="E460" s="86" t="s">
        <v>714</v>
      </c>
      <c r="F460" s="101"/>
      <c r="G460" s="149"/>
      <c r="H460" s="97"/>
      <c r="I460" s="97"/>
      <c r="J460" s="96"/>
      <c r="K460" s="97"/>
      <c r="L460" s="34">
        <v>25102000</v>
      </c>
      <c r="M460" s="35"/>
      <c r="N460" s="35" t="s">
        <v>33</v>
      </c>
      <c r="O460" s="43" t="str">
        <f>IF(AND('331-CT'!$G$5=TH!G460,OR(M460="331",N460="331")),"x","")</f>
        <v/>
      </c>
      <c r="P460" s="43" t="str">
        <f>IF(AND(A460='111'!$L$11,OR($M460=$P$7,$N460=$P$7)),"x","")</f>
        <v/>
      </c>
      <c r="Q460" s="43" t="str">
        <f>IF(AND($M460=$P$7,$A460&lt;'111'!$L$11),"x","")</f>
        <v/>
      </c>
      <c r="R460" s="43" t="str">
        <f>IF(AND($N460=$P$7,$A460&lt;'111'!$L$11),"x","")</f>
        <v>x</v>
      </c>
    </row>
    <row r="461" spans="1:18" ht="15.75" hidden="1" customHeight="1">
      <c r="A461" s="32">
        <f t="shared" si="20"/>
        <v>3</v>
      </c>
      <c r="B461" s="33">
        <f t="shared" si="21"/>
        <v>42811</v>
      </c>
      <c r="C461" s="108" t="s">
        <v>413</v>
      </c>
      <c r="D461" s="33">
        <v>42811</v>
      </c>
      <c r="E461" s="86" t="s">
        <v>715</v>
      </c>
      <c r="F461" s="101"/>
      <c r="G461" s="149"/>
      <c r="H461" s="97"/>
      <c r="I461" s="97"/>
      <c r="J461" s="96"/>
      <c r="K461" s="97"/>
      <c r="L461" s="34">
        <v>161621000</v>
      </c>
      <c r="M461" s="35"/>
      <c r="N461" s="35" t="s">
        <v>33</v>
      </c>
      <c r="O461" s="43" t="str">
        <f>IF(AND('331-CT'!$G$5=TH!G461,OR(M461="331",N461="331")),"x","")</f>
        <v/>
      </c>
      <c r="P461" s="43" t="str">
        <f>IF(AND(A461='111'!$L$11,OR($M461=$P$7,$N461=$P$7)),"x","")</f>
        <v/>
      </c>
      <c r="Q461" s="43" t="str">
        <f>IF(AND($M461=$P$7,$A461&lt;'111'!$L$11),"x","")</f>
        <v/>
      </c>
      <c r="R461" s="43" t="str">
        <f>IF(AND($N461=$P$7,$A461&lt;'111'!$L$11),"x","")</f>
        <v>x</v>
      </c>
    </row>
    <row r="462" spans="1:18" ht="15.75" hidden="1" customHeight="1">
      <c r="A462" s="32">
        <f t="shared" si="20"/>
        <v>3</v>
      </c>
      <c r="B462" s="33">
        <f t="shared" si="21"/>
        <v>42811</v>
      </c>
      <c r="C462" s="108" t="s">
        <v>433</v>
      </c>
      <c r="D462" s="33">
        <v>42811</v>
      </c>
      <c r="E462" s="86" t="s">
        <v>716</v>
      </c>
      <c r="F462" s="101"/>
      <c r="G462" s="149"/>
      <c r="H462" s="97"/>
      <c r="I462" s="97"/>
      <c r="J462" s="96"/>
      <c r="K462" s="97"/>
      <c r="L462" s="34">
        <v>2000000</v>
      </c>
      <c r="M462" s="35" t="s">
        <v>33</v>
      </c>
      <c r="N462" s="35"/>
      <c r="O462" s="43" t="str">
        <f>IF(AND('331-CT'!$G$5=TH!G462,OR(M462="331",N462="331")),"x","")</f>
        <v/>
      </c>
      <c r="P462" s="43" t="str">
        <f>IF(AND(A462='111'!$L$11,OR($M462=$P$7,$N462=$P$7)),"x","")</f>
        <v/>
      </c>
      <c r="Q462" s="43" t="str">
        <f>IF(AND($M462=$P$7,$A462&lt;'111'!$L$11),"x","")</f>
        <v>x</v>
      </c>
      <c r="R462" s="43" t="str">
        <f>IF(AND($N462=$P$7,$A462&lt;'111'!$L$11),"x","")</f>
        <v/>
      </c>
    </row>
    <row r="463" spans="1:18" ht="15.75" hidden="1" customHeight="1">
      <c r="A463" s="32">
        <f t="shared" si="20"/>
        <v>3</v>
      </c>
      <c r="B463" s="33">
        <f t="shared" si="21"/>
        <v>42811</v>
      </c>
      <c r="C463" s="108" t="s">
        <v>414</v>
      </c>
      <c r="D463" s="33">
        <v>42811</v>
      </c>
      <c r="E463" s="86" t="s">
        <v>717</v>
      </c>
      <c r="F463" s="101"/>
      <c r="G463" s="149"/>
      <c r="H463" s="97"/>
      <c r="I463" s="97"/>
      <c r="J463" s="96"/>
      <c r="K463" s="97"/>
      <c r="L463" s="34">
        <v>2250000</v>
      </c>
      <c r="M463" s="35"/>
      <c r="N463" s="35" t="s">
        <v>33</v>
      </c>
      <c r="O463" s="43" t="str">
        <f>IF(AND('331-CT'!$G$5=TH!G463,OR(M463="331",N463="331")),"x","")</f>
        <v/>
      </c>
      <c r="P463" s="43" t="str">
        <f>IF(AND(A463='111'!$L$11,OR($M463=$P$7,$N463=$P$7)),"x","")</f>
        <v/>
      </c>
      <c r="Q463" s="43" t="str">
        <f>IF(AND($M463=$P$7,$A463&lt;'111'!$L$11),"x","")</f>
        <v/>
      </c>
      <c r="R463" s="43" t="str">
        <f>IF(AND($N463=$P$7,$A463&lt;'111'!$L$11),"x","")</f>
        <v>x</v>
      </c>
    </row>
    <row r="464" spans="1:18" ht="15.75" hidden="1" customHeight="1">
      <c r="A464" s="32">
        <f t="shared" si="20"/>
        <v>3</v>
      </c>
      <c r="B464" s="33">
        <f t="shared" si="21"/>
        <v>42811</v>
      </c>
      <c r="C464" s="108" t="s">
        <v>415</v>
      </c>
      <c r="D464" s="33">
        <v>42811</v>
      </c>
      <c r="E464" s="86" t="s">
        <v>718</v>
      </c>
      <c r="F464" s="101"/>
      <c r="G464" s="149"/>
      <c r="H464" s="97"/>
      <c r="I464" s="97"/>
      <c r="J464" s="96"/>
      <c r="K464" s="97"/>
      <c r="L464" s="34">
        <v>15011000</v>
      </c>
      <c r="M464" s="35"/>
      <c r="N464" s="35" t="s">
        <v>33</v>
      </c>
      <c r="O464" s="43" t="str">
        <f>IF(AND('331-CT'!$G$5=TH!G464,OR(M464="331",N464="331")),"x","")</f>
        <v/>
      </c>
      <c r="P464" s="43" t="str">
        <f>IF(AND(A464='111'!$L$11,OR($M464=$P$7,$N464=$P$7)),"x","")</f>
        <v/>
      </c>
      <c r="Q464" s="43" t="str">
        <f>IF(AND($M464=$P$7,$A464&lt;'111'!$L$11),"x","")</f>
        <v/>
      </c>
      <c r="R464" s="43" t="str">
        <f>IF(AND($N464=$P$7,$A464&lt;'111'!$L$11),"x","")</f>
        <v>x</v>
      </c>
    </row>
    <row r="465" spans="1:18" ht="15.75" hidden="1" customHeight="1">
      <c r="A465" s="32">
        <f t="shared" si="20"/>
        <v>3</v>
      </c>
      <c r="B465" s="33">
        <f t="shared" si="21"/>
        <v>42811</v>
      </c>
      <c r="C465" s="108" t="s">
        <v>416</v>
      </c>
      <c r="D465" s="33">
        <v>42811</v>
      </c>
      <c r="E465" s="86" t="s">
        <v>458</v>
      </c>
      <c r="F465" s="101"/>
      <c r="G465" s="149"/>
      <c r="H465" s="97"/>
      <c r="I465" s="97"/>
      <c r="J465" s="96"/>
      <c r="K465" s="97"/>
      <c r="L465" s="34">
        <v>4000000</v>
      </c>
      <c r="M465" s="35"/>
      <c r="N465" s="35" t="s">
        <v>33</v>
      </c>
      <c r="O465" s="43" t="str">
        <f>IF(AND('331-CT'!$G$5=TH!G465,OR(M465="331",N465="331")),"x","")</f>
        <v/>
      </c>
      <c r="P465" s="43" t="str">
        <f>IF(AND(A465='111'!$L$11,OR($M465=$P$7,$N465=$P$7)),"x","")</f>
        <v/>
      </c>
      <c r="Q465" s="43" t="str">
        <f>IF(AND($M465=$P$7,$A465&lt;'111'!$L$11),"x","")</f>
        <v/>
      </c>
      <c r="R465" s="43" t="str">
        <f>IF(AND($N465=$P$7,$A465&lt;'111'!$L$11),"x","")</f>
        <v>x</v>
      </c>
    </row>
    <row r="466" spans="1:18" ht="15.75" hidden="1" customHeight="1">
      <c r="A466" s="32">
        <f t="shared" si="20"/>
        <v>3</v>
      </c>
      <c r="B466" s="33">
        <f t="shared" si="21"/>
        <v>42811</v>
      </c>
      <c r="C466" s="108" t="s">
        <v>417</v>
      </c>
      <c r="D466" s="33">
        <v>42811</v>
      </c>
      <c r="E466" s="86" t="s">
        <v>719</v>
      </c>
      <c r="F466" s="101"/>
      <c r="G466" s="149"/>
      <c r="H466" s="97"/>
      <c r="I466" s="97"/>
      <c r="J466" s="96"/>
      <c r="K466" s="97"/>
      <c r="L466" s="34">
        <v>300000</v>
      </c>
      <c r="M466" s="35"/>
      <c r="N466" s="35" t="s">
        <v>33</v>
      </c>
      <c r="O466" s="43" t="str">
        <f>IF(AND('331-CT'!$G$5=TH!G466,OR(M466="331",N466="331")),"x","")</f>
        <v/>
      </c>
      <c r="P466" s="43" t="str">
        <f>IF(AND(A466='111'!$L$11,OR($M466=$P$7,$N466=$P$7)),"x","")</f>
        <v/>
      </c>
      <c r="Q466" s="43" t="str">
        <f>IF(AND($M466=$P$7,$A466&lt;'111'!$L$11),"x","")</f>
        <v/>
      </c>
      <c r="R466" s="43" t="str">
        <f>IF(AND($N466=$P$7,$A466&lt;'111'!$L$11),"x","")</f>
        <v>x</v>
      </c>
    </row>
    <row r="467" spans="1:18" ht="15.75" hidden="1" customHeight="1">
      <c r="A467" s="32">
        <f t="shared" si="20"/>
        <v>3</v>
      </c>
      <c r="B467" s="33">
        <f t="shared" si="21"/>
        <v>42811</v>
      </c>
      <c r="C467" s="108" t="s">
        <v>418</v>
      </c>
      <c r="D467" s="33">
        <v>42811</v>
      </c>
      <c r="E467" s="86" t="s">
        <v>720</v>
      </c>
      <c r="F467" s="101"/>
      <c r="G467" s="149"/>
      <c r="H467" s="97"/>
      <c r="I467" s="97"/>
      <c r="J467" s="96"/>
      <c r="K467" s="97"/>
      <c r="L467" s="34">
        <v>500000</v>
      </c>
      <c r="M467" s="35"/>
      <c r="N467" s="35" t="s">
        <v>33</v>
      </c>
      <c r="O467" s="43" t="str">
        <f>IF(AND('331-CT'!$G$5=TH!G467,OR(M467="331",N467="331")),"x","")</f>
        <v/>
      </c>
      <c r="P467" s="43" t="str">
        <f>IF(AND(A467='111'!$L$11,OR($M467=$P$7,$N467=$P$7)),"x","")</f>
        <v/>
      </c>
      <c r="Q467" s="43" t="str">
        <f>IF(AND($M467=$P$7,$A467&lt;'111'!$L$11),"x","")</f>
        <v/>
      </c>
      <c r="R467" s="43" t="str">
        <f>IF(AND($N467=$P$7,$A467&lt;'111'!$L$11),"x","")</f>
        <v>x</v>
      </c>
    </row>
    <row r="468" spans="1:18" ht="15.75" hidden="1" customHeight="1">
      <c r="A468" s="32">
        <f t="shared" si="20"/>
        <v>3</v>
      </c>
      <c r="B468" s="33">
        <f t="shared" si="21"/>
        <v>42812</v>
      </c>
      <c r="C468" s="108" t="s">
        <v>419</v>
      </c>
      <c r="D468" s="33">
        <v>42812</v>
      </c>
      <c r="E468" s="86" t="s">
        <v>602</v>
      </c>
      <c r="F468" s="101"/>
      <c r="G468" s="149"/>
      <c r="H468" s="97"/>
      <c r="I468" s="97"/>
      <c r="J468" s="96"/>
      <c r="K468" s="97"/>
      <c r="L468" s="34">
        <v>10000000</v>
      </c>
      <c r="M468" s="35"/>
      <c r="N468" s="35" t="s">
        <v>33</v>
      </c>
      <c r="O468" s="43" t="str">
        <f>IF(AND('331-CT'!$G$5=TH!G468,OR(M468="331",N468="331")),"x","")</f>
        <v/>
      </c>
      <c r="P468" s="43" t="str">
        <f>IF(AND(A468='111'!$L$11,OR($M468=$P$7,$N468=$P$7)),"x","")</f>
        <v/>
      </c>
      <c r="Q468" s="43" t="str">
        <f>IF(AND($M468=$P$7,$A468&lt;'111'!$L$11),"x","")</f>
        <v/>
      </c>
      <c r="R468" s="43" t="str">
        <f>IF(AND($N468=$P$7,$A468&lt;'111'!$L$11),"x","")</f>
        <v>x</v>
      </c>
    </row>
    <row r="469" spans="1:18" ht="15.75" hidden="1" customHeight="1">
      <c r="A469" s="32">
        <f t="shared" si="20"/>
        <v>3</v>
      </c>
      <c r="B469" s="33">
        <f t="shared" si="21"/>
        <v>42812</v>
      </c>
      <c r="C469" s="108" t="s">
        <v>420</v>
      </c>
      <c r="D469" s="33">
        <v>42812</v>
      </c>
      <c r="E469" s="86" t="s">
        <v>721</v>
      </c>
      <c r="F469" s="101"/>
      <c r="G469" s="149"/>
      <c r="H469" s="97"/>
      <c r="I469" s="97"/>
      <c r="J469" s="96"/>
      <c r="K469" s="97"/>
      <c r="L469" s="34">
        <v>700000</v>
      </c>
      <c r="M469" s="35"/>
      <c r="N469" s="35" t="s">
        <v>33</v>
      </c>
      <c r="O469" s="43" t="str">
        <f>IF(AND('331-CT'!$G$5=TH!G469,OR(M469="331",N469="331")),"x","")</f>
        <v/>
      </c>
      <c r="P469" s="43" t="str">
        <f>IF(AND(A469='111'!$L$11,OR($M469=$P$7,$N469=$P$7)),"x","")</f>
        <v/>
      </c>
      <c r="Q469" s="43" t="str">
        <f>IF(AND($M469=$P$7,$A469&lt;'111'!$L$11),"x","")</f>
        <v/>
      </c>
      <c r="R469" s="43" t="str">
        <f>IF(AND($N469=$P$7,$A469&lt;'111'!$L$11),"x","")</f>
        <v>x</v>
      </c>
    </row>
    <row r="470" spans="1:18" ht="15.75" hidden="1" customHeight="1">
      <c r="A470" s="32">
        <f t="shared" si="20"/>
        <v>3</v>
      </c>
      <c r="B470" s="33">
        <f t="shared" si="21"/>
        <v>42812</v>
      </c>
      <c r="C470" s="108" t="s">
        <v>442</v>
      </c>
      <c r="D470" s="33">
        <v>42812</v>
      </c>
      <c r="E470" s="86" t="s">
        <v>722</v>
      </c>
      <c r="F470" s="101"/>
      <c r="G470" s="149"/>
      <c r="H470" s="97"/>
      <c r="I470" s="97"/>
      <c r="J470" s="96"/>
      <c r="K470" s="97"/>
      <c r="L470" s="34">
        <v>1000000</v>
      </c>
      <c r="M470" s="35" t="s">
        <v>33</v>
      </c>
      <c r="N470" s="35"/>
      <c r="O470" s="43" t="str">
        <f>IF(AND('331-CT'!$G$5=TH!G470,OR(M470="331",N470="331")),"x","")</f>
        <v/>
      </c>
      <c r="P470" s="43" t="str">
        <f>IF(AND(A470='111'!$L$11,OR($M470=$P$7,$N470=$P$7)),"x","")</f>
        <v/>
      </c>
      <c r="Q470" s="43" t="str">
        <f>IF(AND($M470=$P$7,$A470&lt;'111'!$L$11),"x","")</f>
        <v>x</v>
      </c>
      <c r="R470" s="43" t="str">
        <f>IF(AND($N470=$P$7,$A470&lt;'111'!$L$11),"x","")</f>
        <v/>
      </c>
    </row>
    <row r="471" spans="1:18" ht="15.75" hidden="1" customHeight="1">
      <c r="A471" s="32">
        <f t="shared" si="20"/>
        <v>3</v>
      </c>
      <c r="B471" s="33">
        <f t="shared" si="21"/>
        <v>42812</v>
      </c>
      <c r="C471" s="108" t="s">
        <v>421</v>
      </c>
      <c r="D471" s="33">
        <v>42812</v>
      </c>
      <c r="E471" s="86" t="s">
        <v>723</v>
      </c>
      <c r="F471" s="101"/>
      <c r="G471" s="149"/>
      <c r="H471" s="97"/>
      <c r="I471" s="97"/>
      <c r="J471" s="96"/>
      <c r="K471" s="97"/>
      <c r="L471" s="34">
        <v>1000000</v>
      </c>
      <c r="M471" s="35"/>
      <c r="N471" s="35" t="s">
        <v>33</v>
      </c>
      <c r="O471" s="43" t="str">
        <f>IF(AND('331-CT'!$G$5=TH!G471,OR(M471="331",N471="331")),"x","")</f>
        <v/>
      </c>
      <c r="P471" s="43" t="str">
        <f>IF(AND(A471='111'!$L$11,OR($M471=$P$7,$N471=$P$7)),"x","")</f>
        <v/>
      </c>
      <c r="Q471" s="43" t="str">
        <f>IF(AND($M471=$P$7,$A471&lt;'111'!$L$11),"x","")</f>
        <v/>
      </c>
      <c r="R471" s="43" t="str">
        <f>IF(AND($N471=$P$7,$A471&lt;'111'!$L$11),"x","")</f>
        <v>x</v>
      </c>
    </row>
    <row r="472" spans="1:18" ht="15.75" hidden="1" customHeight="1">
      <c r="A472" s="32">
        <f t="shared" si="20"/>
        <v>3</v>
      </c>
      <c r="B472" s="33">
        <f t="shared" si="21"/>
        <v>42812</v>
      </c>
      <c r="C472" s="108" t="s">
        <v>422</v>
      </c>
      <c r="D472" s="33">
        <v>42812</v>
      </c>
      <c r="E472" s="86" t="s">
        <v>730</v>
      </c>
      <c r="F472" s="101"/>
      <c r="G472" s="149"/>
      <c r="H472" s="97"/>
      <c r="I472" s="97"/>
      <c r="J472" s="96"/>
      <c r="K472" s="97"/>
      <c r="L472" s="34">
        <v>12650000</v>
      </c>
      <c r="M472" s="35"/>
      <c r="N472" s="35" t="s">
        <v>33</v>
      </c>
      <c r="O472" s="43" t="str">
        <f>IF(AND('331-CT'!$G$5=TH!G472,OR(M472="331",N472="331")),"x","")</f>
        <v/>
      </c>
      <c r="P472" s="43" t="str">
        <f>IF(AND(A472='111'!$L$11,OR($M472=$P$7,$N472=$P$7)),"x","")</f>
        <v/>
      </c>
      <c r="Q472" s="43" t="str">
        <f>IF(AND($M472=$P$7,$A472&lt;'111'!$L$11),"x","")</f>
        <v/>
      </c>
      <c r="R472" s="43" t="str">
        <f>IF(AND($N472=$P$7,$A472&lt;'111'!$L$11),"x","")</f>
        <v>x</v>
      </c>
    </row>
    <row r="473" spans="1:18" ht="15.75" hidden="1" customHeight="1">
      <c r="A473" s="32">
        <f t="shared" si="20"/>
        <v>3</v>
      </c>
      <c r="B473" s="33">
        <f t="shared" si="21"/>
        <v>42812</v>
      </c>
      <c r="C473" s="108" t="s">
        <v>434</v>
      </c>
      <c r="D473" s="33">
        <v>42812</v>
      </c>
      <c r="E473" s="86" t="s">
        <v>724</v>
      </c>
      <c r="F473" s="101"/>
      <c r="G473" s="149"/>
      <c r="H473" s="97"/>
      <c r="I473" s="97"/>
      <c r="J473" s="96"/>
      <c r="K473" s="97"/>
      <c r="L473" s="34">
        <v>10000000</v>
      </c>
      <c r="M473" s="35"/>
      <c r="N473" s="35" t="s">
        <v>33</v>
      </c>
      <c r="O473" s="43" t="str">
        <f>IF(AND('331-CT'!$G$5=TH!G473,OR(M473="331",N473="331")),"x","")</f>
        <v/>
      </c>
      <c r="P473" s="43" t="str">
        <f>IF(AND(A473='111'!$L$11,OR($M473=$P$7,$N473=$P$7)),"x","")</f>
        <v/>
      </c>
      <c r="Q473" s="43" t="str">
        <f>IF(AND($M473=$P$7,$A473&lt;'111'!$L$11),"x","")</f>
        <v/>
      </c>
      <c r="R473" s="43" t="str">
        <f>IF(AND($N473=$P$7,$A473&lt;'111'!$L$11),"x","")</f>
        <v>x</v>
      </c>
    </row>
    <row r="474" spans="1:18" ht="15.75" hidden="1" customHeight="1">
      <c r="A474" s="32">
        <f t="shared" si="20"/>
        <v>3</v>
      </c>
      <c r="B474" s="33">
        <f t="shared" si="21"/>
        <v>42812</v>
      </c>
      <c r="C474" s="108" t="s">
        <v>435</v>
      </c>
      <c r="D474" s="33">
        <v>42812</v>
      </c>
      <c r="E474" s="86" t="s">
        <v>725</v>
      </c>
      <c r="F474" s="101"/>
      <c r="G474" s="149"/>
      <c r="H474" s="97"/>
      <c r="I474" s="97"/>
      <c r="J474" s="96"/>
      <c r="K474" s="97"/>
      <c r="L474" s="34">
        <v>212000</v>
      </c>
      <c r="M474" s="35"/>
      <c r="N474" s="35" t="s">
        <v>33</v>
      </c>
      <c r="O474" s="43" t="str">
        <f>IF(AND('331-CT'!$G$5=TH!G474,OR(M474="331",N474="331")),"x","")</f>
        <v/>
      </c>
      <c r="P474" s="43" t="str">
        <f>IF(AND(A474='111'!$L$11,OR($M474=$P$7,$N474=$P$7)),"x","")</f>
        <v/>
      </c>
      <c r="Q474" s="43" t="str">
        <f>IF(AND($M474=$P$7,$A474&lt;'111'!$L$11),"x","")</f>
        <v/>
      </c>
      <c r="R474" s="43" t="str">
        <f>IF(AND($N474=$P$7,$A474&lt;'111'!$L$11),"x","")</f>
        <v>x</v>
      </c>
    </row>
    <row r="475" spans="1:18" ht="15.75" customHeight="1">
      <c r="A475" s="32">
        <f t="shared" si="20"/>
        <v>3</v>
      </c>
      <c r="B475" s="33">
        <f t="shared" si="21"/>
        <v>42812</v>
      </c>
      <c r="C475" s="108"/>
      <c r="D475" s="33">
        <v>42812</v>
      </c>
      <c r="E475" s="86" t="s">
        <v>581</v>
      </c>
      <c r="F475" s="41" t="s">
        <v>747</v>
      </c>
      <c r="G475" s="41" t="s">
        <v>686</v>
      </c>
      <c r="H475" s="97">
        <v>14620</v>
      </c>
      <c r="I475" s="97">
        <v>10000</v>
      </c>
      <c r="J475" s="96"/>
      <c r="K475" s="97"/>
      <c r="L475" s="34">
        <f t="shared" ref="L475:L480" si="22">ROUND(H475*I475,-3)</f>
        <v>146200000</v>
      </c>
      <c r="M475" s="35" t="s">
        <v>92</v>
      </c>
      <c r="N475" s="35" t="s">
        <v>8</v>
      </c>
      <c r="O475" s="43" t="str">
        <f>IF(AND('331-CT'!$G$5=TH!G475,OR(M475="331",N475="331")),"x","")</f>
        <v/>
      </c>
      <c r="P475" s="43" t="str">
        <f>IF(AND(A475='111'!$L$11,OR($M475=$P$7,$N475=$P$7)),"x","")</f>
        <v/>
      </c>
      <c r="Q475" s="43" t="str">
        <f>IF(AND($M475=$P$7,$A475&lt;'111'!$L$11),"x","")</f>
        <v/>
      </c>
      <c r="R475" s="43" t="str">
        <f>IF(AND($N475=$P$7,$A475&lt;'111'!$L$11),"x","")</f>
        <v/>
      </c>
    </row>
    <row r="476" spans="1:18" ht="15.75" hidden="1" customHeight="1">
      <c r="A476" s="32">
        <f t="shared" si="20"/>
        <v>3</v>
      </c>
      <c r="B476" s="33">
        <f t="shared" si="21"/>
        <v>42812</v>
      </c>
      <c r="C476" s="108"/>
      <c r="D476" s="33">
        <v>42812</v>
      </c>
      <c r="E476" s="86" t="s">
        <v>581</v>
      </c>
      <c r="F476" s="41" t="s">
        <v>686</v>
      </c>
      <c r="G476" s="41" t="s">
        <v>747</v>
      </c>
      <c r="H476" s="97">
        <v>14620</v>
      </c>
      <c r="I476" s="97">
        <v>10000</v>
      </c>
      <c r="J476" s="96"/>
      <c r="K476" s="97"/>
      <c r="L476" s="34">
        <f t="shared" si="22"/>
        <v>146200000</v>
      </c>
      <c r="M476" s="35" t="s">
        <v>8</v>
      </c>
      <c r="N476" s="35" t="s">
        <v>92</v>
      </c>
      <c r="O476" s="43" t="str">
        <f>IF(AND('331-CT'!$G$5=TH!G476,OR(M476="331",N476="331")),"x","")</f>
        <v/>
      </c>
      <c r="P476" s="43" t="str">
        <f>IF(AND(A476='111'!$L$11,OR($M476=$P$7,$N476=$P$7)),"x","")</f>
        <v/>
      </c>
      <c r="Q476" s="43" t="str">
        <f>IF(AND($M476=$P$7,$A476&lt;'111'!$L$11),"x","")</f>
        <v/>
      </c>
      <c r="R476" s="43" t="str">
        <f>IF(AND($N476=$P$7,$A476&lt;'111'!$L$11),"x","")</f>
        <v/>
      </c>
    </row>
    <row r="477" spans="1:18" ht="15.75" customHeight="1">
      <c r="A477" s="32">
        <f t="shared" si="20"/>
        <v>3</v>
      </c>
      <c r="B477" s="33">
        <f t="shared" si="21"/>
        <v>42813</v>
      </c>
      <c r="C477" s="108"/>
      <c r="D477" s="33">
        <v>42813</v>
      </c>
      <c r="E477" s="86" t="s">
        <v>581</v>
      </c>
      <c r="F477" s="101" t="s">
        <v>391</v>
      </c>
      <c r="G477" s="41" t="s">
        <v>686</v>
      </c>
      <c r="H477" s="97">
        <v>11597</v>
      </c>
      <c r="I477" s="97">
        <v>10000</v>
      </c>
      <c r="J477" s="96"/>
      <c r="K477" s="97"/>
      <c r="L477" s="34">
        <f t="shared" si="22"/>
        <v>115970000</v>
      </c>
      <c r="M477" s="35" t="s">
        <v>92</v>
      </c>
      <c r="N477" s="35" t="s">
        <v>8</v>
      </c>
      <c r="O477" s="43" t="str">
        <f>IF(AND('331-CT'!$G$5=TH!G477,OR(M477="331",N477="331")),"x","")</f>
        <v/>
      </c>
      <c r="P477" s="43" t="str">
        <f>IF(AND(A477='111'!$L$11,OR($M477=$P$7,$N477=$P$7)),"x","")</f>
        <v/>
      </c>
      <c r="Q477" s="43" t="str">
        <f>IF(AND($M477=$P$7,$A477&lt;'111'!$L$11),"x","")</f>
        <v/>
      </c>
      <c r="R477" s="43" t="str">
        <f>IF(AND($N477=$P$7,$A477&lt;'111'!$L$11),"x","")</f>
        <v/>
      </c>
    </row>
    <row r="478" spans="1:18" ht="15.75" customHeight="1">
      <c r="A478" s="32">
        <f t="shared" si="20"/>
        <v>3</v>
      </c>
      <c r="B478" s="33">
        <f t="shared" si="21"/>
        <v>42814</v>
      </c>
      <c r="C478" s="108"/>
      <c r="D478" s="33">
        <v>42814</v>
      </c>
      <c r="E478" s="86" t="s">
        <v>473</v>
      </c>
      <c r="F478" s="101" t="s">
        <v>391</v>
      </c>
      <c r="G478" s="7" t="s">
        <v>83</v>
      </c>
      <c r="H478" s="97">
        <v>3840</v>
      </c>
      <c r="I478" s="97">
        <v>15000</v>
      </c>
      <c r="J478" s="96"/>
      <c r="K478" s="97"/>
      <c r="L478" s="34">
        <f t="shared" si="22"/>
        <v>57600000</v>
      </c>
      <c r="M478" s="35" t="s">
        <v>92</v>
      </c>
      <c r="N478" s="35" t="s">
        <v>8</v>
      </c>
      <c r="O478" s="43" t="str">
        <f>IF(AND('331-CT'!$G$5=TH!G478,OR(M478="331",N478="331")),"x","")</f>
        <v/>
      </c>
      <c r="P478" s="43" t="str">
        <f>IF(AND(A478='111'!$L$11,OR($M478=$P$7,$N478=$P$7)),"x","")</f>
        <v/>
      </c>
      <c r="Q478" s="43" t="str">
        <f>IF(AND($M478=$P$7,$A478&lt;'111'!$L$11),"x","")</f>
        <v/>
      </c>
      <c r="R478" s="43" t="str">
        <f>IF(AND($N478=$P$7,$A478&lt;'111'!$L$11),"x","")</f>
        <v/>
      </c>
    </row>
    <row r="479" spans="1:18" ht="15.75" customHeight="1">
      <c r="A479" s="32">
        <f t="shared" si="20"/>
        <v>3</v>
      </c>
      <c r="B479" s="33">
        <f t="shared" si="21"/>
        <v>42814</v>
      </c>
      <c r="C479" s="108"/>
      <c r="D479" s="33">
        <v>42814</v>
      </c>
      <c r="E479" s="86" t="s">
        <v>581</v>
      </c>
      <c r="F479" s="101" t="s">
        <v>391</v>
      </c>
      <c r="G479" s="7" t="s">
        <v>89</v>
      </c>
      <c r="H479" s="97">
        <v>13532</v>
      </c>
      <c r="I479" s="97">
        <v>9500</v>
      </c>
      <c r="J479" s="96"/>
      <c r="K479" s="97"/>
      <c r="L479" s="34">
        <f t="shared" si="22"/>
        <v>128554000</v>
      </c>
      <c r="M479" s="35" t="s">
        <v>92</v>
      </c>
      <c r="N479" s="35" t="s">
        <v>8</v>
      </c>
      <c r="O479" s="43" t="str">
        <f>IF(AND('331-CT'!$G$5=TH!G479,OR(M479="331",N479="331")),"x","")</f>
        <v/>
      </c>
      <c r="P479" s="43" t="str">
        <f>IF(AND(A479='111'!$L$11,OR($M479=$P$7,$N479=$P$7)),"x","")</f>
        <v/>
      </c>
      <c r="Q479" s="43" t="str">
        <f>IF(AND($M479=$P$7,$A479&lt;'111'!$L$11),"x","")</f>
        <v/>
      </c>
      <c r="R479" s="43" t="str">
        <f>IF(AND($N479=$P$7,$A479&lt;'111'!$L$11),"x","")</f>
        <v/>
      </c>
    </row>
    <row r="480" spans="1:18" ht="15.75" customHeight="1">
      <c r="A480" s="32">
        <f t="shared" si="20"/>
        <v>3</v>
      </c>
      <c r="B480" s="33">
        <f t="shared" si="21"/>
        <v>42814</v>
      </c>
      <c r="C480" s="108"/>
      <c r="D480" s="33">
        <v>42814</v>
      </c>
      <c r="E480" s="86" t="s">
        <v>581</v>
      </c>
      <c r="F480" s="101" t="s">
        <v>391</v>
      </c>
      <c r="G480" s="7" t="s">
        <v>89</v>
      </c>
      <c r="H480" s="97">
        <v>12710</v>
      </c>
      <c r="I480" s="97">
        <v>9500</v>
      </c>
      <c r="J480" s="96"/>
      <c r="K480" s="97"/>
      <c r="L480" s="34">
        <f t="shared" si="22"/>
        <v>120745000</v>
      </c>
      <c r="M480" s="35" t="s">
        <v>92</v>
      </c>
      <c r="N480" s="35" t="s">
        <v>8</v>
      </c>
      <c r="O480" s="43" t="str">
        <f>IF(AND('331-CT'!$G$5=TH!G480,OR(M480="331",N480="331")),"x","")</f>
        <v/>
      </c>
      <c r="P480" s="43" t="str">
        <f>IF(AND(A480='111'!$L$11,OR($M480=$P$7,$N480=$P$7)),"x","")</f>
        <v/>
      </c>
      <c r="Q480" s="43" t="str">
        <f>IF(AND($M480=$P$7,$A480&lt;'111'!$L$11),"x","")</f>
        <v/>
      </c>
      <c r="R480" s="43" t="str">
        <f>IF(AND($N480=$P$7,$A480&lt;'111'!$L$11),"x","")</f>
        <v/>
      </c>
    </row>
    <row r="481" spans="1:18" ht="15.75" hidden="1" customHeight="1">
      <c r="A481" s="32">
        <f t="shared" si="20"/>
        <v>3</v>
      </c>
      <c r="B481" s="33">
        <f t="shared" si="21"/>
        <v>42814</v>
      </c>
      <c r="C481" s="108" t="s">
        <v>443</v>
      </c>
      <c r="D481" s="33">
        <v>42814</v>
      </c>
      <c r="E481" s="86" t="s">
        <v>726</v>
      </c>
      <c r="F481" s="101"/>
      <c r="G481" s="7" t="s">
        <v>109</v>
      </c>
      <c r="H481" s="97"/>
      <c r="I481" s="97"/>
      <c r="J481" s="96"/>
      <c r="K481" s="97"/>
      <c r="L481" s="34">
        <v>230000000</v>
      </c>
      <c r="M481" s="35" t="s">
        <v>33</v>
      </c>
      <c r="N481" s="35"/>
      <c r="O481" s="43" t="str">
        <f>IF(AND('331-CT'!$G$5=TH!G481,OR(M481="331",N481="331")),"x","")</f>
        <v/>
      </c>
      <c r="P481" s="43" t="str">
        <f>IF(AND(A481='111'!$L$11,OR($M481=$P$7,$N481=$P$7)),"x","")</f>
        <v/>
      </c>
      <c r="Q481" s="43" t="str">
        <f>IF(AND($M481=$P$7,$A481&lt;'111'!$L$11),"x","")</f>
        <v>x</v>
      </c>
      <c r="R481" s="43" t="str">
        <f>IF(AND($N481=$P$7,$A481&lt;'111'!$L$11),"x","")</f>
        <v/>
      </c>
    </row>
    <row r="482" spans="1:18" ht="15.75" hidden="1" customHeight="1">
      <c r="A482" s="32">
        <f t="shared" si="20"/>
        <v>3</v>
      </c>
      <c r="B482" s="33">
        <f t="shared" si="21"/>
        <v>42814</v>
      </c>
      <c r="C482" s="108" t="s">
        <v>445</v>
      </c>
      <c r="D482" s="33">
        <v>42814</v>
      </c>
      <c r="E482" s="86" t="s">
        <v>727</v>
      </c>
      <c r="F482" s="101"/>
      <c r="G482" s="149" t="s">
        <v>344</v>
      </c>
      <c r="H482" s="97"/>
      <c r="I482" s="97"/>
      <c r="J482" s="96"/>
      <c r="K482" s="97"/>
      <c r="L482" s="34">
        <v>200000000</v>
      </c>
      <c r="M482" s="35" t="s">
        <v>33</v>
      </c>
      <c r="N482" s="35"/>
      <c r="O482" s="43" t="str">
        <f>IF(AND('331-CT'!$G$5=TH!G482,OR(M482="331",N482="331")),"x","")</f>
        <v/>
      </c>
      <c r="P482" s="43" t="str">
        <f>IF(AND(A482='111'!$L$11,OR($M482=$P$7,$N482=$P$7)),"x","")</f>
        <v/>
      </c>
      <c r="Q482" s="43" t="str">
        <f>IF(AND($M482=$P$7,$A482&lt;'111'!$L$11),"x","")</f>
        <v>x</v>
      </c>
      <c r="R482" s="43" t="str">
        <f>IF(AND($N482=$P$7,$A482&lt;'111'!$L$11),"x","")</f>
        <v/>
      </c>
    </row>
    <row r="483" spans="1:18" ht="15.75" hidden="1" customHeight="1">
      <c r="A483" s="32">
        <f t="shared" si="20"/>
        <v>3</v>
      </c>
      <c r="B483" s="33">
        <f t="shared" si="21"/>
        <v>42814</v>
      </c>
      <c r="C483" s="108" t="s">
        <v>436</v>
      </c>
      <c r="D483" s="33">
        <v>42814</v>
      </c>
      <c r="E483" s="86" t="s">
        <v>728</v>
      </c>
      <c r="F483" s="101"/>
      <c r="G483" s="149"/>
      <c r="H483" s="97"/>
      <c r="I483" s="97"/>
      <c r="J483" s="96"/>
      <c r="K483" s="97"/>
      <c r="L483" s="34">
        <v>370000000</v>
      </c>
      <c r="M483" s="35"/>
      <c r="N483" s="35" t="s">
        <v>33</v>
      </c>
      <c r="O483" s="43" t="str">
        <f>IF(AND('331-CT'!$G$5=TH!G483,OR(M483="331",N483="331")),"x","")</f>
        <v/>
      </c>
      <c r="P483" s="43" t="str">
        <f>IF(AND(A483='111'!$L$11,OR($M483=$P$7,$N483=$P$7)),"x","")</f>
        <v/>
      </c>
      <c r="Q483" s="43" t="str">
        <f>IF(AND($M483=$P$7,$A483&lt;'111'!$L$11),"x","")</f>
        <v/>
      </c>
      <c r="R483" s="43" t="str">
        <f>IF(AND($N483=$P$7,$A483&lt;'111'!$L$11),"x","")</f>
        <v>x</v>
      </c>
    </row>
    <row r="484" spans="1:18" ht="15.75" hidden="1" customHeight="1">
      <c r="A484" s="32">
        <f t="shared" si="20"/>
        <v>3</v>
      </c>
      <c r="B484" s="33">
        <f t="shared" si="21"/>
        <v>42814</v>
      </c>
      <c r="C484" s="108" t="s">
        <v>437</v>
      </c>
      <c r="D484" s="33">
        <v>42814</v>
      </c>
      <c r="E484" s="86" t="s">
        <v>602</v>
      </c>
      <c r="F484" s="101"/>
      <c r="G484" s="149"/>
      <c r="H484" s="97"/>
      <c r="I484" s="97"/>
      <c r="J484" s="96"/>
      <c r="K484" s="97"/>
      <c r="L484" s="34">
        <v>10000000</v>
      </c>
      <c r="M484" s="35"/>
      <c r="N484" s="35" t="s">
        <v>33</v>
      </c>
      <c r="O484" s="43" t="str">
        <f>IF(AND('331-CT'!$G$5=TH!G484,OR(M484="331",N484="331")),"x","")</f>
        <v/>
      </c>
      <c r="P484" s="43" t="str">
        <f>IF(AND(A484='111'!$L$11,OR($M484=$P$7,$N484=$P$7)),"x","")</f>
        <v/>
      </c>
      <c r="Q484" s="43" t="str">
        <f>IF(AND($M484=$P$7,$A484&lt;'111'!$L$11),"x","")</f>
        <v/>
      </c>
      <c r="R484" s="43" t="str">
        <f>IF(AND($N484=$P$7,$A484&lt;'111'!$L$11),"x","")</f>
        <v>x</v>
      </c>
    </row>
    <row r="485" spans="1:18" ht="15.75" hidden="1" customHeight="1">
      <c r="A485" s="32">
        <f t="shared" si="20"/>
        <v>3</v>
      </c>
      <c r="B485" s="33">
        <f t="shared" si="21"/>
        <v>42814</v>
      </c>
      <c r="C485" s="108" t="s">
        <v>438</v>
      </c>
      <c r="D485" s="33">
        <v>42814</v>
      </c>
      <c r="E485" s="86" t="s">
        <v>729</v>
      </c>
      <c r="F485" s="101"/>
      <c r="G485" s="149"/>
      <c r="H485" s="97"/>
      <c r="I485" s="97"/>
      <c r="J485" s="96"/>
      <c r="K485" s="97"/>
      <c r="L485" s="34">
        <v>1600000</v>
      </c>
      <c r="M485" s="35"/>
      <c r="N485" s="35" t="s">
        <v>33</v>
      </c>
      <c r="O485" s="43" t="str">
        <f>IF(AND('331-CT'!$G$5=TH!G485,OR(M485="331",N485="331")),"x","")</f>
        <v/>
      </c>
      <c r="P485" s="43" t="str">
        <f>IF(AND(A485='111'!$L$11,OR($M485=$P$7,$N485=$P$7)),"x","")</f>
        <v/>
      </c>
      <c r="Q485" s="43" t="str">
        <f>IF(AND($M485=$P$7,$A485&lt;'111'!$L$11),"x","")</f>
        <v/>
      </c>
      <c r="R485" s="43" t="str">
        <f>IF(AND($N485=$P$7,$A485&lt;'111'!$L$11),"x","")</f>
        <v>x</v>
      </c>
    </row>
    <row r="486" spans="1:18" ht="15.75" hidden="1" customHeight="1">
      <c r="A486" s="32">
        <f t="shared" si="20"/>
        <v>3</v>
      </c>
      <c r="B486" s="33">
        <f t="shared" si="21"/>
        <v>42815</v>
      </c>
      <c r="C486" s="108" t="s">
        <v>439</v>
      </c>
      <c r="D486" s="33">
        <v>42815</v>
      </c>
      <c r="E486" s="86" t="s">
        <v>731</v>
      </c>
      <c r="F486" s="101"/>
      <c r="G486" s="149"/>
      <c r="H486" s="97"/>
      <c r="I486" s="97"/>
      <c r="J486" s="96"/>
      <c r="K486" s="97"/>
      <c r="L486" s="34">
        <v>25340000</v>
      </c>
      <c r="M486" s="35"/>
      <c r="N486" s="35" t="s">
        <v>33</v>
      </c>
      <c r="O486" s="43" t="str">
        <f>IF(AND('331-CT'!$G$5=TH!G486,OR(M486="331",N486="331")),"x","")</f>
        <v/>
      </c>
      <c r="P486" s="43" t="str">
        <f>IF(AND(A486='111'!$L$11,OR($M486=$P$7,$N486=$P$7)),"x","")</f>
        <v/>
      </c>
      <c r="Q486" s="43" t="str">
        <f>IF(AND($M486=$P$7,$A486&lt;'111'!$L$11),"x","")</f>
        <v/>
      </c>
      <c r="R486" s="43" t="str">
        <f>IF(AND($N486=$P$7,$A486&lt;'111'!$L$11),"x","")</f>
        <v>x</v>
      </c>
    </row>
    <row r="487" spans="1:18" ht="15.75" hidden="1" customHeight="1">
      <c r="A487" s="32">
        <f t="shared" si="20"/>
        <v>3</v>
      </c>
      <c r="B487" s="33">
        <f t="shared" si="21"/>
        <v>42815</v>
      </c>
      <c r="C487" s="108" t="s">
        <v>440</v>
      </c>
      <c r="D487" s="33">
        <v>42815</v>
      </c>
      <c r="E487" s="86" t="s">
        <v>732</v>
      </c>
      <c r="F487" s="101"/>
      <c r="G487" s="149"/>
      <c r="H487" s="97"/>
      <c r="I487" s="97"/>
      <c r="J487" s="96"/>
      <c r="K487" s="97"/>
      <c r="L487" s="34">
        <v>2000000</v>
      </c>
      <c r="M487" s="35"/>
      <c r="N487" s="35" t="s">
        <v>33</v>
      </c>
      <c r="O487" s="43" t="str">
        <f>IF(AND('331-CT'!$G$5=TH!G487,OR(M487="331",N487="331")),"x","")</f>
        <v/>
      </c>
      <c r="P487" s="43" t="str">
        <f>IF(AND(A487='111'!$L$11,OR($M487=$P$7,$N487=$P$7)),"x","")</f>
        <v/>
      </c>
      <c r="Q487" s="43" t="str">
        <f>IF(AND($M487=$P$7,$A487&lt;'111'!$L$11),"x","")</f>
        <v/>
      </c>
      <c r="R487" s="43" t="str">
        <f>IF(AND($N487=$P$7,$A487&lt;'111'!$L$11),"x","")</f>
        <v>x</v>
      </c>
    </row>
    <row r="488" spans="1:18" ht="15.75" hidden="1" customHeight="1">
      <c r="A488" s="32">
        <f t="shared" si="20"/>
        <v>3</v>
      </c>
      <c r="B488" s="33">
        <f t="shared" si="21"/>
        <v>42815</v>
      </c>
      <c r="C488" s="108" t="s">
        <v>483</v>
      </c>
      <c r="D488" s="33">
        <v>42815</v>
      </c>
      <c r="E488" s="86" t="s">
        <v>312</v>
      </c>
      <c r="F488" s="101"/>
      <c r="G488" s="149"/>
      <c r="H488" s="97"/>
      <c r="I488" s="97"/>
      <c r="J488" s="96"/>
      <c r="K488" s="97"/>
      <c r="L488" s="34">
        <v>760000000</v>
      </c>
      <c r="M488" s="35" t="s">
        <v>33</v>
      </c>
      <c r="N488" s="35"/>
      <c r="O488" s="43" t="str">
        <f>IF(AND('331-CT'!$G$5=TH!G488,OR(M488="331",N488="331")),"x","")</f>
        <v/>
      </c>
      <c r="P488" s="43" t="str">
        <f>IF(AND(A488='111'!$L$11,OR($M488=$P$7,$N488=$P$7)),"x","")</f>
        <v/>
      </c>
      <c r="Q488" s="43" t="str">
        <f>IF(AND($M488=$P$7,$A488&lt;'111'!$L$11),"x","")</f>
        <v>x</v>
      </c>
      <c r="R488" s="43" t="str">
        <f>IF(AND($N488=$P$7,$A488&lt;'111'!$L$11),"x","")</f>
        <v/>
      </c>
    </row>
    <row r="489" spans="1:18" ht="15.75" hidden="1" customHeight="1">
      <c r="A489" s="32">
        <f t="shared" si="20"/>
        <v>3</v>
      </c>
      <c r="B489" s="33">
        <f t="shared" si="21"/>
        <v>42815</v>
      </c>
      <c r="C489" s="108" t="s">
        <v>441</v>
      </c>
      <c r="D489" s="33">
        <v>42815</v>
      </c>
      <c r="E489" s="86" t="s">
        <v>733</v>
      </c>
      <c r="F489" s="101"/>
      <c r="G489" s="149"/>
      <c r="H489" s="97"/>
      <c r="I489" s="97"/>
      <c r="J489" s="96"/>
      <c r="K489" s="97"/>
      <c r="L489" s="34">
        <v>30000000</v>
      </c>
      <c r="M489" s="35"/>
      <c r="N489" s="35" t="s">
        <v>33</v>
      </c>
      <c r="O489" s="43" t="str">
        <f>IF(AND('331-CT'!$G$5=TH!G489,OR(M489="331",N489="331")),"x","")</f>
        <v/>
      </c>
      <c r="P489" s="43" t="str">
        <f>IF(AND(A489='111'!$L$11,OR($M489=$P$7,$N489=$P$7)),"x","")</f>
        <v/>
      </c>
      <c r="Q489" s="43" t="str">
        <f>IF(AND($M489=$P$7,$A489&lt;'111'!$L$11),"x","")</f>
        <v/>
      </c>
      <c r="R489" s="43" t="str">
        <f>IF(AND($N489=$P$7,$A489&lt;'111'!$L$11),"x","")</f>
        <v>x</v>
      </c>
    </row>
    <row r="490" spans="1:18" ht="15.75" hidden="1" customHeight="1">
      <c r="A490" s="32">
        <f t="shared" si="20"/>
        <v>3</v>
      </c>
      <c r="B490" s="33">
        <f t="shared" si="21"/>
        <v>42815</v>
      </c>
      <c r="C490" s="108" t="s">
        <v>444</v>
      </c>
      <c r="D490" s="33">
        <v>42815</v>
      </c>
      <c r="E490" s="86" t="s">
        <v>630</v>
      </c>
      <c r="F490" s="101"/>
      <c r="G490" s="41" t="s">
        <v>78</v>
      </c>
      <c r="H490" s="97"/>
      <c r="I490" s="97"/>
      <c r="J490" s="96"/>
      <c r="K490" s="97"/>
      <c r="L490" s="34">
        <v>256000000</v>
      </c>
      <c r="M490" s="35" t="s">
        <v>8</v>
      </c>
      <c r="N490" s="35" t="s">
        <v>33</v>
      </c>
      <c r="O490" s="43" t="str">
        <f>IF(AND('331-CT'!$G$5=TH!G490,OR(M490="331",N490="331")),"x","")</f>
        <v/>
      </c>
      <c r="P490" s="43" t="str">
        <f>IF(AND(A490='111'!$L$11,OR($M490=$P$7,$N490=$P$7)),"x","")</f>
        <v/>
      </c>
      <c r="Q490" s="43" t="str">
        <f>IF(AND($M490=$P$7,$A490&lt;'111'!$L$11),"x","")</f>
        <v/>
      </c>
      <c r="R490" s="43" t="str">
        <f>IF(AND($N490=$P$7,$A490&lt;'111'!$L$11),"x","")</f>
        <v>x</v>
      </c>
    </row>
    <row r="491" spans="1:18" ht="15.75" hidden="1" customHeight="1">
      <c r="A491" s="32">
        <f t="shared" si="20"/>
        <v>3</v>
      </c>
      <c r="B491" s="33">
        <f t="shared" si="21"/>
        <v>42815</v>
      </c>
      <c r="C491" s="108" t="s">
        <v>444</v>
      </c>
      <c r="D491" s="33">
        <v>42815</v>
      </c>
      <c r="E491" s="86" t="s">
        <v>630</v>
      </c>
      <c r="F491" s="101"/>
      <c r="G491" s="41" t="s">
        <v>78</v>
      </c>
      <c r="H491" s="97"/>
      <c r="I491" s="97"/>
      <c r="J491" s="96"/>
      <c r="K491" s="97"/>
      <c r="L491" s="34">
        <v>225000</v>
      </c>
      <c r="M491" s="35" t="s">
        <v>8</v>
      </c>
      <c r="N491" s="35"/>
      <c r="O491" s="43" t="str">
        <f>IF(AND('331-CT'!$G$5=TH!G491,OR(M491="331",N491="331")),"x","")</f>
        <v/>
      </c>
      <c r="P491" s="43" t="str">
        <f>IF(AND(A491='111'!$L$11,OR($M491=$P$7,$N491=$P$7)),"x","")</f>
        <v/>
      </c>
      <c r="Q491" s="43" t="str">
        <f>IF(AND($M491=$P$7,$A491&lt;'111'!$L$11),"x","")</f>
        <v/>
      </c>
      <c r="R491" s="43" t="str">
        <f>IF(AND($N491=$P$7,$A491&lt;'111'!$L$11),"x","")</f>
        <v/>
      </c>
    </row>
    <row r="492" spans="1:18" ht="15.75" hidden="1" customHeight="1">
      <c r="A492" s="32">
        <f t="shared" si="20"/>
        <v>3</v>
      </c>
      <c r="B492" s="33">
        <f t="shared" si="21"/>
        <v>42815</v>
      </c>
      <c r="C492" s="108" t="s">
        <v>446</v>
      </c>
      <c r="D492" s="33">
        <v>42815</v>
      </c>
      <c r="E492" s="86" t="s">
        <v>630</v>
      </c>
      <c r="F492" s="101"/>
      <c r="G492" s="40" t="s">
        <v>79</v>
      </c>
      <c r="H492" s="97"/>
      <c r="I492" s="97"/>
      <c r="J492" s="96"/>
      <c r="K492" s="97"/>
      <c r="L492" s="34">
        <v>100000000</v>
      </c>
      <c r="M492" s="35" t="s">
        <v>8</v>
      </c>
      <c r="N492" s="35" t="s">
        <v>33</v>
      </c>
      <c r="O492" s="43" t="str">
        <f>IF(AND('331-CT'!$G$5=TH!G492,OR(M492="331",N492="331")),"x","")</f>
        <v/>
      </c>
      <c r="P492" s="43" t="str">
        <f>IF(AND(A492='111'!$L$11,OR($M492=$P$7,$N492=$P$7)),"x","")</f>
        <v/>
      </c>
      <c r="Q492" s="43" t="str">
        <f>IF(AND($M492=$P$7,$A492&lt;'111'!$L$11),"x","")</f>
        <v/>
      </c>
      <c r="R492" s="43" t="str">
        <f>IF(AND($N492=$P$7,$A492&lt;'111'!$L$11),"x","")</f>
        <v>x</v>
      </c>
    </row>
    <row r="493" spans="1:18" ht="15.75" hidden="1" customHeight="1">
      <c r="A493" s="32">
        <f t="shared" si="20"/>
        <v>3</v>
      </c>
      <c r="B493" s="33">
        <f t="shared" si="21"/>
        <v>42815</v>
      </c>
      <c r="C493" s="108" t="s">
        <v>447</v>
      </c>
      <c r="D493" s="33">
        <v>42815</v>
      </c>
      <c r="E493" s="86" t="s">
        <v>734</v>
      </c>
      <c r="F493" s="101"/>
      <c r="G493" s="149"/>
      <c r="H493" s="97"/>
      <c r="I493" s="97"/>
      <c r="J493" s="96"/>
      <c r="K493" s="97"/>
      <c r="L493" s="34">
        <v>35433000</v>
      </c>
      <c r="M493" s="35"/>
      <c r="N493" s="35" t="s">
        <v>33</v>
      </c>
      <c r="O493" s="43" t="str">
        <f>IF(AND('331-CT'!$G$5=TH!G493,OR(M493="331",N493="331")),"x","")</f>
        <v/>
      </c>
      <c r="P493" s="43" t="str">
        <f>IF(AND(A493='111'!$L$11,OR($M493=$P$7,$N493=$P$7)),"x","")</f>
        <v/>
      </c>
      <c r="Q493" s="43" t="str">
        <f>IF(AND($M493=$P$7,$A493&lt;'111'!$L$11),"x","")</f>
        <v/>
      </c>
      <c r="R493" s="43" t="str">
        <f>IF(AND($N493=$P$7,$A493&lt;'111'!$L$11),"x","")</f>
        <v>x</v>
      </c>
    </row>
    <row r="494" spans="1:18" ht="15.75" hidden="1" customHeight="1">
      <c r="A494" s="32">
        <f t="shared" si="20"/>
        <v>3</v>
      </c>
      <c r="B494" s="33">
        <f t="shared" si="21"/>
        <v>42815</v>
      </c>
      <c r="C494" s="108" t="s">
        <v>448</v>
      </c>
      <c r="D494" s="33">
        <v>42815</v>
      </c>
      <c r="E494" s="86" t="s">
        <v>735</v>
      </c>
      <c r="F494" s="101"/>
      <c r="G494" s="149"/>
      <c r="H494" s="97"/>
      <c r="I494" s="97"/>
      <c r="J494" s="96"/>
      <c r="K494" s="97"/>
      <c r="L494" s="34">
        <v>100000000</v>
      </c>
      <c r="M494" s="35"/>
      <c r="N494" s="35" t="s">
        <v>33</v>
      </c>
      <c r="O494" s="43" t="str">
        <f>IF(AND('331-CT'!$G$5=TH!G494,OR(M494="331",N494="331")),"x","")</f>
        <v/>
      </c>
      <c r="P494" s="43" t="str">
        <f>IF(AND(A494='111'!$L$11,OR($M494=$P$7,$N494=$P$7)),"x","")</f>
        <v/>
      </c>
      <c r="Q494" s="43" t="str">
        <f>IF(AND($M494=$P$7,$A494&lt;'111'!$L$11),"x","")</f>
        <v/>
      </c>
      <c r="R494" s="43" t="str">
        <f>IF(AND($N494=$P$7,$A494&lt;'111'!$L$11),"x","")</f>
        <v>x</v>
      </c>
    </row>
    <row r="495" spans="1:18" ht="15.75" hidden="1" customHeight="1">
      <c r="A495" s="32">
        <f t="shared" si="20"/>
        <v>3</v>
      </c>
      <c r="B495" s="33">
        <f t="shared" si="21"/>
        <v>42815</v>
      </c>
      <c r="C495" s="108" t="s">
        <v>449</v>
      </c>
      <c r="D495" s="33">
        <v>42815</v>
      </c>
      <c r="E495" s="86" t="s">
        <v>630</v>
      </c>
      <c r="F495" s="101"/>
      <c r="G495" s="41" t="s">
        <v>686</v>
      </c>
      <c r="H495" s="97"/>
      <c r="I495" s="97"/>
      <c r="J495" s="96"/>
      <c r="K495" s="97"/>
      <c r="L495" s="34">
        <v>200000000</v>
      </c>
      <c r="M495" s="35" t="s">
        <v>8</v>
      </c>
      <c r="N495" s="35" t="s">
        <v>33</v>
      </c>
      <c r="O495" s="43" t="str">
        <f>IF(AND('331-CT'!$G$5=TH!G495,OR(M495="331",N495="331")),"x","")</f>
        <v/>
      </c>
      <c r="P495" s="43" t="str">
        <f>IF(AND(A495='111'!$L$11,OR($M495=$P$7,$N495=$P$7)),"x","")</f>
        <v/>
      </c>
      <c r="Q495" s="43" t="str">
        <f>IF(AND($M495=$P$7,$A495&lt;'111'!$L$11),"x","")</f>
        <v/>
      </c>
      <c r="R495" s="43" t="str">
        <f>IF(AND($N495=$P$7,$A495&lt;'111'!$L$11),"x","")</f>
        <v>x</v>
      </c>
    </row>
    <row r="496" spans="1:18" ht="15.75" customHeight="1">
      <c r="A496" s="32">
        <f t="shared" si="20"/>
        <v>3</v>
      </c>
      <c r="B496" s="33">
        <f t="shared" si="21"/>
        <v>42815</v>
      </c>
      <c r="C496" s="108"/>
      <c r="D496" s="33">
        <v>42815</v>
      </c>
      <c r="E496" s="86" t="s">
        <v>470</v>
      </c>
      <c r="F496" s="101"/>
      <c r="G496" s="149" t="s">
        <v>707</v>
      </c>
      <c r="H496" s="97">
        <v>1920</v>
      </c>
      <c r="I496" s="97">
        <v>55000</v>
      </c>
      <c r="J496" s="96"/>
      <c r="K496" s="97"/>
      <c r="L496" s="34">
        <f t="shared" ref="L496:L501" si="23">ROUND(H496*I496,-3)</f>
        <v>105600000</v>
      </c>
      <c r="M496" s="35" t="s">
        <v>92</v>
      </c>
      <c r="N496" s="35" t="s">
        <v>8</v>
      </c>
      <c r="O496" s="43" t="str">
        <f>IF(AND('331-CT'!$G$5=TH!G496,OR(M496="331",N496="331")),"x","")</f>
        <v/>
      </c>
      <c r="P496" s="43" t="str">
        <f>IF(AND(A496='111'!$L$11,OR($M496=$P$7,$N496=$P$7)),"x","")</f>
        <v/>
      </c>
      <c r="Q496" s="43" t="str">
        <f>IF(AND($M496=$P$7,$A496&lt;'111'!$L$11),"x","")</f>
        <v/>
      </c>
      <c r="R496" s="43" t="str">
        <f>IF(AND($N496=$P$7,$A496&lt;'111'!$L$11),"x","")</f>
        <v/>
      </c>
    </row>
    <row r="497" spans="1:18" ht="15.75" customHeight="1">
      <c r="A497" s="32">
        <f t="shared" si="20"/>
        <v>3</v>
      </c>
      <c r="B497" s="33">
        <f t="shared" si="21"/>
        <v>42815</v>
      </c>
      <c r="C497" s="108"/>
      <c r="D497" s="33">
        <v>42815</v>
      </c>
      <c r="E497" s="86" t="s">
        <v>742</v>
      </c>
      <c r="F497" s="101"/>
      <c r="G497" s="149" t="s">
        <v>707</v>
      </c>
      <c r="H497" s="97">
        <v>56</v>
      </c>
      <c r="I497" s="97">
        <v>8714</v>
      </c>
      <c r="J497" s="96"/>
      <c r="K497" s="97"/>
      <c r="L497" s="34">
        <f t="shared" si="23"/>
        <v>488000</v>
      </c>
      <c r="M497" s="35" t="s">
        <v>92</v>
      </c>
      <c r="N497" s="35" t="s">
        <v>8</v>
      </c>
      <c r="O497" s="43" t="str">
        <f>IF(AND('331-CT'!$G$5=TH!G497,OR(M497="331",N497="331")),"x","")</f>
        <v/>
      </c>
      <c r="P497" s="43" t="str">
        <f>IF(AND(A497='111'!$L$11,OR($M497=$P$7,$N497=$P$7)),"x","")</f>
        <v/>
      </c>
      <c r="Q497" s="43" t="str">
        <f>IF(AND($M497=$P$7,$A497&lt;'111'!$L$11),"x","")</f>
        <v/>
      </c>
      <c r="R497" s="43" t="str">
        <f>IF(AND($N497=$P$7,$A497&lt;'111'!$L$11),"x","")</f>
        <v/>
      </c>
    </row>
    <row r="498" spans="1:18" ht="15.75" customHeight="1">
      <c r="A498" s="32">
        <f t="shared" si="20"/>
        <v>3</v>
      </c>
      <c r="B498" s="33">
        <f t="shared" si="21"/>
        <v>42815</v>
      </c>
      <c r="C498" s="108"/>
      <c r="D498" s="33">
        <v>42815</v>
      </c>
      <c r="E498" s="86" t="s">
        <v>744</v>
      </c>
      <c r="F498" s="41" t="s">
        <v>747</v>
      </c>
      <c r="G498" s="41" t="s">
        <v>686</v>
      </c>
      <c r="H498" s="97">
        <v>1653</v>
      </c>
      <c r="I498" s="97">
        <v>8500</v>
      </c>
      <c r="J498" s="96"/>
      <c r="K498" s="97"/>
      <c r="L498" s="34">
        <f t="shared" si="23"/>
        <v>14051000</v>
      </c>
      <c r="M498" s="35" t="s">
        <v>92</v>
      </c>
      <c r="N498" s="35" t="s">
        <v>8</v>
      </c>
      <c r="O498" s="43" t="str">
        <f>IF(AND('331-CT'!$G$5=TH!G498,OR(M498="331",N498="331")),"x","")</f>
        <v/>
      </c>
      <c r="P498" s="43" t="str">
        <f>IF(AND(A498='111'!$L$11,OR($M498=$P$7,$N498=$P$7)),"x","")</f>
        <v/>
      </c>
      <c r="Q498" s="43" t="str">
        <f>IF(AND($M498=$P$7,$A498&lt;'111'!$L$11),"x","")</f>
        <v/>
      </c>
      <c r="R498" s="43" t="str">
        <f>IF(AND($N498=$P$7,$A498&lt;'111'!$L$11),"x","")</f>
        <v/>
      </c>
    </row>
    <row r="499" spans="1:18" ht="15.75" customHeight="1">
      <c r="A499" s="32">
        <f t="shared" si="20"/>
        <v>3</v>
      </c>
      <c r="B499" s="33">
        <f t="shared" si="21"/>
        <v>42815</v>
      </c>
      <c r="C499" s="108"/>
      <c r="D499" s="33">
        <v>42815</v>
      </c>
      <c r="E499" s="86" t="s">
        <v>745</v>
      </c>
      <c r="F499" s="41" t="s">
        <v>747</v>
      </c>
      <c r="G499" s="41" t="s">
        <v>686</v>
      </c>
      <c r="H499" s="97">
        <v>5952</v>
      </c>
      <c r="I499" s="97">
        <v>8000</v>
      </c>
      <c r="J499" s="96"/>
      <c r="K499" s="97"/>
      <c r="L499" s="34">
        <f t="shared" si="23"/>
        <v>47616000</v>
      </c>
      <c r="M499" s="35" t="s">
        <v>92</v>
      </c>
      <c r="N499" s="35" t="s">
        <v>8</v>
      </c>
      <c r="O499" s="43" t="str">
        <f>IF(AND('331-CT'!$G$5=TH!G499,OR(M499="331",N499="331")),"x","")</f>
        <v/>
      </c>
      <c r="P499" s="43" t="str">
        <f>IF(AND(A499='111'!$L$11,OR($M499=$P$7,$N499=$P$7)),"x","")</f>
        <v/>
      </c>
      <c r="Q499" s="43" t="str">
        <f>IF(AND($M499=$P$7,$A499&lt;'111'!$L$11),"x","")</f>
        <v/>
      </c>
      <c r="R499" s="43" t="str">
        <f>IF(AND($N499=$P$7,$A499&lt;'111'!$L$11),"x","")</f>
        <v/>
      </c>
    </row>
    <row r="500" spans="1:18" ht="15.75" hidden="1" customHeight="1">
      <c r="A500" s="32">
        <f t="shared" si="20"/>
        <v>3</v>
      </c>
      <c r="B500" s="33">
        <f t="shared" si="21"/>
        <v>42815</v>
      </c>
      <c r="C500" s="108"/>
      <c r="D500" s="33">
        <v>42815</v>
      </c>
      <c r="E500" s="86" t="s">
        <v>744</v>
      </c>
      <c r="F500" s="41" t="s">
        <v>686</v>
      </c>
      <c r="G500" s="41" t="s">
        <v>747</v>
      </c>
      <c r="H500" s="97">
        <v>1653</v>
      </c>
      <c r="I500" s="97">
        <v>8500</v>
      </c>
      <c r="J500" s="96"/>
      <c r="K500" s="97"/>
      <c r="L500" s="34">
        <f t="shared" si="23"/>
        <v>14051000</v>
      </c>
      <c r="M500" s="35" t="s">
        <v>8</v>
      </c>
      <c r="N500" s="35" t="s">
        <v>92</v>
      </c>
      <c r="O500" s="43" t="str">
        <f>IF(AND('331-CT'!$G$5=TH!G500,OR(M500="331",N500="331")),"x","")</f>
        <v/>
      </c>
      <c r="P500" s="43" t="str">
        <f>IF(AND(A500='111'!$L$11,OR($M500=$P$7,$N500=$P$7)),"x","")</f>
        <v/>
      </c>
      <c r="Q500" s="43" t="str">
        <f>IF(AND($M500=$P$7,$A500&lt;'111'!$L$11),"x","")</f>
        <v/>
      </c>
      <c r="R500" s="43" t="str">
        <f>IF(AND($N500=$P$7,$A500&lt;'111'!$L$11),"x","")</f>
        <v/>
      </c>
    </row>
    <row r="501" spans="1:18" ht="15.75" hidden="1" customHeight="1">
      <c r="A501" s="32">
        <f t="shared" si="20"/>
        <v>3</v>
      </c>
      <c r="B501" s="33">
        <f t="shared" si="21"/>
        <v>42815</v>
      </c>
      <c r="C501" s="108"/>
      <c r="D501" s="33">
        <v>42815</v>
      </c>
      <c r="E501" s="86" t="s">
        <v>745</v>
      </c>
      <c r="F501" s="41" t="s">
        <v>686</v>
      </c>
      <c r="G501" s="41" t="s">
        <v>747</v>
      </c>
      <c r="H501" s="97">
        <v>5952</v>
      </c>
      <c r="I501" s="97">
        <v>8000</v>
      </c>
      <c r="J501" s="96"/>
      <c r="K501" s="97"/>
      <c r="L501" s="34">
        <f t="shared" si="23"/>
        <v>47616000</v>
      </c>
      <c r="M501" s="35" t="s">
        <v>8</v>
      </c>
      <c r="N501" s="35" t="s">
        <v>92</v>
      </c>
      <c r="O501" s="43" t="str">
        <f>IF(AND('331-CT'!$G$5=TH!G501,OR(M501="331",N501="331")),"x","")</f>
        <v/>
      </c>
      <c r="P501" s="43" t="str">
        <f>IF(AND(A501='111'!$L$11,OR($M501=$P$7,$N501=$P$7)),"x","")</f>
        <v/>
      </c>
      <c r="Q501" s="43" t="str">
        <f>IF(AND($M501=$P$7,$A501&lt;'111'!$L$11),"x","")</f>
        <v/>
      </c>
      <c r="R501" s="43" t="str">
        <f>IF(AND($N501=$P$7,$A501&lt;'111'!$L$11),"x","")</f>
        <v/>
      </c>
    </row>
    <row r="502" spans="1:18" ht="15.75" hidden="1" customHeight="1">
      <c r="A502" s="32">
        <f t="shared" si="20"/>
        <v>3</v>
      </c>
      <c r="B502" s="33">
        <f t="shared" si="21"/>
        <v>42816</v>
      </c>
      <c r="C502" s="108" t="s">
        <v>450</v>
      </c>
      <c r="D502" s="33">
        <v>42816</v>
      </c>
      <c r="E502" s="86" t="s">
        <v>736</v>
      </c>
      <c r="F502" s="101"/>
      <c r="G502" s="149"/>
      <c r="H502" s="97"/>
      <c r="I502" s="97"/>
      <c r="J502" s="96"/>
      <c r="K502" s="97"/>
      <c r="L502" s="34">
        <v>2000000</v>
      </c>
      <c r="M502" s="35"/>
      <c r="N502" s="35" t="s">
        <v>33</v>
      </c>
      <c r="O502" s="43" t="str">
        <f>IF(AND('331-CT'!$G$5=TH!G502,OR(M502="331",N502="331")),"x","")</f>
        <v/>
      </c>
      <c r="P502" s="43" t="str">
        <f>IF(AND(A502='111'!$L$11,OR($M502=$P$7,$N502=$P$7)),"x","")</f>
        <v/>
      </c>
      <c r="Q502" s="43" t="str">
        <f>IF(AND($M502=$P$7,$A502&lt;'111'!$L$11),"x","")</f>
        <v/>
      </c>
      <c r="R502" s="43" t="str">
        <f>IF(AND($N502=$P$7,$A502&lt;'111'!$L$11),"x","")</f>
        <v>x</v>
      </c>
    </row>
    <row r="503" spans="1:18" ht="15.75" hidden="1" customHeight="1">
      <c r="A503" s="32">
        <f t="shared" si="20"/>
        <v>3</v>
      </c>
      <c r="B503" s="33">
        <f t="shared" si="21"/>
        <v>42816</v>
      </c>
      <c r="C503" s="108" t="s">
        <v>451</v>
      </c>
      <c r="D503" s="33">
        <v>42816</v>
      </c>
      <c r="E503" s="86" t="s">
        <v>737</v>
      </c>
      <c r="F503" s="101"/>
      <c r="G503" s="149"/>
      <c r="H503" s="97"/>
      <c r="I503" s="97"/>
      <c r="J503" s="96"/>
      <c r="K503" s="97"/>
      <c r="L503" s="34">
        <v>200000</v>
      </c>
      <c r="M503" s="35"/>
      <c r="N503" s="35" t="s">
        <v>33</v>
      </c>
      <c r="O503" s="43" t="str">
        <f>IF(AND('331-CT'!$G$5=TH!G503,OR(M503="331",N503="331")),"x","")</f>
        <v/>
      </c>
      <c r="P503" s="43" t="str">
        <f>IF(AND(A503='111'!$L$11,OR($M503=$P$7,$N503=$P$7)),"x","")</f>
        <v/>
      </c>
      <c r="Q503" s="43" t="str">
        <f>IF(AND($M503=$P$7,$A503&lt;'111'!$L$11),"x","")</f>
        <v/>
      </c>
      <c r="R503" s="43" t="str">
        <f>IF(AND($N503=$P$7,$A503&lt;'111'!$L$11),"x","")</f>
        <v>x</v>
      </c>
    </row>
    <row r="504" spans="1:18" ht="15.75" hidden="1" customHeight="1">
      <c r="A504" s="32">
        <f t="shared" si="20"/>
        <v>3</v>
      </c>
      <c r="B504" s="33">
        <f t="shared" si="21"/>
        <v>42816</v>
      </c>
      <c r="C504" s="108" t="s">
        <v>452</v>
      </c>
      <c r="D504" s="33">
        <v>42816</v>
      </c>
      <c r="E504" s="86" t="s">
        <v>738</v>
      </c>
      <c r="F504" s="101"/>
      <c r="G504" s="149"/>
      <c r="H504" s="97"/>
      <c r="I504" s="97"/>
      <c r="J504" s="96"/>
      <c r="K504" s="97"/>
      <c r="L504" s="34">
        <v>1000000</v>
      </c>
      <c r="M504" s="35"/>
      <c r="N504" s="35" t="s">
        <v>33</v>
      </c>
      <c r="O504" s="43" t="str">
        <f>IF(AND('331-CT'!$G$5=TH!G504,OR(M504="331",N504="331")),"x","")</f>
        <v/>
      </c>
      <c r="P504" s="43" t="str">
        <f>IF(AND(A504='111'!$L$11,OR($M504=$P$7,$N504=$P$7)),"x","")</f>
        <v/>
      </c>
      <c r="Q504" s="43" t="str">
        <f>IF(AND($M504=$P$7,$A504&lt;'111'!$L$11),"x","")</f>
        <v/>
      </c>
      <c r="R504" s="43" t="str">
        <f>IF(AND($N504=$P$7,$A504&lt;'111'!$L$11),"x","")</f>
        <v>x</v>
      </c>
    </row>
    <row r="505" spans="1:18" ht="15.75" customHeight="1">
      <c r="A505" s="32">
        <f t="shared" si="20"/>
        <v>3</v>
      </c>
      <c r="B505" s="33">
        <f t="shared" si="21"/>
        <v>42816</v>
      </c>
      <c r="C505" s="108"/>
      <c r="D505" s="33">
        <v>42816</v>
      </c>
      <c r="E505" s="86" t="s">
        <v>744</v>
      </c>
      <c r="F505" s="41" t="s">
        <v>747</v>
      </c>
      <c r="G505" s="41" t="s">
        <v>686</v>
      </c>
      <c r="H505" s="97">
        <v>11550</v>
      </c>
      <c r="I505" s="97">
        <v>8700</v>
      </c>
      <c r="J505" s="96"/>
      <c r="K505" s="97"/>
      <c r="L505" s="34">
        <f>ROUND(H505*I505,-3)</f>
        <v>100485000</v>
      </c>
      <c r="M505" s="35" t="s">
        <v>92</v>
      </c>
      <c r="N505" s="35" t="s">
        <v>8</v>
      </c>
      <c r="O505" s="43" t="str">
        <f>IF(AND('331-CT'!$G$5=TH!G505,OR(M505="331",N505="331")),"x","")</f>
        <v/>
      </c>
      <c r="P505" s="43" t="str">
        <f>IF(AND(A505='111'!$L$11,OR($M505=$P$7,$N505=$P$7)),"x","")</f>
        <v/>
      </c>
      <c r="Q505" s="43" t="str">
        <f>IF(AND($M505=$P$7,$A505&lt;'111'!$L$11),"x","")</f>
        <v/>
      </c>
      <c r="R505" s="43" t="str">
        <f>IF(AND($N505=$P$7,$A505&lt;'111'!$L$11),"x","")</f>
        <v/>
      </c>
    </row>
    <row r="506" spans="1:18" ht="15.75" customHeight="1">
      <c r="A506" s="32">
        <f t="shared" si="20"/>
        <v>3</v>
      </c>
      <c r="B506" s="33">
        <f t="shared" si="21"/>
        <v>42816</v>
      </c>
      <c r="C506" s="108"/>
      <c r="D506" s="33">
        <v>42816</v>
      </c>
      <c r="E506" s="86" t="s">
        <v>746</v>
      </c>
      <c r="F506" s="41" t="s">
        <v>747</v>
      </c>
      <c r="G506" s="41" t="s">
        <v>686</v>
      </c>
      <c r="H506" s="97">
        <v>2968</v>
      </c>
      <c r="I506" s="97">
        <v>8200</v>
      </c>
      <c r="J506" s="96"/>
      <c r="K506" s="97"/>
      <c r="L506" s="34">
        <f>ROUND(H506*I506,-3)</f>
        <v>24338000</v>
      </c>
      <c r="M506" s="35" t="s">
        <v>92</v>
      </c>
      <c r="N506" s="35" t="s">
        <v>8</v>
      </c>
      <c r="O506" s="43" t="str">
        <f>IF(AND('331-CT'!$G$5=TH!G506,OR(M506="331",N506="331")),"x","")</f>
        <v/>
      </c>
      <c r="P506" s="43" t="str">
        <f>IF(AND(A506='111'!$L$11,OR($M506=$P$7,$N506=$P$7)),"x","")</f>
        <v/>
      </c>
      <c r="Q506" s="43" t="str">
        <f>IF(AND($M506=$P$7,$A506&lt;'111'!$L$11),"x","")</f>
        <v/>
      </c>
      <c r="R506" s="43" t="str">
        <f>IF(AND($N506=$P$7,$A506&lt;'111'!$L$11),"x","")</f>
        <v/>
      </c>
    </row>
    <row r="507" spans="1:18" ht="15.75" hidden="1" customHeight="1">
      <c r="A507" s="32">
        <f t="shared" si="20"/>
        <v>3</v>
      </c>
      <c r="B507" s="33">
        <f t="shared" si="21"/>
        <v>42816</v>
      </c>
      <c r="C507" s="108"/>
      <c r="D507" s="33">
        <v>42816</v>
      </c>
      <c r="E507" s="86" t="s">
        <v>744</v>
      </c>
      <c r="F507" s="41" t="s">
        <v>686</v>
      </c>
      <c r="G507" s="41" t="s">
        <v>747</v>
      </c>
      <c r="H507" s="97">
        <v>11550</v>
      </c>
      <c r="I507" s="97">
        <v>9000</v>
      </c>
      <c r="J507" s="96"/>
      <c r="K507" s="97"/>
      <c r="L507" s="34">
        <f>ROUND(H507*I507,-3)</f>
        <v>103950000</v>
      </c>
      <c r="M507" s="35" t="s">
        <v>8</v>
      </c>
      <c r="N507" s="35" t="s">
        <v>92</v>
      </c>
      <c r="O507" s="43" t="str">
        <f>IF(AND('331-CT'!$G$5=TH!G507,OR(M507="331",N507="331")),"x","")</f>
        <v/>
      </c>
      <c r="P507" s="43" t="str">
        <f>IF(AND(A507='111'!$L$11,OR($M507=$P$7,$N507=$P$7)),"x","")</f>
        <v/>
      </c>
      <c r="Q507" s="43" t="str">
        <f>IF(AND($M507=$P$7,$A507&lt;'111'!$L$11),"x","")</f>
        <v/>
      </c>
      <c r="R507" s="43" t="str">
        <f>IF(AND($N507=$P$7,$A507&lt;'111'!$L$11),"x","")</f>
        <v/>
      </c>
    </row>
    <row r="508" spans="1:18" ht="15.75" hidden="1" customHeight="1">
      <c r="A508" s="32">
        <f t="shared" si="20"/>
        <v>3</v>
      </c>
      <c r="B508" s="33">
        <f t="shared" si="21"/>
        <v>42816</v>
      </c>
      <c r="C508" s="108"/>
      <c r="D508" s="33">
        <v>42816</v>
      </c>
      <c r="E508" s="86" t="s">
        <v>746</v>
      </c>
      <c r="F508" s="41" t="s">
        <v>686</v>
      </c>
      <c r="G508" s="41" t="s">
        <v>747</v>
      </c>
      <c r="H508" s="97">
        <v>2968</v>
      </c>
      <c r="I508" s="97">
        <v>8500</v>
      </c>
      <c r="J508" s="96"/>
      <c r="K508" s="97"/>
      <c r="L508" s="34">
        <f>ROUND(H508*I508,-3)</f>
        <v>25228000</v>
      </c>
      <c r="M508" s="35" t="s">
        <v>8</v>
      </c>
      <c r="N508" s="35" t="s">
        <v>92</v>
      </c>
      <c r="O508" s="43" t="str">
        <f>IF(AND('331-CT'!$G$5=TH!G508,OR(M508="331",N508="331")),"x","")</f>
        <v/>
      </c>
      <c r="P508" s="43" t="str">
        <f>IF(AND(A508='111'!$L$11,OR($M508=$P$7,$N508=$P$7)),"x","")</f>
        <v/>
      </c>
      <c r="Q508" s="43" t="str">
        <f>IF(AND($M508=$P$7,$A508&lt;'111'!$L$11),"x","")</f>
        <v/>
      </c>
      <c r="R508" s="43" t="str">
        <f>IF(AND($N508=$P$7,$A508&lt;'111'!$L$11),"x","")</f>
        <v/>
      </c>
    </row>
    <row r="509" spans="1:18" ht="15.75" hidden="1" customHeight="1">
      <c r="A509" s="32">
        <f t="shared" si="20"/>
        <v>3</v>
      </c>
      <c r="B509" s="33">
        <f t="shared" si="21"/>
        <v>42817</v>
      </c>
      <c r="C509" s="108"/>
      <c r="D509" s="33">
        <v>42817</v>
      </c>
      <c r="E509" s="86" t="s">
        <v>743</v>
      </c>
      <c r="F509" s="101" t="s">
        <v>391</v>
      </c>
      <c r="G509" s="7" t="s">
        <v>89</v>
      </c>
      <c r="H509" s="97">
        <v>5440</v>
      </c>
      <c r="I509" s="97">
        <v>4000</v>
      </c>
      <c r="J509" s="96"/>
      <c r="K509" s="97"/>
      <c r="L509" s="34">
        <f>ROUND(H509*I509,-3)</f>
        <v>21760000</v>
      </c>
      <c r="M509" s="35" t="s">
        <v>8</v>
      </c>
      <c r="N509" s="35"/>
      <c r="O509" s="43" t="str">
        <f>IF(AND('331-CT'!$G$5=TH!G509,OR(M509="331",N509="331")),"x","")</f>
        <v/>
      </c>
      <c r="P509" s="43" t="str">
        <f>IF(AND(A509='111'!$L$11,OR($M509=$P$7,$N509=$P$7)),"x","")</f>
        <v/>
      </c>
      <c r="Q509" s="43" t="str">
        <f>IF(AND($M509=$P$7,$A509&lt;'111'!$L$11),"x","")</f>
        <v/>
      </c>
      <c r="R509" s="43" t="str">
        <f>IF(AND($N509=$P$7,$A509&lt;'111'!$L$11),"x","")</f>
        <v/>
      </c>
    </row>
    <row r="510" spans="1:18" ht="15.75" hidden="1" customHeight="1">
      <c r="A510" s="32">
        <f t="shared" si="20"/>
        <v>3</v>
      </c>
      <c r="B510" s="33">
        <f t="shared" si="21"/>
        <v>42817</v>
      </c>
      <c r="C510" s="108" t="s">
        <v>484</v>
      </c>
      <c r="D510" s="33">
        <v>42817</v>
      </c>
      <c r="E510" s="86" t="s">
        <v>739</v>
      </c>
      <c r="F510" s="101"/>
      <c r="G510" s="149"/>
      <c r="H510" s="97"/>
      <c r="I510" s="97"/>
      <c r="J510" s="96"/>
      <c r="K510" s="97"/>
      <c r="L510" s="34">
        <v>100000000</v>
      </c>
      <c r="M510" s="35" t="s">
        <v>33</v>
      </c>
      <c r="N510" s="35"/>
      <c r="O510" s="43" t="str">
        <f>IF(AND('331-CT'!$G$5=TH!G510,OR(M510="331",N510="331")),"x","")</f>
        <v/>
      </c>
      <c r="P510" s="43" t="str">
        <f>IF(AND(A510='111'!$L$11,OR($M510=$P$7,$N510=$P$7)),"x","")</f>
        <v/>
      </c>
      <c r="Q510" s="43" t="str">
        <f>IF(AND($M510=$P$7,$A510&lt;'111'!$L$11),"x","")</f>
        <v>x</v>
      </c>
      <c r="R510" s="43" t="str">
        <f>IF(AND($N510=$P$7,$A510&lt;'111'!$L$11),"x","")</f>
        <v/>
      </c>
    </row>
    <row r="511" spans="1:18" ht="15.75" hidden="1" customHeight="1">
      <c r="A511" s="32">
        <f t="shared" si="20"/>
        <v>3</v>
      </c>
      <c r="B511" s="33">
        <f t="shared" si="21"/>
        <v>42817</v>
      </c>
      <c r="C511" s="108" t="s">
        <v>477</v>
      </c>
      <c r="D511" s="33">
        <v>42817</v>
      </c>
      <c r="E511" s="86" t="s">
        <v>630</v>
      </c>
      <c r="F511" s="101"/>
      <c r="G511" s="149" t="s">
        <v>707</v>
      </c>
      <c r="H511" s="97"/>
      <c r="I511" s="97"/>
      <c r="J511" s="96"/>
      <c r="K511" s="97"/>
      <c r="L511" s="34">
        <v>106088000</v>
      </c>
      <c r="M511" s="35" t="s">
        <v>8</v>
      </c>
      <c r="N511" s="35" t="s">
        <v>33</v>
      </c>
      <c r="O511" s="43" t="str">
        <f>IF(AND('331-CT'!$G$5=TH!G511,OR(M511="331",N511="331")),"x","")</f>
        <v/>
      </c>
      <c r="P511" s="43" t="str">
        <f>IF(AND(A511='111'!$L$11,OR($M511=$P$7,$N511=$P$7)),"x","")</f>
        <v/>
      </c>
      <c r="Q511" s="43" t="str">
        <f>IF(AND($M511=$P$7,$A511&lt;'111'!$L$11),"x","")</f>
        <v/>
      </c>
      <c r="R511" s="43" t="str">
        <f>IF(AND($N511=$P$7,$A511&lt;'111'!$L$11),"x","")</f>
        <v>x</v>
      </c>
    </row>
    <row r="512" spans="1:18" ht="15.75" hidden="1" customHeight="1">
      <c r="A512" s="32">
        <f t="shared" si="20"/>
        <v>3</v>
      </c>
      <c r="B512" s="33">
        <f t="shared" si="21"/>
        <v>42817</v>
      </c>
      <c r="C512" s="108" t="s">
        <v>478</v>
      </c>
      <c r="D512" s="33">
        <v>42817</v>
      </c>
      <c r="E512" s="86" t="s">
        <v>455</v>
      </c>
      <c r="F512" s="101"/>
      <c r="G512" s="149"/>
      <c r="H512" s="97"/>
      <c r="I512" s="97"/>
      <c r="J512" s="96"/>
      <c r="K512" s="97"/>
      <c r="L512" s="34">
        <v>1000000</v>
      </c>
      <c r="M512" s="35"/>
      <c r="N512" s="35" t="s">
        <v>33</v>
      </c>
      <c r="O512" s="43" t="str">
        <f>IF(AND('331-CT'!$G$5=TH!G512,OR(M512="331",N512="331")),"x","")</f>
        <v/>
      </c>
      <c r="P512" s="43" t="str">
        <f>IF(AND(A512='111'!$L$11,OR($M512=$P$7,$N512=$P$7)),"x","")</f>
        <v/>
      </c>
      <c r="Q512" s="43" t="str">
        <f>IF(AND($M512=$P$7,$A512&lt;'111'!$L$11),"x","")</f>
        <v/>
      </c>
      <c r="R512" s="43" t="str">
        <f>IF(AND($N512=$P$7,$A512&lt;'111'!$L$11),"x","")</f>
        <v>x</v>
      </c>
    </row>
    <row r="513" spans="1:18" ht="15.75" hidden="1" customHeight="1">
      <c r="A513" s="32">
        <f t="shared" si="20"/>
        <v>3</v>
      </c>
      <c r="B513" s="33">
        <f t="shared" si="21"/>
        <v>42817</v>
      </c>
      <c r="C513" s="108" t="s">
        <v>479</v>
      </c>
      <c r="D513" s="33">
        <v>42817</v>
      </c>
      <c r="E513" s="86" t="s">
        <v>590</v>
      </c>
      <c r="F513" s="101"/>
      <c r="G513" s="149"/>
      <c r="H513" s="97"/>
      <c r="I513" s="97"/>
      <c r="J513" s="96"/>
      <c r="K513" s="97"/>
      <c r="L513" s="34">
        <v>5833000</v>
      </c>
      <c r="M513" s="35"/>
      <c r="N513" s="35" t="s">
        <v>33</v>
      </c>
      <c r="O513" s="43" t="str">
        <f>IF(AND('331-CT'!$G$5=TH!G513,OR(M513="331",N513="331")),"x","")</f>
        <v/>
      </c>
      <c r="P513" s="43" t="str">
        <f>IF(AND(A513='111'!$L$11,OR($M513=$P$7,$N513=$P$7)),"x","")</f>
        <v/>
      </c>
      <c r="Q513" s="43" t="str">
        <f>IF(AND($M513=$P$7,$A513&lt;'111'!$L$11),"x","")</f>
        <v/>
      </c>
      <c r="R513" s="43" t="str">
        <f>IF(AND($N513=$P$7,$A513&lt;'111'!$L$11),"x","")</f>
        <v>x</v>
      </c>
    </row>
    <row r="514" spans="1:18" ht="15.75" hidden="1" customHeight="1">
      <c r="A514" s="32">
        <f t="shared" si="20"/>
        <v>3</v>
      </c>
      <c r="B514" s="33">
        <f t="shared" si="21"/>
        <v>42817</v>
      </c>
      <c r="C514" s="108" t="s">
        <v>480</v>
      </c>
      <c r="D514" s="33">
        <v>42817</v>
      </c>
      <c r="E514" s="86" t="s">
        <v>740</v>
      </c>
      <c r="F514" s="101"/>
      <c r="G514" s="149"/>
      <c r="H514" s="97"/>
      <c r="I514" s="97"/>
      <c r="J514" s="96"/>
      <c r="K514" s="97"/>
      <c r="L514" s="34">
        <v>25464000</v>
      </c>
      <c r="M514" s="35"/>
      <c r="N514" s="35" t="s">
        <v>33</v>
      </c>
      <c r="O514" s="43" t="str">
        <f>IF(AND('331-CT'!$G$5=TH!G514,OR(M514="331",N514="331")),"x","")</f>
        <v/>
      </c>
      <c r="P514" s="43" t="str">
        <f>IF(AND(A514='111'!$L$11,OR($M514=$P$7,$N514=$P$7)),"x","")</f>
        <v/>
      </c>
      <c r="Q514" s="43" t="str">
        <f>IF(AND($M514=$P$7,$A514&lt;'111'!$L$11),"x","")</f>
        <v/>
      </c>
      <c r="R514" s="43" t="str">
        <f>IF(AND($N514=$P$7,$A514&lt;'111'!$L$11),"x","")</f>
        <v>x</v>
      </c>
    </row>
    <row r="515" spans="1:18" ht="15.75" customHeight="1">
      <c r="A515" s="32">
        <f t="shared" si="20"/>
        <v>3</v>
      </c>
      <c r="B515" s="33">
        <f t="shared" si="21"/>
        <v>42817</v>
      </c>
      <c r="C515" s="108"/>
      <c r="D515" s="33">
        <v>42817</v>
      </c>
      <c r="E515" s="86" t="s">
        <v>473</v>
      </c>
      <c r="F515" s="101" t="s">
        <v>391</v>
      </c>
      <c r="G515" s="7" t="s">
        <v>81</v>
      </c>
      <c r="H515" s="97">
        <v>2890</v>
      </c>
      <c r="I515" s="97">
        <v>15000</v>
      </c>
      <c r="J515" s="96"/>
      <c r="K515" s="97"/>
      <c r="L515" s="34">
        <f>ROUND(H515*I515,-3)</f>
        <v>43350000</v>
      </c>
      <c r="M515" s="35" t="s">
        <v>92</v>
      </c>
      <c r="N515" s="35" t="s">
        <v>8</v>
      </c>
      <c r="O515" s="43" t="str">
        <f>IF(AND('331-CT'!$G$5=TH!G515,OR(M515="331",N515="331")),"x","")</f>
        <v/>
      </c>
      <c r="P515" s="43" t="str">
        <f>IF(AND(A515='111'!$L$11,OR($M515=$P$7,$N515=$P$7)),"x","")</f>
        <v/>
      </c>
      <c r="Q515" s="43" t="str">
        <f>IF(AND($M515=$P$7,$A515&lt;'111'!$L$11),"x","")</f>
        <v/>
      </c>
      <c r="R515" s="43" t="str">
        <f>IF(AND($N515=$P$7,$A515&lt;'111'!$L$11),"x","")</f>
        <v/>
      </c>
    </row>
    <row r="516" spans="1:18" ht="15.75" hidden="1" customHeight="1">
      <c r="A516" s="32">
        <f t="shared" si="20"/>
        <v>3</v>
      </c>
      <c r="B516" s="33">
        <f t="shared" si="21"/>
        <v>42817</v>
      </c>
      <c r="C516" s="108" t="s">
        <v>486</v>
      </c>
      <c r="D516" s="33">
        <v>42817</v>
      </c>
      <c r="E516" s="86" t="s">
        <v>748</v>
      </c>
      <c r="F516" s="101"/>
      <c r="G516" s="149"/>
      <c r="H516" s="97"/>
      <c r="I516" s="97"/>
      <c r="J516" s="96"/>
      <c r="K516" s="97"/>
      <c r="L516" s="34">
        <v>1719000</v>
      </c>
      <c r="M516" s="35"/>
      <c r="N516" s="35" t="s">
        <v>33</v>
      </c>
      <c r="O516" s="43" t="str">
        <f>IF(AND('331-CT'!$G$5=TH!G516,OR(M516="331",N516="331")),"x","")</f>
        <v/>
      </c>
      <c r="P516" s="43" t="str">
        <f>IF(AND(A516='111'!$L$11,OR($M516=$P$7,$N516=$P$7)),"x","")</f>
        <v/>
      </c>
      <c r="Q516" s="43" t="str">
        <f>IF(AND($M516=$P$7,$A516&lt;'111'!$L$11),"x","")</f>
        <v/>
      </c>
      <c r="R516" s="43" t="str">
        <f>IF(AND($N516=$P$7,$A516&lt;'111'!$L$11),"x","")</f>
        <v>x</v>
      </c>
    </row>
    <row r="517" spans="1:18" ht="15.75" hidden="1" customHeight="1">
      <c r="A517" s="32">
        <f t="shared" si="20"/>
        <v>3</v>
      </c>
      <c r="B517" s="33">
        <f t="shared" si="21"/>
        <v>42817</v>
      </c>
      <c r="C517" s="108" t="s">
        <v>487</v>
      </c>
      <c r="D517" s="33">
        <v>42817</v>
      </c>
      <c r="E517" s="86" t="s">
        <v>712</v>
      </c>
      <c r="F517" s="101"/>
      <c r="G517" s="149"/>
      <c r="H517" s="97"/>
      <c r="I517" s="97"/>
      <c r="J517" s="96"/>
      <c r="K517" s="97"/>
      <c r="L517" s="34">
        <v>5000000</v>
      </c>
      <c r="M517" s="35"/>
      <c r="N517" s="35" t="s">
        <v>33</v>
      </c>
      <c r="O517" s="43" t="str">
        <f>IF(AND('331-CT'!$G$5=TH!G517,OR(M517="331",N517="331")),"x","")</f>
        <v/>
      </c>
      <c r="P517" s="43" t="str">
        <f>IF(AND(A517='111'!$L$11,OR($M517=$P$7,$N517=$P$7)),"x","")</f>
        <v/>
      </c>
      <c r="Q517" s="43" t="str">
        <f>IF(AND($M517=$P$7,$A517&lt;'111'!$L$11),"x","")</f>
        <v/>
      </c>
      <c r="R517" s="43" t="str">
        <f>IF(AND($N517=$P$7,$A517&lt;'111'!$L$11),"x","")</f>
        <v>x</v>
      </c>
    </row>
    <row r="518" spans="1:18" ht="15.75" hidden="1" customHeight="1">
      <c r="A518" s="32">
        <f t="shared" si="20"/>
        <v>3</v>
      </c>
      <c r="B518" s="33">
        <f t="shared" si="21"/>
        <v>42817</v>
      </c>
      <c r="C518" s="108" t="s">
        <v>488</v>
      </c>
      <c r="D518" s="33">
        <v>42817</v>
      </c>
      <c r="E518" s="86" t="s">
        <v>749</v>
      </c>
      <c r="F518" s="101"/>
      <c r="G518" s="149"/>
      <c r="H518" s="97"/>
      <c r="I518" s="97"/>
      <c r="J518" s="96"/>
      <c r="K518" s="97"/>
      <c r="L518" s="34">
        <v>950000</v>
      </c>
      <c r="M518" s="35"/>
      <c r="N518" s="35" t="s">
        <v>33</v>
      </c>
      <c r="O518" s="43" t="str">
        <f>IF(AND('331-CT'!$G$5=TH!G518,OR(M518="331",N518="331")),"x","")</f>
        <v/>
      </c>
      <c r="P518" s="43" t="str">
        <f>IF(AND(A518='111'!$L$11,OR($M518=$P$7,$N518=$P$7)),"x","")</f>
        <v/>
      </c>
      <c r="Q518" s="43" t="str">
        <f>IF(AND($M518=$P$7,$A518&lt;'111'!$L$11),"x","")</f>
        <v/>
      </c>
      <c r="R518" s="43" t="str">
        <f>IF(AND($N518=$P$7,$A518&lt;'111'!$L$11),"x","")</f>
        <v>x</v>
      </c>
    </row>
    <row r="519" spans="1:18" ht="15.75" hidden="1" customHeight="1">
      <c r="A519" s="32">
        <f t="shared" si="20"/>
        <v>3</v>
      </c>
      <c r="B519" s="33">
        <f t="shared" si="21"/>
        <v>42817</v>
      </c>
      <c r="C519" s="108" t="s">
        <v>489</v>
      </c>
      <c r="D519" s="33">
        <v>42817</v>
      </c>
      <c r="E519" s="86" t="s">
        <v>750</v>
      </c>
      <c r="F519" s="101"/>
      <c r="G519" s="149"/>
      <c r="H519" s="97"/>
      <c r="I519" s="97"/>
      <c r="J519" s="96"/>
      <c r="K519" s="97"/>
      <c r="L519" s="34">
        <v>500000</v>
      </c>
      <c r="M519" s="35"/>
      <c r="N519" s="35" t="s">
        <v>33</v>
      </c>
      <c r="O519" s="43" t="str">
        <f>IF(AND('331-CT'!$G$5=TH!G519,OR(M519="331",N519="331")),"x","")</f>
        <v/>
      </c>
      <c r="P519" s="43" t="str">
        <f>IF(AND(A519='111'!$L$11,OR($M519=$P$7,$N519=$P$7)),"x","")</f>
        <v/>
      </c>
      <c r="Q519" s="43" t="str">
        <f>IF(AND($M519=$P$7,$A519&lt;'111'!$L$11),"x","")</f>
        <v/>
      </c>
      <c r="R519" s="43" t="str">
        <f>IF(AND($N519=$P$7,$A519&lt;'111'!$L$11),"x","")</f>
        <v>x</v>
      </c>
    </row>
    <row r="520" spans="1:18" ht="15.75" hidden="1" customHeight="1">
      <c r="A520" s="32">
        <f t="shared" si="20"/>
        <v>3</v>
      </c>
      <c r="B520" s="33">
        <f t="shared" si="21"/>
        <v>42817</v>
      </c>
      <c r="C520" s="108" t="s">
        <v>490</v>
      </c>
      <c r="D520" s="33">
        <v>42817</v>
      </c>
      <c r="E520" s="86" t="s">
        <v>751</v>
      </c>
      <c r="F520" s="101"/>
      <c r="G520" s="149"/>
      <c r="H520" s="97"/>
      <c r="I520" s="97"/>
      <c r="J520" s="96"/>
      <c r="K520" s="97"/>
      <c r="L520" s="34">
        <v>270000</v>
      </c>
      <c r="M520" s="35"/>
      <c r="N520" s="35" t="s">
        <v>33</v>
      </c>
      <c r="O520" s="43" t="str">
        <f>IF(AND('331-CT'!$G$5=TH!G520,OR(M520="331",N520="331")),"x","")</f>
        <v/>
      </c>
      <c r="P520" s="43" t="str">
        <f>IF(AND(A520='111'!$L$11,OR($M520=$P$7,$N520=$P$7)),"x","")</f>
        <v/>
      </c>
      <c r="Q520" s="43" t="str">
        <f>IF(AND($M520=$P$7,$A520&lt;'111'!$L$11),"x","")</f>
        <v/>
      </c>
      <c r="R520" s="43" t="str">
        <f>IF(AND($N520=$P$7,$A520&lt;'111'!$L$11),"x","")</f>
        <v>x</v>
      </c>
    </row>
    <row r="521" spans="1:18" ht="15.75" hidden="1" customHeight="1">
      <c r="A521" s="32">
        <f t="shared" si="20"/>
        <v>3</v>
      </c>
      <c r="B521" s="33">
        <f t="shared" si="21"/>
        <v>42819</v>
      </c>
      <c r="C521" s="108"/>
      <c r="D521" s="33">
        <v>42819</v>
      </c>
      <c r="E521" s="86" t="s">
        <v>743</v>
      </c>
      <c r="F521" s="101" t="s">
        <v>391</v>
      </c>
      <c r="G521" s="7" t="s">
        <v>89</v>
      </c>
      <c r="H521" s="97">
        <v>5640</v>
      </c>
      <c r="I521" s="97">
        <v>4000</v>
      </c>
      <c r="J521" s="96"/>
      <c r="K521" s="97"/>
      <c r="L521" s="34">
        <f>ROUND(H521*I521,-3)</f>
        <v>22560000</v>
      </c>
      <c r="M521" s="35" t="s">
        <v>8</v>
      </c>
      <c r="N521" s="35"/>
      <c r="O521" s="43" t="str">
        <f>IF(AND('331-CT'!$G$5=TH!G521,OR(M521="331",N521="331")),"x","")</f>
        <v/>
      </c>
      <c r="P521" s="43" t="str">
        <f>IF(AND(A521='111'!$L$11,OR($M521=$P$7,$N521=$P$7)),"x","")</f>
        <v/>
      </c>
      <c r="Q521" s="43" t="str">
        <f>IF(AND($M521=$P$7,$A521&lt;'111'!$L$11),"x","")</f>
        <v/>
      </c>
      <c r="R521" s="43" t="str">
        <f>IF(AND($N521=$P$7,$A521&lt;'111'!$L$11),"x","")</f>
        <v/>
      </c>
    </row>
    <row r="522" spans="1:18" ht="15.75" customHeight="1">
      <c r="A522" s="32">
        <f t="shared" si="20"/>
        <v>3</v>
      </c>
      <c r="B522" s="33">
        <f t="shared" si="21"/>
        <v>42819</v>
      </c>
      <c r="C522" s="108"/>
      <c r="D522" s="33">
        <v>42819</v>
      </c>
      <c r="E522" s="86" t="s">
        <v>473</v>
      </c>
      <c r="F522" s="101" t="s">
        <v>391</v>
      </c>
      <c r="G522" s="7" t="s">
        <v>81</v>
      </c>
      <c r="H522" s="97">
        <v>3777</v>
      </c>
      <c r="I522" s="97">
        <v>15000</v>
      </c>
      <c r="J522" s="96"/>
      <c r="K522" s="97"/>
      <c r="L522" s="34">
        <f>ROUND(H522*I522,-3)</f>
        <v>56655000</v>
      </c>
      <c r="M522" s="35" t="s">
        <v>92</v>
      </c>
      <c r="N522" s="35" t="s">
        <v>8</v>
      </c>
      <c r="O522" s="43" t="str">
        <f>IF(AND('331-CT'!$G$5=TH!G522,OR(M522="331",N522="331")),"x","")</f>
        <v/>
      </c>
      <c r="P522" s="43" t="str">
        <f>IF(AND(A522='111'!$L$11,OR($M522=$P$7,$N522=$P$7)),"x","")</f>
        <v/>
      </c>
      <c r="Q522" s="43" t="str">
        <f>IF(AND($M522=$P$7,$A522&lt;'111'!$L$11),"x","")</f>
        <v/>
      </c>
      <c r="R522" s="43" t="str">
        <f>IF(AND($N522=$P$7,$A522&lt;'111'!$L$11),"x","")</f>
        <v/>
      </c>
    </row>
    <row r="523" spans="1:18" ht="15.75" hidden="1" customHeight="1">
      <c r="A523" s="32">
        <f t="shared" si="20"/>
        <v>3</v>
      </c>
      <c r="B523" s="33">
        <f t="shared" si="21"/>
        <v>42819</v>
      </c>
      <c r="C523" s="108" t="s">
        <v>491</v>
      </c>
      <c r="D523" s="33">
        <v>42819</v>
      </c>
      <c r="E523" s="86" t="s">
        <v>752</v>
      </c>
      <c r="F523" s="101"/>
      <c r="G523" s="149"/>
      <c r="H523" s="97"/>
      <c r="I523" s="97"/>
      <c r="J523" s="96"/>
      <c r="K523" s="97"/>
      <c r="L523" s="34">
        <v>6004000</v>
      </c>
      <c r="M523" s="35"/>
      <c r="N523" s="35" t="s">
        <v>33</v>
      </c>
      <c r="O523" s="43" t="str">
        <f>IF(AND('331-CT'!$G$5=TH!G523,OR(M523="331",N523="331")),"x","")</f>
        <v/>
      </c>
      <c r="P523" s="43" t="str">
        <f>IF(AND(A523='111'!$L$11,OR($M523=$P$7,$N523=$P$7)),"x","")</f>
        <v/>
      </c>
      <c r="Q523" s="43" t="str">
        <f>IF(AND($M523=$P$7,$A523&lt;'111'!$L$11),"x","")</f>
        <v/>
      </c>
      <c r="R523" s="43" t="str">
        <f>IF(AND($N523=$P$7,$A523&lt;'111'!$L$11),"x","")</f>
        <v>x</v>
      </c>
    </row>
    <row r="524" spans="1:18" ht="15.75" hidden="1" customHeight="1">
      <c r="A524" s="32">
        <f t="shared" ref="A524:A587" si="24">IF(B524&lt;&gt;"",MONTH(B524),"")</f>
        <v>3</v>
      </c>
      <c r="B524" s="33">
        <f t="shared" ref="B524:B587" si="25">D524</f>
        <v>42819</v>
      </c>
      <c r="C524" s="108" t="s">
        <v>492</v>
      </c>
      <c r="D524" s="33">
        <v>42819</v>
      </c>
      <c r="E524" s="86" t="s">
        <v>753</v>
      </c>
      <c r="F524" s="101"/>
      <c r="G524" s="149"/>
      <c r="H524" s="97"/>
      <c r="I524" s="97"/>
      <c r="J524" s="96"/>
      <c r="K524" s="97"/>
      <c r="L524" s="34">
        <v>250000</v>
      </c>
      <c r="M524" s="35"/>
      <c r="N524" s="35" t="s">
        <v>33</v>
      </c>
      <c r="O524" s="43" t="str">
        <f>IF(AND('331-CT'!$G$5=TH!G524,OR(M524="331",N524="331")),"x","")</f>
        <v/>
      </c>
      <c r="P524" s="43" t="str">
        <f>IF(AND(A524='111'!$L$11,OR($M524=$P$7,$N524=$P$7)),"x","")</f>
        <v/>
      </c>
      <c r="Q524" s="43" t="str">
        <f>IF(AND($M524=$P$7,$A524&lt;'111'!$L$11),"x","")</f>
        <v/>
      </c>
      <c r="R524" s="43" t="str">
        <f>IF(AND($N524=$P$7,$A524&lt;'111'!$L$11),"x","")</f>
        <v>x</v>
      </c>
    </row>
    <row r="525" spans="1:18" ht="15.75" hidden="1" customHeight="1">
      <c r="A525" s="32">
        <f t="shared" si="24"/>
        <v>3</v>
      </c>
      <c r="B525" s="33">
        <f t="shared" si="25"/>
        <v>42819</v>
      </c>
      <c r="C525" s="108" t="s">
        <v>485</v>
      </c>
      <c r="D525" s="33">
        <v>42819</v>
      </c>
      <c r="E525" s="86" t="s">
        <v>754</v>
      </c>
      <c r="F525" s="101"/>
      <c r="G525" s="149"/>
      <c r="H525" s="97"/>
      <c r="I525" s="97"/>
      <c r="J525" s="96"/>
      <c r="K525" s="97"/>
      <c r="L525" s="34">
        <v>7000000</v>
      </c>
      <c r="M525" s="35" t="s">
        <v>33</v>
      </c>
      <c r="N525" s="35"/>
      <c r="O525" s="43" t="str">
        <f>IF(AND('331-CT'!$G$5=TH!G525,OR(M525="331",N525="331")),"x","")</f>
        <v/>
      </c>
      <c r="P525" s="43" t="str">
        <f>IF(AND(A525='111'!$L$11,OR($M525=$P$7,$N525=$P$7)),"x","")</f>
        <v/>
      </c>
      <c r="Q525" s="43" t="str">
        <f>IF(AND($M525=$P$7,$A525&lt;'111'!$L$11),"x","")</f>
        <v>x</v>
      </c>
      <c r="R525" s="43" t="str">
        <f>IF(AND($N525=$P$7,$A525&lt;'111'!$L$11),"x","")</f>
        <v/>
      </c>
    </row>
    <row r="526" spans="1:18" ht="15.75" hidden="1" customHeight="1">
      <c r="A526" s="32">
        <f t="shared" si="24"/>
        <v>3</v>
      </c>
      <c r="B526" s="33">
        <f t="shared" si="25"/>
        <v>42819</v>
      </c>
      <c r="C526" s="108" t="s">
        <v>493</v>
      </c>
      <c r="D526" s="33">
        <v>42819</v>
      </c>
      <c r="E526" s="86" t="s">
        <v>755</v>
      </c>
      <c r="F526" s="101"/>
      <c r="G526" s="149"/>
      <c r="H526" s="97"/>
      <c r="I526" s="97"/>
      <c r="J526" s="96"/>
      <c r="K526" s="97"/>
      <c r="L526" s="34">
        <v>6148000</v>
      </c>
      <c r="M526" s="35"/>
      <c r="N526" s="35" t="s">
        <v>33</v>
      </c>
      <c r="O526" s="43" t="str">
        <f>IF(AND('331-CT'!$G$5=TH!G526,OR(M526="331",N526="331")),"x","")</f>
        <v/>
      </c>
      <c r="P526" s="43" t="str">
        <f>IF(AND(A526='111'!$L$11,OR($M526=$P$7,$N526=$P$7)),"x","")</f>
        <v/>
      </c>
      <c r="Q526" s="43" t="str">
        <f>IF(AND($M526=$P$7,$A526&lt;'111'!$L$11),"x","")</f>
        <v/>
      </c>
      <c r="R526" s="43" t="str">
        <f>IF(AND($N526=$P$7,$A526&lt;'111'!$L$11),"x","")</f>
        <v>x</v>
      </c>
    </row>
    <row r="527" spans="1:18" ht="15.75" hidden="1" customHeight="1">
      <c r="A527" s="32">
        <f t="shared" si="24"/>
        <v>3</v>
      </c>
      <c r="B527" s="33">
        <f t="shared" si="25"/>
        <v>42819</v>
      </c>
      <c r="C527" s="108" t="s">
        <v>494</v>
      </c>
      <c r="D527" s="33">
        <v>42819</v>
      </c>
      <c r="E527" s="86" t="s">
        <v>455</v>
      </c>
      <c r="F527" s="101"/>
      <c r="G527" s="149"/>
      <c r="H527" s="97"/>
      <c r="I527" s="97"/>
      <c r="J527" s="96"/>
      <c r="K527" s="97"/>
      <c r="L527" s="34">
        <v>1000000</v>
      </c>
      <c r="M527" s="35"/>
      <c r="N527" s="35" t="s">
        <v>33</v>
      </c>
      <c r="O527" s="43" t="str">
        <f>IF(AND('331-CT'!$G$5=TH!G527,OR(M527="331",N527="331")),"x","")</f>
        <v/>
      </c>
      <c r="P527" s="43" t="str">
        <f>IF(AND(A527='111'!$L$11,OR($M527=$P$7,$N527=$P$7)),"x","")</f>
        <v/>
      </c>
      <c r="Q527" s="43" t="str">
        <f>IF(AND($M527=$P$7,$A527&lt;'111'!$L$11),"x","")</f>
        <v/>
      </c>
      <c r="R527" s="43" t="str">
        <f>IF(AND($N527=$P$7,$A527&lt;'111'!$L$11),"x","")</f>
        <v>x</v>
      </c>
    </row>
    <row r="528" spans="1:18" ht="15.75" hidden="1" customHeight="1">
      <c r="A528" s="32">
        <f t="shared" si="24"/>
        <v>3</v>
      </c>
      <c r="B528" s="33">
        <f t="shared" si="25"/>
        <v>42819</v>
      </c>
      <c r="C528" s="108" t="s">
        <v>495</v>
      </c>
      <c r="D528" s="33">
        <v>42819</v>
      </c>
      <c r="E528" s="86" t="s">
        <v>468</v>
      </c>
      <c r="F528" s="101"/>
      <c r="G528" s="149"/>
      <c r="H528" s="97"/>
      <c r="I528" s="97"/>
      <c r="J528" s="96"/>
      <c r="K528" s="97"/>
      <c r="L528" s="34">
        <v>270000</v>
      </c>
      <c r="M528" s="35"/>
      <c r="N528" s="35" t="s">
        <v>33</v>
      </c>
      <c r="O528" s="43" t="str">
        <f>IF(AND('331-CT'!$G$5=TH!G528,OR(M528="331",N528="331")),"x","")</f>
        <v/>
      </c>
      <c r="P528" s="43" t="str">
        <f>IF(AND(A528='111'!$L$11,OR($M528=$P$7,$N528=$P$7)),"x","")</f>
        <v/>
      </c>
      <c r="Q528" s="43" t="str">
        <f>IF(AND($M528=$P$7,$A528&lt;'111'!$L$11),"x","")</f>
        <v/>
      </c>
      <c r="R528" s="43" t="str">
        <f>IF(AND($N528=$P$7,$A528&lt;'111'!$L$11),"x","")</f>
        <v>x</v>
      </c>
    </row>
    <row r="529" spans="1:18" ht="15.75" hidden="1" customHeight="1">
      <c r="A529" s="32">
        <f t="shared" si="24"/>
        <v>3</v>
      </c>
      <c r="B529" s="33">
        <f t="shared" si="25"/>
        <v>42819</v>
      </c>
      <c r="C529" s="108" t="s">
        <v>513</v>
      </c>
      <c r="D529" s="33">
        <v>42819</v>
      </c>
      <c r="E529" s="86" t="s">
        <v>756</v>
      </c>
      <c r="F529" s="101"/>
      <c r="G529" s="149"/>
      <c r="H529" s="97"/>
      <c r="I529" s="97"/>
      <c r="J529" s="96"/>
      <c r="K529" s="97"/>
      <c r="L529" s="34">
        <v>1000000</v>
      </c>
      <c r="M529" s="35" t="s">
        <v>33</v>
      </c>
      <c r="N529" s="35"/>
      <c r="O529" s="43" t="str">
        <f>IF(AND('331-CT'!$G$5=TH!G529,OR(M529="331",N529="331")),"x","")</f>
        <v/>
      </c>
      <c r="P529" s="43" t="str">
        <f>IF(AND(A529='111'!$L$11,OR($M529=$P$7,$N529=$P$7)),"x","")</f>
        <v/>
      </c>
      <c r="Q529" s="43" t="str">
        <f>IF(AND($M529=$P$7,$A529&lt;'111'!$L$11),"x","")</f>
        <v>x</v>
      </c>
      <c r="R529" s="43" t="str">
        <f>IF(AND($N529=$P$7,$A529&lt;'111'!$L$11),"x","")</f>
        <v/>
      </c>
    </row>
    <row r="530" spans="1:18" ht="15.75" hidden="1" customHeight="1">
      <c r="A530" s="32">
        <f t="shared" si="24"/>
        <v>3</v>
      </c>
      <c r="B530" s="33">
        <f t="shared" si="25"/>
        <v>42819</v>
      </c>
      <c r="C530" s="108" t="s">
        <v>506</v>
      </c>
      <c r="D530" s="33">
        <v>42819</v>
      </c>
      <c r="E530" s="86" t="s">
        <v>757</v>
      </c>
      <c r="F530" s="101"/>
      <c r="G530" s="149"/>
      <c r="H530" s="97"/>
      <c r="I530" s="97"/>
      <c r="J530" s="96"/>
      <c r="K530" s="97"/>
      <c r="L530" s="34">
        <v>770000</v>
      </c>
      <c r="M530" s="35"/>
      <c r="N530" s="35" t="s">
        <v>33</v>
      </c>
      <c r="O530" s="43" t="str">
        <f>IF(AND('331-CT'!$G$5=TH!G530,OR(M530="331",N530="331")),"x","")</f>
        <v/>
      </c>
      <c r="P530" s="43" t="str">
        <f>IF(AND(A530='111'!$L$11,OR($M530=$P$7,$N530=$P$7)),"x","")</f>
        <v/>
      </c>
      <c r="Q530" s="43" t="str">
        <f>IF(AND($M530=$P$7,$A530&lt;'111'!$L$11),"x","")</f>
        <v/>
      </c>
      <c r="R530" s="43" t="str">
        <f>IF(AND($N530=$P$7,$A530&lt;'111'!$L$11),"x","")</f>
        <v>x</v>
      </c>
    </row>
    <row r="531" spans="1:18" ht="15.75" hidden="1" customHeight="1">
      <c r="A531" s="32">
        <f t="shared" si="24"/>
        <v>3</v>
      </c>
      <c r="B531" s="33">
        <f t="shared" si="25"/>
        <v>42819</v>
      </c>
      <c r="C531" s="108" t="s">
        <v>507</v>
      </c>
      <c r="D531" s="33">
        <v>42819</v>
      </c>
      <c r="E531" s="86" t="s">
        <v>758</v>
      </c>
      <c r="F531" s="101"/>
      <c r="G531" s="149"/>
      <c r="H531" s="97"/>
      <c r="I531" s="97"/>
      <c r="J531" s="96"/>
      <c r="K531" s="97"/>
      <c r="L531" s="34">
        <v>1000000</v>
      </c>
      <c r="M531" s="35"/>
      <c r="N531" s="35" t="s">
        <v>33</v>
      </c>
      <c r="O531" s="43" t="str">
        <f>IF(AND('331-CT'!$G$5=TH!G531,OR(M531="331",N531="331")),"x","")</f>
        <v/>
      </c>
      <c r="P531" s="43" t="str">
        <f>IF(AND(A531='111'!$L$11,OR($M531=$P$7,$N531=$P$7)),"x","")</f>
        <v/>
      </c>
      <c r="Q531" s="43" t="str">
        <f>IF(AND($M531=$P$7,$A531&lt;'111'!$L$11),"x","")</f>
        <v/>
      </c>
      <c r="R531" s="43" t="str">
        <f>IF(AND($N531=$P$7,$A531&lt;'111'!$L$11),"x","")</f>
        <v>x</v>
      </c>
    </row>
    <row r="532" spans="1:18" ht="15.75" hidden="1" customHeight="1">
      <c r="A532" s="32">
        <f t="shared" si="24"/>
        <v>3</v>
      </c>
      <c r="B532" s="33">
        <f t="shared" si="25"/>
        <v>42819</v>
      </c>
      <c r="C532" s="108" t="s">
        <v>510</v>
      </c>
      <c r="D532" s="33">
        <v>42819</v>
      </c>
      <c r="E532" s="86" t="s">
        <v>759</v>
      </c>
      <c r="F532" s="101"/>
      <c r="G532" s="149"/>
      <c r="H532" s="97"/>
      <c r="I532" s="97"/>
      <c r="J532" s="96"/>
      <c r="K532" s="97"/>
      <c r="L532" s="34">
        <v>2000000</v>
      </c>
      <c r="M532" s="35"/>
      <c r="N532" s="35" t="s">
        <v>33</v>
      </c>
      <c r="O532" s="43" t="str">
        <f>IF(AND('331-CT'!$G$5=TH!G532,OR(M532="331",N532="331")),"x","")</f>
        <v/>
      </c>
      <c r="P532" s="43" t="str">
        <f>IF(AND(A532='111'!$L$11,OR($M532=$P$7,$N532=$P$7)),"x","")</f>
        <v/>
      </c>
      <c r="Q532" s="43" t="str">
        <f>IF(AND($M532=$P$7,$A532&lt;'111'!$L$11),"x","")</f>
        <v/>
      </c>
      <c r="R532" s="43" t="str">
        <f>IF(AND($N532=$P$7,$A532&lt;'111'!$L$11),"x","")</f>
        <v>x</v>
      </c>
    </row>
    <row r="533" spans="1:18" ht="15.75" customHeight="1">
      <c r="A533" s="32">
        <f t="shared" si="24"/>
        <v>3</v>
      </c>
      <c r="B533" s="33">
        <f t="shared" si="25"/>
        <v>42820</v>
      </c>
      <c r="C533" s="108"/>
      <c r="D533" s="33">
        <v>42820</v>
      </c>
      <c r="E533" s="86" t="s">
        <v>746</v>
      </c>
      <c r="F533" s="41" t="s">
        <v>747</v>
      </c>
      <c r="G533" s="41" t="s">
        <v>686</v>
      </c>
      <c r="H533" s="97">
        <v>11090</v>
      </c>
      <c r="I533" s="97">
        <v>7500</v>
      </c>
      <c r="J533" s="96"/>
      <c r="K533" s="97"/>
      <c r="L533" s="34">
        <f>ROUND(H533*I533,-3)</f>
        <v>83175000</v>
      </c>
      <c r="M533" s="35" t="s">
        <v>92</v>
      </c>
      <c r="N533" s="35" t="s">
        <v>8</v>
      </c>
      <c r="O533" s="43" t="str">
        <f>IF(AND('331-CT'!$G$5=TH!G533,OR(M533="331",N533="331")),"x","")</f>
        <v/>
      </c>
      <c r="P533" s="43" t="str">
        <f>IF(AND(A533='111'!$L$11,OR($M533=$P$7,$N533=$P$7)),"x","")</f>
        <v/>
      </c>
      <c r="Q533" s="43" t="str">
        <f>IF(AND($M533=$P$7,$A533&lt;'111'!$L$11),"x","")</f>
        <v/>
      </c>
      <c r="R533" s="43" t="str">
        <f>IF(AND($N533=$P$7,$A533&lt;'111'!$L$11),"x","")</f>
        <v/>
      </c>
    </row>
    <row r="534" spans="1:18" ht="15.75" hidden="1" customHeight="1">
      <c r="A534" s="32">
        <f t="shared" si="24"/>
        <v>3</v>
      </c>
      <c r="B534" s="33">
        <f t="shared" si="25"/>
        <v>42820</v>
      </c>
      <c r="C534" s="108"/>
      <c r="D534" s="33">
        <v>42820</v>
      </c>
      <c r="E534" s="86" t="s">
        <v>746</v>
      </c>
      <c r="F534" s="41" t="s">
        <v>686</v>
      </c>
      <c r="G534" s="41" t="s">
        <v>747</v>
      </c>
      <c r="H534" s="97">
        <v>11090</v>
      </c>
      <c r="I534" s="97">
        <v>7700</v>
      </c>
      <c r="J534" s="96"/>
      <c r="K534" s="97"/>
      <c r="L534" s="34">
        <f>ROUND(H534*I534,-3)</f>
        <v>85393000</v>
      </c>
      <c r="M534" s="35" t="s">
        <v>8</v>
      </c>
      <c r="N534" s="35" t="s">
        <v>92</v>
      </c>
      <c r="O534" s="43" t="str">
        <f>IF(AND('331-CT'!$G$5=TH!G534,OR(M534="331",N534="331")),"x","")</f>
        <v/>
      </c>
      <c r="P534" s="43" t="str">
        <f>IF(AND(A534='111'!$L$11,OR($M534=$P$7,$N534=$P$7)),"x","")</f>
        <v/>
      </c>
      <c r="Q534" s="43" t="str">
        <f>IF(AND($M534=$P$7,$A534&lt;'111'!$L$11),"x","")</f>
        <v/>
      </c>
      <c r="R534" s="43" t="str">
        <f>IF(AND($N534=$P$7,$A534&lt;'111'!$L$11),"x","")</f>
        <v/>
      </c>
    </row>
    <row r="535" spans="1:18" ht="15.75" customHeight="1">
      <c r="A535" s="32">
        <f t="shared" si="24"/>
        <v>3</v>
      </c>
      <c r="B535" s="33">
        <f t="shared" si="25"/>
        <v>42821</v>
      </c>
      <c r="C535" s="108"/>
      <c r="D535" s="33">
        <v>42821</v>
      </c>
      <c r="E535" s="86" t="s">
        <v>473</v>
      </c>
      <c r="F535" s="101" t="s">
        <v>391</v>
      </c>
      <c r="G535" s="7" t="s">
        <v>83</v>
      </c>
      <c r="H535" s="97">
        <v>2949</v>
      </c>
      <c r="I535" s="97">
        <v>15000</v>
      </c>
      <c r="J535" s="96"/>
      <c r="K535" s="97"/>
      <c r="L535" s="34">
        <f>ROUND(H535*I535,-3)</f>
        <v>44235000</v>
      </c>
      <c r="M535" s="35" t="s">
        <v>92</v>
      </c>
      <c r="N535" s="35" t="s">
        <v>8</v>
      </c>
      <c r="O535" s="43" t="str">
        <f>IF(AND('331-CT'!$G$5=TH!G535,OR(M535="331",N535="331")),"x","")</f>
        <v/>
      </c>
      <c r="P535" s="43" t="str">
        <f>IF(AND(A535='111'!$L$11,OR($M535=$P$7,$N535=$P$7)),"x","")</f>
        <v/>
      </c>
      <c r="Q535" s="43" t="str">
        <f>IF(AND($M535=$P$7,$A535&lt;'111'!$L$11),"x","")</f>
        <v/>
      </c>
      <c r="R535" s="43" t="str">
        <f>IF(AND($N535=$P$7,$A535&lt;'111'!$L$11),"x","")</f>
        <v/>
      </c>
    </row>
    <row r="536" spans="1:18" ht="15.75" customHeight="1">
      <c r="A536" s="32">
        <f t="shared" si="24"/>
        <v>3</v>
      </c>
      <c r="B536" s="33">
        <f t="shared" si="25"/>
        <v>42821</v>
      </c>
      <c r="C536" s="108"/>
      <c r="D536" s="33">
        <v>42821</v>
      </c>
      <c r="E536" s="86" t="s">
        <v>473</v>
      </c>
      <c r="F536" s="101" t="s">
        <v>391</v>
      </c>
      <c r="G536" s="7" t="s">
        <v>81</v>
      </c>
      <c r="H536" s="97">
        <v>1806</v>
      </c>
      <c r="I536" s="97">
        <v>15000</v>
      </c>
      <c r="J536" s="96"/>
      <c r="K536" s="97"/>
      <c r="L536" s="34">
        <f>ROUND(H536*I536,-3)</f>
        <v>27090000</v>
      </c>
      <c r="M536" s="35" t="s">
        <v>92</v>
      </c>
      <c r="N536" s="35" t="s">
        <v>8</v>
      </c>
      <c r="O536" s="43" t="str">
        <f>IF(AND('331-CT'!$G$5=TH!G536,OR(M536="331",N536="331")),"x","")</f>
        <v/>
      </c>
      <c r="P536" s="43" t="str">
        <f>IF(AND(A536='111'!$L$11,OR($M536=$P$7,$N536=$P$7)),"x","")</f>
        <v/>
      </c>
      <c r="Q536" s="43" t="str">
        <f>IF(AND($M536=$P$7,$A536&lt;'111'!$L$11),"x","")</f>
        <v/>
      </c>
      <c r="R536" s="43" t="str">
        <f>IF(AND($N536=$P$7,$A536&lt;'111'!$L$11),"x","")</f>
        <v/>
      </c>
    </row>
    <row r="537" spans="1:18" ht="15.75" customHeight="1">
      <c r="A537" s="32">
        <f t="shared" si="24"/>
        <v>3</v>
      </c>
      <c r="B537" s="33">
        <f t="shared" si="25"/>
        <v>42821</v>
      </c>
      <c r="C537" s="108"/>
      <c r="D537" s="33">
        <v>42821</v>
      </c>
      <c r="E537" s="86" t="s">
        <v>470</v>
      </c>
      <c r="F537" s="101" t="s">
        <v>832</v>
      </c>
      <c r="G537" s="149" t="s">
        <v>707</v>
      </c>
      <c r="H537" s="97">
        <v>2626</v>
      </c>
      <c r="I537" s="97">
        <v>55000</v>
      </c>
      <c r="J537" s="96"/>
      <c r="K537" s="97"/>
      <c r="L537" s="34">
        <f>ROUND(H537*I537,-3)</f>
        <v>144430000</v>
      </c>
      <c r="M537" s="35" t="s">
        <v>92</v>
      </c>
      <c r="N537" s="35" t="s">
        <v>8</v>
      </c>
      <c r="O537" s="43" t="str">
        <f>IF(AND('331-CT'!$G$5=TH!G537,OR(M537="331",N537="331")),"x","")</f>
        <v/>
      </c>
      <c r="P537" s="43" t="str">
        <f>IF(AND(A537='111'!$L$11,OR($M537=$P$7,$N537=$P$7)),"x","")</f>
        <v/>
      </c>
      <c r="Q537" s="43" t="str">
        <f>IF(AND($M537=$P$7,$A537&lt;'111'!$L$11),"x","")</f>
        <v/>
      </c>
      <c r="R537" s="43" t="str">
        <f>IF(AND($N537=$P$7,$A537&lt;'111'!$L$11),"x","")</f>
        <v/>
      </c>
    </row>
    <row r="538" spans="1:18" ht="15.75" hidden="1" customHeight="1">
      <c r="A538" s="32">
        <f t="shared" si="24"/>
        <v>3</v>
      </c>
      <c r="B538" s="33">
        <f t="shared" si="25"/>
        <v>42822</v>
      </c>
      <c r="C538" s="108" t="s">
        <v>514</v>
      </c>
      <c r="D538" s="33">
        <v>42822</v>
      </c>
      <c r="E538" s="86" t="s">
        <v>760</v>
      </c>
      <c r="F538" s="101"/>
      <c r="G538" s="149"/>
      <c r="H538" s="97"/>
      <c r="I538" s="97"/>
      <c r="J538" s="96"/>
      <c r="K538" s="97"/>
      <c r="L538" s="34">
        <v>220000000</v>
      </c>
      <c r="M538" s="35" t="s">
        <v>33</v>
      </c>
      <c r="N538" s="35"/>
      <c r="O538" s="43" t="str">
        <f>IF(AND('331-CT'!$G$5=TH!G538,OR(M538="331",N538="331")),"x","")</f>
        <v/>
      </c>
      <c r="P538" s="43" t="str">
        <f>IF(AND(A538='111'!$L$11,OR($M538=$P$7,$N538=$P$7)),"x","")</f>
        <v/>
      </c>
      <c r="Q538" s="43" t="str">
        <f>IF(AND($M538=$P$7,$A538&lt;'111'!$L$11),"x","")</f>
        <v>x</v>
      </c>
      <c r="R538" s="43" t="str">
        <f>IF(AND($N538=$P$7,$A538&lt;'111'!$L$11),"x","")</f>
        <v/>
      </c>
    </row>
    <row r="539" spans="1:18" ht="15.75" hidden="1" customHeight="1">
      <c r="A539" s="32">
        <f t="shared" si="24"/>
        <v>3</v>
      </c>
      <c r="B539" s="33">
        <f t="shared" si="25"/>
        <v>42822</v>
      </c>
      <c r="C539" s="108" t="s">
        <v>511</v>
      </c>
      <c r="D539" s="33">
        <v>42822</v>
      </c>
      <c r="E539" s="86" t="s">
        <v>501</v>
      </c>
      <c r="F539" s="101"/>
      <c r="G539" s="149"/>
      <c r="H539" s="97"/>
      <c r="I539" s="97"/>
      <c r="J539" s="96"/>
      <c r="K539" s="97"/>
      <c r="L539" s="34">
        <v>4000000</v>
      </c>
      <c r="M539" s="35"/>
      <c r="N539" s="35" t="s">
        <v>33</v>
      </c>
      <c r="O539" s="43" t="str">
        <f>IF(AND('331-CT'!$G$5=TH!G539,OR(M539="331",N539="331")),"x","")</f>
        <v/>
      </c>
      <c r="P539" s="43" t="str">
        <f>IF(AND(A539='111'!$L$11,OR($M539=$P$7,$N539=$P$7)),"x","")</f>
        <v/>
      </c>
      <c r="Q539" s="43" t="str">
        <f>IF(AND($M539=$P$7,$A539&lt;'111'!$L$11),"x","")</f>
        <v/>
      </c>
      <c r="R539" s="43" t="str">
        <f>IF(AND($N539=$P$7,$A539&lt;'111'!$L$11),"x","")</f>
        <v>x</v>
      </c>
    </row>
    <row r="540" spans="1:18" ht="15.75" hidden="1" customHeight="1">
      <c r="A540" s="32">
        <f t="shared" si="24"/>
        <v>3</v>
      </c>
      <c r="B540" s="33">
        <f t="shared" si="25"/>
        <v>42822</v>
      </c>
      <c r="C540" s="108" t="s">
        <v>512</v>
      </c>
      <c r="D540" s="33">
        <v>42822</v>
      </c>
      <c r="E540" s="86" t="s">
        <v>661</v>
      </c>
      <c r="F540" s="101"/>
      <c r="G540" s="149"/>
      <c r="H540" s="97"/>
      <c r="I540" s="97"/>
      <c r="J540" s="96"/>
      <c r="K540" s="97"/>
      <c r="L540" s="34">
        <v>2000000</v>
      </c>
      <c r="M540" s="35"/>
      <c r="N540" s="35" t="s">
        <v>33</v>
      </c>
      <c r="O540" s="43" t="str">
        <f>IF(AND('331-CT'!$G$5=TH!G540,OR(M540="331",N540="331")),"x","")</f>
        <v/>
      </c>
      <c r="P540" s="43" t="str">
        <f>IF(AND(A540='111'!$L$11,OR($M540=$P$7,$N540=$P$7)),"x","")</f>
        <v/>
      </c>
      <c r="Q540" s="43" t="str">
        <f>IF(AND($M540=$P$7,$A540&lt;'111'!$L$11),"x","")</f>
        <v/>
      </c>
      <c r="R540" s="43" t="str">
        <f>IF(AND($N540=$P$7,$A540&lt;'111'!$L$11),"x","")</f>
        <v>x</v>
      </c>
    </row>
    <row r="541" spans="1:18" ht="15.75" hidden="1" customHeight="1">
      <c r="A541" s="32">
        <f t="shared" si="24"/>
        <v>3</v>
      </c>
      <c r="B541" s="33">
        <f t="shared" si="25"/>
        <v>42822</v>
      </c>
      <c r="C541" s="108" t="s">
        <v>515</v>
      </c>
      <c r="D541" s="33">
        <v>42822</v>
      </c>
      <c r="E541" s="86" t="s">
        <v>630</v>
      </c>
      <c r="F541" s="101"/>
      <c r="G541" s="149" t="s">
        <v>707</v>
      </c>
      <c r="H541" s="97"/>
      <c r="I541" s="97"/>
      <c r="J541" s="96"/>
      <c r="K541" s="97"/>
      <c r="L541" s="34">
        <v>144430000</v>
      </c>
      <c r="M541" s="35" t="s">
        <v>8</v>
      </c>
      <c r="N541" s="35" t="s">
        <v>33</v>
      </c>
      <c r="O541" s="43" t="str">
        <f>IF(AND('331-CT'!$G$5=TH!G541,OR(M541="331",N541="331")),"x","")</f>
        <v/>
      </c>
      <c r="P541" s="43" t="str">
        <f>IF(AND(A541='111'!$L$11,OR($M541=$P$7,$N541=$P$7)),"x","")</f>
        <v/>
      </c>
      <c r="Q541" s="43" t="str">
        <f>IF(AND($M541=$P$7,$A541&lt;'111'!$L$11),"x","")</f>
        <v/>
      </c>
      <c r="R541" s="43" t="str">
        <f>IF(AND($N541=$P$7,$A541&lt;'111'!$L$11),"x","")</f>
        <v>x</v>
      </c>
    </row>
    <row r="542" spans="1:18" ht="15.75" hidden="1" customHeight="1">
      <c r="A542" s="32">
        <f t="shared" si="24"/>
        <v>3</v>
      </c>
      <c r="B542" s="33">
        <f t="shared" si="25"/>
        <v>42822</v>
      </c>
      <c r="C542" s="108" t="s">
        <v>516</v>
      </c>
      <c r="D542" s="33">
        <v>42822</v>
      </c>
      <c r="E542" s="86" t="s">
        <v>761</v>
      </c>
      <c r="F542" s="101"/>
      <c r="G542" s="149"/>
      <c r="H542" s="97"/>
      <c r="I542" s="97"/>
      <c r="J542" s="96"/>
      <c r="K542" s="97"/>
      <c r="L542" s="34">
        <v>160000</v>
      </c>
      <c r="M542" s="35"/>
      <c r="N542" s="35" t="s">
        <v>33</v>
      </c>
      <c r="O542" s="43" t="str">
        <f>IF(AND('331-CT'!$G$5=TH!G542,OR(M542="331",N542="331")),"x","")</f>
        <v/>
      </c>
      <c r="P542" s="43" t="str">
        <f>IF(AND(A542='111'!$L$11,OR($M542=$P$7,$N542=$P$7)),"x","")</f>
        <v/>
      </c>
      <c r="Q542" s="43" t="str">
        <f>IF(AND($M542=$P$7,$A542&lt;'111'!$L$11),"x","")</f>
        <v/>
      </c>
      <c r="R542" s="43" t="str">
        <f>IF(AND($N542=$P$7,$A542&lt;'111'!$L$11),"x","")</f>
        <v>x</v>
      </c>
    </row>
    <row r="543" spans="1:18" ht="15.75" hidden="1" customHeight="1">
      <c r="A543" s="32">
        <f t="shared" si="24"/>
        <v>3</v>
      </c>
      <c r="B543" s="33">
        <f t="shared" si="25"/>
        <v>42822</v>
      </c>
      <c r="C543" s="108"/>
      <c r="D543" s="33">
        <v>42822</v>
      </c>
      <c r="E543" s="86" t="s">
        <v>831</v>
      </c>
      <c r="F543" s="101" t="s">
        <v>747</v>
      </c>
      <c r="G543" s="7" t="s">
        <v>109</v>
      </c>
      <c r="H543" s="97">
        <v>2500</v>
      </c>
      <c r="I543" s="97">
        <v>60000</v>
      </c>
      <c r="J543" s="96"/>
      <c r="K543" s="97"/>
      <c r="L543" s="34">
        <f>ROUND(H543*I543,-3)</f>
        <v>150000000</v>
      </c>
      <c r="M543" s="35" t="s">
        <v>8</v>
      </c>
      <c r="N543" s="35" t="s">
        <v>92</v>
      </c>
      <c r="O543" s="43" t="str">
        <f>IF(AND('331-CT'!$G$5=TH!G543,OR(M543="331",N543="331")),"x","")</f>
        <v/>
      </c>
      <c r="P543" s="43" t="str">
        <f>IF(AND(A543='111'!$L$11,OR($M543=$P$7,$N543=$P$7)),"x","")</f>
        <v/>
      </c>
      <c r="Q543" s="43" t="str">
        <f>IF(AND($M543=$P$7,$A543&lt;'111'!$L$11),"x","")</f>
        <v/>
      </c>
      <c r="R543" s="43" t="str">
        <f>IF(AND($N543=$P$7,$A543&lt;'111'!$L$11),"x","")</f>
        <v/>
      </c>
    </row>
    <row r="544" spans="1:18" ht="15.75" customHeight="1">
      <c r="A544" s="32">
        <f t="shared" si="24"/>
        <v>3</v>
      </c>
      <c r="B544" s="33">
        <f t="shared" si="25"/>
        <v>42822</v>
      </c>
      <c r="C544" s="108"/>
      <c r="D544" s="33">
        <v>42822</v>
      </c>
      <c r="E544" s="86" t="s">
        <v>831</v>
      </c>
      <c r="F544" s="7" t="s">
        <v>109</v>
      </c>
      <c r="G544" s="101" t="s">
        <v>747</v>
      </c>
      <c r="H544" s="97">
        <v>2500</v>
      </c>
      <c r="I544" s="97">
        <v>60000</v>
      </c>
      <c r="J544" s="96"/>
      <c r="K544" s="97"/>
      <c r="L544" s="34">
        <f>ROUND(H544*I544,-3)</f>
        <v>150000000</v>
      </c>
      <c r="M544" s="35" t="s">
        <v>92</v>
      </c>
      <c r="N544" s="35" t="s">
        <v>8</v>
      </c>
      <c r="O544" s="43" t="str">
        <f>IF(AND('331-CT'!$G$5=TH!G544,OR(M544="331",N544="331")),"x","")</f>
        <v/>
      </c>
      <c r="P544" s="43" t="str">
        <f>IF(AND(A544='111'!$L$11,OR($M544=$P$7,$N544=$P$7)),"x","")</f>
        <v/>
      </c>
      <c r="Q544" s="43" t="str">
        <f>IF(AND($M544=$P$7,$A544&lt;'111'!$L$11),"x","")</f>
        <v/>
      </c>
      <c r="R544" s="43" t="str">
        <f>IF(AND($N544=$P$7,$A544&lt;'111'!$L$11),"x","")</f>
        <v/>
      </c>
    </row>
    <row r="545" spans="1:18" ht="15.75" customHeight="1">
      <c r="A545" s="32">
        <f t="shared" si="24"/>
        <v>3</v>
      </c>
      <c r="B545" s="33">
        <f t="shared" si="25"/>
        <v>42823</v>
      </c>
      <c r="C545" s="108"/>
      <c r="D545" s="33">
        <v>42823</v>
      </c>
      <c r="E545" s="86" t="s">
        <v>581</v>
      </c>
      <c r="F545" s="101" t="s">
        <v>391</v>
      </c>
      <c r="G545" s="41" t="s">
        <v>78</v>
      </c>
      <c r="H545" s="97">
        <v>13816</v>
      </c>
      <c r="I545" s="97">
        <v>8000</v>
      </c>
      <c r="J545" s="96"/>
      <c r="K545" s="97"/>
      <c r="L545" s="34">
        <f>ROUND(H545*I545,-3)</f>
        <v>110528000</v>
      </c>
      <c r="M545" s="35" t="s">
        <v>92</v>
      </c>
      <c r="N545" s="35" t="s">
        <v>8</v>
      </c>
      <c r="O545" s="43" t="str">
        <f>IF(AND('331-CT'!$G$5=TH!G545,OR(M545="331",N545="331")),"x","")</f>
        <v/>
      </c>
      <c r="P545" s="43" t="str">
        <f>IF(AND(A545='111'!$L$11,OR($M545=$P$7,$N545=$P$7)),"x","")</f>
        <v/>
      </c>
      <c r="Q545" s="43" t="str">
        <f>IF(AND($M545=$P$7,$A545&lt;'111'!$L$11),"x","")</f>
        <v/>
      </c>
      <c r="R545" s="43" t="str">
        <f>IF(AND($N545=$P$7,$A545&lt;'111'!$L$11),"x","")</f>
        <v/>
      </c>
    </row>
    <row r="546" spans="1:18" ht="15.75" hidden="1" customHeight="1">
      <c r="A546" s="32">
        <f t="shared" si="24"/>
        <v>3</v>
      </c>
      <c r="B546" s="33">
        <f t="shared" si="25"/>
        <v>42823</v>
      </c>
      <c r="C546" s="108" t="s">
        <v>519</v>
      </c>
      <c r="D546" s="33">
        <v>42823</v>
      </c>
      <c r="E546" s="86" t="s">
        <v>763</v>
      </c>
      <c r="F546" s="101"/>
      <c r="G546" s="149"/>
      <c r="H546" s="97"/>
      <c r="I546" s="97"/>
      <c r="J546" s="96"/>
      <c r="K546" s="97"/>
      <c r="L546" s="34">
        <v>6017000</v>
      </c>
      <c r="M546" s="35"/>
      <c r="N546" s="35" t="s">
        <v>33</v>
      </c>
      <c r="O546" s="43" t="str">
        <f>IF(AND('331-CT'!$G$5=TH!G546,OR(M546="331",N546="331")),"x","")</f>
        <v/>
      </c>
      <c r="P546" s="43" t="str">
        <f>IF(AND(A546='111'!$L$11,OR($M546=$P$7,$N546=$P$7)),"x","")</f>
        <v/>
      </c>
      <c r="Q546" s="43" t="str">
        <f>IF(AND($M546=$P$7,$A546&lt;'111'!$L$11),"x","")</f>
        <v/>
      </c>
      <c r="R546" s="43" t="str">
        <f>IF(AND($N546=$P$7,$A546&lt;'111'!$L$11),"x","")</f>
        <v>x</v>
      </c>
    </row>
    <row r="547" spans="1:18" ht="15.75" hidden="1" customHeight="1">
      <c r="A547" s="32">
        <f t="shared" si="24"/>
        <v>3</v>
      </c>
      <c r="B547" s="33">
        <f t="shared" si="25"/>
        <v>42823</v>
      </c>
      <c r="C547" s="108" t="s">
        <v>518</v>
      </c>
      <c r="D547" s="33">
        <v>42823</v>
      </c>
      <c r="E547" s="86" t="s">
        <v>762</v>
      </c>
      <c r="F547" s="101"/>
      <c r="G547" s="149"/>
      <c r="H547" s="97"/>
      <c r="I547" s="97"/>
      <c r="J547" s="96"/>
      <c r="K547" s="97"/>
      <c r="L547" s="34">
        <v>10011000</v>
      </c>
      <c r="M547" s="35"/>
      <c r="N547" s="35" t="s">
        <v>33</v>
      </c>
      <c r="O547" s="43" t="str">
        <f>IF(AND('331-CT'!$G$5=TH!G547,OR(M547="331",N547="331")),"x","")</f>
        <v/>
      </c>
      <c r="P547" s="43" t="str">
        <f>IF(AND(A547='111'!$L$11,OR($M547=$P$7,$N547=$P$7)),"x","")</f>
        <v/>
      </c>
      <c r="Q547" s="43" t="str">
        <f>IF(AND($M547=$P$7,$A547&lt;'111'!$L$11),"x","")</f>
        <v/>
      </c>
      <c r="R547" s="43" t="str">
        <f>IF(AND($N547=$P$7,$A547&lt;'111'!$L$11),"x","")</f>
        <v>x</v>
      </c>
    </row>
    <row r="548" spans="1:18" ht="15.75" hidden="1" customHeight="1">
      <c r="A548" s="32">
        <f t="shared" si="24"/>
        <v>3</v>
      </c>
      <c r="B548" s="33">
        <f t="shared" si="25"/>
        <v>42823</v>
      </c>
      <c r="C548" s="108" t="s">
        <v>520</v>
      </c>
      <c r="D548" s="33">
        <v>42823</v>
      </c>
      <c r="E548" s="86" t="s">
        <v>459</v>
      </c>
      <c r="F548" s="101"/>
      <c r="G548" s="149"/>
      <c r="H548" s="97"/>
      <c r="I548" s="97"/>
      <c r="J548" s="96"/>
      <c r="K548" s="97"/>
      <c r="L548" s="34">
        <v>200000</v>
      </c>
      <c r="M548" s="35"/>
      <c r="N548" s="35" t="s">
        <v>33</v>
      </c>
      <c r="O548" s="43" t="str">
        <f>IF(AND('331-CT'!$G$5=TH!G548,OR(M548="331",N548="331")),"x","")</f>
        <v/>
      </c>
      <c r="P548" s="43" t="str">
        <f>IF(AND(A548='111'!$L$11,OR($M548=$P$7,$N548=$P$7)),"x","")</f>
        <v/>
      </c>
      <c r="Q548" s="43" t="str">
        <f>IF(AND($M548=$P$7,$A548&lt;'111'!$L$11),"x","")</f>
        <v/>
      </c>
      <c r="R548" s="43" t="str">
        <f>IF(AND($N548=$P$7,$A548&lt;'111'!$L$11),"x","")</f>
        <v>x</v>
      </c>
    </row>
    <row r="549" spans="1:18" ht="15.75" hidden="1" customHeight="1">
      <c r="A549" s="32">
        <f t="shared" si="24"/>
        <v>3</v>
      </c>
      <c r="B549" s="33">
        <f t="shared" si="25"/>
        <v>42823</v>
      </c>
      <c r="C549" s="108" t="s">
        <v>521</v>
      </c>
      <c r="D549" s="33">
        <v>42823</v>
      </c>
      <c r="E549" s="86" t="s">
        <v>468</v>
      </c>
      <c r="F549" s="101"/>
      <c r="G549" s="149"/>
      <c r="H549" s="97"/>
      <c r="I549" s="97"/>
      <c r="J549" s="96"/>
      <c r="K549" s="97"/>
      <c r="L549" s="34">
        <v>295000</v>
      </c>
      <c r="M549" s="35"/>
      <c r="N549" s="35" t="s">
        <v>33</v>
      </c>
      <c r="O549" s="43" t="str">
        <f>IF(AND('331-CT'!$G$5=TH!G549,OR(M549="331",N549="331")),"x","")</f>
        <v/>
      </c>
      <c r="P549" s="43" t="str">
        <f>IF(AND(A549='111'!$L$11,OR($M549=$P$7,$N549=$P$7)),"x","")</f>
        <v/>
      </c>
      <c r="Q549" s="43" t="str">
        <f>IF(AND($M549=$P$7,$A549&lt;'111'!$L$11),"x","")</f>
        <v/>
      </c>
      <c r="R549" s="43" t="str">
        <f>IF(AND($N549=$P$7,$A549&lt;'111'!$L$11),"x","")</f>
        <v>x</v>
      </c>
    </row>
    <row r="550" spans="1:18" ht="15.75" hidden="1" customHeight="1">
      <c r="A550" s="32">
        <f t="shared" si="24"/>
        <v>3</v>
      </c>
      <c r="B550" s="33">
        <f t="shared" si="25"/>
        <v>42823</v>
      </c>
      <c r="C550" s="108" t="s">
        <v>522</v>
      </c>
      <c r="D550" s="33">
        <v>42823</v>
      </c>
      <c r="E550" s="86" t="s">
        <v>713</v>
      </c>
      <c r="F550" s="101"/>
      <c r="G550" s="149"/>
      <c r="H550" s="97"/>
      <c r="I550" s="97"/>
      <c r="J550" s="96"/>
      <c r="K550" s="97"/>
      <c r="L550" s="34">
        <v>1000000</v>
      </c>
      <c r="M550" s="35"/>
      <c r="N550" s="35" t="s">
        <v>33</v>
      </c>
      <c r="O550" s="43" t="str">
        <f>IF(AND('331-CT'!$G$5=TH!G550,OR(M550="331",N550="331")),"x","")</f>
        <v/>
      </c>
      <c r="P550" s="43" t="str">
        <f>IF(AND(A550='111'!$L$11,OR($M550=$P$7,$N550=$P$7)),"x","")</f>
        <v/>
      </c>
      <c r="Q550" s="43" t="str">
        <f>IF(AND($M550=$P$7,$A550&lt;'111'!$L$11),"x","")</f>
        <v/>
      </c>
      <c r="R550" s="43" t="str">
        <f>IF(AND($N550=$P$7,$A550&lt;'111'!$L$11),"x","")</f>
        <v>x</v>
      </c>
    </row>
    <row r="551" spans="1:18" ht="15.75" hidden="1" customHeight="1">
      <c r="A551" s="32">
        <f t="shared" si="24"/>
        <v>3</v>
      </c>
      <c r="B551" s="33">
        <f t="shared" si="25"/>
        <v>42824</v>
      </c>
      <c r="C551" s="108"/>
      <c r="D551" s="33">
        <v>42824</v>
      </c>
      <c r="E551" s="86" t="s">
        <v>743</v>
      </c>
      <c r="F551" s="101" t="s">
        <v>391</v>
      </c>
      <c r="G551" s="7" t="s">
        <v>89</v>
      </c>
      <c r="H551" s="97">
        <v>4060</v>
      </c>
      <c r="I551" s="97">
        <v>3800</v>
      </c>
      <c r="J551" s="96"/>
      <c r="K551" s="97"/>
      <c r="L551" s="34">
        <f>ROUND(H551*I551,-3)</f>
        <v>15428000</v>
      </c>
      <c r="M551" s="35" t="s">
        <v>8</v>
      </c>
      <c r="N551" s="35"/>
      <c r="O551" s="43" t="str">
        <f>IF(AND('331-CT'!$G$5=TH!G551,OR(M551="331",N551="331")),"x","")</f>
        <v/>
      </c>
      <c r="P551" s="43" t="str">
        <f>IF(AND(A551='111'!$L$11,OR($M551=$P$7,$N551=$P$7)),"x","")</f>
        <v/>
      </c>
      <c r="Q551" s="43" t="str">
        <f>IF(AND($M551=$P$7,$A551&lt;'111'!$L$11),"x","")</f>
        <v/>
      </c>
      <c r="R551" s="43" t="str">
        <f>IF(AND($N551=$P$7,$A551&lt;'111'!$L$11),"x","")</f>
        <v/>
      </c>
    </row>
    <row r="552" spans="1:18" ht="15.75" hidden="1" customHeight="1">
      <c r="A552" s="32">
        <f t="shared" si="24"/>
        <v>3</v>
      </c>
      <c r="B552" s="33">
        <f t="shared" si="25"/>
        <v>42824</v>
      </c>
      <c r="C552" s="108" t="s">
        <v>523</v>
      </c>
      <c r="D552" s="33">
        <v>42824</v>
      </c>
      <c r="E552" s="86" t="s">
        <v>735</v>
      </c>
      <c r="F552" s="101"/>
      <c r="G552" s="149"/>
      <c r="H552" s="97"/>
      <c r="I552" s="97"/>
      <c r="J552" s="96"/>
      <c r="K552" s="97"/>
      <c r="L552" s="34">
        <v>25000000</v>
      </c>
      <c r="M552" s="35"/>
      <c r="N552" s="35" t="s">
        <v>33</v>
      </c>
      <c r="O552" s="43" t="str">
        <f>IF(AND('331-CT'!$G$5=TH!G552,OR(M552="331",N552="331")),"x","")</f>
        <v/>
      </c>
      <c r="P552" s="43" t="str">
        <f>IF(AND(A552='111'!$L$11,OR($M552=$P$7,$N552=$P$7)),"x","")</f>
        <v/>
      </c>
      <c r="Q552" s="43" t="str">
        <f>IF(AND($M552=$P$7,$A552&lt;'111'!$L$11),"x","")</f>
        <v/>
      </c>
      <c r="R552" s="43" t="str">
        <f>IF(AND($N552=$P$7,$A552&lt;'111'!$L$11),"x","")</f>
        <v>x</v>
      </c>
    </row>
    <row r="553" spans="1:18" ht="15.75" hidden="1" customHeight="1">
      <c r="A553" s="32">
        <f t="shared" si="24"/>
        <v>3</v>
      </c>
      <c r="B553" s="33">
        <f t="shared" si="25"/>
        <v>42824</v>
      </c>
      <c r="C553" s="108"/>
      <c r="D553" s="33">
        <v>42824</v>
      </c>
      <c r="E553" s="86" t="s">
        <v>831</v>
      </c>
      <c r="F553" s="101" t="s">
        <v>747</v>
      </c>
      <c r="G553" s="7" t="s">
        <v>109</v>
      </c>
      <c r="H553" s="97">
        <v>2500</v>
      </c>
      <c r="I553" s="97">
        <v>60000</v>
      </c>
      <c r="J553" s="96"/>
      <c r="K553" s="97"/>
      <c r="L553" s="34">
        <f>ROUND(H553*I553,-3)</f>
        <v>150000000</v>
      </c>
      <c r="M553" s="35" t="s">
        <v>8</v>
      </c>
      <c r="N553" s="35" t="s">
        <v>92</v>
      </c>
      <c r="O553" s="43" t="str">
        <f>IF(AND('331-CT'!$G$5=TH!G553,OR(M553="331",N553="331")),"x","")</f>
        <v/>
      </c>
      <c r="P553" s="43" t="str">
        <f>IF(AND(A553='111'!$L$11,OR($M553=$P$7,$N553=$P$7)),"x","")</f>
        <v/>
      </c>
      <c r="Q553" s="43" t="str">
        <f>IF(AND($M553=$P$7,$A553&lt;'111'!$L$11),"x","")</f>
        <v/>
      </c>
      <c r="R553" s="43" t="str">
        <f>IF(AND($N553=$P$7,$A553&lt;'111'!$L$11),"x","")</f>
        <v/>
      </c>
    </row>
    <row r="554" spans="1:18" ht="15.75" customHeight="1">
      <c r="A554" s="32">
        <f t="shared" si="24"/>
        <v>3</v>
      </c>
      <c r="B554" s="33">
        <f t="shared" si="25"/>
        <v>42824</v>
      </c>
      <c r="C554" s="108"/>
      <c r="D554" s="33">
        <v>42824</v>
      </c>
      <c r="E554" s="86" t="s">
        <v>831</v>
      </c>
      <c r="F554" s="7" t="s">
        <v>109</v>
      </c>
      <c r="G554" s="101" t="s">
        <v>747</v>
      </c>
      <c r="H554" s="97">
        <v>2500</v>
      </c>
      <c r="I554" s="97">
        <v>60000</v>
      </c>
      <c r="J554" s="96"/>
      <c r="K554" s="97"/>
      <c r="L554" s="34">
        <f>ROUND(H554*I554,-3)</f>
        <v>150000000</v>
      </c>
      <c r="M554" s="35" t="s">
        <v>92</v>
      </c>
      <c r="N554" s="35" t="s">
        <v>8</v>
      </c>
      <c r="O554" s="43" t="str">
        <f>IF(AND('331-CT'!$G$5=TH!G554,OR(M554="331",N554="331")),"x","")</f>
        <v/>
      </c>
      <c r="P554" s="43" t="str">
        <f>IF(AND(A554='111'!$L$11,OR($M554=$P$7,$N554=$P$7)),"x","")</f>
        <v/>
      </c>
      <c r="Q554" s="43" t="str">
        <f>IF(AND($M554=$P$7,$A554&lt;'111'!$L$11),"x","")</f>
        <v/>
      </c>
      <c r="R554" s="43" t="str">
        <f>IF(AND($N554=$P$7,$A554&lt;'111'!$L$11),"x","")</f>
        <v/>
      </c>
    </row>
    <row r="555" spans="1:18" ht="15.75" customHeight="1">
      <c r="A555" s="32">
        <f t="shared" si="24"/>
        <v>3</v>
      </c>
      <c r="B555" s="33">
        <f t="shared" si="25"/>
        <v>42824</v>
      </c>
      <c r="C555" s="108"/>
      <c r="D555" s="33">
        <v>42824</v>
      </c>
      <c r="E555" s="86" t="s">
        <v>470</v>
      </c>
      <c r="F555" s="101" t="s">
        <v>832</v>
      </c>
      <c r="G555" s="149" t="s">
        <v>707</v>
      </c>
      <c r="H555" s="97">
        <v>1510</v>
      </c>
      <c r="I555" s="97">
        <v>55000</v>
      </c>
      <c r="J555" s="96"/>
      <c r="K555" s="97"/>
      <c r="L555" s="34">
        <f>ROUND(H555*I555,-3)</f>
        <v>83050000</v>
      </c>
      <c r="M555" s="35" t="s">
        <v>92</v>
      </c>
      <c r="N555" s="35" t="s">
        <v>8</v>
      </c>
      <c r="O555" s="43" t="str">
        <f>IF(AND('331-CT'!$G$5=TH!G555,OR(M555="331",N555="331")),"x","")</f>
        <v/>
      </c>
      <c r="P555" s="43" t="str">
        <f>IF(AND(A555='111'!$L$11,OR($M555=$P$7,$N555=$P$7)),"x","")</f>
        <v/>
      </c>
      <c r="Q555" s="43" t="str">
        <f>IF(AND($M555=$P$7,$A555&lt;'111'!$L$11),"x","")</f>
        <v/>
      </c>
      <c r="R555" s="43" t="str">
        <f>IF(AND($N555=$P$7,$A555&lt;'111'!$L$11),"x","")</f>
        <v/>
      </c>
    </row>
    <row r="556" spans="1:18" ht="15.75" customHeight="1">
      <c r="A556" s="32">
        <f t="shared" si="24"/>
        <v>3</v>
      </c>
      <c r="B556" s="33">
        <f t="shared" si="25"/>
        <v>42824</v>
      </c>
      <c r="C556" s="108"/>
      <c r="D556" s="33">
        <v>42824</v>
      </c>
      <c r="E556" s="86" t="s">
        <v>469</v>
      </c>
      <c r="F556" s="101" t="s">
        <v>832</v>
      </c>
      <c r="G556" s="149" t="s">
        <v>111</v>
      </c>
      <c r="H556" s="97">
        <v>446</v>
      </c>
      <c r="I556" s="97">
        <v>85000</v>
      </c>
      <c r="J556" s="96"/>
      <c r="K556" s="97"/>
      <c r="L556" s="34">
        <f>ROUND(H556*I556,-3)</f>
        <v>37910000</v>
      </c>
      <c r="M556" s="35" t="s">
        <v>92</v>
      </c>
      <c r="N556" s="35" t="s">
        <v>8</v>
      </c>
      <c r="O556" s="43" t="str">
        <f>IF(AND('331-CT'!$G$5=TH!G556,OR(M556="331",N556="331")),"x","")</f>
        <v/>
      </c>
      <c r="P556" s="43" t="str">
        <f>IF(AND(A556='111'!$L$11,OR($M556=$P$7,$N556=$P$7)),"x","")</f>
        <v/>
      </c>
      <c r="Q556" s="43" t="str">
        <f>IF(AND($M556=$P$7,$A556&lt;'111'!$L$11),"x","")</f>
        <v/>
      </c>
      <c r="R556" s="43" t="str">
        <f>IF(AND($N556=$P$7,$A556&lt;'111'!$L$11),"x","")</f>
        <v/>
      </c>
    </row>
    <row r="557" spans="1:18" ht="15.75" hidden="1" customHeight="1">
      <c r="A557" s="32">
        <f t="shared" si="24"/>
        <v>3</v>
      </c>
      <c r="B557" s="33">
        <f t="shared" si="25"/>
        <v>42825</v>
      </c>
      <c r="C557" s="108" t="s">
        <v>517</v>
      </c>
      <c r="D557" s="33">
        <v>42825</v>
      </c>
      <c r="E557" s="86" t="s">
        <v>764</v>
      </c>
      <c r="F557" s="101"/>
      <c r="G557" s="149"/>
      <c r="H557" s="97"/>
      <c r="I557" s="97"/>
      <c r="J557" s="96"/>
      <c r="K557" s="97"/>
      <c r="L557" s="34">
        <v>300000000</v>
      </c>
      <c r="M557" s="35" t="s">
        <v>33</v>
      </c>
      <c r="N557" s="35"/>
      <c r="O557" s="43" t="str">
        <f>IF(AND('331-CT'!$G$5=TH!G557,OR(M557="331",N557="331")),"x","")</f>
        <v/>
      </c>
      <c r="P557" s="43" t="str">
        <f>IF(AND(A557='111'!$L$11,OR($M557=$P$7,$N557=$P$7)),"x","")</f>
        <v/>
      </c>
      <c r="Q557" s="43" t="str">
        <f>IF(AND($M557=$P$7,$A557&lt;'111'!$L$11),"x","")</f>
        <v>x</v>
      </c>
      <c r="R557" s="43" t="str">
        <f>IF(AND($N557=$P$7,$A557&lt;'111'!$L$11),"x","")</f>
        <v/>
      </c>
    </row>
    <row r="558" spans="1:18" ht="15.75" hidden="1" customHeight="1">
      <c r="A558" s="32">
        <f t="shared" si="24"/>
        <v>3</v>
      </c>
      <c r="B558" s="33">
        <f t="shared" si="25"/>
        <v>42825</v>
      </c>
      <c r="C558" s="108" t="s">
        <v>524</v>
      </c>
      <c r="D558" s="33">
        <v>42825</v>
      </c>
      <c r="E558" s="86" t="s">
        <v>733</v>
      </c>
      <c r="F558" s="101"/>
      <c r="G558" s="149"/>
      <c r="H558" s="97"/>
      <c r="I558" s="97"/>
      <c r="J558" s="96"/>
      <c r="K558" s="97"/>
      <c r="L558" s="34">
        <v>300000000</v>
      </c>
      <c r="M558" s="35"/>
      <c r="N558" s="35" t="s">
        <v>33</v>
      </c>
      <c r="O558" s="43" t="str">
        <f>IF(AND('331-CT'!$G$5=TH!G558,OR(M558="331",N558="331")),"x","")</f>
        <v/>
      </c>
      <c r="P558" s="43" t="str">
        <f>IF(AND(A558='111'!$L$11,OR($M558=$P$7,$N558=$P$7)),"x","")</f>
        <v/>
      </c>
      <c r="Q558" s="43" t="str">
        <f>IF(AND($M558=$P$7,$A558&lt;'111'!$L$11),"x","")</f>
        <v/>
      </c>
      <c r="R558" s="43" t="str">
        <f>IF(AND($N558=$P$7,$A558&lt;'111'!$L$11),"x","")</f>
        <v>x</v>
      </c>
    </row>
    <row r="559" spans="1:18" ht="15.75" hidden="1" customHeight="1">
      <c r="A559" s="32">
        <f t="shared" si="24"/>
        <v>3</v>
      </c>
      <c r="B559" s="33">
        <f t="shared" si="25"/>
        <v>42825</v>
      </c>
      <c r="C559" s="108" t="s">
        <v>525</v>
      </c>
      <c r="D559" s="33">
        <v>42825</v>
      </c>
      <c r="E559" s="86" t="s">
        <v>602</v>
      </c>
      <c r="F559" s="101"/>
      <c r="G559" s="149"/>
      <c r="H559" s="97"/>
      <c r="I559" s="97"/>
      <c r="J559" s="96"/>
      <c r="K559" s="97"/>
      <c r="L559" s="34">
        <v>5000000</v>
      </c>
      <c r="M559" s="35"/>
      <c r="N559" s="35" t="s">
        <v>33</v>
      </c>
      <c r="O559" s="43" t="str">
        <f>IF(AND('331-CT'!$G$5=TH!G559,OR(M559="331",N559="331")),"x","")</f>
        <v/>
      </c>
      <c r="P559" s="43" t="str">
        <f>IF(AND(A559='111'!$L$11,OR($M559=$P$7,$N559=$P$7)),"x","")</f>
        <v/>
      </c>
      <c r="Q559" s="43" t="str">
        <f>IF(AND($M559=$P$7,$A559&lt;'111'!$L$11),"x","")</f>
        <v/>
      </c>
      <c r="R559" s="43" t="str">
        <f>IF(AND($N559=$P$7,$A559&lt;'111'!$L$11),"x","")</f>
        <v>x</v>
      </c>
    </row>
    <row r="560" spans="1:18" ht="15.75" hidden="1" customHeight="1">
      <c r="A560" s="32">
        <f t="shared" si="24"/>
        <v>3</v>
      </c>
      <c r="B560" s="33">
        <f t="shared" si="25"/>
        <v>42825</v>
      </c>
      <c r="C560" s="108" t="s">
        <v>526</v>
      </c>
      <c r="D560" s="33">
        <v>42825</v>
      </c>
      <c r="E560" s="86" t="s">
        <v>765</v>
      </c>
      <c r="F560" s="101"/>
      <c r="G560" s="149"/>
      <c r="H560" s="97"/>
      <c r="I560" s="97"/>
      <c r="J560" s="96"/>
      <c r="K560" s="97"/>
      <c r="L560" s="34">
        <v>240000</v>
      </c>
      <c r="M560" s="35"/>
      <c r="N560" s="35" t="s">
        <v>33</v>
      </c>
      <c r="O560" s="43" t="str">
        <f>IF(AND('331-CT'!$G$5=TH!G560,OR(M560="331",N560="331")),"x","")</f>
        <v/>
      </c>
      <c r="P560" s="43" t="str">
        <f>IF(AND(A560='111'!$L$11,OR($M560=$P$7,$N560=$P$7)),"x","")</f>
        <v/>
      </c>
      <c r="Q560" s="43" t="str">
        <f>IF(AND($M560=$P$7,$A560&lt;'111'!$L$11),"x","")</f>
        <v/>
      </c>
      <c r="R560" s="43" t="str">
        <f>IF(AND($N560=$P$7,$A560&lt;'111'!$L$11),"x","")</f>
        <v>x</v>
      </c>
    </row>
    <row r="561" spans="1:18" ht="15.75" hidden="1" customHeight="1">
      <c r="A561" s="32">
        <f t="shared" si="24"/>
        <v>3</v>
      </c>
      <c r="B561" s="33">
        <f t="shared" si="25"/>
        <v>42825</v>
      </c>
      <c r="C561" s="108" t="s">
        <v>527</v>
      </c>
      <c r="D561" s="33">
        <v>42825</v>
      </c>
      <c r="E561" s="86" t="s">
        <v>766</v>
      </c>
      <c r="F561" s="101"/>
      <c r="G561" s="149"/>
      <c r="H561" s="97"/>
      <c r="I561" s="97"/>
      <c r="J561" s="96"/>
      <c r="K561" s="97"/>
      <c r="L561" s="34">
        <v>1415000</v>
      </c>
      <c r="M561" s="35"/>
      <c r="N561" s="35" t="s">
        <v>33</v>
      </c>
      <c r="O561" s="43" t="str">
        <f>IF(AND('331-CT'!$G$5=TH!G561,OR(M561="331",N561="331")),"x","")</f>
        <v/>
      </c>
      <c r="P561" s="43" t="str">
        <f>IF(AND(A561='111'!$L$11,OR($M561=$P$7,$N561=$P$7)),"x","")</f>
        <v/>
      </c>
      <c r="Q561" s="43" t="str">
        <f>IF(AND($M561=$P$7,$A561&lt;'111'!$L$11),"x","")</f>
        <v/>
      </c>
      <c r="R561" s="43" t="str">
        <f>IF(AND($N561=$P$7,$A561&lt;'111'!$L$11),"x","")</f>
        <v>x</v>
      </c>
    </row>
    <row r="562" spans="1:18" ht="15.75" hidden="1" customHeight="1">
      <c r="A562" s="32">
        <f t="shared" si="24"/>
        <v>3</v>
      </c>
      <c r="B562" s="33">
        <f t="shared" si="25"/>
        <v>42825</v>
      </c>
      <c r="C562" s="108" t="s">
        <v>528</v>
      </c>
      <c r="D562" s="33">
        <v>42825</v>
      </c>
      <c r="E562" s="86" t="s">
        <v>455</v>
      </c>
      <c r="F562" s="101"/>
      <c r="G562" s="149"/>
      <c r="H562" s="97"/>
      <c r="I562" s="97"/>
      <c r="J562" s="96"/>
      <c r="K562" s="97"/>
      <c r="L562" s="34">
        <v>1000000</v>
      </c>
      <c r="M562" s="35"/>
      <c r="N562" s="35" t="s">
        <v>33</v>
      </c>
      <c r="O562" s="43" t="str">
        <f>IF(AND('331-CT'!$G$5=TH!G562,OR(M562="331",N562="331")),"x","")</f>
        <v/>
      </c>
      <c r="P562" s="43" t="str">
        <f>IF(AND(A562='111'!$L$11,OR($M562=$P$7,$N562=$P$7)),"x","")</f>
        <v/>
      </c>
      <c r="Q562" s="43" t="str">
        <f>IF(AND($M562=$P$7,$A562&lt;'111'!$L$11),"x","")</f>
        <v/>
      </c>
      <c r="R562" s="43" t="str">
        <f>IF(AND($N562=$P$7,$A562&lt;'111'!$L$11),"x","")</f>
        <v>x</v>
      </c>
    </row>
    <row r="563" spans="1:18" ht="15.75" hidden="1" customHeight="1">
      <c r="A563" s="32">
        <f t="shared" si="24"/>
        <v>3</v>
      </c>
      <c r="B563" s="33">
        <f t="shared" si="25"/>
        <v>42825</v>
      </c>
      <c r="C563" s="108" t="s">
        <v>529</v>
      </c>
      <c r="D563" s="33">
        <v>42825</v>
      </c>
      <c r="E563" s="86" t="s">
        <v>767</v>
      </c>
      <c r="F563" s="101"/>
      <c r="G563" s="149"/>
      <c r="H563" s="97"/>
      <c r="I563" s="97"/>
      <c r="J563" s="96"/>
      <c r="K563" s="97"/>
      <c r="L563" s="34">
        <v>5200000</v>
      </c>
      <c r="M563" s="35"/>
      <c r="N563" s="35" t="s">
        <v>33</v>
      </c>
      <c r="O563" s="43" t="str">
        <f>IF(AND('331-CT'!$G$5=TH!G563,OR(M563="331",N563="331")),"x","")</f>
        <v/>
      </c>
      <c r="P563" s="43" t="str">
        <f>IF(AND(A563='111'!$L$11,OR($M563=$P$7,$N563=$P$7)),"x","")</f>
        <v/>
      </c>
      <c r="Q563" s="43" t="str">
        <f>IF(AND($M563=$P$7,$A563&lt;'111'!$L$11),"x","")</f>
        <v/>
      </c>
      <c r="R563" s="43" t="str">
        <f>IF(AND($N563=$P$7,$A563&lt;'111'!$L$11),"x","")</f>
        <v>x</v>
      </c>
    </row>
    <row r="564" spans="1:18" ht="15.75" hidden="1" customHeight="1">
      <c r="A564" s="32">
        <f t="shared" si="24"/>
        <v>3</v>
      </c>
      <c r="B564" s="33">
        <f t="shared" si="25"/>
        <v>42825</v>
      </c>
      <c r="C564" s="108" t="s">
        <v>534</v>
      </c>
      <c r="D564" s="33">
        <v>42825</v>
      </c>
      <c r="E564" s="86" t="s">
        <v>768</v>
      </c>
      <c r="F564" s="101"/>
      <c r="G564" s="149"/>
      <c r="H564" s="97"/>
      <c r="I564" s="97"/>
      <c r="J564" s="96"/>
      <c r="K564" s="97"/>
      <c r="L564" s="34">
        <v>200000000</v>
      </c>
      <c r="M564" s="35" t="s">
        <v>33</v>
      </c>
      <c r="N564" s="35"/>
      <c r="O564" s="43" t="str">
        <f>IF(AND('331-CT'!$G$5=TH!G564,OR(M564="331",N564="331")),"x","")</f>
        <v/>
      </c>
      <c r="P564" s="43" t="str">
        <f>IF(AND(A564='111'!$L$11,OR($M564=$P$7,$N564=$P$7)),"x","")</f>
        <v/>
      </c>
      <c r="Q564" s="43" t="str">
        <f>IF(AND($M564=$P$7,$A564&lt;'111'!$L$11),"x","")</f>
        <v>x</v>
      </c>
      <c r="R564" s="43" t="str">
        <f>IF(AND($N564=$P$7,$A564&lt;'111'!$L$11),"x","")</f>
        <v/>
      </c>
    </row>
    <row r="565" spans="1:18" ht="15.75" hidden="1" customHeight="1">
      <c r="A565" s="32">
        <f t="shared" si="24"/>
        <v>3</v>
      </c>
      <c r="B565" s="33">
        <f t="shared" si="25"/>
        <v>42825</v>
      </c>
      <c r="C565" s="108" t="s">
        <v>530</v>
      </c>
      <c r="D565" s="33">
        <v>42825</v>
      </c>
      <c r="E565" s="86" t="s">
        <v>769</v>
      </c>
      <c r="F565" s="101"/>
      <c r="G565" s="149"/>
      <c r="H565" s="97"/>
      <c r="I565" s="97"/>
      <c r="J565" s="96"/>
      <c r="K565" s="97"/>
      <c r="L565" s="34">
        <v>66000</v>
      </c>
      <c r="M565" s="35"/>
      <c r="N565" s="35" t="s">
        <v>33</v>
      </c>
      <c r="O565" s="43" t="str">
        <f>IF(AND('331-CT'!$G$5=TH!G565,OR(M565="331",N565="331")),"x","")</f>
        <v/>
      </c>
      <c r="P565" s="43" t="str">
        <f>IF(AND(A565='111'!$L$11,OR($M565=$P$7,$N565=$P$7)),"x","")</f>
        <v/>
      </c>
      <c r="Q565" s="43" t="str">
        <f>IF(AND($M565=$P$7,$A565&lt;'111'!$L$11),"x","")</f>
        <v/>
      </c>
      <c r="R565" s="43" t="str">
        <f>IF(AND($N565=$P$7,$A565&lt;'111'!$L$11),"x","")</f>
        <v>x</v>
      </c>
    </row>
    <row r="566" spans="1:18" ht="15.75" hidden="1" customHeight="1">
      <c r="A566" s="32">
        <f t="shared" si="24"/>
        <v>3</v>
      </c>
      <c r="B566" s="33">
        <f t="shared" si="25"/>
        <v>42825</v>
      </c>
      <c r="C566" s="108" t="s">
        <v>531</v>
      </c>
      <c r="D566" s="33">
        <v>42825</v>
      </c>
      <c r="E566" s="86" t="s">
        <v>770</v>
      </c>
      <c r="F566" s="101"/>
      <c r="G566" s="149"/>
      <c r="H566" s="97"/>
      <c r="I566" s="97"/>
      <c r="J566" s="96"/>
      <c r="K566" s="97"/>
      <c r="L566" s="34">
        <v>50000000</v>
      </c>
      <c r="M566" s="35"/>
      <c r="N566" s="35" t="s">
        <v>33</v>
      </c>
      <c r="O566" s="43" t="str">
        <f>IF(AND('331-CT'!$G$5=TH!G566,OR(M566="331",N566="331")),"x","")</f>
        <v/>
      </c>
      <c r="P566" s="43" t="str">
        <f>IF(AND(A566='111'!$L$11,OR($M566=$P$7,$N566=$P$7)),"x","")</f>
        <v/>
      </c>
      <c r="Q566" s="43" t="str">
        <f>IF(AND($M566=$P$7,$A566&lt;'111'!$L$11),"x","")</f>
        <v/>
      </c>
      <c r="R566" s="43" t="str">
        <f>IF(AND($N566=$P$7,$A566&lt;'111'!$L$11),"x","")</f>
        <v>x</v>
      </c>
    </row>
    <row r="567" spans="1:18" ht="15.75" hidden="1" customHeight="1">
      <c r="A567" s="32">
        <f t="shared" si="24"/>
        <v>3</v>
      </c>
      <c r="B567" s="33">
        <f t="shared" si="25"/>
        <v>42825</v>
      </c>
      <c r="C567" s="108"/>
      <c r="D567" s="33">
        <v>42825</v>
      </c>
      <c r="E567" s="86" t="s">
        <v>831</v>
      </c>
      <c r="F567" s="101" t="s">
        <v>747</v>
      </c>
      <c r="G567" s="7" t="s">
        <v>109</v>
      </c>
      <c r="H567" s="97">
        <v>1000</v>
      </c>
      <c r="I567" s="97">
        <v>60000</v>
      </c>
      <c r="J567" s="96"/>
      <c r="K567" s="97"/>
      <c r="L567" s="34">
        <f>ROUND(H567*I567,-3)</f>
        <v>60000000</v>
      </c>
      <c r="M567" s="35" t="s">
        <v>8</v>
      </c>
      <c r="N567" s="35" t="s">
        <v>92</v>
      </c>
      <c r="O567" s="43" t="str">
        <f>IF(AND('331-CT'!$G$5=TH!G567,OR(M567="331",N567="331")),"x","")</f>
        <v/>
      </c>
      <c r="P567" s="43" t="str">
        <f>IF(AND(A567='111'!$L$11,OR($M567=$P$7,$N567=$P$7)),"x","")</f>
        <v/>
      </c>
      <c r="Q567" s="43" t="str">
        <f>IF(AND($M567=$P$7,$A567&lt;'111'!$L$11),"x","")</f>
        <v/>
      </c>
      <c r="R567" s="43" t="str">
        <f>IF(AND($N567=$P$7,$A567&lt;'111'!$L$11),"x","")</f>
        <v/>
      </c>
    </row>
    <row r="568" spans="1:18" ht="15.75" customHeight="1">
      <c r="A568" s="32">
        <f t="shared" si="24"/>
        <v>3</v>
      </c>
      <c r="B568" s="33">
        <f t="shared" si="25"/>
        <v>42825</v>
      </c>
      <c r="C568" s="108"/>
      <c r="D568" s="33">
        <v>42825</v>
      </c>
      <c r="E568" s="86" t="s">
        <v>831</v>
      </c>
      <c r="F568" s="7" t="s">
        <v>109</v>
      </c>
      <c r="G568" s="101" t="s">
        <v>747</v>
      </c>
      <c r="H568" s="97">
        <v>1000</v>
      </c>
      <c r="I568" s="97">
        <v>60000</v>
      </c>
      <c r="J568" s="96"/>
      <c r="K568" s="97"/>
      <c r="L568" s="34">
        <f>ROUND(H568*I568,-3)</f>
        <v>60000000</v>
      </c>
      <c r="M568" s="35" t="s">
        <v>92</v>
      </c>
      <c r="N568" s="35" t="s">
        <v>8</v>
      </c>
      <c r="O568" s="43" t="str">
        <f>IF(AND('331-CT'!$G$5=TH!G568,OR(M568="331",N568="331")),"x","")</f>
        <v/>
      </c>
      <c r="P568" s="43" t="str">
        <f>IF(AND(A568='111'!$L$11,OR($M568=$P$7,$N568=$P$7)),"x","")</f>
        <v/>
      </c>
      <c r="Q568" s="43" t="str">
        <f>IF(AND($M568=$P$7,$A568&lt;'111'!$L$11),"x","")</f>
        <v/>
      </c>
      <c r="R568" s="43" t="str">
        <f>IF(AND($N568=$P$7,$A568&lt;'111'!$L$11),"x","")</f>
        <v/>
      </c>
    </row>
    <row r="569" spans="1:18" ht="15.75" hidden="1" customHeight="1">
      <c r="A569" s="32">
        <f t="shared" si="24"/>
        <v>4</v>
      </c>
      <c r="B569" s="33">
        <f t="shared" si="25"/>
        <v>42826</v>
      </c>
      <c r="C569" s="108"/>
      <c r="D569" s="33">
        <v>42826</v>
      </c>
      <c r="E569" s="86" t="s">
        <v>743</v>
      </c>
      <c r="F569" s="101" t="s">
        <v>391</v>
      </c>
      <c r="G569" s="7" t="s">
        <v>89</v>
      </c>
      <c r="H569" s="97">
        <v>5710</v>
      </c>
      <c r="I569" s="97">
        <v>3800</v>
      </c>
      <c r="J569" s="96"/>
      <c r="K569" s="97"/>
      <c r="L569" s="34">
        <f>ROUND(H569*I569,-3)</f>
        <v>21698000</v>
      </c>
      <c r="M569" s="35" t="s">
        <v>8</v>
      </c>
      <c r="N569" s="35"/>
      <c r="O569" s="43" t="str">
        <f>IF(AND('331-CT'!$G$5=TH!G569,OR(M569="331",N569="331")),"x","")</f>
        <v/>
      </c>
      <c r="P569" s="43" t="str">
        <f>IF(AND(A569='111'!$L$11,OR($M569=$P$7,$N569=$P$7)),"x","")</f>
        <v/>
      </c>
      <c r="Q569" s="43" t="str">
        <f>IF(AND($M569=$P$7,$A569&lt;'111'!$L$11),"x","")</f>
        <v/>
      </c>
      <c r="R569" s="43" t="str">
        <f>IF(AND($N569=$P$7,$A569&lt;'111'!$L$11),"x","")</f>
        <v/>
      </c>
    </row>
    <row r="570" spans="1:18" ht="15.75" hidden="1" customHeight="1">
      <c r="A570" s="32">
        <f t="shared" si="24"/>
        <v>4</v>
      </c>
      <c r="B570" s="33">
        <f t="shared" si="25"/>
        <v>42826</v>
      </c>
      <c r="C570" s="108"/>
      <c r="D570" s="33">
        <v>42826</v>
      </c>
      <c r="E570" s="86" t="s">
        <v>743</v>
      </c>
      <c r="F570" s="101" t="s">
        <v>391</v>
      </c>
      <c r="G570" s="7" t="s">
        <v>89</v>
      </c>
      <c r="H570" s="101">
        <v>8400</v>
      </c>
      <c r="I570" s="97">
        <v>3700</v>
      </c>
      <c r="J570" s="96"/>
      <c r="K570" s="97"/>
      <c r="L570" s="34">
        <f>ROUND(H570*I570,-3)</f>
        <v>31080000</v>
      </c>
      <c r="M570" s="35" t="s">
        <v>8</v>
      </c>
      <c r="N570" s="35" t="s">
        <v>92</v>
      </c>
      <c r="O570" s="43" t="str">
        <f>IF(AND('331-CT'!$G$5=TH!G570,OR(M570="331",N570="331")),"x","")</f>
        <v/>
      </c>
      <c r="P570" s="43" t="str">
        <f>IF(AND(A570='111'!$L$11,OR($M570=$P$7,$N570=$P$7)),"x","")</f>
        <v/>
      </c>
      <c r="Q570" s="43" t="str">
        <f>IF(AND($M570=$P$7,$A570&lt;'111'!$L$11),"x","")</f>
        <v/>
      </c>
      <c r="R570" s="43" t="str">
        <f>IF(AND($N570=$P$7,$A570&lt;'111'!$L$11),"x","")</f>
        <v/>
      </c>
    </row>
    <row r="571" spans="1:18" ht="15.75" hidden="1" customHeight="1">
      <c r="A571" s="32">
        <f t="shared" si="24"/>
        <v>4</v>
      </c>
      <c r="B571" s="33">
        <f t="shared" si="25"/>
        <v>42826</v>
      </c>
      <c r="C571" s="108"/>
      <c r="D571" s="33">
        <v>42826</v>
      </c>
      <c r="E571" s="86" t="s">
        <v>743</v>
      </c>
      <c r="F571" s="101" t="s">
        <v>391</v>
      </c>
      <c r="G571" s="7" t="s">
        <v>89</v>
      </c>
      <c r="H571" s="101">
        <v>7210</v>
      </c>
      <c r="I571" s="97">
        <v>3700</v>
      </c>
      <c r="J571" s="96"/>
      <c r="K571" s="97"/>
      <c r="L571" s="34">
        <f>ROUND(H571*I571,-3)</f>
        <v>26677000</v>
      </c>
      <c r="M571" s="35" t="s">
        <v>8</v>
      </c>
      <c r="N571" s="35" t="s">
        <v>92</v>
      </c>
      <c r="O571" s="43" t="str">
        <f>IF(AND('331-CT'!$G$5=TH!G571,OR(M571="331",N571="331")),"x","")</f>
        <v/>
      </c>
      <c r="P571" s="43" t="str">
        <f>IF(AND(A571='111'!$L$11,OR($M571=$P$7,$N571=$P$7)),"x","")</f>
        <v/>
      </c>
      <c r="Q571" s="43" t="str">
        <f>IF(AND($M571=$P$7,$A571&lt;'111'!$L$11),"x","")</f>
        <v/>
      </c>
      <c r="R571" s="43" t="str">
        <f>IF(AND($N571=$P$7,$A571&lt;'111'!$L$11),"x","")</f>
        <v/>
      </c>
    </row>
    <row r="572" spans="1:18" ht="15.75" hidden="1" customHeight="1">
      <c r="A572" s="32">
        <f t="shared" si="24"/>
        <v>4</v>
      </c>
      <c r="B572" s="33">
        <f t="shared" si="25"/>
        <v>42826</v>
      </c>
      <c r="C572" s="108" t="s">
        <v>248</v>
      </c>
      <c r="D572" s="33">
        <v>42826</v>
      </c>
      <c r="E572" s="86" t="s">
        <v>771</v>
      </c>
      <c r="F572" s="101"/>
      <c r="G572" s="149"/>
      <c r="H572" s="97"/>
      <c r="I572" s="97"/>
      <c r="J572" s="96"/>
      <c r="K572" s="97"/>
      <c r="L572" s="34">
        <v>5000000</v>
      </c>
      <c r="M572" s="35" t="s">
        <v>33</v>
      </c>
      <c r="N572" s="35"/>
      <c r="O572" s="43" t="str">
        <f>IF(AND('331-CT'!$G$5=TH!G572,OR(M572="331",N572="331")),"x","")</f>
        <v/>
      </c>
      <c r="P572" s="43" t="str">
        <f>IF(AND(A572='111'!$L$11,OR($M572=$P$7,$N572=$P$7)),"x","")</f>
        <v/>
      </c>
      <c r="Q572" s="43" t="str">
        <f>IF(AND($M572=$P$7,$A572&lt;'111'!$L$11),"x","")</f>
        <v>x</v>
      </c>
      <c r="R572" s="43" t="str">
        <f>IF(AND($N572=$P$7,$A572&lt;'111'!$L$11),"x","")</f>
        <v/>
      </c>
    </row>
    <row r="573" spans="1:18" ht="15.75" hidden="1" customHeight="1">
      <c r="A573" s="32">
        <f t="shared" si="24"/>
        <v>4</v>
      </c>
      <c r="B573" s="33">
        <f t="shared" si="25"/>
        <v>42826</v>
      </c>
      <c r="C573" s="108" t="s">
        <v>251</v>
      </c>
      <c r="D573" s="33">
        <v>42826</v>
      </c>
      <c r="E573" s="86" t="s">
        <v>772</v>
      </c>
      <c r="F573" s="101"/>
      <c r="G573" s="149"/>
      <c r="H573" s="97"/>
      <c r="I573" s="97"/>
      <c r="J573" s="96"/>
      <c r="K573" s="97"/>
      <c r="L573" s="34">
        <v>10518000</v>
      </c>
      <c r="M573" s="35"/>
      <c r="N573" s="35" t="s">
        <v>33</v>
      </c>
      <c r="O573" s="43" t="str">
        <f>IF(AND('331-CT'!$G$5=TH!G573,OR(M573="331",N573="331")),"x","")</f>
        <v/>
      </c>
      <c r="P573" s="43" t="str">
        <f>IF(AND(A573='111'!$L$11,OR($M573=$P$7,$N573=$P$7)),"x","")</f>
        <v/>
      </c>
      <c r="Q573" s="43" t="str">
        <f>IF(AND($M573=$P$7,$A573&lt;'111'!$L$11),"x","")</f>
        <v/>
      </c>
      <c r="R573" s="43" t="str">
        <f>IF(AND($N573=$P$7,$A573&lt;'111'!$L$11),"x","")</f>
        <v>x</v>
      </c>
    </row>
    <row r="574" spans="1:18" ht="15.75" hidden="1" customHeight="1">
      <c r="A574" s="32">
        <f t="shared" si="24"/>
        <v>4</v>
      </c>
      <c r="B574" s="33">
        <f t="shared" si="25"/>
        <v>42826</v>
      </c>
      <c r="C574" s="108" t="s">
        <v>252</v>
      </c>
      <c r="D574" s="33">
        <v>42826</v>
      </c>
      <c r="E574" s="86" t="s">
        <v>773</v>
      </c>
      <c r="F574" s="101"/>
      <c r="G574" s="149"/>
      <c r="H574" s="97"/>
      <c r="I574" s="97"/>
      <c r="J574" s="96"/>
      <c r="K574" s="97"/>
      <c r="L574" s="34">
        <v>5000000</v>
      </c>
      <c r="M574" s="35"/>
      <c r="N574" s="35" t="s">
        <v>33</v>
      </c>
      <c r="O574" s="43" t="str">
        <f>IF(AND('331-CT'!$G$5=TH!G574,OR(M574="331",N574="331")),"x","")</f>
        <v/>
      </c>
      <c r="P574" s="43" t="str">
        <f>IF(AND(A574='111'!$L$11,OR($M574=$P$7,$N574=$P$7)),"x","")</f>
        <v/>
      </c>
      <c r="Q574" s="43" t="str">
        <f>IF(AND($M574=$P$7,$A574&lt;'111'!$L$11),"x","")</f>
        <v/>
      </c>
      <c r="R574" s="43" t="str">
        <f>IF(AND($N574=$P$7,$A574&lt;'111'!$L$11),"x","")</f>
        <v>x</v>
      </c>
    </row>
    <row r="575" spans="1:18" ht="15.75" hidden="1" customHeight="1">
      <c r="A575" s="32">
        <f t="shared" si="24"/>
        <v>4</v>
      </c>
      <c r="B575" s="33">
        <f t="shared" si="25"/>
        <v>42826</v>
      </c>
      <c r="C575" s="108" t="s">
        <v>253</v>
      </c>
      <c r="D575" s="33">
        <v>42826</v>
      </c>
      <c r="E575" s="86" t="s">
        <v>774</v>
      </c>
      <c r="F575" s="101"/>
      <c r="G575" s="149"/>
      <c r="H575" s="97"/>
      <c r="I575" s="97"/>
      <c r="J575" s="96"/>
      <c r="K575" s="97"/>
      <c r="L575" s="34">
        <v>2000000</v>
      </c>
      <c r="M575" s="35"/>
      <c r="N575" s="35" t="s">
        <v>33</v>
      </c>
      <c r="O575" s="43" t="str">
        <f>IF(AND('331-CT'!$G$5=TH!G575,OR(M575="331",N575="331")),"x","")</f>
        <v/>
      </c>
      <c r="P575" s="43" t="str">
        <f>IF(AND(A575='111'!$L$11,OR($M575=$P$7,$N575=$P$7)),"x","")</f>
        <v/>
      </c>
      <c r="Q575" s="43" t="str">
        <f>IF(AND($M575=$P$7,$A575&lt;'111'!$L$11),"x","")</f>
        <v/>
      </c>
      <c r="R575" s="43" t="str">
        <f>IF(AND($N575=$P$7,$A575&lt;'111'!$L$11),"x","")</f>
        <v>x</v>
      </c>
    </row>
    <row r="576" spans="1:18" ht="15.75" hidden="1" customHeight="1">
      <c r="A576" s="32">
        <f t="shared" si="24"/>
        <v>4</v>
      </c>
      <c r="B576" s="33">
        <f t="shared" si="25"/>
        <v>42828</v>
      </c>
      <c r="C576" s="108" t="s">
        <v>254</v>
      </c>
      <c r="D576" s="33">
        <v>42828</v>
      </c>
      <c r="E576" s="86" t="s">
        <v>775</v>
      </c>
      <c r="F576" s="101"/>
      <c r="G576" s="149"/>
      <c r="H576" s="97"/>
      <c r="I576" s="97"/>
      <c r="J576" s="96"/>
      <c r="K576" s="97"/>
      <c r="L576" s="34">
        <v>16200000</v>
      </c>
      <c r="M576" s="35"/>
      <c r="N576" s="35" t="s">
        <v>33</v>
      </c>
      <c r="O576" s="43" t="str">
        <f>IF(AND('331-CT'!$G$5=TH!G576,OR(M576="331",N576="331")),"x","")</f>
        <v/>
      </c>
      <c r="P576" s="43" t="str">
        <f>IF(AND(A576='111'!$L$11,OR($M576=$P$7,$N576=$P$7)),"x","")</f>
        <v/>
      </c>
      <c r="Q576" s="43" t="str">
        <f>IF(AND($M576=$P$7,$A576&lt;'111'!$L$11),"x","")</f>
        <v/>
      </c>
      <c r="R576" s="43" t="str">
        <f>IF(AND($N576=$P$7,$A576&lt;'111'!$L$11),"x","")</f>
        <v>x</v>
      </c>
    </row>
    <row r="577" spans="1:18" ht="15.75" hidden="1" customHeight="1">
      <c r="A577" s="32">
        <f t="shared" si="24"/>
        <v>4</v>
      </c>
      <c r="B577" s="33">
        <f t="shared" si="25"/>
        <v>42828</v>
      </c>
      <c r="C577" s="108" t="s">
        <v>260</v>
      </c>
      <c r="D577" s="33">
        <v>42828</v>
      </c>
      <c r="E577" s="86" t="s">
        <v>776</v>
      </c>
      <c r="F577" s="101"/>
      <c r="G577" s="149"/>
      <c r="H577" s="97"/>
      <c r="I577" s="97"/>
      <c r="J577" s="96"/>
      <c r="K577" s="97"/>
      <c r="L577" s="34">
        <v>5000000</v>
      </c>
      <c r="M577" s="35"/>
      <c r="N577" s="35" t="s">
        <v>33</v>
      </c>
      <c r="O577" s="43" t="str">
        <f>IF(AND('331-CT'!$G$5=TH!G577,OR(M577="331",N577="331")),"x","")</f>
        <v/>
      </c>
      <c r="P577" s="43" t="str">
        <f>IF(AND(A577='111'!$L$11,OR($M577=$P$7,$N577=$P$7)),"x","")</f>
        <v/>
      </c>
      <c r="Q577" s="43" t="str">
        <f>IF(AND($M577=$P$7,$A577&lt;'111'!$L$11),"x","")</f>
        <v/>
      </c>
      <c r="R577" s="43" t="str">
        <f>IF(AND($N577=$P$7,$A577&lt;'111'!$L$11),"x","")</f>
        <v>x</v>
      </c>
    </row>
    <row r="578" spans="1:18" ht="15.75" hidden="1" customHeight="1">
      <c r="A578" s="32">
        <f t="shared" si="24"/>
        <v>4</v>
      </c>
      <c r="B578" s="33">
        <f t="shared" si="25"/>
        <v>42828</v>
      </c>
      <c r="C578" s="108" t="s">
        <v>261</v>
      </c>
      <c r="D578" s="33">
        <v>42828</v>
      </c>
      <c r="E578" s="86" t="s">
        <v>777</v>
      </c>
      <c r="F578" s="101"/>
      <c r="G578" s="149"/>
      <c r="H578" s="97"/>
      <c r="I578" s="97"/>
      <c r="J578" s="96"/>
      <c r="K578" s="97"/>
      <c r="L578" s="34">
        <v>1855000</v>
      </c>
      <c r="M578" s="35"/>
      <c r="N578" s="35" t="s">
        <v>33</v>
      </c>
      <c r="O578" s="43" t="str">
        <f>IF(AND('331-CT'!$G$5=TH!G578,OR(M578="331",N578="331")),"x","")</f>
        <v/>
      </c>
      <c r="P578" s="43" t="str">
        <f>IF(AND(A578='111'!$L$11,OR($M578=$P$7,$N578=$P$7)),"x","")</f>
        <v/>
      </c>
      <c r="Q578" s="43" t="str">
        <f>IF(AND($M578=$P$7,$A578&lt;'111'!$L$11),"x","")</f>
        <v/>
      </c>
      <c r="R578" s="43" t="str">
        <f>IF(AND($N578=$P$7,$A578&lt;'111'!$L$11),"x","")</f>
        <v>x</v>
      </c>
    </row>
    <row r="579" spans="1:18" ht="15.75" hidden="1" customHeight="1">
      <c r="A579" s="32">
        <f t="shared" si="24"/>
        <v>4</v>
      </c>
      <c r="B579" s="33">
        <f t="shared" si="25"/>
        <v>42828</v>
      </c>
      <c r="C579" s="108" t="s">
        <v>262</v>
      </c>
      <c r="D579" s="33">
        <v>42828</v>
      </c>
      <c r="E579" s="86" t="s">
        <v>778</v>
      </c>
      <c r="F579" s="101"/>
      <c r="G579" s="149"/>
      <c r="H579" s="97"/>
      <c r="I579" s="97"/>
      <c r="J579" s="96"/>
      <c r="K579" s="97"/>
      <c r="L579" s="34">
        <v>10517000</v>
      </c>
      <c r="M579" s="35"/>
      <c r="N579" s="35" t="s">
        <v>33</v>
      </c>
      <c r="O579" s="43" t="str">
        <f>IF(AND('331-CT'!$G$5=TH!G579,OR(M579="331",N579="331")),"x","")</f>
        <v/>
      </c>
      <c r="P579" s="43" t="str">
        <f>IF(AND(A579='111'!$L$11,OR($M579=$P$7,$N579=$P$7)),"x","")</f>
        <v/>
      </c>
      <c r="Q579" s="43" t="str">
        <f>IF(AND($M579=$P$7,$A579&lt;'111'!$L$11),"x","")</f>
        <v/>
      </c>
      <c r="R579" s="43" t="str">
        <f>IF(AND($N579=$P$7,$A579&lt;'111'!$L$11),"x","")</f>
        <v>x</v>
      </c>
    </row>
    <row r="580" spans="1:18" ht="15.75" hidden="1" customHeight="1">
      <c r="A580" s="32">
        <f t="shared" si="24"/>
        <v>4</v>
      </c>
      <c r="B580" s="33">
        <f t="shared" si="25"/>
        <v>42828</v>
      </c>
      <c r="C580" s="108" t="s">
        <v>263</v>
      </c>
      <c r="D580" s="33">
        <v>42828</v>
      </c>
      <c r="E580" s="86" t="s">
        <v>779</v>
      </c>
      <c r="F580" s="101"/>
      <c r="G580" s="149"/>
      <c r="H580" s="97"/>
      <c r="I580" s="97"/>
      <c r="J580" s="96"/>
      <c r="K580" s="97"/>
      <c r="L580" s="34">
        <v>5000000</v>
      </c>
      <c r="M580" s="35"/>
      <c r="N580" s="35" t="s">
        <v>33</v>
      </c>
      <c r="O580" s="43" t="str">
        <f>IF(AND('331-CT'!$G$5=TH!G580,OR(M580="331",N580="331")),"x","")</f>
        <v/>
      </c>
      <c r="P580" s="43" t="str">
        <f>IF(AND(A580='111'!$L$11,OR($M580=$P$7,$N580=$P$7)),"x","")</f>
        <v/>
      </c>
      <c r="Q580" s="43" t="str">
        <f>IF(AND($M580=$P$7,$A580&lt;'111'!$L$11),"x","")</f>
        <v/>
      </c>
      <c r="R580" s="43" t="str">
        <f>IF(AND($N580=$P$7,$A580&lt;'111'!$L$11),"x","")</f>
        <v>x</v>
      </c>
    </row>
    <row r="581" spans="1:18" ht="15.75" hidden="1" customHeight="1">
      <c r="A581" s="32">
        <f t="shared" si="24"/>
        <v>4</v>
      </c>
      <c r="B581" s="33">
        <f t="shared" si="25"/>
        <v>42828</v>
      </c>
      <c r="C581" s="108" t="s">
        <v>264</v>
      </c>
      <c r="D581" s="33">
        <v>42828</v>
      </c>
      <c r="E581" s="86" t="s">
        <v>780</v>
      </c>
      <c r="F581" s="101"/>
      <c r="G581" s="149"/>
      <c r="H581" s="97"/>
      <c r="I581" s="97"/>
      <c r="J581" s="96"/>
      <c r="K581" s="97"/>
      <c r="L581" s="34">
        <v>5000000</v>
      </c>
      <c r="M581" s="35"/>
      <c r="N581" s="35" t="s">
        <v>33</v>
      </c>
      <c r="O581" s="43" t="str">
        <f>IF(AND('331-CT'!$G$5=TH!G581,OR(M581="331",N581="331")),"x","")</f>
        <v/>
      </c>
      <c r="P581" s="43" t="str">
        <f>IF(AND(A581='111'!$L$11,OR($M581=$P$7,$N581=$P$7)),"x","")</f>
        <v/>
      </c>
      <c r="Q581" s="43" t="str">
        <f>IF(AND($M581=$P$7,$A581&lt;'111'!$L$11),"x","")</f>
        <v/>
      </c>
      <c r="R581" s="43" t="str">
        <f>IF(AND($N581=$P$7,$A581&lt;'111'!$L$11),"x","")</f>
        <v>x</v>
      </c>
    </row>
    <row r="582" spans="1:18" ht="15.75" hidden="1" customHeight="1">
      <c r="A582" s="32">
        <f t="shared" si="24"/>
        <v>4</v>
      </c>
      <c r="B582" s="33">
        <f t="shared" si="25"/>
        <v>42828</v>
      </c>
      <c r="C582" s="108" t="s">
        <v>259</v>
      </c>
      <c r="D582" s="33">
        <v>42828</v>
      </c>
      <c r="E582" s="86" t="s">
        <v>781</v>
      </c>
      <c r="F582" s="101"/>
      <c r="G582" s="149"/>
      <c r="H582" s="97"/>
      <c r="I582" s="97"/>
      <c r="J582" s="96"/>
      <c r="K582" s="97"/>
      <c r="L582" s="34">
        <v>700000000</v>
      </c>
      <c r="M582" s="35" t="s">
        <v>33</v>
      </c>
      <c r="N582" s="35"/>
      <c r="O582" s="43" t="str">
        <f>IF(AND('331-CT'!$G$5=TH!G582,OR(M582="331",N582="331")),"x","")</f>
        <v/>
      </c>
      <c r="P582" s="43" t="str">
        <f>IF(AND(A582='111'!$L$11,OR($M582=$P$7,$N582=$P$7)),"x","")</f>
        <v/>
      </c>
      <c r="Q582" s="43" t="str">
        <f>IF(AND($M582=$P$7,$A582&lt;'111'!$L$11),"x","")</f>
        <v>x</v>
      </c>
      <c r="R582" s="43" t="str">
        <f>IF(AND($N582=$P$7,$A582&lt;'111'!$L$11),"x","")</f>
        <v/>
      </c>
    </row>
    <row r="583" spans="1:18" ht="15.75" hidden="1" customHeight="1">
      <c r="A583" s="32">
        <f t="shared" si="24"/>
        <v>4</v>
      </c>
      <c r="B583" s="33">
        <f t="shared" si="25"/>
        <v>42828</v>
      </c>
      <c r="C583" s="108" t="s">
        <v>265</v>
      </c>
      <c r="D583" s="33">
        <v>42828</v>
      </c>
      <c r="E583" s="86" t="s">
        <v>630</v>
      </c>
      <c r="F583" s="101"/>
      <c r="G583" s="41" t="s">
        <v>78</v>
      </c>
      <c r="H583" s="97"/>
      <c r="I583" s="97"/>
      <c r="J583" s="96"/>
      <c r="K583" s="97"/>
      <c r="L583" s="34">
        <v>200000000</v>
      </c>
      <c r="M583" s="35" t="s">
        <v>8</v>
      </c>
      <c r="N583" s="35" t="s">
        <v>33</v>
      </c>
      <c r="O583" s="43" t="str">
        <f>IF(AND('331-CT'!$G$5=TH!G583,OR(M583="331",N583="331")),"x","")</f>
        <v/>
      </c>
      <c r="P583" s="43" t="str">
        <f>IF(AND(A583='111'!$L$11,OR($M583=$P$7,$N583=$P$7)),"x","")</f>
        <v/>
      </c>
      <c r="Q583" s="43" t="str">
        <f>IF(AND($M583=$P$7,$A583&lt;'111'!$L$11),"x","")</f>
        <v/>
      </c>
      <c r="R583" s="43" t="str">
        <f>IF(AND($N583=$P$7,$A583&lt;'111'!$L$11),"x","")</f>
        <v>x</v>
      </c>
    </row>
    <row r="584" spans="1:18" ht="15.75" hidden="1" customHeight="1">
      <c r="A584" s="32">
        <f t="shared" si="24"/>
        <v>4</v>
      </c>
      <c r="B584" s="33">
        <f t="shared" si="25"/>
        <v>42828</v>
      </c>
      <c r="C584" s="108" t="s">
        <v>266</v>
      </c>
      <c r="D584" s="33">
        <v>42828</v>
      </c>
      <c r="E584" s="86" t="s">
        <v>630</v>
      </c>
      <c r="F584" s="101"/>
      <c r="G584" s="41" t="s">
        <v>686</v>
      </c>
      <c r="H584" s="97"/>
      <c r="I584" s="97"/>
      <c r="J584" s="96"/>
      <c r="K584" s="97"/>
      <c r="L584" s="34">
        <v>200000000</v>
      </c>
      <c r="M584" s="35" t="s">
        <v>8</v>
      </c>
      <c r="N584" s="35" t="s">
        <v>33</v>
      </c>
      <c r="O584" s="43" t="str">
        <f>IF(AND('331-CT'!$G$5=TH!G584,OR(M584="331",N584="331")),"x","")</f>
        <v/>
      </c>
      <c r="P584" s="43" t="str">
        <f>IF(AND(A584='111'!$L$11,OR($M584=$P$7,$N584=$P$7)),"x","")</f>
        <v/>
      </c>
      <c r="Q584" s="43" t="str">
        <f>IF(AND($M584=$P$7,$A584&lt;'111'!$L$11),"x","")</f>
        <v/>
      </c>
      <c r="R584" s="43" t="str">
        <f>IF(AND($N584=$P$7,$A584&lt;'111'!$L$11),"x","")</f>
        <v>x</v>
      </c>
    </row>
    <row r="585" spans="1:18" ht="15.75" hidden="1" customHeight="1">
      <c r="A585" s="32">
        <f t="shared" si="24"/>
        <v>4</v>
      </c>
      <c r="B585" s="33">
        <f t="shared" si="25"/>
        <v>42828</v>
      </c>
      <c r="C585" s="108" t="s">
        <v>267</v>
      </c>
      <c r="D585" s="33">
        <v>42828</v>
      </c>
      <c r="E585" s="86" t="s">
        <v>630</v>
      </c>
      <c r="F585" s="101"/>
      <c r="G585" s="41" t="s">
        <v>747</v>
      </c>
      <c r="H585" s="97"/>
      <c r="I585" s="97"/>
      <c r="J585" s="96"/>
      <c r="K585" s="97"/>
      <c r="L585" s="34">
        <v>150000000</v>
      </c>
      <c r="M585" s="35" t="s">
        <v>8</v>
      </c>
      <c r="N585" s="35" t="s">
        <v>33</v>
      </c>
      <c r="O585" s="43" t="str">
        <f>IF(AND('331-CT'!$G$5=TH!G585,OR(M585="331",N585="331")),"x","")</f>
        <v/>
      </c>
      <c r="P585" s="43" t="str">
        <f>IF(AND(A585='111'!$L$11,OR($M585=$P$7,$N585=$P$7)),"x","")</f>
        <v/>
      </c>
      <c r="Q585" s="43" t="str">
        <f>IF(AND($M585=$P$7,$A585&lt;'111'!$L$11),"x","")</f>
        <v/>
      </c>
      <c r="R585" s="43" t="str">
        <f>IF(AND($N585=$P$7,$A585&lt;'111'!$L$11),"x","")</f>
        <v>x</v>
      </c>
    </row>
    <row r="586" spans="1:18" ht="15.75" hidden="1" customHeight="1">
      <c r="A586" s="32">
        <f t="shared" si="24"/>
        <v>4</v>
      </c>
      <c r="B586" s="33">
        <f t="shared" si="25"/>
        <v>42828</v>
      </c>
      <c r="C586" s="108" t="s">
        <v>268</v>
      </c>
      <c r="D586" s="33">
        <v>42828</v>
      </c>
      <c r="E586" s="86" t="s">
        <v>782</v>
      </c>
      <c r="F586" s="101"/>
      <c r="G586" s="149"/>
      <c r="H586" s="97"/>
      <c r="I586" s="97"/>
      <c r="J586" s="96"/>
      <c r="K586" s="97"/>
      <c r="L586" s="34">
        <v>140000000</v>
      </c>
      <c r="M586" s="35"/>
      <c r="N586" s="35" t="s">
        <v>33</v>
      </c>
      <c r="O586" s="43" t="str">
        <f>IF(AND('331-CT'!$G$5=TH!G586,OR(M586="331",N586="331")),"x","")</f>
        <v/>
      </c>
      <c r="P586" s="43" t="str">
        <f>IF(AND(A586='111'!$L$11,OR($M586=$P$7,$N586=$P$7)),"x","")</f>
        <v/>
      </c>
      <c r="Q586" s="43" t="str">
        <f>IF(AND($M586=$P$7,$A586&lt;'111'!$L$11),"x","")</f>
        <v/>
      </c>
      <c r="R586" s="43" t="str">
        <f>IF(AND($N586=$P$7,$A586&lt;'111'!$L$11),"x","")</f>
        <v>x</v>
      </c>
    </row>
    <row r="587" spans="1:18" ht="15.75" hidden="1" customHeight="1">
      <c r="A587" s="32">
        <f t="shared" si="24"/>
        <v>4</v>
      </c>
      <c r="B587" s="33">
        <f t="shared" si="25"/>
        <v>42828</v>
      </c>
      <c r="C587" s="108" t="s">
        <v>269</v>
      </c>
      <c r="D587" s="33">
        <v>42828</v>
      </c>
      <c r="E587" s="86" t="s">
        <v>724</v>
      </c>
      <c r="F587" s="101"/>
      <c r="G587" s="149"/>
      <c r="H587" s="97"/>
      <c r="I587" s="97"/>
      <c r="J587" s="96"/>
      <c r="K587" s="97"/>
      <c r="L587" s="34">
        <v>10000000</v>
      </c>
      <c r="M587" s="35"/>
      <c r="N587" s="35" t="s">
        <v>33</v>
      </c>
      <c r="O587" s="43" t="str">
        <f>IF(AND('331-CT'!$G$5=TH!G587,OR(M587="331",N587="331")),"x","")</f>
        <v/>
      </c>
      <c r="P587" s="43" t="str">
        <f>IF(AND(A587='111'!$L$11,OR($M587=$P$7,$N587=$P$7)),"x","")</f>
        <v/>
      </c>
      <c r="Q587" s="43" t="str">
        <f>IF(AND($M587=$P$7,$A587&lt;'111'!$L$11),"x","")</f>
        <v/>
      </c>
      <c r="R587" s="43" t="str">
        <f>IF(AND($N587=$P$7,$A587&lt;'111'!$L$11),"x","")</f>
        <v>x</v>
      </c>
    </row>
    <row r="588" spans="1:18" ht="15.75" hidden="1" customHeight="1">
      <c r="A588" s="32">
        <f t="shared" ref="A588:A651" si="26">IF(B588&lt;&gt;"",MONTH(B588),"")</f>
        <v>4</v>
      </c>
      <c r="B588" s="33">
        <f t="shared" ref="B588:B651" si="27">D588</f>
        <v>42829</v>
      </c>
      <c r="C588" s="108" t="s">
        <v>308</v>
      </c>
      <c r="D588" s="33">
        <v>42829</v>
      </c>
      <c r="E588" s="86" t="s">
        <v>561</v>
      </c>
      <c r="F588" s="101"/>
      <c r="G588" s="149"/>
      <c r="H588" s="97"/>
      <c r="I588" s="97"/>
      <c r="J588" s="96"/>
      <c r="K588" s="97"/>
      <c r="L588" s="34">
        <v>6550000000</v>
      </c>
      <c r="M588" s="35" t="s">
        <v>33</v>
      </c>
      <c r="N588" s="35"/>
      <c r="O588" s="43" t="str">
        <f>IF(AND('331-CT'!$G$5=TH!G588,OR(M588="331",N588="331")),"x","")</f>
        <v/>
      </c>
      <c r="P588" s="43" t="str">
        <f>IF(AND(A588='111'!$L$11,OR($M588=$P$7,$N588=$P$7)),"x","")</f>
        <v/>
      </c>
      <c r="Q588" s="43" t="str">
        <f>IF(AND($M588=$P$7,$A588&lt;'111'!$L$11),"x","")</f>
        <v>x</v>
      </c>
      <c r="R588" s="43" t="str">
        <f>IF(AND($N588=$P$7,$A588&lt;'111'!$L$11),"x","")</f>
        <v/>
      </c>
    </row>
    <row r="589" spans="1:18" ht="15.75" hidden="1" customHeight="1">
      <c r="A589" s="32">
        <f t="shared" si="26"/>
        <v>4</v>
      </c>
      <c r="B589" s="33">
        <f t="shared" si="27"/>
        <v>42829</v>
      </c>
      <c r="C589" s="108" t="s">
        <v>309</v>
      </c>
      <c r="D589" s="33">
        <v>42829</v>
      </c>
      <c r="E589" s="86" t="s">
        <v>561</v>
      </c>
      <c r="F589" s="101"/>
      <c r="G589" s="149"/>
      <c r="H589" s="97"/>
      <c r="I589" s="97"/>
      <c r="J589" s="96"/>
      <c r="K589" s="97"/>
      <c r="L589" s="34">
        <v>2200000000</v>
      </c>
      <c r="M589" s="35" t="s">
        <v>33</v>
      </c>
      <c r="N589" s="35"/>
      <c r="O589" s="43" t="str">
        <f>IF(AND('331-CT'!$G$5=TH!G589,OR(M589="331",N589="331")),"x","")</f>
        <v/>
      </c>
      <c r="P589" s="43" t="str">
        <f>IF(AND(A589='111'!$L$11,OR($M589=$P$7,$N589=$P$7)),"x","")</f>
        <v/>
      </c>
      <c r="Q589" s="43" t="str">
        <f>IF(AND($M589=$P$7,$A589&lt;'111'!$L$11),"x","")</f>
        <v>x</v>
      </c>
      <c r="R589" s="43" t="str">
        <f>IF(AND($N589=$P$7,$A589&lt;'111'!$L$11),"x","")</f>
        <v/>
      </c>
    </row>
    <row r="590" spans="1:18" ht="15.75" hidden="1" customHeight="1">
      <c r="A590" s="32">
        <f t="shared" si="26"/>
        <v>4</v>
      </c>
      <c r="B590" s="33">
        <f t="shared" si="27"/>
        <v>42829</v>
      </c>
      <c r="C590" s="108" t="s">
        <v>270</v>
      </c>
      <c r="D590" s="33">
        <v>42829</v>
      </c>
      <c r="E590" s="86" t="s">
        <v>783</v>
      </c>
      <c r="F590" s="101"/>
      <c r="G590" s="149"/>
      <c r="H590" s="97"/>
      <c r="I590" s="97"/>
      <c r="J590" s="96"/>
      <c r="K590" s="97"/>
      <c r="L590" s="34">
        <v>6543058000</v>
      </c>
      <c r="M590" s="35"/>
      <c r="N590" s="35" t="s">
        <v>33</v>
      </c>
      <c r="O590" s="43" t="str">
        <f>IF(AND('331-CT'!$G$5=TH!G590,OR(M590="331",N590="331")),"x","")</f>
        <v/>
      </c>
      <c r="P590" s="43" t="str">
        <f>IF(AND(A590='111'!$L$11,OR($M590=$P$7,$N590=$P$7)),"x","")</f>
        <v/>
      </c>
      <c r="Q590" s="43" t="str">
        <f>IF(AND($M590=$P$7,$A590&lt;'111'!$L$11),"x","")</f>
        <v/>
      </c>
      <c r="R590" s="43" t="str">
        <f>IF(AND($N590=$P$7,$A590&lt;'111'!$L$11),"x","")</f>
        <v>x</v>
      </c>
    </row>
    <row r="591" spans="1:18" ht="15.75" hidden="1" customHeight="1">
      <c r="A591" s="32">
        <f t="shared" si="26"/>
        <v>4</v>
      </c>
      <c r="B591" s="33">
        <f t="shared" si="27"/>
        <v>42829</v>
      </c>
      <c r="C591" s="108" t="s">
        <v>271</v>
      </c>
      <c r="D591" s="33">
        <v>42829</v>
      </c>
      <c r="E591" s="86" t="s">
        <v>733</v>
      </c>
      <c r="F591" s="101"/>
      <c r="G591" s="149"/>
      <c r="H591" s="97"/>
      <c r="I591" s="97"/>
      <c r="J591" s="96"/>
      <c r="K591" s="97"/>
      <c r="L591" s="34">
        <v>1000000000</v>
      </c>
      <c r="M591" s="35"/>
      <c r="N591" s="35" t="s">
        <v>33</v>
      </c>
      <c r="O591" s="43" t="str">
        <f>IF(AND('331-CT'!$G$5=TH!G591,OR(M591="331",N591="331")),"x","")</f>
        <v/>
      </c>
      <c r="P591" s="43" t="str">
        <f>IF(AND(A591='111'!$L$11,OR($M591=$P$7,$N591=$P$7)),"x","")</f>
        <v/>
      </c>
      <c r="Q591" s="43" t="str">
        <f>IF(AND($M591=$P$7,$A591&lt;'111'!$L$11),"x","")</f>
        <v/>
      </c>
      <c r="R591" s="43" t="str">
        <f>IF(AND($N591=$P$7,$A591&lt;'111'!$L$11),"x","")</f>
        <v>x</v>
      </c>
    </row>
    <row r="592" spans="1:18" ht="15.75" hidden="1" customHeight="1">
      <c r="A592" s="32">
        <f t="shared" si="26"/>
        <v>4</v>
      </c>
      <c r="B592" s="33">
        <f t="shared" si="27"/>
        <v>42829</v>
      </c>
      <c r="C592" s="108" t="s">
        <v>290</v>
      </c>
      <c r="D592" s="33">
        <v>42829</v>
      </c>
      <c r="E592" s="86" t="s">
        <v>602</v>
      </c>
      <c r="F592" s="101"/>
      <c r="G592" s="149"/>
      <c r="H592" s="97"/>
      <c r="I592" s="97"/>
      <c r="J592" s="96"/>
      <c r="K592" s="97"/>
      <c r="L592" s="34">
        <v>20000000</v>
      </c>
      <c r="M592" s="35"/>
      <c r="N592" s="35" t="s">
        <v>33</v>
      </c>
      <c r="O592" s="43" t="str">
        <f>IF(AND('331-CT'!$G$5=TH!G592,OR(M592="331",N592="331")),"x","")</f>
        <v/>
      </c>
      <c r="P592" s="43" t="str">
        <f>IF(AND(A592='111'!$L$11,OR($M592=$P$7,$N592=$P$7)),"x","")</f>
        <v/>
      </c>
      <c r="Q592" s="43" t="str">
        <f>IF(AND($M592=$P$7,$A592&lt;'111'!$L$11),"x","")</f>
        <v/>
      </c>
      <c r="R592" s="43" t="str">
        <f>IF(AND($N592=$P$7,$A592&lt;'111'!$L$11),"x","")</f>
        <v>x</v>
      </c>
    </row>
    <row r="593" spans="1:18" ht="15.75" hidden="1" customHeight="1">
      <c r="A593" s="32">
        <f t="shared" si="26"/>
        <v>4</v>
      </c>
      <c r="B593" s="33">
        <f t="shared" si="27"/>
        <v>42829</v>
      </c>
      <c r="C593" s="108" t="s">
        <v>291</v>
      </c>
      <c r="D593" s="33">
        <v>42829</v>
      </c>
      <c r="E593" s="86" t="s">
        <v>784</v>
      </c>
      <c r="F593" s="101"/>
      <c r="G593" s="149"/>
      <c r="H593" s="97"/>
      <c r="I593" s="97"/>
      <c r="J593" s="96"/>
      <c r="K593" s="97"/>
      <c r="L593" s="34">
        <v>74024000</v>
      </c>
      <c r="M593" s="35"/>
      <c r="N593" s="35" t="s">
        <v>33</v>
      </c>
      <c r="O593" s="43" t="str">
        <f>IF(AND('331-CT'!$G$5=TH!G593,OR(M593="331",N593="331")),"x","")</f>
        <v/>
      </c>
      <c r="P593" s="43" t="str">
        <f>IF(AND(A593='111'!$L$11,OR($M593=$P$7,$N593=$P$7)),"x","")</f>
        <v/>
      </c>
      <c r="Q593" s="43" t="str">
        <f>IF(AND($M593=$P$7,$A593&lt;'111'!$L$11),"x","")</f>
        <v/>
      </c>
      <c r="R593" s="43" t="str">
        <f>IF(AND($N593=$P$7,$A593&lt;'111'!$L$11),"x","")</f>
        <v>x</v>
      </c>
    </row>
    <row r="594" spans="1:18" ht="15.75" hidden="1" customHeight="1">
      <c r="A594" s="32">
        <f t="shared" si="26"/>
        <v>4</v>
      </c>
      <c r="B594" s="33">
        <f t="shared" si="27"/>
        <v>42829</v>
      </c>
      <c r="C594" s="108" t="s">
        <v>292</v>
      </c>
      <c r="D594" s="33">
        <v>42829</v>
      </c>
      <c r="E594" s="86" t="s">
        <v>785</v>
      </c>
      <c r="F594" s="101"/>
      <c r="G594" s="149"/>
      <c r="H594" s="97"/>
      <c r="I594" s="97"/>
      <c r="J594" s="96"/>
      <c r="K594" s="97"/>
      <c r="L594" s="34">
        <v>100000000</v>
      </c>
      <c r="M594" s="35"/>
      <c r="N594" s="35" t="s">
        <v>33</v>
      </c>
      <c r="O594" s="43" t="str">
        <f>IF(AND('331-CT'!$G$5=TH!G594,OR(M594="331",N594="331")),"x","")</f>
        <v/>
      </c>
      <c r="P594" s="43" t="str">
        <f>IF(AND(A594='111'!$L$11,OR($M594=$P$7,$N594=$P$7)),"x","")</f>
        <v/>
      </c>
      <c r="Q594" s="43" t="str">
        <f>IF(AND($M594=$P$7,$A594&lt;'111'!$L$11),"x","")</f>
        <v/>
      </c>
      <c r="R594" s="43" t="str">
        <f>IF(AND($N594=$P$7,$A594&lt;'111'!$L$11),"x","")</f>
        <v>x</v>
      </c>
    </row>
    <row r="595" spans="1:18" ht="15.75" hidden="1" customHeight="1">
      <c r="A595" s="32">
        <f t="shared" si="26"/>
        <v>4</v>
      </c>
      <c r="B595" s="33">
        <f t="shared" si="27"/>
        <v>42829</v>
      </c>
      <c r="C595" s="108" t="s">
        <v>293</v>
      </c>
      <c r="D595" s="33">
        <v>42829</v>
      </c>
      <c r="E595" s="86" t="s">
        <v>786</v>
      </c>
      <c r="F595" s="101"/>
      <c r="G595" s="149"/>
      <c r="H595" s="97"/>
      <c r="I595" s="97"/>
      <c r="J595" s="96"/>
      <c r="K595" s="97"/>
      <c r="L595" s="34">
        <v>50933000</v>
      </c>
      <c r="M595" s="35"/>
      <c r="N595" s="35" t="s">
        <v>33</v>
      </c>
      <c r="O595" s="43" t="str">
        <f>IF(AND('331-CT'!$G$5=TH!G595,OR(M595="331",N595="331")),"x","")</f>
        <v/>
      </c>
      <c r="P595" s="43" t="str">
        <f>IF(AND(A595='111'!$L$11,OR($M595=$P$7,$N595=$P$7)),"x","")</f>
        <v/>
      </c>
      <c r="Q595" s="43" t="str">
        <f>IF(AND($M595=$P$7,$A595&lt;'111'!$L$11),"x","")</f>
        <v/>
      </c>
      <c r="R595" s="43" t="str">
        <f>IF(AND($N595=$P$7,$A595&lt;'111'!$L$11),"x","")</f>
        <v>x</v>
      </c>
    </row>
    <row r="596" spans="1:18" ht="15.75" hidden="1" customHeight="1">
      <c r="A596" s="32">
        <f t="shared" si="26"/>
        <v>4</v>
      </c>
      <c r="B596" s="33">
        <f t="shared" si="27"/>
        <v>42829</v>
      </c>
      <c r="C596" s="108" t="s">
        <v>294</v>
      </c>
      <c r="D596" s="33">
        <v>42829</v>
      </c>
      <c r="E596" s="86" t="s">
        <v>787</v>
      </c>
      <c r="F596" s="101"/>
      <c r="G596" s="149"/>
      <c r="H596" s="97"/>
      <c r="I596" s="97"/>
      <c r="J596" s="96"/>
      <c r="K596" s="97"/>
      <c r="L596" s="34">
        <v>39646000</v>
      </c>
      <c r="M596" s="35"/>
      <c r="N596" s="35" t="s">
        <v>33</v>
      </c>
      <c r="O596" s="43" t="str">
        <f>IF(AND('331-CT'!$G$5=TH!G596,OR(M596="331",N596="331")),"x","")</f>
        <v/>
      </c>
      <c r="P596" s="43" t="str">
        <f>IF(AND(A596='111'!$L$11,OR($M596=$P$7,$N596=$P$7)),"x","")</f>
        <v/>
      </c>
      <c r="Q596" s="43" t="str">
        <f>IF(AND($M596=$P$7,$A596&lt;'111'!$L$11),"x","")</f>
        <v/>
      </c>
      <c r="R596" s="43" t="str">
        <f>IF(AND($N596=$P$7,$A596&lt;'111'!$L$11),"x","")</f>
        <v>x</v>
      </c>
    </row>
    <row r="597" spans="1:18" ht="15.75" hidden="1" customHeight="1">
      <c r="A597" s="32">
        <f t="shared" si="26"/>
        <v>4</v>
      </c>
      <c r="B597" s="33">
        <f t="shared" si="27"/>
        <v>42829</v>
      </c>
      <c r="C597" s="108" t="s">
        <v>295</v>
      </c>
      <c r="D597" s="33">
        <v>42829</v>
      </c>
      <c r="E597" s="86" t="s">
        <v>630</v>
      </c>
      <c r="F597" s="101"/>
      <c r="G597" s="7" t="s">
        <v>90</v>
      </c>
      <c r="H597" s="97"/>
      <c r="I597" s="97"/>
      <c r="J597" s="96"/>
      <c r="K597" s="97"/>
      <c r="L597" s="34">
        <v>150000000</v>
      </c>
      <c r="M597" s="35" t="s">
        <v>8</v>
      </c>
      <c r="N597" s="35" t="s">
        <v>33</v>
      </c>
      <c r="O597" s="43" t="str">
        <f>IF(AND('331-CT'!$G$5=TH!G597,OR(M597="331",N597="331")),"x","")</f>
        <v/>
      </c>
      <c r="P597" s="43" t="str">
        <f>IF(AND(A597='111'!$L$11,OR($M597=$P$7,$N597=$P$7)),"x","")</f>
        <v/>
      </c>
      <c r="Q597" s="43" t="str">
        <f>IF(AND($M597=$P$7,$A597&lt;'111'!$L$11),"x","")</f>
        <v/>
      </c>
      <c r="R597" s="43" t="str">
        <f>IF(AND($N597=$P$7,$A597&lt;'111'!$L$11),"x","")</f>
        <v>x</v>
      </c>
    </row>
    <row r="598" spans="1:18" ht="15.75" hidden="1" customHeight="1">
      <c r="A598" s="32">
        <f t="shared" si="26"/>
        <v>4</v>
      </c>
      <c r="B598" s="33">
        <f t="shared" si="27"/>
        <v>42829</v>
      </c>
      <c r="C598" s="108" t="s">
        <v>296</v>
      </c>
      <c r="D598" s="33">
        <v>42829</v>
      </c>
      <c r="E598" s="86" t="s">
        <v>630</v>
      </c>
      <c r="F598" s="101"/>
      <c r="G598" s="7" t="s">
        <v>89</v>
      </c>
      <c r="H598" s="97"/>
      <c r="I598" s="97"/>
      <c r="J598" s="96"/>
      <c r="K598" s="97"/>
      <c r="L598" s="34">
        <v>110096000</v>
      </c>
      <c r="M598" s="35" t="s">
        <v>8</v>
      </c>
      <c r="N598" s="35" t="s">
        <v>33</v>
      </c>
      <c r="O598" s="43" t="str">
        <f>IF(AND('331-CT'!$G$5=TH!G598,OR(M598="331",N598="331")),"x","")</f>
        <v/>
      </c>
      <c r="P598" s="43" t="str">
        <f>IF(AND(A598='111'!$L$11,OR($M598=$P$7,$N598=$P$7)),"x","")</f>
        <v/>
      </c>
      <c r="Q598" s="43" t="str">
        <f>IF(AND($M598=$P$7,$A598&lt;'111'!$L$11),"x","")</f>
        <v/>
      </c>
      <c r="R598" s="43" t="str">
        <f>IF(AND($N598=$P$7,$A598&lt;'111'!$L$11),"x","")</f>
        <v>x</v>
      </c>
    </row>
    <row r="599" spans="1:18" ht="15.75" hidden="1" customHeight="1">
      <c r="A599" s="32">
        <f t="shared" si="26"/>
        <v>4</v>
      </c>
      <c r="B599" s="33">
        <f t="shared" si="27"/>
        <v>42829</v>
      </c>
      <c r="C599" s="108" t="s">
        <v>310</v>
      </c>
      <c r="D599" s="33">
        <v>42829</v>
      </c>
      <c r="E599" s="86" t="s">
        <v>788</v>
      </c>
      <c r="F599" s="101"/>
      <c r="G599" s="149"/>
      <c r="H599" s="97"/>
      <c r="I599" s="97"/>
      <c r="J599" s="96"/>
      <c r="K599" s="97"/>
      <c r="L599" s="34">
        <v>5000000</v>
      </c>
      <c r="M599" s="35" t="s">
        <v>33</v>
      </c>
      <c r="N599" s="35"/>
      <c r="O599" s="43" t="str">
        <f>IF(AND('331-CT'!$G$5=TH!G599,OR(M599="331",N599="331")),"x","")</f>
        <v/>
      </c>
      <c r="P599" s="43" t="str">
        <f>IF(AND(A599='111'!$L$11,OR($M599=$P$7,$N599=$P$7)),"x","")</f>
        <v/>
      </c>
      <c r="Q599" s="43" t="str">
        <f>IF(AND($M599=$P$7,$A599&lt;'111'!$L$11),"x","")</f>
        <v>x</v>
      </c>
      <c r="R599" s="43" t="str">
        <f>IF(AND($N599=$P$7,$A599&lt;'111'!$L$11),"x","")</f>
        <v/>
      </c>
    </row>
    <row r="600" spans="1:18" ht="15.75" hidden="1" customHeight="1">
      <c r="A600" s="32">
        <f t="shared" si="26"/>
        <v>4</v>
      </c>
      <c r="B600" s="33">
        <f t="shared" si="27"/>
        <v>42829</v>
      </c>
      <c r="C600" s="108" t="s">
        <v>297</v>
      </c>
      <c r="D600" s="33">
        <v>42829</v>
      </c>
      <c r="E600" s="86" t="s">
        <v>789</v>
      </c>
      <c r="F600" s="101"/>
      <c r="G600" s="149"/>
      <c r="H600" s="97"/>
      <c r="I600" s="97"/>
      <c r="J600" s="96"/>
      <c r="K600" s="97"/>
      <c r="L600" s="34">
        <v>4700000</v>
      </c>
      <c r="M600" s="35"/>
      <c r="N600" s="35" t="s">
        <v>33</v>
      </c>
      <c r="O600" s="43" t="str">
        <f>IF(AND('331-CT'!$G$5=TH!G600,OR(M600="331",N600="331")),"x","")</f>
        <v/>
      </c>
      <c r="P600" s="43" t="str">
        <f>IF(AND(A600='111'!$L$11,OR($M600=$P$7,$N600=$P$7)),"x","")</f>
        <v/>
      </c>
      <c r="Q600" s="43" t="str">
        <f>IF(AND($M600=$P$7,$A600&lt;'111'!$L$11),"x","")</f>
        <v/>
      </c>
      <c r="R600" s="43" t="str">
        <f>IF(AND($N600=$P$7,$A600&lt;'111'!$L$11),"x","")</f>
        <v>x</v>
      </c>
    </row>
    <row r="601" spans="1:18" ht="15.75" hidden="1" customHeight="1">
      <c r="A601" s="32">
        <f t="shared" si="26"/>
        <v>4</v>
      </c>
      <c r="B601" s="33">
        <f t="shared" si="27"/>
        <v>42829</v>
      </c>
      <c r="C601" s="108" t="s">
        <v>311</v>
      </c>
      <c r="D601" s="33">
        <v>42829</v>
      </c>
      <c r="E601" s="86" t="s">
        <v>790</v>
      </c>
      <c r="F601" s="101"/>
      <c r="G601" s="149"/>
      <c r="H601" s="97"/>
      <c r="I601" s="97"/>
      <c r="J601" s="96"/>
      <c r="K601" s="97"/>
      <c r="L601" s="34">
        <v>1000000</v>
      </c>
      <c r="M601" s="35" t="s">
        <v>33</v>
      </c>
      <c r="N601" s="35"/>
      <c r="O601" s="43" t="str">
        <f>IF(AND('331-CT'!$G$5=TH!G601,OR(M601="331",N601="331")),"x","")</f>
        <v/>
      </c>
      <c r="P601" s="43" t="str">
        <f>IF(AND(A601='111'!$L$11,OR($M601=$P$7,$N601=$P$7)),"x","")</f>
        <v/>
      </c>
      <c r="Q601" s="43" t="str">
        <f>IF(AND($M601=$P$7,$A601&lt;'111'!$L$11),"x","")</f>
        <v>x</v>
      </c>
      <c r="R601" s="43" t="str">
        <f>IF(AND($N601=$P$7,$A601&lt;'111'!$L$11),"x","")</f>
        <v/>
      </c>
    </row>
    <row r="602" spans="1:18" ht="15.75" hidden="1" customHeight="1">
      <c r="A602" s="32">
        <f t="shared" si="26"/>
        <v>4</v>
      </c>
      <c r="B602" s="33">
        <f t="shared" si="27"/>
        <v>42829</v>
      </c>
      <c r="C602" s="108" t="s">
        <v>298</v>
      </c>
      <c r="D602" s="33">
        <v>42829</v>
      </c>
      <c r="E602" s="86" t="s">
        <v>791</v>
      </c>
      <c r="F602" s="101"/>
      <c r="G602" s="149"/>
      <c r="H602" s="97"/>
      <c r="I602" s="97"/>
      <c r="J602" s="96"/>
      <c r="K602" s="97"/>
      <c r="L602" s="34">
        <v>1000000</v>
      </c>
      <c r="M602" s="35"/>
      <c r="N602" s="35" t="s">
        <v>33</v>
      </c>
      <c r="O602" s="43" t="str">
        <f>IF(AND('331-CT'!$G$5=TH!G602,OR(M602="331",N602="331")),"x","")</f>
        <v/>
      </c>
      <c r="P602" s="43" t="str">
        <f>IF(AND(A602='111'!$L$11,OR($M602=$P$7,$N602=$P$7)),"x","")</f>
        <v/>
      </c>
      <c r="Q602" s="43" t="str">
        <f>IF(AND($M602=$P$7,$A602&lt;'111'!$L$11),"x","")</f>
        <v/>
      </c>
      <c r="R602" s="43" t="str">
        <f>IF(AND($N602=$P$7,$A602&lt;'111'!$L$11),"x","")</f>
        <v>x</v>
      </c>
    </row>
    <row r="603" spans="1:18" ht="15.75" hidden="1" customHeight="1">
      <c r="A603" s="32">
        <f t="shared" si="26"/>
        <v>4</v>
      </c>
      <c r="B603" s="33">
        <f t="shared" si="27"/>
        <v>42829</v>
      </c>
      <c r="C603" s="108"/>
      <c r="D603" s="33">
        <v>42829</v>
      </c>
      <c r="E603" s="86" t="s">
        <v>831</v>
      </c>
      <c r="F603" s="101" t="s">
        <v>747</v>
      </c>
      <c r="G603" s="7" t="s">
        <v>109</v>
      </c>
      <c r="H603" s="97">
        <v>770</v>
      </c>
      <c r="I603" s="97">
        <v>60000</v>
      </c>
      <c r="J603" s="96"/>
      <c r="K603" s="97"/>
      <c r="L603" s="34">
        <f>ROUND(H603*I603,-3)</f>
        <v>46200000</v>
      </c>
      <c r="M603" s="35" t="s">
        <v>8</v>
      </c>
      <c r="N603" s="35" t="s">
        <v>92</v>
      </c>
      <c r="O603" s="43" t="str">
        <f>IF(AND('331-CT'!$G$5=TH!G603,OR(M603="331",N603="331")),"x","")</f>
        <v/>
      </c>
      <c r="P603" s="43" t="str">
        <f>IF(AND(A603='111'!$L$11,OR($M603=$P$7,$N603=$P$7)),"x","")</f>
        <v/>
      </c>
      <c r="Q603" s="43" t="str">
        <f>IF(AND($M603=$P$7,$A603&lt;'111'!$L$11),"x","")</f>
        <v/>
      </c>
      <c r="R603" s="43" t="str">
        <f>IF(AND($N603=$P$7,$A603&lt;'111'!$L$11),"x","")</f>
        <v/>
      </c>
    </row>
    <row r="604" spans="1:18" ht="15.75" customHeight="1">
      <c r="A604" s="32">
        <f t="shared" si="26"/>
        <v>4</v>
      </c>
      <c r="B604" s="33">
        <f t="shared" si="27"/>
        <v>42829</v>
      </c>
      <c r="C604" s="108"/>
      <c r="D604" s="33">
        <v>42829</v>
      </c>
      <c r="E604" s="86" t="s">
        <v>831</v>
      </c>
      <c r="F604" s="7" t="s">
        <v>109</v>
      </c>
      <c r="G604" s="101" t="s">
        <v>747</v>
      </c>
      <c r="H604" s="97">
        <v>770</v>
      </c>
      <c r="I604" s="97">
        <v>60000</v>
      </c>
      <c r="J604" s="96"/>
      <c r="K604" s="97"/>
      <c r="L604" s="34">
        <f>ROUND(H604*I604,-3)</f>
        <v>46200000</v>
      </c>
      <c r="M604" s="35" t="s">
        <v>92</v>
      </c>
      <c r="N604" s="35" t="s">
        <v>8</v>
      </c>
      <c r="O604" s="43" t="str">
        <f>IF(AND('331-CT'!$G$5=TH!G604,OR(M604="331",N604="331")),"x","")</f>
        <v/>
      </c>
      <c r="P604" s="43" t="str">
        <f>IF(AND(A604='111'!$L$11,OR($M604=$P$7,$N604=$P$7)),"x","")</f>
        <v/>
      </c>
      <c r="Q604" s="43" t="str">
        <f>IF(AND($M604=$P$7,$A604&lt;'111'!$L$11),"x","")</f>
        <v/>
      </c>
      <c r="R604" s="43" t="str">
        <f>IF(AND($N604=$P$7,$A604&lt;'111'!$L$11),"x","")</f>
        <v/>
      </c>
    </row>
    <row r="605" spans="1:18" ht="15.75" hidden="1" customHeight="1">
      <c r="A605" s="32">
        <f t="shared" si="26"/>
        <v>4</v>
      </c>
      <c r="B605" s="33">
        <f t="shared" si="27"/>
        <v>42830</v>
      </c>
      <c r="C605" s="108" t="s">
        <v>316</v>
      </c>
      <c r="D605" s="33">
        <v>42830</v>
      </c>
      <c r="E605" s="86" t="s">
        <v>735</v>
      </c>
      <c r="F605" s="101"/>
      <c r="G605" s="149"/>
      <c r="H605" s="97"/>
      <c r="I605" s="97"/>
      <c r="J605" s="96"/>
      <c r="K605" s="97"/>
      <c r="L605" s="34">
        <v>100000000</v>
      </c>
      <c r="M605" s="35"/>
      <c r="N605" s="35" t="s">
        <v>33</v>
      </c>
      <c r="O605" s="43" t="str">
        <f>IF(AND('331-CT'!$G$5=TH!G605,OR(M605="331",N605="331")),"x","")</f>
        <v/>
      </c>
      <c r="P605" s="43" t="str">
        <f>IF(AND(A605='111'!$L$11,OR($M605=$P$7,$N605=$P$7)),"x","")</f>
        <v/>
      </c>
      <c r="Q605" s="43" t="str">
        <f>IF(AND($M605=$P$7,$A605&lt;'111'!$L$11),"x","")</f>
        <v/>
      </c>
      <c r="R605" s="43" t="str">
        <f>IF(AND($N605=$P$7,$A605&lt;'111'!$L$11),"x","")</f>
        <v>x</v>
      </c>
    </row>
    <row r="606" spans="1:18" ht="15.75" hidden="1" customHeight="1">
      <c r="A606" s="32">
        <f t="shared" si="26"/>
        <v>4</v>
      </c>
      <c r="B606" s="33">
        <f t="shared" si="27"/>
        <v>42830</v>
      </c>
      <c r="C606" s="108" t="s">
        <v>317</v>
      </c>
      <c r="D606" s="33">
        <v>42830</v>
      </c>
      <c r="E606" s="86" t="s">
        <v>792</v>
      </c>
      <c r="F606" s="101"/>
      <c r="G606" s="149"/>
      <c r="H606" s="97"/>
      <c r="I606" s="97"/>
      <c r="J606" s="96"/>
      <c r="K606" s="97"/>
      <c r="L606" s="34">
        <v>500000000</v>
      </c>
      <c r="M606" s="35"/>
      <c r="N606" s="35" t="s">
        <v>33</v>
      </c>
      <c r="O606" s="43" t="str">
        <f>IF(AND('331-CT'!$G$5=TH!G606,OR(M606="331",N606="331")),"x","")</f>
        <v/>
      </c>
      <c r="P606" s="43" t="str">
        <f>IF(AND(A606='111'!$L$11,OR($M606=$P$7,$N606=$P$7)),"x","")</f>
        <v/>
      </c>
      <c r="Q606" s="43" t="str">
        <f>IF(AND($M606=$P$7,$A606&lt;'111'!$L$11),"x","")</f>
        <v/>
      </c>
      <c r="R606" s="43" t="str">
        <f>IF(AND($N606=$P$7,$A606&lt;'111'!$L$11),"x","")</f>
        <v>x</v>
      </c>
    </row>
    <row r="607" spans="1:18" ht="15.75" hidden="1" customHeight="1">
      <c r="A607" s="32">
        <f t="shared" si="26"/>
        <v>4</v>
      </c>
      <c r="B607" s="33">
        <f t="shared" si="27"/>
        <v>42830</v>
      </c>
      <c r="C607" s="108" t="s">
        <v>318</v>
      </c>
      <c r="D607" s="33">
        <v>42830</v>
      </c>
      <c r="E607" s="86" t="s">
        <v>793</v>
      </c>
      <c r="F607" s="101"/>
      <c r="G607" s="149"/>
      <c r="H607" s="97"/>
      <c r="I607" s="97"/>
      <c r="J607" s="96"/>
      <c r="K607" s="97"/>
      <c r="L607" s="34">
        <v>3200000</v>
      </c>
      <c r="M607" s="35"/>
      <c r="N607" s="35" t="s">
        <v>33</v>
      </c>
      <c r="O607" s="43" t="str">
        <f>IF(AND('331-CT'!$G$5=TH!G607,OR(M607="331",N607="331")),"x","")</f>
        <v/>
      </c>
      <c r="P607" s="43" t="str">
        <f>IF(AND(A607='111'!$L$11,OR($M607=$P$7,$N607=$P$7)),"x","")</f>
        <v/>
      </c>
      <c r="Q607" s="43" t="str">
        <f>IF(AND($M607=$P$7,$A607&lt;'111'!$L$11),"x","")</f>
        <v/>
      </c>
      <c r="R607" s="43" t="str">
        <f>IF(AND($N607=$P$7,$A607&lt;'111'!$L$11),"x","")</f>
        <v>x</v>
      </c>
    </row>
    <row r="608" spans="1:18" ht="15.75" hidden="1" customHeight="1">
      <c r="A608" s="32">
        <f t="shared" si="26"/>
        <v>4</v>
      </c>
      <c r="B608" s="33">
        <f t="shared" si="27"/>
        <v>42830</v>
      </c>
      <c r="C608" s="108" t="s">
        <v>319</v>
      </c>
      <c r="D608" s="33">
        <v>42830</v>
      </c>
      <c r="E608" s="86" t="s">
        <v>794</v>
      </c>
      <c r="F608" s="101"/>
      <c r="G608" s="149"/>
      <c r="H608" s="97"/>
      <c r="I608" s="97"/>
      <c r="J608" s="96"/>
      <c r="K608" s="97"/>
      <c r="L608" s="34">
        <v>38733000</v>
      </c>
      <c r="M608" s="35"/>
      <c r="N608" s="35" t="s">
        <v>33</v>
      </c>
      <c r="O608" s="43" t="str">
        <f>IF(AND('331-CT'!$G$5=TH!G608,OR(M608="331",N608="331")),"x","")</f>
        <v/>
      </c>
      <c r="P608" s="43" t="str">
        <f>IF(AND(A608='111'!$L$11,OR($M608=$P$7,$N608=$P$7)),"x","")</f>
        <v/>
      </c>
      <c r="Q608" s="43" t="str">
        <f>IF(AND($M608=$P$7,$A608&lt;'111'!$L$11),"x","")</f>
        <v/>
      </c>
      <c r="R608" s="43" t="str">
        <f>IF(AND($N608=$P$7,$A608&lt;'111'!$L$11),"x","")</f>
        <v>x</v>
      </c>
    </row>
    <row r="609" spans="1:18" ht="15.75" hidden="1" customHeight="1">
      <c r="A609" s="32">
        <f t="shared" si="26"/>
        <v>4</v>
      </c>
      <c r="B609" s="33">
        <f t="shared" si="27"/>
        <v>42830</v>
      </c>
      <c r="C609" s="108" t="s">
        <v>325</v>
      </c>
      <c r="D609" s="33">
        <v>42830</v>
      </c>
      <c r="E609" s="86" t="s">
        <v>455</v>
      </c>
      <c r="F609" s="101"/>
      <c r="G609" s="149"/>
      <c r="H609" s="97"/>
      <c r="I609" s="97"/>
      <c r="J609" s="96"/>
      <c r="K609" s="97"/>
      <c r="L609" s="34">
        <v>1000000</v>
      </c>
      <c r="M609" s="35"/>
      <c r="N609" s="35" t="s">
        <v>33</v>
      </c>
      <c r="O609" s="43" t="str">
        <f>IF(AND('331-CT'!$G$5=TH!G609,OR(M609="331",N609="331")),"x","")</f>
        <v/>
      </c>
      <c r="P609" s="43" t="str">
        <f>IF(AND(A609='111'!$L$11,OR($M609=$P$7,$N609=$P$7)),"x","")</f>
        <v/>
      </c>
      <c r="Q609" s="43" t="str">
        <f>IF(AND($M609=$P$7,$A609&lt;'111'!$L$11),"x","")</f>
        <v/>
      </c>
      <c r="R609" s="43" t="str">
        <f>IF(AND($N609=$P$7,$A609&lt;'111'!$L$11),"x","")</f>
        <v>x</v>
      </c>
    </row>
    <row r="610" spans="1:18" ht="15.75" hidden="1" customHeight="1">
      <c r="A610" s="32">
        <f t="shared" si="26"/>
        <v>4</v>
      </c>
      <c r="B610" s="33">
        <f t="shared" si="27"/>
        <v>42830</v>
      </c>
      <c r="C610" s="108" t="s">
        <v>323</v>
      </c>
      <c r="D610" s="33">
        <v>42830</v>
      </c>
      <c r="E610" s="86" t="s">
        <v>795</v>
      </c>
      <c r="F610" s="101"/>
      <c r="G610" s="149"/>
      <c r="H610" s="97"/>
      <c r="I610" s="97"/>
      <c r="J610" s="96"/>
      <c r="K610" s="97"/>
      <c r="L610" s="34">
        <v>94830000</v>
      </c>
      <c r="M610" s="35" t="s">
        <v>33</v>
      </c>
      <c r="N610" s="35"/>
      <c r="O610" s="43" t="str">
        <f>IF(AND('331-CT'!$G$5=TH!G610,OR(M610="331",N610="331")),"x","")</f>
        <v/>
      </c>
      <c r="P610" s="43" t="str">
        <f>IF(AND(A610='111'!$L$11,OR($M610=$P$7,$N610=$P$7)),"x","")</f>
        <v/>
      </c>
      <c r="Q610" s="43" t="str">
        <f>IF(AND($M610=$P$7,$A610&lt;'111'!$L$11),"x","")</f>
        <v>x</v>
      </c>
      <c r="R610" s="43" t="str">
        <f>IF(AND($N610=$P$7,$A610&lt;'111'!$L$11),"x","")</f>
        <v/>
      </c>
    </row>
    <row r="611" spans="1:18" ht="15.75" hidden="1" customHeight="1">
      <c r="A611" s="32">
        <f t="shared" si="26"/>
        <v>4</v>
      </c>
      <c r="B611" s="33">
        <f t="shared" si="27"/>
        <v>42830</v>
      </c>
      <c r="C611" s="108" t="s">
        <v>326</v>
      </c>
      <c r="D611" s="33">
        <v>42830</v>
      </c>
      <c r="E611" s="86" t="s">
        <v>796</v>
      </c>
      <c r="F611" s="101"/>
      <c r="G611" s="149"/>
      <c r="H611" s="97"/>
      <c r="I611" s="97"/>
      <c r="J611" s="96"/>
      <c r="K611" s="97"/>
      <c r="L611" s="34">
        <v>6017000</v>
      </c>
      <c r="M611" s="35"/>
      <c r="N611" s="35" t="s">
        <v>33</v>
      </c>
      <c r="O611" s="43" t="str">
        <f>IF(AND('331-CT'!$G$5=TH!G611,OR(M611="331",N611="331")),"x","")</f>
        <v/>
      </c>
      <c r="P611" s="43" t="str">
        <f>IF(AND(A611='111'!$L$11,OR($M611=$P$7,$N611=$P$7)),"x","")</f>
        <v/>
      </c>
      <c r="Q611" s="43" t="str">
        <f>IF(AND($M611=$P$7,$A611&lt;'111'!$L$11),"x","")</f>
        <v/>
      </c>
      <c r="R611" s="43" t="str">
        <f>IF(AND($N611=$P$7,$A611&lt;'111'!$L$11),"x","")</f>
        <v>x</v>
      </c>
    </row>
    <row r="612" spans="1:18" ht="15.75" hidden="1" customHeight="1">
      <c r="A612" s="32">
        <f t="shared" si="26"/>
        <v>4</v>
      </c>
      <c r="B612" s="33">
        <f t="shared" si="27"/>
        <v>42830</v>
      </c>
      <c r="C612" s="108" t="s">
        <v>327</v>
      </c>
      <c r="D612" s="33">
        <v>42830</v>
      </c>
      <c r="E612" s="86" t="s">
        <v>797</v>
      </c>
      <c r="F612" s="101"/>
      <c r="G612" s="149"/>
      <c r="H612" s="97"/>
      <c r="I612" s="97"/>
      <c r="J612" s="96"/>
      <c r="K612" s="97"/>
      <c r="L612" s="34">
        <v>2000000</v>
      </c>
      <c r="M612" s="35"/>
      <c r="N612" s="35" t="s">
        <v>33</v>
      </c>
      <c r="O612" s="43" t="str">
        <f>IF(AND('331-CT'!$G$5=TH!G612,OR(M612="331",N612="331")),"x","")</f>
        <v/>
      </c>
      <c r="P612" s="43" t="str">
        <f>IF(AND(A612='111'!$L$11,OR($M612=$P$7,$N612=$P$7)),"x","")</f>
        <v/>
      </c>
      <c r="Q612" s="43" t="str">
        <f>IF(AND($M612=$P$7,$A612&lt;'111'!$L$11),"x","")</f>
        <v/>
      </c>
      <c r="R612" s="43" t="str">
        <f>IF(AND($N612=$P$7,$A612&lt;'111'!$L$11),"x","")</f>
        <v>x</v>
      </c>
    </row>
    <row r="613" spans="1:18" ht="15.75" hidden="1" customHeight="1">
      <c r="A613" s="32">
        <f t="shared" si="26"/>
        <v>4</v>
      </c>
      <c r="B613" s="33">
        <f t="shared" si="27"/>
        <v>42830</v>
      </c>
      <c r="C613" s="108" t="s">
        <v>328</v>
      </c>
      <c r="D613" s="33">
        <v>42830</v>
      </c>
      <c r="E613" s="86" t="s">
        <v>590</v>
      </c>
      <c r="F613" s="101"/>
      <c r="G613" s="149"/>
      <c r="H613" s="97"/>
      <c r="I613" s="97"/>
      <c r="J613" s="96"/>
      <c r="K613" s="97"/>
      <c r="L613" s="34">
        <v>8813000</v>
      </c>
      <c r="M613" s="35"/>
      <c r="N613" s="35" t="s">
        <v>33</v>
      </c>
      <c r="O613" s="43" t="str">
        <f>IF(AND('331-CT'!$G$5=TH!G613,OR(M613="331",N613="331")),"x","")</f>
        <v/>
      </c>
      <c r="P613" s="43" t="str">
        <f>IF(AND(A613='111'!$L$11,OR($M613=$P$7,$N613=$P$7)),"x","")</f>
        <v/>
      </c>
      <c r="Q613" s="43" t="str">
        <f>IF(AND($M613=$P$7,$A613&lt;'111'!$L$11),"x","")</f>
        <v/>
      </c>
      <c r="R613" s="43" t="str">
        <f>IF(AND($N613=$P$7,$A613&lt;'111'!$L$11),"x","")</f>
        <v>x</v>
      </c>
    </row>
    <row r="614" spans="1:18" ht="15.75" hidden="1" customHeight="1">
      <c r="A614" s="32">
        <f t="shared" si="26"/>
        <v>4</v>
      </c>
      <c r="B614" s="33">
        <f t="shared" si="27"/>
        <v>42830</v>
      </c>
      <c r="C614" s="108" t="s">
        <v>342</v>
      </c>
      <c r="D614" s="33">
        <v>42830</v>
      </c>
      <c r="E614" s="86" t="s">
        <v>541</v>
      </c>
      <c r="F614" s="101"/>
      <c r="G614" s="149"/>
      <c r="H614" s="97"/>
      <c r="I614" s="97"/>
      <c r="J614" s="96"/>
      <c r="K614" s="97"/>
      <c r="L614" s="34">
        <v>2000000</v>
      </c>
      <c r="M614" s="35" t="s">
        <v>33</v>
      </c>
      <c r="N614" s="35"/>
      <c r="O614" s="43" t="str">
        <f>IF(AND('331-CT'!$G$5=TH!G614,OR(M614="331",N614="331")),"x","")</f>
        <v/>
      </c>
      <c r="P614" s="43" t="str">
        <f>IF(AND(A614='111'!$L$11,OR($M614=$P$7,$N614=$P$7)),"x","")</f>
        <v/>
      </c>
      <c r="Q614" s="43" t="str">
        <f>IF(AND($M614=$P$7,$A614&lt;'111'!$L$11),"x","")</f>
        <v>x</v>
      </c>
      <c r="R614" s="43" t="str">
        <f>IF(AND($N614=$P$7,$A614&lt;'111'!$L$11),"x","")</f>
        <v/>
      </c>
    </row>
    <row r="615" spans="1:18" ht="15.75" hidden="1" customHeight="1">
      <c r="A615" s="32">
        <f t="shared" si="26"/>
        <v>4</v>
      </c>
      <c r="B615" s="33">
        <f t="shared" si="27"/>
        <v>42830</v>
      </c>
      <c r="C615" s="108" t="s">
        <v>329</v>
      </c>
      <c r="D615" s="33">
        <v>42830</v>
      </c>
      <c r="E615" s="86" t="s">
        <v>798</v>
      </c>
      <c r="F615" s="101"/>
      <c r="G615" s="149"/>
      <c r="H615" s="97"/>
      <c r="I615" s="97"/>
      <c r="J615" s="96"/>
      <c r="K615" s="97"/>
      <c r="L615" s="34">
        <v>2500000</v>
      </c>
      <c r="M615" s="35"/>
      <c r="N615" s="35" t="s">
        <v>33</v>
      </c>
      <c r="O615" s="43" t="str">
        <f>IF(AND('331-CT'!$G$5=TH!G615,OR(M615="331",N615="331")),"x","")</f>
        <v/>
      </c>
      <c r="P615" s="43" t="str">
        <f>IF(AND(A615='111'!$L$11,OR($M615=$P$7,$N615=$P$7)),"x","")</f>
        <v/>
      </c>
      <c r="Q615" s="43" t="str">
        <f>IF(AND($M615=$P$7,$A615&lt;'111'!$L$11),"x","")</f>
        <v/>
      </c>
      <c r="R615" s="43" t="str">
        <f>IF(AND($N615=$P$7,$A615&lt;'111'!$L$11),"x","")</f>
        <v>x</v>
      </c>
    </row>
    <row r="616" spans="1:18" ht="15.75" hidden="1" customHeight="1">
      <c r="A616" s="32">
        <f t="shared" si="26"/>
        <v>4</v>
      </c>
      <c r="B616" s="33">
        <f t="shared" si="27"/>
        <v>42831</v>
      </c>
      <c r="C616" s="108"/>
      <c r="D616" s="33">
        <v>42831</v>
      </c>
      <c r="E616" s="86" t="s">
        <v>831</v>
      </c>
      <c r="F616" s="101" t="s">
        <v>832</v>
      </c>
      <c r="G616" s="7" t="s">
        <v>109</v>
      </c>
      <c r="H616" s="97">
        <v>2000</v>
      </c>
      <c r="I616" s="97">
        <v>65000</v>
      </c>
      <c r="J616" s="96"/>
      <c r="K616" s="97"/>
      <c r="L616" s="34">
        <f>ROUND(H616*I616,-3)</f>
        <v>130000000</v>
      </c>
      <c r="M616" s="35" t="s">
        <v>8</v>
      </c>
      <c r="N616" s="35" t="s">
        <v>92</v>
      </c>
      <c r="O616" s="43" t="str">
        <f>IF(AND('331-CT'!$G$5=TH!G616,OR(M616="331",N616="331")),"x","")</f>
        <v/>
      </c>
      <c r="P616" s="43" t="str">
        <f>IF(AND(A616='111'!$L$11,OR($M616=$P$7,$N616=$P$7)),"x","")</f>
        <v/>
      </c>
      <c r="Q616" s="43" t="str">
        <f>IF(AND($M616=$P$7,$A616&lt;'111'!$L$11),"x","")</f>
        <v/>
      </c>
      <c r="R616" s="43" t="str">
        <f>IF(AND($N616=$P$7,$A616&lt;'111'!$L$11),"x","")</f>
        <v/>
      </c>
    </row>
    <row r="617" spans="1:18" ht="15.75" hidden="1" customHeight="1">
      <c r="A617" s="32">
        <f t="shared" si="26"/>
        <v>4</v>
      </c>
      <c r="B617" s="33">
        <f t="shared" si="27"/>
        <v>42831</v>
      </c>
      <c r="C617" s="108"/>
      <c r="D617" s="33">
        <v>42831</v>
      </c>
      <c r="E617" s="86" t="s">
        <v>246</v>
      </c>
      <c r="F617" s="101" t="s">
        <v>832</v>
      </c>
      <c r="G617" s="7" t="s">
        <v>109</v>
      </c>
      <c r="H617" s="97">
        <v>3400</v>
      </c>
      <c r="I617" s="97">
        <v>195000</v>
      </c>
      <c r="J617" s="96"/>
      <c r="K617" s="97"/>
      <c r="L617" s="34">
        <f>ROUND(H617*I617,-3)</f>
        <v>663000000</v>
      </c>
      <c r="M617" s="35" t="s">
        <v>834</v>
      </c>
      <c r="N617" s="35" t="s">
        <v>8</v>
      </c>
      <c r="O617" s="43" t="str">
        <f>IF(AND('331-CT'!$G$5=TH!G617,OR(M617="331",N617="331")),"x","")</f>
        <v/>
      </c>
      <c r="P617" s="43" t="str">
        <f>IF(AND(A617='111'!$L$11,OR($M617=$P$7,$N617=$P$7)),"x","")</f>
        <v/>
      </c>
      <c r="Q617" s="43" t="str">
        <f>IF(AND($M617=$P$7,$A617&lt;'111'!$L$11),"x","")</f>
        <v/>
      </c>
      <c r="R617" s="43" t="str">
        <f>IF(AND($N617=$P$7,$A617&lt;'111'!$L$11),"x","")</f>
        <v/>
      </c>
    </row>
    <row r="618" spans="1:18" ht="15.75" hidden="1" customHeight="1">
      <c r="A618" s="32">
        <f t="shared" si="26"/>
        <v>4</v>
      </c>
      <c r="B618" s="33">
        <f t="shared" si="27"/>
        <v>42832</v>
      </c>
      <c r="C618" s="108"/>
      <c r="D618" s="33">
        <v>42832</v>
      </c>
      <c r="E618" s="86" t="s">
        <v>831</v>
      </c>
      <c r="F618" s="101" t="s">
        <v>747</v>
      </c>
      <c r="G618" s="7" t="s">
        <v>109</v>
      </c>
      <c r="H618" s="97">
        <v>1000</v>
      </c>
      <c r="I618" s="97">
        <v>60000</v>
      </c>
      <c r="J618" s="96"/>
      <c r="K618" s="97"/>
      <c r="L618" s="34">
        <f>ROUND(H618*I618,-3)</f>
        <v>60000000</v>
      </c>
      <c r="M618" s="35" t="s">
        <v>8</v>
      </c>
      <c r="N618" s="35" t="s">
        <v>92</v>
      </c>
      <c r="O618" s="43" t="str">
        <f>IF(AND('331-CT'!$G$5=TH!G618,OR(M618="331",N618="331")),"x","")</f>
        <v/>
      </c>
      <c r="P618" s="43" t="str">
        <f>IF(AND(A618='111'!$L$11,OR($M618=$P$7,$N618=$P$7)),"x","")</f>
        <v/>
      </c>
      <c r="Q618" s="43" t="str">
        <f>IF(AND($M618=$P$7,$A618&lt;'111'!$L$11),"x","")</f>
        <v/>
      </c>
      <c r="R618" s="43" t="str">
        <f>IF(AND($N618=$P$7,$A618&lt;'111'!$L$11),"x","")</f>
        <v/>
      </c>
    </row>
    <row r="619" spans="1:18" ht="15.75" customHeight="1">
      <c r="A619" s="32">
        <f t="shared" si="26"/>
        <v>4</v>
      </c>
      <c r="B619" s="33">
        <f t="shared" si="27"/>
        <v>42832</v>
      </c>
      <c r="C619" s="108"/>
      <c r="D619" s="33">
        <v>42832</v>
      </c>
      <c r="E619" s="86" t="s">
        <v>831</v>
      </c>
      <c r="F619" s="7" t="s">
        <v>109</v>
      </c>
      <c r="G619" s="101" t="s">
        <v>747</v>
      </c>
      <c r="H619" s="97">
        <v>1000</v>
      </c>
      <c r="I619" s="97">
        <v>60000</v>
      </c>
      <c r="J619" s="96"/>
      <c r="K619" s="97"/>
      <c r="L619" s="34">
        <f>ROUND(H619*I619,-3)</f>
        <v>60000000</v>
      </c>
      <c r="M619" s="35" t="s">
        <v>92</v>
      </c>
      <c r="N619" s="35" t="s">
        <v>8</v>
      </c>
      <c r="O619" s="43" t="str">
        <f>IF(AND('331-CT'!$G$5=TH!G619,OR(M619="331",N619="331")),"x","")</f>
        <v/>
      </c>
      <c r="P619" s="43" t="str">
        <f>IF(AND(A619='111'!$L$11,OR($M619=$P$7,$N619=$P$7)),"x","")</f>
        <v/>
      </c>
      <c r="Q619" s="43" t="str">
        <f>IF(AND($M619=$P$7,$A619&lt;'111'!$L$11),"x","")</f>
        <v/>
      </c>
      <c r="R619" s="43" t="str">
        <f>IF(AND($N619=$P$7,$A619&lt;'111'!$L$11),"x","")</f>
        <v/>
      </c>
    </row>
    <row r="620" spans="1:18" ht="15.75" customHeight="1">
      <c r="A620" s="32">
        <f t="shared" si="26"/>
        <v>4</v>
      </c>
      <c r="B620" s="33">
        <f t="shared" si="27"/>
        <v>42832</v>
      </c>
      <c r="C620" s="108"/>
      <c r="D620" s="33">
        <v>42832</v>
      </c>
      <c r="E620" s="86" t="s">
        <v>470</v>
      </c>
      <c r="F620" s="101" t="s">
        <v>832</v>
      </c>
      <c r="G620" s="149" t="s">
        <v>707</v>
      </c>
      <c r="H620" s="97">
        <v>940</v>
      </c>
      <c r="I620" s="97">
        <v>55000</v>
      </c>
      <c r="J620" s="96"/>
      <c r="K620" s="97"/>
      <c r="L620" s="34">
        <f>ROUND(H620*I620,-3)</f>
        <v>51700000</v>
      </c>
      <c r="M620" s="35" t="s">
        <v>92</v>
      </c>
      <c r="N620" s="35" t="s">
        <v>8</v>
      </c>
      <c r="O620" s="43" t="str">
        <f>IF(AND('331-CT'!$G$5=TH!G620,OR(M620="331",N620="331")),"x","")</f>
        <v/>
      </c>
      <c r="P620" s="43" t="str">
        <f>IF(AND(A620='111'!$L$11,OR($M620=$P$7,$N620=$P$7)),"x","")</f>
        <v/>
      </c>
      <c r="Q620" s="43" t="str">
        <f>IF(AND($M620=$P$7,$A620&lt;'111'!$L$11),"x","")</f>
        <v/>
      </c>
      <c r="R620" s="43" t="str">
        <f>IF(AND($N620=$P$7,$A620&lt;'111'!$L$11),"x","")</f>
        <v/>
      </c>
    </row>
    <row r="621" spans="1:18" ht="15.75" hidden="1" customHeight="1">
      <c r="A621" s="32">
        <f t="shared" si="26"/>
        <v>4</v>
      </c>
      <c r="B621" s="33">
        <f t="shared" si="27"/>
        <v>42833</v>
      </c>
      <c r="C621" s="108" t="s">
        <v>330</v>
      </c>
      <c r="D621" s="33">
        <v>42833</v>
      </c>
      <c r="E621" s="86" t="s">
        <v>679</v>
      </c>
      <c r="F621" s="101"/>
      <c r="G621" s="149"/>
      <c r="H621" s="97"/>
      <c r="I621" s="97"/>
      <c r="J621" s="96"/>
      <c r="K621" s="97"/>
      <c r="L621" s="34">
        <v>560000</v>
      </c>
      <c r="M621" s="35"/>
      <c r="N621" s="35" t="s">
        <v>33</v>
      </c>
      <c r="O621" s="43" t="str">
        <f>IF(AND('331-CT'!$G$5=TH!G621,OR(M621="331",N621="331")),"x","")</f>
        <v/>
      </c>
      <c r="P621" s="43" t="str">
        <f>IF(AND(A621='111'!$L$11,OR($M621=$P$7,$N621=$P$7)),"x","")</f>
        <v/>
      </c>
      <c r="Q621" s="43" t="str">
        <f>IF(AND($M621=$P$7,$A621&lt;'111'!$L$11),"x","")</f>
        <v/>
      </c>
      <c r="R621" s="43" t="str">
        <f>IF(AND($N621=$P$7,$A621&lt;'111'!$L$11),"x","")</f>
        <v>x</v>
      </c>
    </row>
    <row r="622" spans="1:18" ht="15.75" hidden="1" customHeight="1">
      <c r="A622" s="32">
        <f t="shared" si="26"/>
        <v>4</v>
      </c>
      <c r="B622" s="33">
        <f t="shared" si="27"/>
        <v>42833</v>
      </c>
      <c r="C622" s="108" t="s">
        <v>331</v>
      </c>
      <c r="D622" s="33">
        <v>42833</v>
      </c>
      <c r="E622" s="86" t="s">
        <v>799</v>
      </c>
      <c r="F622" s="101"/>
      <c r="G622" s="149"/>
      <c r="H622" s="97"/>
      <c r="I622" s="97"/>
      <c r="J622" s="96"/>
      <c r="K622" s="97"/>
      <c r="L622" s="34">
        <v>17200000</v>
      </c>
      <c r="M622" s="35"/>
      <c r="N622" s="35" t="s">
        <v>33</v>
      </c>
      <c r="O622" s="43" t="str">
        <f>IF(AND('331-CT'!$G$5=TH!G622,OR(M622="331",N622="331")),"x","")</f>
        <v/>
      </c>
      <c r="P622" s="43" t="str">
        <f>IF(AND(A622='111'!$L$11,OR($M622=$P$7,$N622=$P$7)),"x","")</f>
        <v/>
      </c>
      <c r="Q622" s="43" t="str">
        <f>IF(AND($M622=$P$7,$A622&lt;'111'!$L$11),"x","")</f>
        <v/>
      </c>
      <c r="R622" s="43" t="str">
        <f>IF(AND($N622=$P$7,$A622&lt;'111'!$L$11),"x","")</f>
        <v>x</v>
      </c>
    </row>
    <row r="623" spans="1:18" ht="15.75" hidden="1" customHeight="1">
      <c r="A623" s="32">
        <f t="shared" si="26"/>
        <v>4</v>
      </c>
      <c r="B623" s="33">
        <f t="shared" si="27"/>
        <v>42833</v>
      </c>
      <c r="C623" s="108" t="s">
        <v>332</v>
      </c>
      <c r="D623" s="33">
        <v>42833</v>
      </c>
      <c r="E623" s="86" t="s">
        <v>800</v>
      </c>
      <c r="F623" s="101"/>
      <c r="G623" s="149"/>
      <c r="H623" s="97"/>
      <c r="I623" s="97"/>
      <c r="J623" s="96"/>
      <c r="K623" s="97"/>
      <c r="L623" s="34">
        <v>100000</v>
      </c>
      <c r="M623" s="35"/>
      <c r="N623" s="35" t="s">
        <v>33</v>
      </c>
      <c r="O623" s="43" t="str">
        <f>IF(AND('331-CT'!$G$5=TH!G623,OR(M623="331",N623="331")),"x","")</f>
        <v/>
      </c>
      <c r="P623" s="43" t="str">
        <f>IF(AND(A623='111'!$L$11,OR($M623=$P$7,$N623=$P$7)),"x","")</f>
        <v/>
      </c>
      <c r="Q623" s="43" t="str">
        <f>IF(AND($M623=$P$7,$A623&lt;'111'!$L$11),"x","")</f>
        <v/>
      </c>
      <c r="R623" s="43" t="str">
        <f>IF(AND($N623=$P$7,$A623&lt;'111'!$L$11),"x","")</f>
        <v>x</v>
      </c>
    </row>
    <row r="624" spans="1:18" ht="15.75" hidden="1" customHeight="1">
      <c r="A624" s="32">
        <f t="shared" si="26"/>
        <v>4</v>
      </c>
      <c r="B624" s="33">
        <f t="shared" si="27"/>
        <v>42833</v>
      </c>
      <c r="C624" s="108" t="s">
        <v>345</v>
      </c>
      <c r="D624" s="33">
        <v>42833</v>
      </c>
      <c r="E624" s="86" t="s">
        <v>705</v>
      </c>
      <c r="F624" s="101"/>
      <c r="G624" s="149"/>
      <c r="H624" s="97"/>
      <c r="I624" s="97"/>
      <c r="J624" s="96"/>
      <c r="K624" s="97"/>
      <c r="L624" s="34">
        <v>3700000</v>
      </c>
      <c r="M624" s="35"/>
      <c r="N624" s="35" t="s">
        <v>33</v>
      </c>
      <c r="O624" s="43" t="str">
        <f>IF(AND('331-CT'!$G$5=TH!G624,OR(M624="331",N624="331")),"x","")</f>
        <v/>
      </c>
      <c r="P624" s="43" t="str">
        <f>IF(AND(A624='111'!$L$11,OR($M624=$P$7,$N624=$P$7)),"x","")</f>
        <v/>
      </c>
      <c r="Q624" s="43" t="str">
        <f>IF(AND($M624=$P$7,$A624&lt;'111'!$L$11),"x","")</f>
        <v/>
      </c>
      <c r="R624" s="43" t="str">
        <f>IF(AND($N624=$P$7,$A624&lt;'111'!$L$11),"x","")</f>
        <v>x</v>
      </c>
    </row>
    <row r="625" spans="1:18" ht="15.75" hidden="1" customHeight="1">
      <c r="A625" s="32">
        <f t="shared" si="26"/>
        <v>4</v>
      </c>
      <c r="B625" s="33">
        <f t="shared" si="27"/>
        <v>42833</v>
      </c>
      <c r="C625" s="108" t="s">
        <v>346</v>
      </c>
      <c r="D625" s="33">
        <v>42833</v>
      </c>
      <c r="E625" s="86" t="s">
        <v>801</v>
      </c>
      <c r="F625" s="101"/>
      <c r="G625" s="149"/>
      <c r="H625" s="97"/>
      <c r="I625" s="97"/>
      <c r="J625" s="96"/>
      <c r="K625" s="97"/>
      <c r="L625" s="34">
        <v>5000000</v>
      </c>
      <c r="M625" s="35"/>
      <c r="N625" s="35" t="s">
        <v>33</v>
      </c>
      <c r="O625" s="43" t="str">
        <f>IF(AND('331-CT'!$G$5=TH!G625,OR(M625="331",N625="331")),"x","")</f>
        <v/>
      </c>
      <c r="P625" s="43" t="str">
        <f>IF(AND(A625='111'!$L$11,OR($M625=$P$7,$N625=$P$7)),"x","")</f>
        <v/>
      </c>
      <c r="Q625" s="43" t="str">
        <f>IF(AND($M625=$P$7,$A625&lt;'111'!$L$11),"x","")</f>
        <v/>
      </c>
      <c r="R625" s="43" t="str">
        <f>IF(AND($N625=$P$7,$A625&lt;'111'!$L$11),"x","")</f>
        <v>x</v>
      </c>
    </row>
    <row r="626" spans="1:18" ht="15.75" hidden="1" customHeight="1">
      <c r="A626" s="32">
        <f t="shared" si="26"/>
        <v>4</v>
      </c>
      <c r="B626" s="33">
        <f t="shared" si="27"/>
        <v>42835</v>
      </c>
      <c r="C626" s="108" t="s">
        <v>347</v>
      </c>
      <c r="D626" s="33">
        <v>42835</v>
      </c>
      <c r="E626" s="86" t="s">
        <v>802</v>
      </c>
      <c r="F626" s="101"/>
      <c r="G626" s="149"/>
      <c r="H626" s="97"/>
      <c r="I626" s="97"/>
      <c r="J626" s="96"/>
      <c r="K626" s="97"/>
      <c r="L626" s="34">
        <v>260000</v>
      </c>
      <c r="M626" s="35"/>
      <c r="N626" s="35" t="s">
        <v>33</v>
      </c>
      <c r="O626" s="43" t="str">
        <f>IF(AND('331-CT'!$G$5=TH!G626,OR(M626="331",N626="331")),"x","")</f>
        <v/>
      </c>
      <c r="P626" s="43" t="str">
        <f>IF(AND(A626='111'!$L$11,OR($M626=$P$7,$N626=$P$7)),"x","")</f>
        <v/>
      </c>
      <c r="Q626" s="43" t="str">
        <f>IF(AND($M626=$P$7,$A626&lt;'111'!$L$11),"x","")</f>
        <v/>
      </c>
      <c r="R626" s="43" t="str">
        <f>IF(AND($N626=$P$7,$A626&lt;'111'!$L$11),"x","")</f>
        <v>x</v>
      </c>
    </row>
    <row r="627" spans="1:18" ht="15.75" hidden="1" customHeight="1">
      <c r="A627" s="32">
        <f t="shared" si="26"/>
        <v>4</v>
      </c>
      <c r="B627" s="33">
        <f t="shared" si="27"/>
        <v>42835</v>
      </c>
      <c r="C627" s="108" t="s">
        <v>348</v>
      </c>
      <c r="D627" s="33">
        <v>42835</v>
      </c>
      <c r="E627" s="86" t="s">
        <v>803</v>
      </c>
      <c r="F627" s="101"/>
      <c r="G627" s="149"/>
      <c r="H627" s="97"/>
      <c r="I627" s="97"/>
      <c r="J627" s="96"/>
      <c r="K627" s="97"/>
      <c r="L627" s="34">
        <v>50000000</v>
      </c>
      <c r="M627" s="35"/>
      <c r="N627" s="35" t="s">
        <v>33</v>
      </c>
      <c r="O627" s="43" t="str">
        <f>IF(AND('331-CT'!$G$5=TH!G627,OR(M627="331",N627="331")),"x","")</f>
        <v/>
      </c>
      <c r="P627" s="43" t="str">
        <f>IF(AND(A627='111'!$L$11,OR($M627=$P$7,$N627=$P$7)),"x","")</f>
        <v/>
      </c>
      <c r="Q627" s="43" t="str">
        <f>IF(AND($M627=$P$7,$A627&lt;'111'!$L$11),"x","")</f>
        <v/>
      </c>
      <c r="R627" s="43" t="str">
        <f>IF(AND($N627=$P$7,$A627&lt;'111'!$L$11),"x","")</f>
        <v>x</v>
      </c>
    </row>
    <row r="628" spans="1:18" ht="15.75" hidden="1" customHeight="1">
      <c r="A628" s="32">
        <f t="shared" si="26"/>
        <v>4</v>
      </c>
      <c r="B628" s="33">
        <f t="shared" si="27"/>
        <v>42835</v>
      </c>
      <c r="C628" s="108" t="s">
        <v>354</v>
      </c>
      <c r="D628" s="33">
        <v>42835</v>
      </c>
      <c r="E628" s="86" t="s">
        <v>804</v>
      </c>
      <c r="F628" s="101"/>
      <c r="G628" s="149"/>
      <c r="H628" s="97"/>
      <c r="I628" s="97"/>
      <c r="J628" s="96"/>
      <c r="K628" s="97"/>
      <c r="L628" s="34">
        <v>10000000</v>
      </c>
      <c r="M628" s="35"/>
      <c r="N628" s="35" t="s">
        <v>33</v>
      </c>
      <c r="O628" s="43" t="str">
        <f>IF(AND('331-CT'!$G$5=TH!G628,OR(M628="331",N628="331")),"x","")</f>
        <v/>
      </c>
      <c r="P628" s="43" t="str">
        <f>IF(AND(A628='111'!$L$11,OR($M628=$P$7,$N628=$P$7)),"x","")</f>
        <v/>
      </c>
      <c r="Q628" s="43" t="str">
        <f>IF(AND($M628=$P$7,$A628&lt;'111'!$L$11),"x","")</f>
        <v/>
      </c>
      <c r="R628" s="43" t="str">
        <f>IF(AND($N628=$P$7,$A628&lt;'111'!$L$11),"x","")</f>
        <v>x</v>
      </c>
    </row>
    <row r="629" spans="1:18" ht="15.75" hidden="1" customHeight="1">
      <c r="A629" s="32">
        <f t="shared" si="26"/>
        <v>4</v>
      </c>
      <c r="B629" s="33">
        <f t="shared" si="27"/>
        <v>42836</v>
      </c>
      <c r="C629" s="108" t="s">
        <v>353</v>
      </c>
      <c r="D629" s="33">
        <v>42836</v>
      </c>
      <c r="E629" s="86" t="s">
        <v>727</v>
      </c>
      <c r="F629" s="101"/>
      <c r="G629" s="149" t="s">
        <v>344</v>
      </c>
      <c r="H629" s="97"/>
      <c r="I629" s="97"/>
      <c r="J629" s="96"/>
      <c r="K629" s="97"/>
      <c r="L629" s="34">
        <v>300000000</v>
      </c>
      <c r="M629" s="35" t="s">
        <v>33</v>
      </c>
      <c r="N629" s="35"/>
      <c r="O629" s="43" t="str">
        <f>IF(AND('331-CT'!$G$5=TH!G629,OR(M629="331",N629="331")),"x","")</f>
        <v/>
      </c>
      <c r="P629" s="43" t="str">
        <f>IF(AND(A629='111'!$L$11,OR($M629=$P$7,$N629=$P$7)),"x","")</f>
        <v/>
      </c>
      <c r="Q629" s="43" t="str">
        <f>IF(AND($M629=$P$7,$A629&lt;'111'!$L$11),"x","")</f>
        <v>x</v>
      </c>
      <c r="R629" s="43" t="str">
        <f>IF(AND($N629=$P$7,$A629&lt;'111'!$L$11),"x","")</f>
        <v/>
      </c>
    </row>
    <row r="630" spans="1:18" ht="15.75" hidden="1" customHeight="1">
      <c r="A630" s="32">
        <f t="shared" si="26"/>
        <v>4</v>
      </c>
      <c r="B630" s="33">
        <f t="shared" si="27"/>
        <v>42836</v>
      </c>
      <c r="C630" s="108" t="s">
        <v>355</v>
      </c>
      <c r="D630" s="33">
        <v>42836</v>
      </c>
      <c r="E630" s="86" t="s">
        <v>805</v>
      </c>
      <c r="F630" s="101"/>
      <c r="G630" s="149"/>
      <c r="H630" s="97"/>
      <c r="I630" s="97"/>
      <c r="J630" s="96"/>
      <c r="K630" s="97"/>
      <c r="L630" s="34">
        <v>10000000</v>
      </c>
      <c r="M630" s="35"/>
      <c r="N630" s="35" t="s">
        <v>33</v>
      </c>
      <c r="O630" s="43" t="str">
        <f>IF(AND('331-CT'!$G$5=TH!G630,OR(M630="331",N630="331")),"x","")</f>
        <v/>
      </c>
      <c r="P630" s="43" t="str">
        <f>IF(AND(A630='111'!$L$11,OR($M630=$P$7,$N630=$P$7)),"x","")</f>
        <v/>
      </c>
      <c r="Q630" s="43" t="str">
        <f>IF(AND($M630=$P$7,$A630&lt;'111'!$L$11),"x","")</f>
        <v/>
      </c>
      <c r="R630" s="43" t="str">
        <f>IF(AND($N630=$P$7,$A630&lt;'111'!$L$11),"x","")</f>
        <v>x</v>
      </c>
    </row>
    <row r="631" spans="1:18" ht="15.75" hidden="1" customHeight="1">
      <c r="A631" s="32">
        <f t="shared" si="26"/>
        <v>4</v>
      </c>
      <c r="B631" s="33">
        <f t="shared" si="27"/>
        <v>42836</v>
      </c>
      <c r="C631" s="108" t="s">
        <v>359</v>
      </c>
      <c r="D631" s="33">
        <v>42836</v>
      </c>
      <c r="E631" s="86" t="s">
        <v>804</v>
      </c>
      <c r="F631" s="101"/>
      <c r="G631" s="149"/>
      <c r="H631" s="97"/>
      <c r="I631" s="97"/>
      <c r="J631" s="96"/>
      <c r="K631" s="97"/>
      <c r="L631" s="34">
        <v>2000000</v>
      </c>
      <c r="M631" s="35"/>
      <c r="N631" s="35" t="s">
        <v>33</v>
      </c>
      <c r="O631" s="43" t="str">
        <f>IF(AND('331-CT'!$G$5=TH!G631,OR(M631="331",N631="331")),"x","")</f>
        <v/>
      </c>
      <c r="P631" s="43" t="str">
        <f>IF(AND(A631='111'!$L$11,OR($M631=$P$7,$N631=$P$7)),"x","")</f>
        <v/>
      </c>
      <c r="Q631" s="43" t="str">
        <f>IF(AND($M631=$P$7,$A631&lt;'111'!$L$11),"x","")</f>
        <v/>
      </c>
      <c r="R631" s="43" t="str">
        <f>IF(AND($N631=$P$7,$A631&lt;'111'!$L$11),"x","")</f>
        <v>x</v>
      </c>
    </row>
    <row r="632" spans="1:18" ht="15.75" hidden="1" customHeight="1">
      <c r="A632" s="32">
        <f t="shared" si="26"/>
        <v>4</v>
      </c>
      <c r="B632" s="33">
        <f t="shared" si="27"/>
        <v>42836</v>
      </c>
      <c r="C632" s="108" t="s">
        <v>360</v>
      </c>
      <c r="D632" s="33">
        <v>42836</v>
      </c>
      <c r="E632" s="86" t="s">
        <v>806</v>
      </c>
      <c r="F632" s="101"/>
      <c r="G632" s="149"/>
      <c r="H632" s="97"/>
      <c r="I632" s="97"/>
      <c r="J632" s="96"/>
      <c r="K632" s="97"/>
      <c r="L632" s="34">
        <v>16000000</v>
      </c>
      <c r="M632" s="35"/>
      <c r="N632" s="35" t="s">
        <v>33</v>
      </c>
      <c r="O632" s="43" t="str">
        <f>IF(AND('331-CT'!$G$5=TH!G632,OR(M632="331",N632="331")),"x","")</f>
        <v/>
      </c>
      <c r="P632" s="43" t="str">
        <f>IF(AND(A632='111'!$L$11,OR($M632=$P$7,$N632=$P$7)),"x","")</f>
        <v/>
      </c>
      <c r="Q632" s="43" t="str">
        <f>IF(AND($M632=$P$7,$A632&lt;'111'!$L$11),"x","")</f>
        <v/>
      </c>
      <c r="R632" s="43" t="str">
        <f>IF(AND($N632=$P$7,$A632&lt;'111'!$L$11),"x","")</f>
        <v>x</v>
      </c>
    </row>
    <row r="633" spans="1:18" ht="15.75" hidden="1" customHeight="1">
      <c r="A633" s="32">
        <f t="shared" si="26"/>
        <v>4</v>
      </c>
      <c r="B633" s="33">
        <f t="shared" si="27"/>
        <v>42836</v>
      </c>
      <c r="C633" s="108" t="s">
        <v>361</v>
      </c>
      <c r="D633" s="33">
        <v>42836</v>
      </c>
      <c r="E633" s="86" t="s">
        <v>807</v>
      </c>
      <c r="F633" s="101"/>
      <c r="G633" s="149"/>
      <c r="H633" s="97"/>
      <c r="I633" s="97"/>
      <c r="J633" s="96"/>
      <c r="K633" s="97"/>
      <c r="L633" s="34">
        <v>15000000</v>
      </c>
      <c r="M633" s="35"/>
      <c r="N633" s="35" t="s">
        <v>33</v>
      </c>
      <c r="O633" s="43" t="str">
        <f>IF(AND('331-CT'!$G$5=TH!G633,OR(M633="331",N633="331")),"x","")</f>
        <v/>
      </c>
      <c r="P633" s="43" t="str">
        <f>IF(AND(A633='111'!$L$11,OR($M633=$P$7,$N633=$P$7)),"x","")</f>
        <v/>
      </c>
      <c r="Q633" s="43" t="str">
        <f>IF(AND($M633=$P$7,$A633&lt;'111'!$L$11),"x","")</f>
        <v/>
      </c>
      <c r="R633" s="43" t="str">
        <f>IF(AND($N633=$P$7,$A633&lt;'111'!$L$11),"x","")</f>
        <v>x</v>
      </c>
    </row>
    <row r="634" spans="1:18" ht="15.75" hidden="1" customHeight="1">
      <c r="A634" s="32">
        <f t="shared" si="26"/>
        <v>4</v>
      </c>
      <c r="B634" s="33">
        <f t="shared" si="27"/>
        <v>42836</v>
      </c>
      <c r="C634" s="108" t="s">
        <v>362</v>
      </c>
      <c r="D634" s="33">
        <v>42836</v>
      </c>
      <c r="E634" s="86" t="s">
        <v>630</v>
      </c>
      <c r="F634" s="101"/>
      <c r="G634" s="7" t="s">
        <v>81</v>
      </c>
      <c r="H634" s="97"/>
      <c r="I634" s="97"/>
      <c r="J634" s="96"/>
      <c r="K634" s="97"/>
      <c r="L634" s="34">
        <v>100000000</v>
      </c>
      <c r="M634" s="35" t="s">
        <v>8</v>
      </c>
      <c r="N634" s="35" t="s">
        <v>33</v>
      </c>
      <c r="O634" s="43" t="str">
        <f>IF(AND('331-CT'!$G$5=TH!G634,OR(M634="331",N634="331")),"x","")</f>
        <v/>
      </c>
      <c r="P634" s="43" t="str">
        <f>IF(AND(A634='111'!$L$11,OR($M634=$P$7,$N634=$P$7)),"x","")</f>
        <v/>
      </c>
      <c r="Q634" s="43" t="str">
        <f>IF(AND($M634=$P$7,$A634&lt;'111'!$L$11),"x","")</f>
        <v/>
      </c>
      <c r="R634" s="43" t="str">
        <f>IF(AND($N634=$P$7,$A634&lt;'111'!$L$11),"x","")</f>
        <v>x</v>
      </c>
    </row>
    <row r="635" spans="1:18" ht="15.75" hidden="1" customHeight="1">
      <c r="A635" s="32">
        <f t="shared" si="26"/>
        <v>4</v>
      </c>
      <c r="B635" s="33">
        <f t="shared" si="27"/>
        <v>42836</v>
      </c>
      <c r="C635" s="108" t="s">
        <v>363</v>
      </c>
      <c r="D635" s="33">
        <v>42836</v>
      </c>
      <c r="E635" s="86" t="s">
        <v>630</v>
      </c>
      <c r="F635" s="101"/>
      <c r="G635" s="149" t="s">
        <v>707</v>
      </c>
      <c r="H635" s="97"/>
      <c r="I635" s="97"/>
      <c r="J635" s="96"/>
      <c r="K635" s="97"/>
      <c r="L635" s="34">
        <v>134750000</v>
      </c>
      <c r="M635" s="35" t="s">
        <v>8</v>
      </c>
      <c r="N635" s="35" t="s">
        <v>33</v>
      </c>
      <c r="O635" s="43" t="str">
        <f>IF(AND('331-CT'!$G$5=TH!G635,OR(M635="331",N635="331")),"x","")</f>
        <v/>
      </c>
      <c r="P635" s="43" t="str">
        <f>IF(AND(A635='111'!$L$11,OR($M635=$P$7,$N635=$P$7)),"x","")</f>
        <v/>
      </c>
      <c r="Q635" s="43" t="str">
        <f>IF(AND($M635=$P$7,$A635&lt;'111'!$L$11),"x","")</f>
        <v/>
      </c>
      <c r="R635" s="43" t="str">
        <f>IF(AND($N635=$P$7,$A635&lt;'111'!$L$11),"x","")</f>
        <v>x</v>
      </c>
    </row>
    <row r="636" spans="1:18" ht="15.75" hidden="1" customHeight="1">
      <c r="A636" s="32">
        <f t="shared" si="26"/>
        <v>4</v>
      </c>
      <c r="B636" s="33">
        <f t="shared" si="27"/>
        <v>42836</v>
      </c>
      <c r="C636" s="108" t="s">
        <v>364</v>
      </c>
      <c r="D636" s="33">
        <v>42836</v>
      </c>
      <c r="E636" s="86" t="s">
        <v>808</v>
      </c>
      <c r="F636" s="101"/>
      <c r="G636" s="149"/>
      <c r="H636" s="97"/>
      <c r="I636" s="97"/>
      <c r="J636" s="96"/>
      <c r="K636" s="97"/>
      <c r="L636" s="34">
        <v>12015000</v>
      </c>
      <c r="M636" s="35"/>
      <c r="N636" s="35" t="s">
        <v>33</v>
      </c>
      <c r="O636" s="43" t="str">
        <f>IF(AND('331-CT'!$G$5=TH!G636,OR(M636="331",N636="331")),"x","")</f>
        <v/>
      </c>
      <c r="P636" s="43" t="str">
        <f>IF(AND(A636='111'!$L$11,OR($M636=$P$7,$N636=$P$7)),"x","")</f>
        <v/>
      </c>
      <c r="Q636" s="43" t="str">
        <f>IF(AND($M636=$P$7,$A636&lt;'111'!$L$11),"x","")</f>
        <v/>
      </c>
      <c r="R636" s="43" t="str">
        <f>IF(AND($N636=$P$7,$A636&lt;'111'!$L$11),"x","")</f>
        <v>x</v>
      </c>
    </row>
    <row r="637" spans="1:18" ht="15.75" hidden="1" customHeight="1">
      <c r="A637" s="32">
        <f t="shared" si="26"/>
        <v>4</v>
      </c>
      <c r="B637" s="33">
        <f t="shared" si="27"/>
        <v>42836</v>
      </c>
      <c r="C637" s="108" t="s">
        <v>365</v>
      </c>
      <c r="D637" s="33">
        <v>42836</v>
      </c>
      <c r="E637" s="86" t="s">
        <v>630</v>
      </c>
      <c r="F637" s="101"/>
      <c r="G637" s="149" t="s">
        <v>579</v>
      </c>
      <c r="H637" s="97"/>
      <c r="I637" s="97"/>
      <c r="J637" s="96"/>
      <c r="K637" s="97"/>
      <c r="L637" s="34">
        <v>52560000</v>
      </c>
      <c r="M637" s="35" t="s">
        <v>8</v>
      </c>
      <c r="N637" s="35" t="s">
        <v>33</v>
      </c>
      <c r="O637" s="43" t="str">
        <f>IF(AND('331-CT'!$G$5=TH!G637,OR(M637="331",N637="331")),"x","")</f>
        <v/>
      </c>
      <c r="P637" s="43" t="str">
        <f>IF(AND(A637='111'!$L$11,OR($M637=$P$7,$N637=$P$7)),"x","")</f>
        <v/>
      </c>
      <c r="Q637" s="43" t="str">
        <f>IF(AND($M637=$P$7,$A637&lt;'111'!$L$11),"x","")</f>
        <v/>
      </c>
      <c r="R637" s="43" t="str">
        <f>IF(AND($N637=$P$7,$A637&lt;'111'!$L$11),"x","")</f>
        <v>x</v>
      </c>
    </row>
    <row r="638" spans="1:18" ht="15.75" hidden="1" customHeight="1">
      <c r="A638" s="32">
        <f t="shared" si="26"/>
        <v>4</v>
      </c>
      <c r="B638" s="33">
        <f t="shared" si="27"/>
        <v>42836</v>
      </c>
      <c r="C638" s="108" t="s">
        <v>366</v>
      </c>
      <c r="D638" s="33">
        <v>42836</v>
      </c>
      <c r="E638" s="86" t="s">
        <v>468</v>
      </c>
      <c r="F638" s="101"/>
      <c r="G638" s="149"/>
      <c r="H638" s="97"/>
      <c r="I638" s="97"/>
      <c r="J638" s="96"/>
      <c r="K638" s="97"/>
      <c r="L638" s="34">
        <v>295000</v>
      </c>
      <c r="M638" s="35"/>
      <c r="N638" s="35" t="s">
        <v>33</v>
      </c>
      <c r="O638" s="43" t="str">
        <f>IF(AND('331-CT'!$G$5=TH!G638,OR(M638="331",N638="331")),"x","")</f>
        <v/>
      </c>
      <c r="P638" s="43" t="str">
        <f>IF(AND(A638='111'!$L$11,OR($M638=$P$7,$N638=$P$7)),"x","")</f>
        <v/>
      </c>
      <c r="Q638" s="43" t="str">
        <f>IF(AND($M638=$P$7,$A638&lt;'111'!$L$11),"x","")</f>
        <v/>
      </c>
      <c r="R638" s="43" t="str">
        <f>IF(AND($N638=$P$7,$A638&lt;'111'!$L$11),"x","")</f>
        <v>x</v>
      </c>
    </row>
    <row r="639" spans="1:18" ht="15.75" hidden="1" customHeight="1">
      <c r="A639" s="32">
        <f t="shared" si="26"/>
        <v>4</v>
      </c>
      <c r="B639" s="33">
        <f t="shared" si="27"/>
        <v>42836</v>
      </c>
      <c r="C639" s="108"/>
      <c r="D639" s="33">
        <v>42836</v>
      </c>
      <c r="E639" s="86" t="s">
        <v>831</v>
      </c>
      <c r="F639" s="101" t="s">
        <v>747</v>
      </c>
      <c r="G639" s="7" t="s">
        <v>109</v>
      </c>
      <c r="H639" s="97">
        <v>1750</v>
      </c>
      <c r="I639" s="97">
        <v>60000</v>
      </c>
      <c r="J639" s="96"/>
      <c r="K639" s="97"/>
      <c r="L639" s="34">
        <f>ROUND(H639*I639,-3)</f>
        <v>105000000</v>
      </c>
      <c r="M639" s="35" t="s">
        <v>8</v>
      </c>
      <c r="N639" s="35" t="s">
        <v>92</v>
      </c>
      <c r="O639" s="43" t="str">
        <f>IF(AND('331-CT'!$G$5=TH!G639,OR(M639="331",N639="331")),"x","")</f>
        <v/>
      </c>
      <c r="P639" s="43" t="str">
        <f>IF(AND(A639='111'!$L$11,OR($M639=$P$7,$N639=$P$7)),"x","")</f>
        <v/>
      </c>
      <c r="Q639" s="43" t="str">
        <f>IF(AND($M639=$P$7,$A639&lt;'111'!$L$11),"x","")</f>
        <v/>
      </c>
      <c r="R639" s="43" t="str">
        <f>IF(AND($N639=$P$7,$A639&lt;'111'!$L$11),"x","")</f>
        <v/>
      </c>
    </row>
    <row r="640" spans="1:18" ht="15.75" customHeight="1">
      <c r="A640" s="32">
        <f t="shared" si="26"/>
        <v>4</v>
      </c>
      <c r="B640" s="33">
        <f t="shared" si="27"/>
        <v>42836</v>
      </c>
      <c r="C640" s="108"/>
      <c r="D640" s="33">
        <v>42836</v>
      </c>
      <c r="E640" s="86" t="s">
        <v>831</v>
      </c>
      <c r="F640" s="7" t="s">
        <v>109</v>
      </c>
      <c r="G640" s="101" t="s">
        <v>747</v>
      </c>
      <c r="H640" s="97">
        <v>1750</v>
      </c>
      <c r="I640" s="97">
        <v>60000</v>
      </c>
      <c r="J640" s="96"/>
      <c r="K640" s="97"/>
      <c r="L640" s="34">
        <f>ROUND(H640*I640,-3)</f>
        <v>105000000</v>
      </c>
      <c r="M640" s="35" t="s">
        <v>92</v>
      </c>
      <c r="N640" s="35" t="s">
        <v>8</v>
      </c>
      <c r="O640" s="43" t="str">
        <f>IF(AND('331-CT'!$G$5=TH!G640,OR(M640="331",N640="331")),"x","")</f>
        <v/>
      </c>
      <c r="P640" s="43" t="str">
        <f>IF(AND(A640='111'!$L$11,OR($M640=$P$7,$N640=$P$7)),"x","")</f>
        <v/>
      </c>
      <c r="Q640" s="43" t="str">
        <f>IF(AND($M640=$P$7,$A640&lt;'111'!$L$11),"x","")</f>
        <v/>
      </c>
      <c r="R640" s="43" t="str">
        <f>IF(AND($N640=$P$7,$A640&lt;'111'!$L$11),"x","")</f>
        <v/>
      </c>
    </row>
    <row r="641" spans="1:18" ht="15.75" hidden="1" customHeight="1">
      <c r="A641" s="32">
        <f t="shared" si="26"/>
        <v>4</v>
      </c>
      <c r="B641" s="33">
        <f t="shared" si="27"/>
        <v>42837</v>
      </c>
      <c r="C641" s="108" t="s">
        <v>367</v>
      </c>
      <c r="D641" s="33">
        <v>42837</v>
      </c>
      <c r="E641" s="86" t="s">
        <v>809</v>
      </c>
      <c r="F641" s="101"/>
      <c r="G641" s="149"/>
      <c r="H641" s="97"/>
      <c r="I641" s="97"/>
      <c r="J641" s="96"/>
      <c r="K641" s="97"/>
      <c r="L641" s="34">
        <v>10000000</v>
      </c>
      <c r="M641" s="35"/>
      <c r="N641" s="35" t="s">
        <v>33</v>
      </c>
      <c r="O641" s="43" t="str">
        <f>IF(AND('331-CT'!$G$5=TH!G641,OR(M641="331",N641="331")),"x","")</f>
        <v/>
      </c>
      <c r="P641" s="43" t="str">
        <f>IF(AND(A641='111'!$L$11,OR($M641=$P$7,$N641=$P$7)),"x","")</f>
        <v/>
      </c>
      <c r="Q641" s="43" t="str">
        <f>IF(AND($M641=$P$7,$A641&lt;'111'!$L$11),"x","")</f>
        <v/>
      </c>
      <c r="R641" s="43" t="str">
        <f>IF(AND($N641=$P$7,$A641&lt;'111'!$L$11),"x","")</f>
        <v>x</v>
      </c>
    </row>
    <row r="642" spans="1:18" ht="15.75" hidden="1" customHeight="1">
      <c r="A642" s="32">
        <f t="shared" si="26"/>
        <v>4</v>
      </c>
      <c r="B642" s="33">
        <f t="shared" si="27"/>
        <v>42837</v>
      </c>
      <c r="C642" s="108" t="s">
        <v>377</v>
      </c>
      <c r="D642" s="33">
        <v>42837</v>
      </c>
      <c r="E642" s="86" t="s">
        <v>540</v>
      </c>
      <c r="F642" s="101"/>
      <c r="G642" s="149"/>
      <c r="H642" s="97"/>
      <c r="I642" s="97"/>
      <c r="J642" s="96"/>
      <c r="K642" s="97"/>
      <c r="L642" s="34">
        <v>10000000</v>
      </c>
      <c r="M642" s="35"/>
      <c r="N642" s="35" t="s">
        <v>33</v>
      </c>
      <c r="O642" s="43" t="str">
        <f>IF(AND('331-CT'!$G$5=TH!G642,OR(M642="331",N642="331")),"x","")</f>
        <v/>
      </c>
      <c r="P642" s="43" t="str">
        <f>IF(AND(A642='111'!$L$11,OR($M642=$P$7,$N642=$P$7)),"x","")</f>
        <v/>
      </c>
      <c r="Q642" s="43" t="str">
        <f>IF(AND($M642=$P$7,$A642&lt;'111'!$L$11),"x","")</f>
        <v/>
      </c>
      <c r="R642" s="43" t="str">
        <f>IF(AND($N642=$P$7,$A642&lt;'111'!$L$11),"x","")</f>
        <v>x</v>
      </c>
    </row>
    <row r="643" spans="1:18" ht="15.75" hidden="1" customHeight="1">
      <c r="A643" s="32">
        <f t="shared" si="26"/>
        <v>4</v>
      </c>
      <c r="B643" s="33">
        <f t="shared" si="27"/>
        <v>42837</v>
      </c>
      <c r="C643" s="108" t="s">
        <v>378</v>
      </c>
      <c r="D643" s="33">
        <v>42837</v>
      </c>
      <c r="E643" s="86" t="s">
        <v>455</v>
      </c>
      <c r="F643" s="101"/>
      <c r="G643" s="149"/>
      <c r="H643" s="97"/>
      <c r="I643" s="97"/>
      <c r="J643" s="96"/>
      <c r="K643" s="97"/>
      <c r="L643" s="34">
        <v>500000</v>
      </c>
      <c r="M643" s="35"/>
      <c r="N643" s="35" t="s">
        <v>33</v>
      </c>
      <c r="O643" s="43" t="str">
        <f>IF(AND('331-CT'!$G$5=TH!G643,OR(M643="331",N643="331")),"x","")</f>
        <v/>
      </c>
      <c r="P643" s="43" t="str">
        <f>IF(AND(A643='111'!$L$11,OR($M643=$P$7,$N643=$P$7)),"x","")</f>
        <v/>
      </c>
      <c r="Q643" s="43" t="str">
        <f>IF(AND($M643=$P$7,$A643&lt;'111'!$L$11),"x","")</f>
        <v/>
      </c>
      <c r="R643" s="43" t="str">
        <f>IF(AND($N643=$P$7,$A643&lt;'111'!$L$11),"x","")</f>
        <v>x</v>
      </c>
    </row>
    <row r="644" spans="1:18" ht="15.75" hidden="1" customHeight="1">
      <c r="A644" s="32">
        <f t="shared" si="26"/>
        <v>4</v>
      </c>
      <c r="B644" s="33">
        <f t="shared" si="27"/>
        <v>42837</v>
      </c>
      <c r="C644" s="108" t="s">
        <v>386</v>
      </c>
      <c r="D644" s="33">
        <v>42837</v>
      </c>
      <c r="E644" s="86" t="s">
        <v>790</v>
      </c>
      <c r="F644" s="101"/>
      <c r="G644" s="149"/>
      <c r="H644" s="97"/>
      <c r="I644" s="97"/>
      <c r="J644" s="96"/>
      <c r="K644" s="97"/>
      <c r="L644" s="34">
        <v>2000000</v>
      </c>
      <c r="M644" s="35" t="s">
        <v>33</v>
      </c>
      <c r="N644" s="35"/>
      <c r="O644" s="43" t="str">
        <f>IF(AND('331-CT'!$G$5=TH!G644,OR(M644="331",N644="331")),"x","")</f>
        <v/>
      </c>
      <c r="P644" s="43" t="str">
        <f>IF(AND(A644='111'!$L$11,OR($M644=$P$7,$N644=$P$7)),"x","")</f>
        <v/>
      </c>
      <c r="Q644" s="43" t="str">
        <f>IF(AND($M644=$P$7,$A644&lt;'111'!$L$11),"x","")</f>
        <v>x</v>
      </c>
      <c r="R644" s="43" t="str">
        <f>IF(AND($N644=$P$7,$A644&lt;'111'!$L$11),"x","")</f>
        <v/>
      </c>
    </row>
    <row r="645" spans="1:18" ht="15.75" hidden="1" customHeight="1">
      <c r="A645" s="32">
        <f t="shared" si="26"/>
        <v>4</v>
      </c>
      <c r="B645" s="33">
        <f t="shared" si="27"/>
        <v>42837</v>
      </c>
      <c r="C645" s="108" t="s">
        <v>379</v>
      </c>
      <c r="D645" s="33">
        <v>42837</v>
      </c>
      <c r="E645" s="86" t="s">
        <v>810</v>
      </c>
      <c r="F645" s="101"/>
      <c r="G645" s="149"/>
      <c r="H645" s="97"/>
      <c r="I645" s="97"/>
      <c r="J645" s="96"/>
      <c r="K645" s="97"/>
      <c r="L645" s="34">
        <v>2037000</v>
      </c>
      <c r="M645" s="35"/>
      <c r="N645" s="35" t="s">
        <v>33</v>
      </c>
      <c r="O645" s="43" t="str">
        <f>IF(AND('331-CT'!$G$5=TH!G645,OR(M645="331",N645="331")),"x","")</f>
        <v/>
      </c>
      <c r="P645" s="43" t="str">
        <f>IF(AND(A645='111'!$L$11,OR($M645=$P$7,$N645=$P$7)),"x","")</f>
        <v/>
      </c>
      <c r="Q645" s="43" t="str">
        <f>IF(AND($M645=$P$7,$A645&lt;'111'!$L$11),"x","")</f>
        <v/>
      </c>
      <c r="R645" s="43" t="str">
        <f>IF(AND($N645=$P$7,$A645&lt;'111'!$L$11),"x","")</f>
        <v>x</v>
      </c>
    </row>
    <row r="646" spans="1:18" ht="15.75" hidden="1" customHeight="1">
      <c r="A646" s="32">
        <f t="shared" si="26"/>
        <v>4</v>
      </c>
      <c r="B646" s="33">
        <f t="shared" si="27"/>
        <v>42837</v>
      </c>
      <c r="C646" s="108" t="s">
        <v>380</v>
      </c>
      <c r="D646" s="33">
        <v>42837</v>
      </c>
      <c r="E646" s="86" t="s">
        <v>811</v>
      </c>
      <c r="F646" s="101"/>
      <c r="G646" s="149"/>
      <c r="H646" s="97"/>
      <c r="I646" s="97"/>
      <c r="J646" s="96"/>
      <c r="K646" s="97"/>
      <c r="L646" s="34">
        <v>2000000</v>
      </c>
      <c r="M646" s="35"/>
      <c r="N646" s="35" t="s">
        <v>33</v>
      </c>
      <c r="O646" s="43" t="str">
        <f>IF(AND('331-CT'!$G$5=TH!G646,OR(M646="331",N646="331")),"x","")</f>
        <v/>
      </c>
      <c r="P646" s="43" t="str">
        <f>IF(AND(A646='111'!$L$11,OR($M646=$P$7,$N646=$P$7)),"x","")</f>
        <v/>
      </c>
      <c r="Q646" s="43" t="str">
        <f>IF(AND($M646=$P$7,$A646&lt;'111'!$L$11),"x","")</f>
        <v/>
      </c>
      <c r="R646" s="43" t="str">
        <f>IF(AND($N646=$P$7,$A646&lt;'111'!$L$11),"x","")</f>
        <v>x</v>
      </c>
    </row>
    <row r="647" spans="1:18" ht="15.75" hidden="1" customHeight="1">
      <c r="A647" s="32">
        <f t="shared" si="26"/>
        <v>4</v>
      </c>
      <c r="B647" s="33">
        <f t="shared" si="27"/>
        <v>42837</v>
      </c>
      <c r="C647" s="108" t="s">
        <v>381</v>
      </c>
      <c r="D647" s="33">
        <v>42837</v>
      </c>
      <c r="E647" s="86" t="s">
        <v>468</v>
      </c>
      <c r="F647" s="101"/>
      <c r="G647" s="149"/>
      <c r="H647" s="97"/>
      <c r="I647" s="97"/>
      <c r="J647" s="96"/>
      <c r="K647" s="97"/>
      <c r="L647" s="34">
        <v>290000</v>
      </c>
      <c r="M647" s="35"/>
      <c r="N647" s="35" t="s">
        <v>33</v>
      </c>
      <c r="O647" s="43" t="str">
        <f>IF(AND('331-CT'!$G$5=TH!G647,OR(M647="331",N647="331")),"x","")</f>
        <v/>
      </c>
      <c r="P647" s="43" t="str">
        <f>IF(AND(A647='111'!$L$11,OR($M647=$P$7,$N647=$P$7)),"x","")</f>
        <v/>
      </c>
      <c r="Q647" s="43" t="str">
        <f>IF(AND($M647=$P$7,$A647&lt;'111'!$L$11),"x","")</f>
        <v/>
      </c>
      <c r="R647" s="43" t="str">
        <f>IF(AND($N647=$P$7,$A647&lt;'111'!$L$11),"x","")</f>
        <v>x</v>
      </c>
    </row>
    <row r="648" spans="1:18" ht="15.75" hidden="1" customHeight="1">
      <c r="A648" s="32">
        <f t="shared" si="26"/>
        <v>4</v>
      </c>
      <c r="B648" s="33">
        <f t="shared" si="27"/>
        <v>42837</v>
      </c>
      <c r="C648" s="108" t="s">
        <v>382</v>
      </c>
      <c r="D648" s="33">
        <v>42837</v>
      </c>
      <c r="E648" s="86" t="s">
        <v>812</v>
      </c>
      <c r="F648" s="101"/>
      <c r="G648" s="149"/>
      <c r="H648" s="97"/>
      <c r="I648" s="97"/>
      <c r="J648" s="96"/>
      <c r="K648" s="97"/>
      <c r="L648" s="34">
        <v>1860000</v>
      </c>
      <c r="M648" s="35"/>
      <c r="N648" s="35" t="s">
        <v>33</v>
      </c>
      <c r="O648" s="43" t="str">
        <f>IF(AND('331-CT'!$G$5=TH!G648,OR(M648="331",N648="331")),"x","")</f>
        <v/>
      </c>
      <c r="P648" s="43" t="str">
        <f>IF(AND(A648='111'!$L$11,OR($M648=$P$7,$N648=$P$7)),"x","")</f>
        <v/>
      </c>
      <c r="Q648" s="43" t="str">
        <f>IF(AND($M648=$P$7,$A648&lt;'111'!$L$11),"x","")</f>
        <v/>
      </c>
      <c r="R648" s="43" t="str">
        <f>IF(AND($N648=$P$7,$A648&lt;'111'!$L$11),"x","")</f>
        <v>x</v>
      </c>
    </row>
    <row r="649" spans="1:18" ht="15.75" hidden="1" customHeight="1">
      <c r="A649" s="32">
        <f t="shared" si="26"/>
        <v>4</v>
      </c>
      <c r="B649" s="33">
        <f t="shared" si="27"/>
        <v>42837</v>
      </c>
      <c r="C649" s="108"/>
      <c r="D649" s="33">
        <v>42837</v>
      </c>
      <c r="E649" s="86" t="s">
        <v>831</v>
      </c>
      <c r="F649" s="101" t="s">
        <v>832</v>
      </c>
      <c r="G649" s="7" t="s">
        <v>109</v>
      </c>
      <c r="H649" s="97">
        <v>3000</v>
      </c>
      <c r="I649" s="97">
        <v>65000</v>
      </c>
      <c r="J649" s="96"/>
      <c r="K649" s="97"/>
      <c r="L649" s="34">
        <f>ROUND(H649*I649,-3)</f>
        <v>195000000</v>
      </c>
      <c r="M649" s="35" t="s">
        <v>8</v>
      </c>
      <c r="N649" s="35" t="s">
        <v>92</v>
      </c>
      <c r="O649" s="43" t="str">
        <f>IF(AND('331-CT'!$G$5=TH!G649,OR(M649="331",N649="331")),"x","")</f>
        <v/>
      </c>
      <c r="P649" s="43" t="str">
        <f>IF(AND(A649='111'!$L$11,OR($M649=$P$7,$N649=$P$7)),"x","")</f>
        <v/>
      </c>
      <c r="Q649" s="43" t="str">
        <f>IF(AND($M649=$P$7,$A649&lt;'111'!$L$11),"x","")</f>
        <v/>
      </c>
      <c r="R649" s="43" t="str">
        <f>IF(AND($N649=$P$7,$A649&lt;'111'!$L$11),"x","")</f>
        <v/>
      </c>
    </row>
    <row r="650" spans="1:18" ht="15.75" hidden="1" customHeight="1">
      <c r="A650" s="32">
        <f t="shared" si="26"/>
        <v>4</v>
      </c>
      <c r="B650" s="33">
        <f t="shared" si="27"/>
        <v>42838</v>
      </c>
      <c r="C650" s="108" t="s">
        <v>407</v>
      </c>
      <c r="D650" s="33">
        <v>42838</v>
      </c>
      <c r="E650" s="86" t="s">
        <v>813</v>
      </c>
      <c r="F650" s="101"/>
      <c r="G650" s="149"/>
      <c r="H650" s="97"/>
      <c r="I650" s="97"/>
      <c r="J650" s="96"/>
      <c r="K650" s="97"/>
      <c r="L650" s="34">
        <v>300000</v>
      </c>
      <c r="M650" s="35"/>
      <c r="N650" s="35" t="s">
        <v>33</v>
      </c>
      <c r="O650" s="43" t="str">
        <f>IF(AND('331-CT'!$G$5=TH!G650,OR(M650="331",N650="331")),"x","")</f>
        <v/>
      </c>
      <c r="P650" s="43" t="str">
        <f>IF(AND(A650='111'!$L$11,OR($M650=$P$7,$N650=$P$7)),"x","")</f>
        <v/>
      </c>
      <c r="Q650" s="43" t="str">
        <f>IF(AND($M650=$P$7,$A650&lt;'111'!$L$11),"x","")</f>
        <v/>
      </c>
      <c r="R650" s="43" t="str">
        <f>IF(AND($N650=$P$7,$A650&lt;'111'!$L$11),"x","")</f>
        <v>x</v>
      </c>
    </row>
    <row r="651" spans="1:18" ht="15.75" hidden="1" customHeight="1">
      <c r="A651" s="32">
        <f t="shared" si="26"/>
        <v>4</v>
      </c>
      <c r="B651" s="33">
        <f t="shared" si="27"/>
        <v>42838</v>
      </c>
      <c r="C651" s="108" t="s">
        <v>408</v>
      </c>
      <c r="D651" s="33">
        <v>42838</v>
      </c>
      <c r="E651" s="86" t="s">
        <v>814</v>
      </c>
      <c r="F651" s="101"/>
      <c r="G651" s="149"/>
      <c r="H651" s="97"/>
      <c r="I651" s="97"/>
      <c r="J651" s="96"/>
      <c r="K651" s="97"/>
      <c r="L651" s="34">
        <v>10000000</v>
      </c>
      <c r="M651" s="35"/>
      <c r="N651" s="35" t="s">
        <v>33</v>
      </c>
      <c r="O651" s="43" t="str">
        <f>IF(AND('331-CT'!$G$5=TH!G651,OR(M651="331",N651="331")),"x","")</f>
        <v/>
      </c>
      <c r="P651" s="43" t="str">
        <f>IF(AND(A651='111'!$L$11,OR($M651=$P$7,$N651=$P$7)),"x","")</f>
        <v/>
      </c>
      <c r="Q651" s="43" t="str">
        <f>IF(AND($M651=$P$7,$A651&lt;'111'!$L$11),"x","")</f>
        <v/>
      </c>
      <c r="R651" s="43" t="str">
        <f>IF(AND($N651=$P$7,$A651&lt;'111'!$L$11),"x","")</f>
        <v>x</v>
      </c>
    </row>
    <row r="652" spans="1:18" ht="15.75" hidden="1" customHeight="1">
      <c r="A652" s="32">
        <f t="shared" ref="A652:A715" si="28">IF(B652&lt;&gt;"",MONTH(B652),"")</f>
        <v>4</v>
      </c>
      <c r="B652" s="33">
        <f t="shared" ref="B652:B715" si="29">D652</f>
        <v>42838</v>
      </c>
      <c r="C652" s="108" t="s">
        <v>409</v>
      </c>
      <c r="D652" s="33">
        <v>42838</v>
      </c>
      <c r="E652" s="86" t="s">
        <v>815</v>
      </c>
      <c r="F652" s="101"/>
      <c r="G652" s="149"/>
      <c r="H652" s="97"/>
      <c r="I652" s="97"/>
      <c r="J652" s="96"/>
      <c r="K652" s="97"/>
      <c r="L652" s="34">
        <v>3000000</v>
      </c>
      <c r="M652" s="35"/>
      <c r="N652" s="35" t="s">
        <v>33</v>
      </c>
      <c r="O652" s="43" t="str">
        <f>IF(AND('331-CT'!$G$5=TH!G652,OR(M652="331",N652="331")),"x","")</f>
        <v/>
      </c>
      <c r="P652" s="43" t="str">
        <f>IF(AND(A652='111'!$L$11,OR($M652=$P$7,$N652=$P$7)),"x","")</f>
        <v/>
      </c>
      <c r="Q652" s="43" t="str">
        <f>IF(AND($M652=$P$7,$A652&lt;'111'!$L$11),"x","")</f>
        <v/>
      </c>
      <c r="R652" s="43" t="str">
        <f>IF(AND($N652=$P$7,$A652&lt;'111'!$L$11),"x","")</f>
        <v>x</v>
      </c>
    </row>
    <row r="653" spans="1:18" ht="15.75" hidden="1" customHeight="1">
      <c r="A653" s="32">
        <f t="shared" si="28"/>
        <v>4</v>
      </c>
      <c r="B653" s="33">
        <f t="shared" si="29"/>
        <v>42838</v>
      </c>
      <c r="C653" s="108" t="s">
        <v>410</v>
      </c>
      <c r="D653" s="33">
        <v>42838</v>
      </c>
      <c r="E653" s="86" t="s">
        <v>816</v>
      </c>
      <c r="F653" s="101"/>
      <c r="G653" s="149"/>
      <c r="H653" s="97"/>
      <c r="I653" s="97"/>
      <c r="J653" s="96"/>
      <c r="K653" s="97"/>
      <c r="L653" s="34">
        <v>500000</v>
      </c>
      <c r="M653" s="35"/>
      <c r="N653" s="35" t="s">
        <v>33</v>
      </c>
      <c r="O653" s="43" t="str">
        <f>IF(AND('331-CT'!$G$5=TH!G653,OR(M653="331",N653="331")),"x","")</f>
        <v/>
      </c>
      <c r="P653" s="43" t="str">
        <f>IF(AND(A653='111'!$L$11,OR($M653=$P$7,$N653=$P$7)),"x","")</f>
        <v/>
      </c>
      <c r="Q653" s="43" t="str">
        <f>IF(AND($M653=$P$7,$A653&lt;'111'!$L$11),"x","")</f>
        <v/>
      </c>
      <c r="R653" s="43" t="str">
        <f>IF(AND($N653=$P$7,$A653&lt;'111'!$L$11),"x","")</f>
        <v>x</v>
      </c>
    </row>
    <row r="654" spans="1:18" ht="15.75" hidden="1" customHeight="1">
      <c r="A654" s="32">
        <f t="shared" si="28"/>
        <v>4</v>
      </c>
      <c r="B654" s="33">
        <f t="shared" si="29"/>
        <v>42838</v>
      </c>
      <c r="C654" s="108" t="s">
        <v>411</v>
      </c>
      <c r="D654" s="33">
        <v>42838</v>
      </c>
      <c r="E654" s="86" t="s">
        <v>817</v>
      </c>
      <c r="F654" s="101"/>
      <c r="G654" s="149"/>
      <c r="H654" s="97"/>
      <c r="I654" s="97"/>
      <c r="J654" s="96"/>
      <c r="K654" s="97"/>
      <c r="L654" s="34">
        <v>1500000</v>
      </c>
      <c r="M654" s="35"/>
      <c r="N654" s="35" t="s">
        <v>33</v>
      </c>
      <c r="O654" s="43" t="str">
        <f>IF(AND('331-CT'!$G$5=TH!G654,OR(M654="331",N654="331")),"x","")</f>
        <v/>
      </c>
      <c r="P654" s="43" t="str">
        <f>IF(AND(A654='111'!$L$11,OR($M654=$P$7,$N654=$P$7)),"x","")</f>
        <v/>
      </c>
      <c r="Q654" s="43" t="str">
        <f>IF(AND($M654=$P$7,$A654&lt;'111'!$L$11),"x","")</f>
        <v/>
      </c>
      <c r="R654" s="43" t="str">
        <f>IF(AND($N654=$P$7,$A654&lt;'111'!$L$11),"x","")</f>
        <v>x</v>
      </c>
    </row>
    <row r="655" spans="1:18" ht="15.75" hidden="1" customHeight="1">
      <c r="A655" s="32">
        <f t="shared" si="28"/>
        <v>4</v>
      </c>
      <c r="B655" s="33">
        <f t="shared" si="29"/>
        <v>42838</v>
      </c>
      <c r="C655" s="108" t="s">
        <v>385</v>
      </c>
      <c r="D655" s="33">
        <v>42838</v>
      </c>
      <c r="E655" s="86" t="s">
        <v>790</v>
      </c>
      <c r="F655" s="101"/>
      <c r="G655" s="149"/>
      <c r="H655" s="97"/>
      <c r="I655" s="97"/>
      <c r="J655" s="96"/>
      <c r="K655" s="97"/>
      <c r="L655" s="34">
        <v>1000000</v>
      </c>
      <c r="M655" s="35" t="s">
        <v>33</v>
      </c>
      <c r="N655" s="35"/>
      <c r="O655" s="43" t="str">
        <f>IF(AND('331-CT'!$G$5=TH!G655,OR(M655="331",N655="331")),"x","")</f>
        <v/>
      </c>
      <c r="P655" s="43" t="str">
        <f>IF(AND(A655='111'!$L$11,OR($M655=$P$7,$N655=$P$7)),"x","")</f>
        <v/>
      </c>
      <c r="Q655" s="43" t="str">
        <f>IF(AND($M655=$P$7,$A655&lt;'111'!$L$11),"x","")</f>
        <v>x</v>
      </c>
      <c r="R655" s="43" t="str">
        <f>IF(AND($N655=$P$7,$A655&lt;'111'!$L$11),"x","")</f>
        <v/>
      </c>
    </row>
    <row r="656" spans="1:18" ht="15.75" hidden="1" customHeight="1">
      <c r="A656" s="32">
        <f t="shared" si="28"/>
        <v>4</v>
      </c>
      <c r="B656" s="33">
        <f t="shared" si="29"/>
        <v>42838</v>
      </c>
      <c r="C656" s="108" t="s">
        <v>412</v>
      </c>
      <c r="D656" s="33">
        <v>42838</v>
      </c>
      <c r="E656" s="86" t="s">
        <v>818</v>
      </c>
      <c r="F656" s="101"/>
      <c r="G656" s="149"/>
      <c r="H656" s="97"/>
      <c r="I656" s="97"/>
      <c r="J656" s="96"/>
      <c r="K656" s="97"/>
      <c r="L656" s="34">
        <v>1955000</v>
      </c>
      <c r="M656" s="35"/>
      <c r="N656" s="35" t="s">
        <v>33</v>
      </c>
      <c r="O656" s="43" t="str">
        <f>IF(AND('331-CT'!$G$5=TH!G656,OR(M656="331",N656="331")),"x","")</f>
        <v/>
      </c>
      <c r="P656" s="43" t="str">
        <f>IF(AND(A656='111'!$L$11,OR($M656=$P$7,$N656=$P$7)),"x","")</f>
        <v/>
      </c>
      <c r="Q656" s="43" t="str">
        <f>IF(AND($M656=$P$7,$A656&lt;'111'!$L$11),"x","")</f>
        <v/>
      </c>
      <c r="R656" s="43" t="str">
        <f>IF(AND($N656=$P$7,$A656&lt;'111'!$L$11),"x","")</f>
        <v>x</v>
      </c>
    </row>
    <row r="657" spans="1:18" ht="15.75" hidden="1" customHeight="1">
      <c r="A657" s="32">
        <f t="shared" si="28"/>
        <v>4</v>
      </c>
      <c r="B657" s="33">
        <f t="shared" si="29"/>
        <v>42838</v>
      </c>
      <c r="C657" s="108" t="s">
        <v>423</v>
      </c>
      <c r="D657" s="33">
        <v>42838</v>
      </c>
      <c r="E657" s="86" t="s">
        <v>790</v>
      </c>
      <c r="F657" s="101"/>
      <c r="G657" s="149"/>
      <c r="H657" s="97"/>
      <c r="I657" s="97"/>
      <c r="J657" s="96"/>
      <c r="K657" s="97"/>
      <c r="L657" s="34">
        <v>1500000</v>
      </c>
      <c r="M657" s="35" t="s">
        <v>33</v>
      </c>
      <c r="N657" s="35"/>
      <c r="O657" s="43" t="str">
        <f>IF(AND('331-CT'!$G$5=TH!G657,OR(M657="331",N657="331")),"x","")</f>
        <v/>
      </c>
      <c r="P657" s="43" t="str">
        <f>IF(AND(A657='111'!$L$11,OR($M657=$P$7,$N657=$P$7)),"x","")</f>
        <v/>
      </c>
      <c r="Q657" s="43" t="str">
        <f>IF(AND($M657=$P$7,$A657&lt;'111'!$L$11),"x","")</f>
        <v>x</v>
      </c>
      <c r="R657" s="43" t="str">
        <f>IF(AND($N657=$P$7,$A657&lt;'111'!$L$11),"x","")</f>
        <v/>
      </c>
    </row>
    <row r="658" spans="1:18" ht="15.75" hidden="1" customHeight="1">
      <c r="A658" s="32">
        <f t="shared" si="28"/>
        <v>4</v>
      </c>
      <c r="B658" s="33">
        <f t="shared" si="29"/>
        <v>42838</v>
      </c>
      <c r="C658" s="108" t="s">
        <v>413</v>
      </c>
      <c r="D658" s="33">
        <v>42838</v>
      </c>
      <c r="E658" s="86" t="s">
        <v>819</v>
      </c>
      <c r="F658" s="101"/>
      <c r="G658" s="149"/>
      <c r="H658" s="97"/>
      <c r="I658" s="97"/>
      <c r="J658" s="96"/>
      <c r="K658" s="97"/>
      <c r="L658" s="34">
        <v>1035000</v>
      </c>
      <c r="M658" s="35"/>
      <c r="N658" s="35" t="s">
        <v>33</v>
      </c>
      <c r="O658" s="43" t="str">
        <f>IF(AND('331-CT'!$G$5=TH!G658,OR(M658="331",N658="331")),"x","")</f>
        <v/>
      </c>
      <c r="P658" s="43" t="str">
        <f>IF(AND(A658='111'!$L$11,OR($M658=$P$7,$N658=$P$7)),"x","")</f>
        <v/>
      </c>
      <c r="Q658" s="43" t="str">
        <f>IF(AND($M658=$P$7,$A658&lt;'111'!$L$11),"x","")</f>
        <v/>
      </c>
      <c r="R658" s="43" t="str">
        <f>IF(AND($N658=$P$7,$A658&lt;'111'!$L$11),"x","")</f>
        <v>x</v>
      </c>
    </row>
    <row r="659" spans="1:18" ht="15.75" hidden="1" customHeight="1">
      <c r="A659" s="32">
        <f t="shared" si="28"/>
        <v>4</v>
      </c>
      <c r="B659" s="33">
        <f t="shared" si="29"/>
        <v>42838</v>
      </c>
      <c r="C659" s="108" t="s">
        <v>414</v>
      </c>
      <c r="D659" s="33">
        <v>42838</v>
      </c>
      <c r="E659" s="86" t="s">
        <v>705</v>
      </c>
      <c r="F659" s="101"/>
      <c r="G659" s="149"/>
      <c r="H659" s="97"/>
      <c r="I659" s="97"/>
      <c r="J659" s="96"/>
      <c r="K659" s="97"/>
      <c r="L659" s="34">
        <v>4800000</v>
      </c>
      <c r="M659" s="35"/>
      <c r="N659" s="35" t="s">
        <v>33</v>
      </c>
      <c r="O659" s="43" t="str">
        <f>IF(AND('331-CT'!$G$5=TH!G659,OR(M659="331",N659="331")),"x","")</f>
        <v/>
      </c>
      <c r="P659" s="43" t="str">
        <f>IF(AND(A659='111'!$L$11,OR($M659=$P$7,$N659=$P$7)),"x","")</f>
        <v/>
      </c>
      <c r="Q659" s="43" t="str">
        <f>IF(AND($M659=$P$7,$A659&lt;'111'!$L$11),"x","")</f>
        <v/>
      </c>
      <c r="R659" s="43" t="str">
        <f>IF(AND($N659=$P$7,$A659&lt;'111'!$L$11),"x","")</f>
        <v>x</v>
      </c>
    </row>
    <row r="660" spans="1:18" ht="15.75" hidden="1" customHeight="1">
      <c r="A660" s="32">
        <f t="shared" si="28"/>
        <v>4</v>
      </c>
      <c r="B660" s="33">
        <f t="shared" si="29"/>
        <v>42838</v>
      </c>
      <c r="C660" s="108" t="s">
        <v>430</v>
      </c>
      <c r="D660" s="33">
        <v>42838</v>
      </c>
      <c r="E660" s="86" t="s">
        <v>790</v>
      </c>
      <c r="F660" s="101"/>
      <c r="G660" s="149"/>
      <c r="H660" s="97"/>
      <c r="I660" s="97"/>
      <c r="J660" s="96"/>
      <c r="K660" s="97"/>
      <c r="L660" s="34">
        <v>2000000</v>
      </c>
      <c r="M660" s="35" t="s">
        <v>33</v>
      </c>
      <c r="N660" s="35"/>
      <c r="O660" s="43" t="str">
        <f>IF(AND('331-CT'!$G$5=TH!G660,OR(M660="331",N660="331")),"x","")</f>
        <v/>
      </c>
      <c r="P660" s="43" t="str">
        <f>IF(AND(A660='111'!$L$11,OR($M660=$P$7,$N660=$P$7)),"x","")</f>
        <v/>
      </c>
      <c r="Q660" s="43" t="str">
        <f>IF(AND($M660=$P$7,$A660&lt;'111'!$L$11),"x","")</f>
        <v>x</v>
      </c>
      <c r="R660" s="43" t="str">
        <f>IF(AND($N660=$P$7,$A660&lt;'111'!$L$11),"x","")</f>
        <v/>
      </c>
    </row>
    <row r="661" spans="1:18" ht="15.75" hidden="1" customHeight="1">
      <c r="A661" s="32">
        <f t="shared" si="28"/>
        <v>4</v>
      </c>
      <c r="B661" s="33">
        <f t="shared" si="29"/>
        <v>42838</v>
      </c>
      <c r="C661" s="108"/>
      <c r="D661" s="33">
        <v>42838</v>
      </c>
      <c r="E661" s="86" t="s">
        <v>246</v>
      </c>
      <c r="F661" s="101" t="s">
        <v>832</v>
      </c>
      <c r="G661" s="7" t="s">
        <v>109</v>
      </c>
      <c r="H661" s="97">
        <f>1640+800</f>
        <v>2440</v>
      </c>
      <c r="I661" s="97">
        <v>195000</v>
      </c>
      <c r="J661" s="96"/>
      <c r="K661" s="97"/>
      <c r="L661" s="34">
        <f>ROUND(H661*I661,-3)</f>
        <v>475800000</v>
      </c>
      <c r="M661" s="35" t="s">
        <v>834</v>
      </c>
      <c r="N661" s="35" t="s">
        <v>8</v>
      </c>
      <c r="O661" s="43" t="str">
        <f>IF(AND('331-CT'!$G$5=TH!G661,OR(M661="331",N661="331")),"x","")</f>
        <v/>
      </c>
      <c r="P661" s="43" t="str">
        <f>IF(AND(A661='111'!$L$11,OR($M661=$P$7,$N661=$P$7)),"x","")</f>
        <v/>
      </c>
      <c r="Q661" s="43" t="str">
        <f>IF(AND($M661=$P$7,$A661&lt;'111'!$L$11),"x","")</f>
        <v/>
      </c>
      <c r="R661" s="43" t="str">
        <f>IF(AND($N661=$P$7,$A661&lt;'111'!$L$11),"x","")</f>
        <v/>
      </c>
    </row>
    <row r="662" spans="1:18" ht="15.75" customHeight="1">
      <c r="A662" s="32">
        <f t="shared" si="28"/>
        <v>4</v>
      </c>
      <c r="B662" s="33">
        <f t="shared" si="29"/>
        <v>42838</v>
      </c>
      <c r="C662" s="108"/>
      <c r="D662" s="33">
        <v>42838</v>
      </c>
      <c r="E662" s="86" t="s">
        <v>470</v>
      </c>
      <c r="F662" s="101" t="s">
        <v>832</v>
      </c>
      <c r="G662" s="149" t="s">
        <v>707</v>
      </c>
      <c r="H662" s="157">
        <v>656.6</v>
      </c>
      <c r="I662" s="97">
        <v>55000</v>
      </c>
      <c r="J662" s="96"/>
      <c r="K662" s="97"/>
      <c r="L662" s="34">
        <f>ROUND(H662*I662,-3)</f>
        <v>36113000</v>
      </c>
      <c r="M662" s="35" t="s">
        <v>92</v>
      </c>
      <c r="N662" s="35" t="s">
        <v>8</v>
      </c>
      <c r="O662" s="43" t="str">
        <f>IF(AND('331-CT'!$G$5=TH!G662,OR(M662="331",N662="331")),"x","")</f>
        <v/>
      </c>
      <c r="P662" s="43" t="str">
        <f>IF(AND(A662='111'!$L$11,OR($M662=$P$7,$N662=$P$7)),"x","")</f>
        <v/>
      </c>
      <c r="Q662" s="43" t="str">
        <f>IF(AND($M662=$P$7,$A662&lt;'111'!$L$11),"x","")</f>
        <v/>
      </c>
      <c r="R662" s="43" t="str">
        <f>IF(AND($N662=$P$7,$A662&lt;'111'!$L$11),"x","")</f>
        <v/>
      </c>
    </row>
    <row r="663" spans="1:18" ht="15.75" customHeight="1">
      <c r="A663" s="32">
        <f t="shared" si="28"/>
        <v>4</v>
      </c>
      <c r="B663" s="33">
        <f t="shared" si="29"/>
        <v>42838</v>
      </c>
      <c r="C663" s="108"/>
      <c r="D663" s="33">
        <v>42838</v>
      </c>
      <c r="E663" s="86" t="s">
        <v>836</v>
      </c>
      <c r="F663" s="101" t="s">
        <v>832</v>
      </c>
      <c r="G663" s="149" t="s">
        <v>707</v>
      </c>
      <c r="H663" s="157">
        <v>686.6</v>
      </c>
      <c r="I663" s="97">
        <v>46000</v>
      </c>
      <c r="J663" s="96"/>
      <c r="K663" s="97"/>
      <c r="L663" s="34">
        <f>ROUND(H663*I663,-3)</f>
        <v>31584000</v>
      </c>
      <c r="M663" s="35" t="s">
        <v>92</v>
      </c>
      <c r="N663" s="35" t="s">
        <v>8</v>
      </c>
      <c r="O663" s="43" t="str">
        <f>IF(AND('331-CT'!$G$5=TH!G663,OR(M663="331",N663="331")),"x","")</f>
        <v/>
      </c>
      <c r="P663" s="43" t="str">
        <f>IF(AND(A663='111'!$L$11,OR($M663=$P$7,$N663=$P$7)),"x","")</f>
        <v/>
      </c>
      <c r="Q663" s="43" t="str">
        <f>IF(AND($M663=$P$7,$A663&lt;'111'!$L$11),"x","")</f>
        <v/>
      </c>
      <c r="R663" s="43" t="str">
        <f>IF(AND($N663=$P$7,$A663&lt;'111'!$L$11),"x","")</f>
        <v/>
      </c>
    </row>
    <row r="664" spans="1:18" ht="15.75" customHeight="1">
      <c r="A664" s="32">
        <f t="shared" si="28"/>
        <v>4</v>
      </c>
      <c r="B664" s="33">
        <f t="shared" si="29"/>
        <v>42838</v>
      </c>
      <c r="C664" s="108"/>
      <c r="D664" s="33">
        <v>42838</v>
      </c>
      <c r="E664" s="86" t="s">
        <v>742</v>
      </c>
      <c r="F664" s="101" t="s">
        <v>832</v>
      </c>
      <c r="G664" s="149" t="s">
        <v>707</v>
      </c>
      <c r="H664" s="157">
        <v>286.60000000000002</v>
      </c>
      <c r="I664" s="97">
        <v>46000</v>
      </c>
      <c r="J664" s="96"/>
      <c r="K664" s="97"/>
      <c r="L664" s="34">
        <f>ROUND(H664*I664,-3)</f>
        <v>13184000</v>
      </c>
      <c r="M664" s="35" t="s">
        <v>92</v>
      </c>
      <c r="N664" s="35" t="s">
        <v>8</v>
      </c>
      <c r="O664" s="43" t="str">
        <f>IF(AND('331-CT'!$G$5=TH!G664,OR(M664="331",N664="331")),"x","")</f>
        <v/>
      </c>
      <c r="P664" s="43" t="str">
        <f>IF(AND(A664='111'!$L$11,OR($M664=$P$7,$N664=$P$7)),"x","")</f>
        <v/>
      </c>
      <c r="Q664" s="43" t="str">
        <f>IF(AND($M664=$P$7,$A664&lt;'111'!$L$11),"x","")</f>
        <v/>
      </c>
      <c r="R664" s="43" t="str">
        <f>IF(AND($N664=$P$7,$A664&lt;'111'!$L$11),"x","")</f>
        <v/>
      </c>
    </row>
    <row r="665" spans="1:18" ht="15.75" customHeight="1">
      <c r="A665" s="32">
        <f t="shared" si="28"/>
        <v>4</v>
      </c>
      <c r="B665" s="33">
        <f t="shared" si="29"/>
        <v>42838</v>
      </c>
      <c r="C665" s="108"/>
      <c r="D665" s="33">
        <v>42838</v>
      </c>
      <c r="E665" s="86" t="s">
        <v>837</v>
      </c>
      <c r="F665" s="101" t="s">
        <v>832</v>
      </c>
      <c r="G665" s="149" t="s">
        <v>707</v>
      </c>
      <c r="H665" s="157">
        <v>386.6</v>
      </c>
      <c r="I665" s="97">
        <v>52000</v>
      </c>
      <c r="J665" s="96"/>
      <c r="K665" s="97"/>
      <c r="L665" s="34">
        <f>ROUND(H665*I665,-3)</f>
        <v>20103000</v>
      </c>
      <c r="M665" s="35" t="s">
        <v>92</v>
      </c>
      <c r="N665" s="35" t="s">
        <v>8</v>
      </c>
      <c r="O665" s="43" t="str">
        <f>IF(AND('331-CT'!$G$5=TH!G665,OR(M665="331",N665="331")),"x","")</f>
        <v/>
      </c>
      <c r="P665" s="43" t="str">
        <f>IF(AND(A665='111'!$L$11,OR($M665=$P$7,$N665=$P$7)),"x","")</f>
        <v/>
      </c>
      <c r="Q665" s="43" t="str">
        <f>IF(AND($M665=$P$7,$A665&lt;'111'!$L$11),"x","")</f>
        <v/>
      </c>
      <c r="R665" s="43" t="str">
        <f>IF(AND($N665=$P$7,$A665&lt;'111'!$L$11),"x","")</f>
        <v/>
      </c>
    </row>
    <row r="666" spans="1:18" ht="15.75" hidden="1" customHeight="1">
      <c r="A666" s="32">
        <f t="shared" si="28"/>
        <v>4</v>
      </c>
      <c r="B666" s="33">
        <f t="shared" si="29"/>
        <v>42840</v>
      </c>
      <c r="C666" s="108" t="s">
        <v>415</v>
      </c>
      <c r="D666" s="33">
        <v>42840</v>
      </c>
      <c r="E666" s="86" t="s">
        <v>820</v>
      </c>
      <c r="F666" s="101"/>
      <c r="G666" s="149"/>
      <c r="H666" s="97"/>
      <c r="I666" s="97"/>
      <c r="J666" s="96"/>
      <c r="K666" s="97"/>
      <c r="L666" s="34">
        <v>1782000</v>
      </c>
      <c r="M666" s="35"/>
      <c r="N666" s="35" t="s">
        <v>33</v>
      </c>
      <c r="O666" s="43" t="str">
        <f>IF(AND('331-CT'!$G$5=TH!G666,OR(M666="331",N666="331")),"x","")</f>
        <v/>
      </c>
      <c r="P666" s="43" t="str">
        <f>IF(AND(A666='111'!$L$11,OR($M666=$P$7,$N666=$P$7)),"x","")</f>
        <v/>
      </c>
      <c r="Q666" s="43" t="str">
        <f>IF(AND($M666=$P$7,$A666&lt;'111'!$L$11),"x","")</f>
        <v/>
      </c>
      <c r="R666" s="43" t="str">
        <f>IF(AND($N666=$P$7,$A666&lt;'111'!$L$11),"x","")</f>
        <v>x</v>
      </c>
    </row>
    <row r="667" spans="1:18" ht="15.75" hidden="1" customHeight="1">
      <c r="A667" s="32">
        <f t="shared" si="28"/>
        <v>4</v>
      </c>
      <c r="B667" s="33">
        <f t="shared" si="29"/>
        <v>42840</v>
      </c>
      <c r="C667" s="108" t="s">
        <v>416</v>
      </c>
      <c r="D667" s="33">
        <v>42840</v>
      </c>
      <c r="E667" s="86" t="s">
        <v>821</v>
      </c>
      <c r="F667" s="101"/>
      <c r="G667" s="149"/>
      <c r="H667" s="97"/>
      <c r="I667" s="97"/>
      <c r="J667" s="96"/>
      <c r="K667" s="97"/>
      <c r="L667" s="34">
        <v>2000000</v>
      </c>
      <c r="M667" s="35"/>
      <c r="N667" s="35" t="s">
        <v>33</v>
      </c>
      <c r="O667" s="43" t="str">
        <f>IF(AND('331-CT'!$G$5=TH!G667,OR(M667="331",N667="331")),"x","")</f>
        <v/>
      </c>
      <c r="P667" s="43" t="str">
        <f>IF(AND(A667='111'!$L$11,OR($M667=$P$7,$N667=$P$7)),"x","")</f>
        <v/>
      </c>
      <c r="Q667" s="43" t="str">
        <f>IF(AND($M667=$P$7,$A667&lt;'111'!$L$11),"x","")</f>
        <v/>
      </c>
      <c r="R667" s="43" t="str">
        <f>IF(AND($N667=$P$7,$A667&lt;'111'!$L$11),"x","")</f>
        <v>x</v>
      </c>
    </row>
    <row r="668" spans="1:18" ht="15.75" hidden="1" customHeight="1">
      <c r="A668" s="32">
        <f t="shared" si="28"/>
        <v>4</v>
      </c>
      <c r="B668" s="33">
        <f t="shared" si="29"/>
        <v>42840</v>
      </c>
      <c r="C668" s="108" t="s">
        <v>417</v>
      </c>
      <c r="D668" s="33">
        <v>42840</v>
      </c>
      <c r="E668" s="86" t="s">
        <v>822</v>
      </c>
      <c r="F668" s="101"/>
      <c r="G668" s="149"/>
      <c r="H668" s="97"/>
      <c r="I668" s="97"/>
      <c r="J668" s="96"/>
      <c r="K668" s="97"/>
      <c r="L668" s="34">
        <v>2000000</v>
      </c>
      <c r="M668" s="35"/>
      <c r="N668" s="35" t="s">
        <v>33</v>
      </c>
      <c r="O668" s="43" t="str">
        <f>IF(AND('331-CT'!$G$5=TH!G668,OR(M668="331",N668="331")),"x","")</f>
        <v/>
      </c>
      <c r="P668" s="43" t="str">
        <f>IF(AND(A668='111'!$L$11,OR($M668=$P$7,$N668=$P$7)),"x","")</f>
        <v/>
      </c>
      <c r="Q668" s="43" t="str">
        <f>IF(AND($M668=$P$7,$A668&lt;'111'!$L$11),"x","")</f>
        <v/>
      </c>
      <c r="R668" s="43" t="str">
        <f>IF(AND($N668=$P$7,$A668&lt;'111'!$L$11),"x","")</f>
        <v>x</v>
      </c>
    </row>
    <row r="669" spans="1:18" ht="15.75" hidden="1" customHeight="1">
      <c r="A669" s="32">
        <f t="shared" si="28"/>
        <v>4</v>
      </c>
      <c r="B669" s="33">
        <f t="shared" si="29"/>
        <v>42840</v>
      </c>
      <c r="C669" s="108"/>
      <c r="D669" s="33">
        <v>42840</v>
      </c>
      <c r="E669" s="86" t="s">
        <v>246</v>
      </c>
      <c r="F669" s="101" t="s">
        <v>832</v>
      </c>
      <c r="G669" s="7" t="s">
        <v>109</v>
      </c>
      <c r="H669" s="97">
        <v>2410</v>
      </c>
      <c r="I669" s="97">
        <v>195000</v>
      </c>
      <c r="J669" s="96"/>
      <c r="K669" s="97"/>
      <c r="L669" s="34">
        <f t="shared" ref="L669" si="30">ROUND(H669*I669,-3)</f>
        <v>469950000</v>
      </c>
      <c r="M669" s="35" t="s">
        <v>834</v>
      </c>
      <c r="N669" s="35" t="s">
        <v>8</v>
      </c>
      <c r="O669" s="43" t="str">
        <f>IF(AND('331-CT'!$G$5=TH!G669,OR(M669="331",N669="331")),"x","")</f>
        <v/>
      </c>
      <c r="P669" s="43" t="str">
        <f>IF(AND(A669='111'!$L$11,OR($M669=$P$7,$N669=$P$7)),"x","")</f>
        <v/>
      </c>
      <c r="Q669" s="43" t="str">
        <f>IF(AND($M669=$P$7,$A669&lt;'111'!$L$11),"x","")</f>
        <v/>
      </c>
      <c r="R669" s="43" t="str">
        <f>IF(AND($N669=$P$7,$A669&lt;'111'!$L$11),"x","")</f>
        <v/>
      </c>
    </row>
    <row r="670" spans="1:18" ht="15.75" hidden="1" customHeight="1">
      <c r="A670" s="32">
        <f t="shared" si="28"/>
        <v>4</v>
      </c>
      <c r="B670" s="33">
        <f t="shared" si="29"/>
        <v>42842</v>
      </c>
      <c r="C670" s="108" t="s">
        <v>418</v>
      </c>
      <c r="D670" s="33">
        <v>42842</v>
      </c>
      <c r="E670" s="86" t="s">
        <v>823</v>
      </c>
      <c r="F670" s="101"/>
      <c r="G670" s="149"/>
      <c r="H670" s="97"/>
      <c r="I670" s="97"/>
      <c r="J670" s="96"/>
      <c r="K670" s="97"/>
      <c r="L670" s="34">
        <v>3500000</v>
      </c>
      <c r="M670" s="35"/>
      <c r="N670" s="35" t="s">
        <v>33</v>
      </c>
      <c r="O670" s="43" t="str">
        <f>IF(AND('331-CT'!$G$5=TH!G670,OR(M670="331",N670="331")),"x","")</f>
        <v/>
      </c>
      <c r="P670" s="43" t="str">
        <f>IF(AND(A670='111'!$L$11,OR($M670=$P$7,$N670=$P$7)),"x","")</f>
        <v/>
      </c>
      <c r="Q670" s="43" t="str">
        <f>IF(AND($M670=$P$7,$A670&lt;'111'!$L$11),"x","")</f>
        <v/>
      </c>
      <c r="R670" s="43" t="str">
        <f>IF(AND($N670=$P$7,$A670&lt;'111'!$L$11),"x","")</f>
        <v>x</v>
      </c>
    </row>
    <row r="671" spans="1:18" ht="15.75" hidden="1" customHeight="1">
      <c r="A671" s="32">
        <f t="shared" si="28"/>
        <v>4</v>
      </c>
      <c r="B671" s="33">
        <f t="shared" si="29"/>
        <v>42842</v>
      </c>
      <c r="C671" s="108" t="s">
        <v>419</v>
      </c>
      <c r="D671" s="33">
        <v>42842</v>
      </c>
      <c r="E671" s="86" t="s">
        <v>500</v>
      </c>
      <c r="F671" s="101"/>
      <c r="G671" s="149"/>
      <c r="H671" s="97"/>
      <c r="I671" s="97"/>
      <c r="J671" s="96"/>
      <c r="K671" s="97"/>
      <c r="L671" s="34">
        <v>3880000</v>
      </c>
      <c r="M671" s="35"/>
      <c r="N671" s="35" t="s">
        <v>33</v>
      </c>
      <c r="O671" s="43" t="str">
        <f>IF(AND('331-CT'!$G$5=TH!G671,OR(M671="331",N671="331")),"x","")</f>
        <v/>
      </c>
      <c r="P671" s="43" t="str">
        <f>IF(AND(A671='111'!$L$11,OR($M671=$P$7,$N671=$P$7)),"x","")</f>
        <v/>
      </c>
      <c r="Q671" s="43" t="str">
        <f>IF(AND($M671=$P$7,$A671&lt;'111'!$L$11),"x","")</f>
        <v/>
      </c>
      <c r="R671" s="43" t="str">
        <f>IF(AND($N671=$P$7,$A671&lt;'111'!$L$11),"x","")</f>
        <v>x</v>
      </c>
    </row>
    <row r="672" spans="1:18" ht="15.75" hidden="1" customHeight="1">
      <c r="A672" s="32">
        <f t="shared" si="28"/>
        <v>4</v>
      </c>
      <c r="B672" s="33">
        <f t="shared" si="29"/>
        <v>42842</v>
      </c>
      <c r="C672" s="108" t="s">
        <v>433</v>
      </c>
      <c r="D672" s="33">
        <v>42842</v>
      </c>
      <c r="E672" s="86" t="s">
        <v>541</v>
      </c>
      <c r="F672" s="101"/>
      <c r="G672" s="149"/>
      <c r="H672" s="97"/>
      <c r="I672" s="97"/>
      <c r="J672" s="96"/>
      <c r="K672" s="97"/>
      <c r="L672" s="34">
        <v>2000000</v>
      </c>
      <c r="M672" s="35" t="s">
        <v>33</v>
      </c>
      <c r="N672" s="35"/>
      <c r="O672" s="43" t="str">
        <f>IF(AND('331-CT'!$G$5=TH!G672,OR(M672="331",N672="331")),"x","")</f>
        <v/>
      </c>
      <c r="P672" s="43" t="str">
        <f>IF(AND(A672='111'!$L$11,OR($M672=$P$7,$N672=$P$7)),"x","")</f>
        <v/>
      </c>
      <c r="Q672" s="43" t="str">
        <f>IF(AND($M672=$P$7,$A672&lt;'111'!$L$11),"x","")</f>
        <v>x</v>
      </c>
      <c r="R672" s="43" t="str">
        <f>IF(AND($N672=$P$7,$A672&lt;'111'!$L$11),"x","")</f>
        <v/>
      </c>
    </row>
    <row r="673" spans="1:18" ht="15.75" hidden="1" customHeight="1">
      <c r="A673" s="32">
        <f t="shared" si="28"/>
        <v>4</v>
      </c>
      <c r="B673" s="33">
        <f t="shared" si="29"/>
        <v>42842</v>
      </c>
      <c r="C673" s="108" t="s">
        <v>420</v>
      </c>
      <c r="D673" s="33">
        <v>42842</v>
      </c>
      <c r="E673" s="86" t="s">
        <v>824</v>
      </c>
      <c r="F673" s="101"/>
      <c r="G673" s="149"/>
      <c r="H673" s="97"/>
      <c r="I673" s="97"/>
      <c r="J673" s="96"/>
      <c r="K673" s="97"/>
      <c r="L673" s="34">
        <v>2315000</v>
      </c>
      <c r="M673" s="35"/>
      <c r="N673" s="35" t="s">
        <v>33</v>
      </c>
      <c r="O673" s="43" t="str">
        <f>IF(AND('331-CT'!$G$5=TH!G673,OR(M673="331",N673="331")),"x","")</f>
        <v/>
      </c>
      <c r="P673" s="43" t="str">
        <f>IF(AND(A673='111'!$L$11,OR($M673=$P$7,$N673=$P$7)),"x","")</f>
        <v/>
      </c>
      <c r="Q673" s="43" t="str">
        <f>IF(AND($M673=$P$7,$A673&lt;'111'!$L$11),"x","")</f>
        <v/>
      </c>
      <c r="R673" s="43" t="str">
        <f>IF(AND($N673=$P$7,$A673&lt;'111'!$L$11),"x","")</f>
        <v>x</v>
      </c>
    </row>
    <row r="674" spans="1:18" ht="15.75" hidden="1" customHeight="1">
      <c r="A674" s="32">
        <f t="shared" si="28"/>
        <v>4</v>
      </c>
      <c r="B674" s="33">
        <f t="shared" si="29"/>
        <v>42842</v>
      </c>
      <c r="C674" s="108" t="s">
        <v>421</v>
      </c>
      <c r="D674" s="33">
        <v>42842</v>
      </c>
      <c r="E674" s="86" t="s">
        <v>825</v>
      </c>
      <c r="F674" s="101"/>
      <c r="G674" s="149"/>
      <c r="H674" s="97"/>
      <c r="I674" s="97"/>
      <c r="J674" s="96"/>
      <c r="K674" s="97"/>
      <c r="L674" s="34">
        <v>3000000</v>
      </c>
      <c r="M674" s="35"/>
      <c r="N674" s="35" t="s">
        <v>33</v>
      </c>
      <c r="O674" s="43" t="str">
        <f>IF(AND('331-CT'!$G$5=TH!G674,OR(M674="331",N674="331")),"x","")</f>
        <v/>
      </c>
      <c r="P674" s="43" t="str">
        <f>IF(AND(A674='111'!$L$11,OR($M674=$P$7,$N674=$P$7)),"x","")</f>
        <v/>
      </c>
      <c r="Q674" s="43" t="str">
        <f>IF(AND($M674=$P$7,$A674&lt;'111'!$L$11),"x","")</f>
        <v/>
      </c>
      <c r="R674" s="43" t="str">
        <f>IF(AND($N674=$P$7,$A674&lt;'111'!$L$11),"x","")</f>
        <v>x</v>
      </c>
    </row>
    <row r="675" spans="1:18" ht="15.75" hidden="1" customHeight="1">
      <c r="A675" s="32">
        <f t="shared" si="28"/>
        <v>4</v>
      </c>
      <c r="B675" s="33">
        <f t="shared" si="29"/>
        <v>42842</v>
      </c>
      <c r="C675" s="108" t="s">
        <v>442</v>
      </c>
      <c r="D675" s="33">
        <v>42842</v>
      </c>
      <c r="E675" s="86" t="s">
        <v>561</v>
      </c>
      <c r="F675" s="101"/>
      <c r="G675" s="149"/>
      <c r="H675" s="97"/>
      <c r="I675" s="97"/>
      <c r="J675" s="96"/>
      <c r="K675" s="97"/>
      <c r="L675" s="34">
        <v>1800000000</v>
      </c>
      <c r="M675" s="35" t="s">
        <v>33</v>
      </c>
      <c r="N675" s="35"/>
      <c r="O675" s="43" t="str">
        <f>IF(AND('331-CT'!$G$5=TH!G675,OR(M675="331",N675="331")),"x","")</f>
        <v/>
      </c>
      <c r="P675" s="43" t="str">
        <f>IF(AND(A675='111'!$L$11,OR($M675=$P$7,$N675=$P$7)),"x","")</f>
        <v/>
      </c>
      <c r="Q675" s="43" t="str">
        <f>IF(AND($M675=$P$7,$A675&lt;'111'!$L$11),"x","")</f>
        <v>x</v>
      </c>
      <c r="R675" s="43" t="str">
        <f>IF(AND($N675=$P$7,$A675&lt;'111'!$L$11),"x","")</f>
        <v/>
      </c>
    </row>
    <row r="676" spans="1:18" ht="15.75" hidden="1" customHeight="1">
      <c r="A676" s="32">
        <f t="shared" si="28"/>
        <v>4</v>
      </c>
      <c r="B676" s="33">
        <f t="shared" si="29"/>
        <v>42842</v>
      </c>
      <c r="C676" s="108" t="s">
        <v>422</v>
      </c>
      <c r="D676" s="33">
        <v>42842</v>
      </c>
      <c r="E676" s="86" t="s">
        <v>826</v>
      </c>
      <c r="F676" s="101"/>
      <c r="G676" s="149"/>
      <c r="H676" s="97"/>
      <c r="I676" s="97"/>
      <c r="J676" s="96"/>
      <c r="K676" s="97"/>
      <c r="L676" s="34">
        <v>15000000</v>
      </c>
      <c r="M676" s="35"/>
      <c r="N676" s="35" t="s">
        <v>33</v>
      </c>
      <c r="O676" s="43" t="str">
        <f>IF(AND('331-CT'!$G$5=TH!G676,OR(M676="331",N676="331")),"x","")</f>
        <v/>
      </c>
      <c r="P676" s="43" t="str">
        <f>IF(AND(A676='111'!$L$11,OR($M676=$P$7,$N676=$P$7)),"x","")</f>
        <v/>
      </c>
      <c r="Q676" s="43" t="str">
        <f>IF(AND($M676=$P$7,$A676&lt;'111'!$L$11),"x","")</f>
        <v/>
      </c>
      <c r="R676" s="43" t="str">
        <f>IF(AND($N676=$P$7,$A676&lt;'111'!$L$11),"x","")</f>
        <v>x</v>
      </c>
    </row>
    <row r="677" spans="1:18" ht="15.75" hidden="1" customHeight="1">
      <c r="A677" s="32">
        <f t="shared" si="28"/>
        <v>4</v>
      </c>
      <c r="B677" s="33">
        <f t="shared" si="29"/>
        <v>42842</v>
      </c>
      <c r="C677" s="108" t="s">
        <v>434</v>
      </c>
      <c r="D677" s="33">
        <v>42842</v>
      </c>
      <c r="E677" s="86" t="s">
        <v>827</v>
      </c>
      <c r="F677" s="101"/>
      <c r="G677" s="149"/>
      <c r="H677" s="97"/>
      <c r="I677" s="97"/>
      <c r="J677" s="96"/>
      <c r="K677" s="97"/>
      <c r="L677" s="34">
        <v>500000</v>
      </c>
      <c r="M677" s="35"/>
      <c r="N677" s="35" t="s">
        <v>33</v>
      </c>
      <c r="O677" s="43" t="str">
        <f>IF(AND('331-CT'!$G$5=TH!G677,OR(M677="331",N677="331")),"x","")</f>
        <v/>
      </c>
      <c r="P677" s="43" t="str">
        <f>IF(AND(A677='111'!$L$11,OR($M677=$P$7,$N677=$P$7)),"x","")</f>
        <v/>
      </c>
      <c r="Q677" s="43" t="str">
        <f>IF(AND($M677=$P$7,$A677&lt;'111'!$L$11),"x","")</f>
        <v/>
      </c>
      <c r="R677" s="43" t="str">
        <f>IF(AND($N677=$P$7,$A677&lt;'111'!$L$11),"x","")</f>
        <v>x</v>
      </c>
    </row>
    <row r="678" spans="1:18" ht="15.75" hidden="1" customHeight="1">
      <c r="A678" s="32">
        <f t="shared" si="28"/>
        <v>4</v>
      </c>
      <c r="B678" s="33">
        <f t="shared" si="29"/>
        <v>42842</v>
      </c>
      <c r="C678" s="108" t="s">
        <v>435</v>
      </c>
      <c r="D678" s="33">
        <v>42842</v>
      </c>
      <c r="E678" s="86" t="s">
        <v>630</v>
      </c>
      <c r="F678" s="101"/>
      <c r="G678" s="7" t="s">
        <v>109</v>
      </c>
      <c r="H678" s="97"/>
      <c r="I678" s="97"/>
      <c r="J678" s="96"/>
      <c r="K678" s="97"/>
      <c r="L678" s="34">
        <v>712785000</v>
      </c>
      <c r="M678" s="35" t="s">
        <v>8</v>
      </c>
      <c r="N678" s="35" t="s">
        <v>33</v>
      </c>
      <c r="O678" s="43" t="str">
        <f>IF(AND('331-CT'!$G$5=TH!G678,OR(M678="331",N678="331")),"x","")</f>
        <v/>
      </c>
      <c r="P678" s="43" t="str">
        <f>IF(AND(A678='111'!$L$11,OR($M678=$P$7,$N678=$P$7)),"x","")</f>
        <v/>
      </c>
      <c r="Q678" s="43" t="str">
        <f>IF(AND($M678=$P$7,$A678&lt;'111'!$L$11),"x","")</f>
        <v/>
      </c>
      <c r="R678" s="43" t="str">
        <f>IF(AND($N678=$P$7,$A678&lt;'111'!$L$11),"x","")</f>
        <v>x</v>
      </c>
    </row>
    <row r="679" spans="1:18" ht="15.75" hidden="1" customHeight="1">
      <c r="A679" s="32">
        <f t="shared" si="28"/>
        <v>4</v>
      </c>
      <c r="B679" s="33">
        <f t="shared" si="29"/>
        <v>42842</v>
      </c>
      <c r="C679" s="108" t="s">
        <v>435</v>
      </c>
      <c r="D679" s="33">
        <v>42842</v>
      </c>
      <c r="E679" s="86" t="s">
        <v>392</v>
      </c>
      <c r="F679" s="101"/>
      <c r="G679" s="7" t="s">
        <v>109</v>
      </c>
      <c r="H679" s="97"/>
      <c r="I679" s="97"/>
      <c r="J679" s="96"/>
      <c r="K679" s="97"/>
      <c r="L679" s="34">
        <v>235000</v>
      </c>
      <c r="M679" s="35"/>
      <c r="N679" s="35" t="s">
        <v>8</v>
      </c>
      <c r="O679" s="43" t="str">
        <f>IF(AND('331-CT'!$G$5=TH!G679,OR(M679="331",N679="331")),"x","")</f>
        <v/>
      </c>
      <c r="P679" s="43" t="str">
        <f>IF(AND(A679='111'!$L$11,OR($M679=$P$7,$N679=$P$7)),"x","")</f>
        <v/>
      </c>
      <c r="Q679" s="43" t="str">
        <f>IF(AND($M679=$P$7,$A679&lt;'111'!$L$11),"x","")</f>
        <v/>
      </c>
      <c r="R679" s="43" t="str">
        <f>IF(AND($N679=$P$7,$A679&lt;'111'!$L$11),"x","")</f>
        <v/>
      </c>
    </row>
    <row r="680" spans="1:18" ht="15.75" hidden="1" customHeight="1">
      <c r="A680" s="32">
        <f t="shared" si="28"/>
        <v>4</v>
      </c>
      <c r="B680" s="33">
        <f t="shared" si="29"/>
        <v>42842</v>
      </c>
      <c r="C680" s="108" t="s">
        <v>436</v>
      </c>
      <c r="D680" s="33">
        <v>42842</v>
      </c>
      <c r="E680" s="86" t="s">
        <v>828</v>
      </c>
      <c r="F680" s="101"/>
      <c r="G680" s="149"/>
      <c r="H680" s="97"/>
      <c r="I680" s="97"/>
      <c r="J680" s="96"/>
      <c r="K680" s="97"/>
      <c r="L680" s="34">
        <v>600198000</v>
      </c>
      <c r="M680" s="35"/>
      <c r="N680" s="35" t="s">
        <v>33</v>
      </c>
      <c r="O680" s="43" t="str">
        <f>IF(AND('331-CT'!$G$5=TH!G680,OR(M680="331",N680="331")),"x","")</f>
        <v/>
      </c>
      <c r="P680" s="43" t="str">
        <f>IF(AND(A680='111'!$L$11,OR($M680=$P$7,$N680=$P$7)),"x","")</f>
        <v/>
      </c>
      <c r="Q680" s="43" t="str">
        <f>IF(AND($M680=$P$7,$A680&lt;'111'!$L$11),"x","")</f>
        <v/>
      </c>
      <c r="R680" s="43" t="str">
        <f>IF(AND($N680=$P$7,$A680&lt;'111'!$L$11),"x","")</f>
        <v>x</v>
      </c>
    </row>
    <row r="681" spans="1:18" ht="15.75" hidden="1" customHeight="1">
      <c r="A681" s="32">
        <f t="shared" si="28"/>
        <v>4</v>
      </c>
      <c r="B681" s="33">
        <f t="shared" si="29"/>
        <v>42842</v>
      </c>
      <c r="C681" s="108" t="s">
        <v>437</v>
      </c>
      <c r="D681" s="33">
        <v>42842</v>
      </c>
      <c r="E681" s="86" t="s">
        <v>829</v>
      </c>
      <c r="F681" s="101"/>
      <c r="G681" s="149"/>
      <c r="H681" s="97"/>
      <c r="I681" s="97"/>
      <c r="J681" s="96"/>
      <c r="K681" s="97"/>
      <c r="L681" s="34">
        <v>100033000</v>
      </c>
      <c r="M681" s="35"/>
      <c r="N681" s="35" t="s">
        <v>33</v>
      </c>
      <c r="O681" s="43" t="str">
        <f>IF(AND('331-CT'!$G$5=TH!G681,OR(M681="331",N681="331")),"x","")</f>
        <v/>
      </c>
      <c r="P681" s="43" t="str">
        <f>IF(AND(A681='111'!$L$11,OR($M681=$P$7,$N681=$P$7)),"x","")</f>
        <v/>
      </c>
      <c r="Q681" s="43" t="str">
        <f>IF(AND($M681=$P$7,$A681&lt;'111'!$L$11),"x","")</f>
        <v/>
      </c>
      <c r="R681" s="43" t="str">
        <f>IF(AND($N681=$P$7,$A681&lt;'111'!$L$11),"x","")</f>
        <v>x</v>
      </c>
    </row>
    <row r="682" spans="1:18" ht="15.75" hidden="1" customHeight="1">
      <c r="A682" s="32">
        <f t="shared" si="28"/>
        <v>4</v>
      </c>
      <c r="B682" s="33">
        <f t="shared" si="29"/>
        <v>42842</v>
      </c>
      <c r="C682" s="108" t="s">
        <v>438</v>
      </c>
      <c r="D682" s="33">
        <v>42842</v>
      </c>
      <c r="E682" s="86" t="s">
        <v>830</v>
      </c>
      <c r="F682" s="101"/>
      <c r="G682" s="149"/>
      <c r="H682" s="97"/>
      <c r="I682" s="97"/>
      <c r="J682" s="96"/>
      <c r="K682" s="97"/>
      <c r="L682" s="34">
        <v>182777000</v>
      </c>
      <c r="M682" s="35"/>
      <c r="N682" s="35" t="s">
        <v>33</v>
      </c>
      <c r="O682" s="43" t="str">
        <f>IF(AND('331-CT'!$G$5=TH!G682,OR(M682="331",N682="331")),"x","")</f>
        <v/>
      </c>
      <c r="P682" s="43" t="str">
        <f>IF(AND(A682='111'!$L$11,OR($M682=$P$7,$N682=$P$7)),"x","")</f>
        <v/>
      </c>
      <c r="Q682" s="43" t="str">
        <f>IF(AND($M682=$P$7,$A682&lt;'111'!$L$11),"x","")</f>
        <v/>
      </c>
      <c r="R682" s="43" t="str">
        <f>IF(AND($N682=$P$7,$A682&lt;'111'!$L$11),"x","")</f>
        <v>x</v>
      </c>
    </row>
    <row r="683" spans="1:18" ht="15.75" customHeight="1">
      <c r="A683" s="32">
        <f t="shared" si="28"/>
        <v>4</v>
      </c>
      <c r="B683" s="33">
        <f t="shared" si="29"/>
        <v>42842</v>
      </c>
      <c r="C683" s="108"/>
      <c r="D683" s="33">
        <v>42842</v>
      </c>
      <c r="E683" s="86" t="s">
        <v>835</v>
      </c>
      <c r="F683" s="101" t="s">
        <v>391</v>
      </c>
      <c r="G683" s="7" t="s">
        <v>89</v>
      </c>
      <c r="H683" s="97">
        <v>14948</v>
      </c>
      <c r="I683" s="97">
        <v>8500</v>
      </c>
      <c r="J683" s="96"/>
      <c r="K683" s="97"/>
      <c r="L683" s="34">
        <f>ROUND(H683*I683,-3)</f>
        <v>127058000</v>
      </c>
      <c r="M683" s="35" t="s">
        <v>92</v>
      </c>
      <c r="N683" s="35" t="s">
        <v>8</v>
      </c>
      <c r="O683" s="43" t="str">
        <f>IF(AND('331-CT'!$G$5=TH!G683,OR(M683="331",N683="331")),"x","")</f>
        <v/>
      </c>
      <c r="P683" s="43" t="str">
        <f>IF(AND(A683='111'!$L$11,OR($M683=$P$7,$N683=$P$7)),"x","")</f>
        <v/>
      </c>
      <c r="Q683" s="43" t="str">
        <f>IF(AND($M683=$P$7,$A683&lt;'111'!$L$11),"x","")</f>
        <v/>
      </c>
      <c r="R683" s="43" t="str">
        <f>IF(AND($N683=$P$7,$A683&lt;'111'!$L$11),"x","")</f>
        <v/>
      </c>
    </row>
    <row r="684" spans="1:18" ht="15.75" hidden="1" customHeight="1">
      <c r="A684" s="32">
        <f t="shared" si="28"/>
        <v>4</v>
      </c>
      <c r="B684" s="33">
        <f t="shared" si="29"/>
        <v>42842</v>
      </c>
      <c r="C684" s="108" t="s">
        <v>443</v>
      </c>
      <c r="D684" s="33">
        <v>42842</v>
      </c>
      <c r="E684" s="86" t="s">
        <v>790</v>
      </c>
      <c r="F684" s="101"/>
      <c r="G684" s="149"/>
      <c r="H684" s="97"/>
      <c r="I684" s="97"/>
      <c r="J684" s="96"/>
      <c r="K684" s="97"/>
      <c r="L684" s="34">
        <v>5000000</v>
      </c>
      <c r="M684" s="35" t="s">
        <v>33</v>
      </c>
      <c r="N684" s="35"/>
      <c r="O684" s="43" t="str">
        <f>IF(AND('331-CT'!$G$5=TH!G684,OR(M684="331",N684="331")),"x","")</f>
        <v/>
      </c>
      <c r="P684" s="43" t="str">
        <f>IF(AND(A684='111'!$L$11,OR($M684=$P$7,$N684=$P$7)),"x","")</f>
        <v/>
      </c>
      <c r="Q684" s="43" t="str">
        <f>IF(AND($M684=$P$7,$A684&lt;'111'!$L$11),"x","")</f>
        <v>x</v>
      </c>
      <c r="R684" s="43" t="str">
        <f>IF(AND($N684=$P$7,$A684&lt;'111'!$L$11),"x","")</f>
        <v/>
      </c>
    </row>
    <row r="685" spans="1:18" ht="15.75" hidden="1" customHeight="1">
      <c r="A685" s="32">
        <f t="shared" si="28"/>
        <v>4</v>
      </c>
      <c r="B685" s="33">
        <f t="shared" si="29"/>
        <v>42842</v>
      </c>
      <c r="C685" s="108" t="s">
        <v>439</v>
      </c>
      <c r="D685" s="33">
        <v>42842</v>
      </c>
      <c r="E685" s="86" t="s">
        <v>846</v>
      </c>
      <c r="F685" s="101"/>
      <c r="G685" s="149"/>
      <c r="H685" s="97"/>
      <c r="I685" s="97"/>
      <c r="J685" s="96"/>
      <c r="K685" s="97"/>
      <c r="L685" s="34">
        <v>9800000</v>
      </c>
      <c r="M685" s="35"/>
      <c r="N685" s="35" t="s">
        <v>33</v>
      </c>
      <c r="O685" s="43" t="str">
        <f>IF(AND('331-CT'!$G$5=TH!G685,OR(M685="331",N685="331")),"x","")</f>
        <v/>
      </c>
      <c r="P685" s="43" t="str">
        <f>IF(AND(A685='111'!$L$11,OR($M685=$P$7,$N685=$P$7)),"x","")</f>
        <v/>
      </c>
      <c r="Q685" s="43" t="str">
        <f>IF(AND($M685=$P$7,$A685&lt;'111'!$L$11),"x","")</f>
        <v/>
      </c>
      <c r="R685" s="43" t="str">
        <f>IF(AND($N685=$P$7,$A685&lt;'111'!$L$11),"x","")</f>
        <v>x</v>
      </c>
    </row>
    <row r="686" spans="1:18" ht="15.75" hidden="1" customHeight="1">
      <c r="A686" s="32">
        <f t="shared" si="28"/>
        <v>4</v>
      </c>
      <c r="B686" s="33">
        <f t="shared" si="29"/>
        <v>42842</v>
      </c>
      <c r="C686" s="108" t="s">
        <v>440</v>
      </c>
      <c r="D686" s="33">
        <v>42842</v>
      </c>
      <c r="E686" s="86" t="s">
        <v>847</v>
      </c>
      <c r="F686" s="101"/>
      <c r="G686" s="149"/>
      <c r="H686" s="97"/>
      <c r="I686" s="97"/>
      <c r="J686" s="96"/>
      <c r="K686" s="97"/>
      <c r="L686" s="34">
        <v>280000</v>
      </c>
      <c r="M686" s="35"/>
      <c r="N686" s="35" t="s">
        <v>33</v>
      </c>
      <c r="O686" s="43" t="str">
        <f>IF(AND('331-CT'!$G$5=TH!G686,OR(M686="331",N686="331")),"x","")</f>
        <v/>
      </c>
      <c r="P686" s="43" t="str">
        <f>IF(AND(A686='111'!$L$11,OR($M686=$P$7,$N686=$P$7)),"x","")</f>
        <v/>
      </c>
      <c r="Q686" s="43" t="str">
        <f>IF(AND($M686=$P$7,$A686&lt;'111'!$L$11),"x","")</f>
        <v/>
      </c>
      <c r="R686" s="43" t="str">
        <f>IF(AND($N686=$P$7,$A686&lt;'111'!$L$11),"x","")</f>
        <v>x</v>
      </c>
    </row>
    <row r="687" spans="1:18" ht="15.75" hidden="1" customHeight="1">
      <c r="A687" s="32">
        <f t="shared" ref="A687:A695" si="31">IF(B687&lt;&gt;"",MONTH(B687),"")</f>
        <v>4</v>
      </c>
      <c r="B687" s="33">
        <f t="shared" ref="B687:B695" si="32">D687</f>
        <v>42840</v>
      </c>
      <c r="C687" s="108"/>
      <c r="D687" s="33">
        <v>42840</v>
      </c>
      <c r="E687" s="86" t="s">
        <v>833</v>
      </c>
      <c r="F687" s="101" t="s">
        <v>832</v>
      </c>
      <c r="G687" s="7" t="s">
        <v>109</v>
      </c>
      <c r="H687" s="97">
        <v>63</v>
      </c>
      <c r="I687" s="97"/>
      <c r="J687" s="96"/>
      <c r="K687" s="97"/>
      <c r="L687" s="34">
        <f t="shared" ref="L687:L695" si="33">ROUND(H687*I687,-3)</f>
        <v>0</v>
      </c>
      <c r="M687" s="35" t="s">
        <v>8</v>
      </c>
      <c r="N687" s="35" t="s">
        <v>834</v>
      </c>
      <c r="O687" s="43" t="str">
        <f>IF(AND('331-CT'!$G$5=TH!G687,OR(M687="331",N687="331")),"x","")</f>
        <v/>
      </c>
      <c r="P687" s="43" t="str">
        <f>IF(AND(A687='111'!$L$11,OR($M687=$P$7,$N687=$P$7)),"x","")</f>
        <v/>
      </c>
      <c r="Q687" s="43" t="str">
        <f>IF(AND($M687=$P$7,$A687&lt;'111'!$L$11),"x","")</f>
        <v/>
      </c>
      <c r="R687" s="43" t="str">
        <f>IF(AND($N687=$P$7,$A687&lt;'111'!$L$11),"x","")</f>
        <v/>
      </c>
    </row>
    <row r="688" spans="1:18" ht="15.75" hidden="1" customHeight="1">
      <c r="A688" s="32">
        <f t="shared" si="31"/>
        <v>4</v>
      </c>
      <c r="B688" s="33">
        <f t="shared" si="32"/>
        <v>42840</v>
      </c>
      <c r="C688" s="108"/>
      <c r="D688" s="33">
        <v>42840</v>
      </c>
      <c r="E688" s="86" t="s">
        <v>831</v>
      </c>
      <c r="F688" s="101" t="s">
        <v>832</v>
      </c>
      <c r="G688" s="7" t="s">
        <v>109</v>
      </c>
      <c r="H688" s="97">
        <v>830</v>
      </c>
      <c r="I688" s="97">
        <v>64000</v>
      </c>
      <c r="J688" s="96"/>
      <c r="K688" s="97"/>
      <c r="L688" s="34">
        <f t="shared" si="33"/>
        <v>53120000</v>
      </c>
      <c r="M688" s="35" t="s">
        <v>8</v>
      </c>
      <c r="N688" s="35" t="s">
        <v>92</v>
      </c>
      <c r="O688" s="43" t="str">
        <f>IF(AND('331-CT'!$G$5=TH!G688,OR(M688="331",N688="331")),"x","")</f>
        <v/>
      </c>
      <c r="P688" s="43" t="str">
        <f>IF(AND(A688='111'!$L$11,OR($M688=$P$7,$N688=$P$7)),"x","")</f>
        <v/>
      </c>
      <c r="Q688" s="43" t="str">
        <f>IF(AND($M688=$P$7,$A688&lt;'111'!$L$11),"x","")</f>
        <v/>
      </c>
      <c r="R688" s="43" t="str">
        <f>IF(AND($N688=$P$7,$A688&lt;'111'!$L$11),"x","")</f>
        <v/>
      </c>
    </row>
    <row r="689" spans="1:18" ht="15.75" customHeight="1">
      <c r="A689" s="32">
        <f t="shared" si="31"/>
        <v>4</v>
      </c>
      <c r="B689" s="33">
        <f t="shared" si="32"/>
        <v>42840</v>
      </c>
      <c r="C689" s="108"/>
      <c r="D689" s="33">
        <v>42840</v>
      </c>
      <c r="E689" s="86" t="s">
        <v>835</v>
      </c>
      <c r="F689" s="101" t="s">
        <v>391</v>
      </c>
      <c r="G689" s="41" t="s">
        <v>78</v>
      </c>
      <c r="H689" s="97">
        <v>4273</v>
      </c>
      <c r="I689" s="97">
        <v>8500</v>
      </c>
      <c r="J689" s="96"/>
      <c r="K689" s="97"/>
      <c r="L689" s="34">
        <f t="shared" si="33"/>
        <v>36321000</v>
      </c>
      <c r="M689" s="35" t="s">
        <v>92</v>
      </c>
      <c r="N689" s="35" t="s">
        <v>8</v>
      </c>
      <c r="O689" s="43" t="str">
        <f>IF(AND('331-CT'!$G$5=TH!G689,OR(M689="331",N689="331")),"x","")</f>
        <v/>
      </c>
      <c r="P689" s="43" t="str">
        <f>IF(AND(A689='111'!$L$11,OR($M689=$P$7,$N689=$P$7)),"x","")</f>
        <v/>
      </c>
      <c r="Q689" s="43" t="str">
        <f>IF(AND($M689=$P$7,$A689&lt;'111'!$L$11),"x","")</f>
        <v/>
      </c>
      <c r="R689" s="43" t="str">
        <f>IF(AND($N689=$P$7,$A689&lt;'111'!$L$11),"x","")</f>
        <v/>
      </c>
    </row>
    <row r="690" spans="1:18" ht="15.75" hidden="1" customHeight="1">
      <c r="A690" s="32">
        <f t="shared" si="31"/>
        <v>4</v>
      </c>
      <c r="B690" s="33">
        <f t="shared" si="32"/>
        <v>42841</v>
      </c>
      <c r="C690" s="108"/>
      <c r="D690" s="33">
        <v>42841</v>
      </c>
      <c r="E690" s="86" t="s">
        <v>831</v>
      </c>
      <c r="F690" s="101" t="s">
        <v>747</v>
      </c>
      <c r="G690" s="7" t="s">
        <v>109</v>
      </c>
      <c r="H690" s="97">
        <v>1000</v>
      </c>
      <c r="I690" s="97">
        <v>60000</v>
      </c>
      <c r="J690" s="96"/>
      <c r="K690" s="97"/>
      <c r="L690" s="34">
        <f t="shared" si="33"/>
        <v>60000000</v>
      </c>
      <c r="M690" s="35" t="s">
        <v>8</v>
      </c>
      <c r="N690" s="35" t="s">
        <v>92</v>
      </c>
      <c r="O690" s="43" t="str">
        <f>IF(AND('331-CT'!$G$5=TH!G690,OR(M690="331",N690="331")),"x","")</f>
        <v/>
      </c>
      <c r="P690" s="43" t="str">
        <f>IF(AND(A690='111'!$L$11,OR($M690=$P$7,$N690=$P$7)),"x","")</f>
        <v/>
      </c>
      <c r="Q690" s="43" t="str">
        <f>IF(AND($M690=$P$7,$A690&lt;'111'!$L$11),"x","")</f>
        <v/>
      </c>
      <c r="R690" s="43" t="str">
        <f>IF(AND($N690=$P$7,$A690&lt;'111'!$L$11),"x","")</f>
        <v/>
      </c>
    </row>
    <row r="691" spans="1:18" ht="15.75" customHeight="1">
      <c r="A691" s="32">
        <f t="shared" si="31"/>
        <v>4</v>
      </c>
      <c r="B691" s="33">
        <f t="shared" si="32"/>
        <v>42841</v>
      </c>
      <c r="C691" s="108"/>
      <c r="D691" s="33">
        <v>42841</v>
      </c>
      <c r="E691" s="86" t="s">
        <v>831</v>
      </c>
      <c r="F691" s="7" t="s">
        <v>109</v>
      </c>
      <c r="G691" s="101" t="s">
        <v>747</v>
      </c>
      <c r="H691" s="97">
        <v>1000</v>
      </c>
      <c r="I691" s="97">
        <v>60000</v>
      </c>
      <c r="J691" s="96"/>
      <c r="K691" s="97"/>
      <c r="L691" s="34">
        <f t="shared" si="33"/>
        <v>60000000</v>
      </c>
      <c r="M691" s="35" t="s">
        <v>92</v>
      </c>
      <c r="N691" s="35" t="s">
        <v>8</v>
      </c>
      <c r="O691" s="43" t="str">
        <f>IF(AND('331-CT'!$G$5=TH!G691,OR(M691="331",N691="331")),"x","")</f>
        <v/>
      </c>
      <c r="P691" s="43" t="str">
        <f>IF(AND(A691='111'!$L$11,OR($M691=$P$7,$N691=$P$7)),"x","")</f>
        <v/>
      </c>
      <c r="Q691" s="43" t="str">
        <f>IF(AND($M691=$P$7,$A691&lt;'111'!$L$11),"x","")</f>
        <v/>
      </c>
      <c r="R691" s="43" t="str">
        <f>IF(AND($N691=$P$7,$A691&lt;'111'!$L$11),"x","")</f>
        <v/>
      </c>
    </row>
    <row r="692" spans="1:18" ht="15.75" customHeight="1">
      <c r="A692" s="32">
        <f t="shared" si="31"/>
        <v>4</v>
      </c>
      <c r="B692" s="33">
        <f t="shared" si="32"/>
        <v>42841</v>
      </c>
      <c r="C692" s="108"/>
      <c r="D692" s="33">
        <v>42841</v>
      </c>
      <c r="E692" s="86" t="s">
        <v>470</v>
      </c>
      <c r="F692" s="101" t="s">
        <v>832</v>
      </c>
      <c r="G692" s="149" t="s">
        <v>707</v>
      </c>
      <c r="H692" s="157">
        <v>1800</v>
      </c>
      <c r="I692" s="97">
        <v>55000</v>
      </c>
      <c r="J692" s="96"/>
      <c r="K692" s="97"/>
      <c r="L692" s="34">
        <f t="shared" si="33"/>
        <v>99000000</v>
      </c>
      <c r="M692" s="35" t="s">
        <v>92</v>
      </c>
      <c r="N692" s="35" t="s">
        <v>8</v>
      </c>
      <c r="O692" s="43" t="str">
        <f>IF(AND('331-CT'!$G$5=TH!G692,OR(M692="331",N692="331")),"x","")</f>
        <v/>
      </c>
      <c r="P692" s="43" t="str">
        <f>IF(AND(A692='111'!$L$11,OR($M692=$P$7,$N692=$P$7)),"x","")</f>
        <v/>
      </c>
      <c r="Q692" s="43" t="str">
        <f>IF(AND($M692=$P$7,$A692&lt;'111'!$L$11),"x","")</f>
        <v/>
      </c>
      <c r="R692" s="43" t="str">
        <f>IF(AND($N692=$P$7,$A692&lt;'111'!$L$11),"x","")</f>
        <v/>
      </c>
    </row>
    <row r="693" spans="1:18" ht="15.75" customHeight="1">
      <c r="A693" s="32">
        <f t="shared" si="31"/>
        <v>4</v>
      </c>
      <c r="B693" s="33">
        <f t="shared" si="32"/>
        <v>42841</v>
      </c>
      <c r="C693" s="108"/>
      <c r="D693" s="33">
        <v>42841</v>
      </c>
      <c r="E693" s="86" t="s">
        <v>836</v>
      </c>
      <c r="F693" s="101" t="s">
        <v>832</v>
      </c>
      <c r="G693" s="149" t="s">
        <v>707</v>
      </c>
      <c r="H693" s="157">
        <v>416.6</v>
      </c>
      <c r="I693" s="97">
        <v>46000</v>
      </c>
      <c r="J693" s="96"/>
      <c r="K693" s="97"/>
      <c r="L693" s="34">
        <f t="shared" si="33"/>
        <v>19164000</v>
      </c>
      <c r="M693" s="35" t="s">
        <v>92</v>
      </c>
      <c r="N693" s="35" t="s">
        <v>8</v>
      </c>
      <c r="O693" s="43" t="str">
        <f>IF(AND('331-CT'!$G$5=TH!G693,OR(M693="331",N693="331")),"x","")</f>
        <v/>
      </c>
      <c r="P693" s="43" t="str">
        <f>IF(AND(A693='111'!$L$11,OR($M693=$P$7,$N693=$P$7)),"x","")</f>
        <v/>
      </c>
      <c r="Q693" s="43" t="str">
        <f>IF(AND($M693=$P$7,$A693&lt;'111'!$L$11),"x","")</f>
        <v/>
      </c>
      <c r="R693" s="43" t="str">
        <f>IF(AND($N693=$P$7,$A693&lt;'111'!$L$11),"x","")</f>
        <v/>
      </c>
    </row>
    <row r="694" spans="1:18" ht="15.75" customHeight="1">
      <c r="A694" s="32">
        <f t="shared" si="31"/>
        <v>4</v>
      </c>
      <c r="B694" s="33">
        <f t="shared" si="32"/>
        <v>42841</v>
      </c>
      <c r="C694" s="108"/>
      <c r="D694" s="33">
        <v>42841</v>
      </c>
      <c r="E694" s="86" t="s">
        <v>837</v>
      </c>
      <c r="F694" s="101" t="s">
        <v>832</v>
      </c>
      <c r="G694" s="149" t="s">
        <v>707</v>
      </c>
      <c r="H694" s="157">
        <v>280</v>
      </c>
      <c r="I694" s="97">
        <v>52000</v>
      </c>
      <c r="J694" s="96"/>
      <c r="K694" s="97"/>
      <c r="L694" s="34">
        <f t="shared" si="33"/>
        <v>14560000</v>
      </c>
      <c r="M694" s="35" t="s">
        <v>92</v>
      </c>
      <c r="N694" s="35" t="s">
        <v>8</v>
      </c>
      <c r="O694" s="43" t="str">
        <f>IF(AND('331-CT'!$G$5=TH!G694,OR(M694="331",N694="331")),"x","")</f>
        <v/>
      </c>
      <c r="P694" s="43" t="str">
        <f>IF(AND(A694='111'!$L$11,OR($M694=$P$7,$N694=$P$7)),"x","")</f>
        <v/>
      </c>
      <c r="Q694" s="43" t="str">
        <f>IF(AND($M694=$P$7,$A694&lt;'111'!$L$11),"x","")</f>
        <v/>
      </c>
      <c r="R694" s="43" t="str">
        <f>IF(AND($N694=$P$7,$A694&lt;'111'!$L$11),"x","")</f>
        <v/>
      </c>
    </row>
    <row r="695" spans="1:18" ht="15.75" customHeight="1">
      <c r="A695" s="32">
        <f t="shared" si="31"/>
        <v>4</v>
      </c>
      <c r="B695" s="33">
        <f t="shared" si="32"/>
        <v>42841</v>
      </c>
      <c r="C695" s="108"/>
      <c r="D695" s="33">
        <v>42841</v>
      </c>
      <c r="E695" s="86" t="s">
        <v>838</v>
      </c>
      <c r="F695" s="101" t="s">
        <v>832</v>
      </c>
      <c r="G695" s="149" t="s">
        <v>707</v>
      </c>
      <c r="H695" s="157">
        <v>386.6</v>
      </c>
      <c r="I695" s="97">
        <v>52000</v>
      </c>
      <c r="J695" s="96"/>
      <c r="K695" s="97"/>
      <c r="L695" s="34">
        <f t="shared" si="33"/>
        <v>20103000</v>
      </c>
      <c r="M695" s="35" t="s">
        <v>92</v>
      </c>
      <c r="N695" s="35" t="s">
        <v>8</v>
      </c>
      <c r="O695" s="43" t="str">
        <f>IF(AND('331-CT'!$G$5=TH!G695,OR(M695="331",N695="331")),"x","")</f>
        <v/>
      </c>
      <c r="P695" s="43" t="str">
        <f>IF(AND(A695='111'!$L$11,OR($M695=$P$7,$N695=$P$7)),"x","")</f>
        <v/>
      </c>
      <c r="Q695" s="43" t="str">
        <f>IF(AND($M695=$P$7,$A695&lt;'111'!$L$11),"x","")</f>
        <v/>
      </c>
      <c r="R695" s="43" t="str">
        <f>IF(AND($N695=$P$7,$A695&lt;'111'!$L$11),"x","")</f>
        <v/>
      </c>
    </row>
    <row r="696" spans="1:18" ht="15.75" customHeight="1">
      <c r="A696" s="32">
        <f t="shared" si="28"/>
        <v>4</v>
      </c>
      <c r="B696" s="33">
        <f t="shared" si="29"/>
        <v>42843</v>
      </c>
      <c r="C696" s="108"/>
      <c r="D696" s="33">
        <v>42843</v>
      </c>
      <c r="E696" s="86" t="s">
        <v>835</v>
      </c>
      <c r="F696" s="101" t="s">
        <v>391</v>
      </c>
      <c r="G696" s="7" t="s">
        <v>89</v>
      </c>
      <c r="H696" s="97">
        <v>12884</v>
      </c>
      <c r="I696" s="97">
        <v>7000</v>
      </c>
      <c r="J696" s="96"/>
      <c r="K696" s="97"/>
      <c r="L696" s="34">
        <f t="shared" ref="L696:L704" si="34">ROUND(H696*I696,-3)</f>
        <v>90188000</v>
      </c>
      <c r="M696" s="35" t="s">
        <v>92</v>
      </c>
      <c r="N696" s="35" t="s">
        <v>8</v>
      </c>
      <c r="O696" s="43" t="str">
        <f>IF(AND('331-CT'!$G$5=TH!G696,OR(M696="331",N696="331")),"x","")</f>
        <v/>
      </c>
      <c r="P696" s="43" t="str">
        <f>IF(AND(A696='111'!$L$11,OR($M696=$P$7,$N696=$P$7)),"x","")</f>
        <v/>
      </c>
      <c r="Q696" s="43" t="str">
        <f>IF(AND($M696=$P$7,$A696&lt;'111'!$L$11),"x","")</f>
        <v/>
      </c>
      <c r="R696" s="43" t="str">
        <f>IF(AND($N696=$P$7,$A696&lt;'111'!$L$11),"x","")</f>
        <v/>
      </c>
    </row>
    <row r="697" spans="1:18" ht="15.75" customHeight="1">
      <c r="A697" s="32">
        <f t="shared" si="28"/>
        <v>4</v>
      </c>
      <c r="B697" s="33">
        <f t="shared" si="29"/>
        <v>42843</v>
      </c>
      <c r="C697" s="108"/>
      <c r="D697" s="33">
        <v>42843</v>
      </c>
      <c r="E697" s="86" t="s">
        <v>835</v>
      </c>
      <c r="F697" s="101" t="s">
        <v>391</v>
      </c>
      <c r="G697" s="7" t="s">
        <v>89</v>
      </c>
      <c r="H697" s="97">
        <v>14122</v>
      </c>
      <c r="I697" s="97">
        <v>7000</v>
      </c>
      <c r="J697" s="96"/>
      <c r="K697" s="97"/>
      <c r="L697" s="34">
        <f t="shared" si="34"/>
        <v>98854000</v>
      </c>
      <c r="M697" s="35" t="s">
        <v>92</v>
      </c>
      <c r="N697" s="35" t="s">
        <v>8</v>
      </c>
      <c r="O697" s="43" t="str">
        <f>IF(AND('331-CT'!$G$5=TH!G697,OR(M697="331",N697="331")),"x","")</f>
        <v/>
      </c>
      <c r="P697" s="43" t="str">
        <f>IF(AND(A697='111'!$L$11,OR($M697=$P$7,$N697=$P$7)),"x","")</f>
        <v/>
      </c>
      <c r="Q697" s="43" t="str">
        <f>IF(AND($M697=$P$7,$A697&lt;'111'!$L$11),"x","")</f>
        <v/>
      </c>
      <c r="R697" s="43" t="str">
        <f>IF(AND($N697=$P$7,$A697&lt;'111'!$L$11),"x","")</f>
        <v/>
      </c>
    </row>
    <row r="698" spans="1:18" ht="15.75" customHeight="1">
      <c r="A698" s="32">
        <f t="shared" si="28"/>
        <v>4</v>
      </c>
      <c r="B698" s="33">
        <f t="shared" si="29"/>
        <v>42843</v>
      </c>
      <c r="C698" s="108"/>
      <c r="D698" s="33">
        <v>42843</v>
      </c>
      <c r="E698" s="86" t="s">
        <v>835</v>
      </c>
      <c r="F698" s="101" t="s">
        <v>88</v>
      </c>
      <c r="G698" s="7" t="s">
        <v>89</v>
      </c>
      <c r="H698" s="97">
        <v>14729</v>
      </c>
      <c r="I698" s="97">
        <v>7000</v>
      </c>
      <c r="J698" s="96"/>
      <c r="K698" s="97"/>
      <c r="L698" s="34">
        <f t="shared" si="34"/>
        <v>103103000</v>
      </c>
      <c r="M698" s="35" t="s">
        <v>92</v>
      </c>
      <c r="N698" s="35" t="s">
        <v>8</v>
      </c>
      <c r="O698" s="43" t="str">
        <f>IF(AND('331-CT'!$G$5=TH!G698,OR(M698="331",N698="331")),"x","")</f>
        <v/>
      </c>
      <c r="P698" s="43" t="str">
        <f>IF(AND(A698='111'!$L$11,OR($M698=$P$7,$N698=$P$7)),"x","")</f>
        <v/>
      </c>
      <c r="Q698" s="43" t="str">
        <f>IF(AND($M698=$P$7,$A698&lt;'111'!$L$11),"x","")</f>
        <v/>
      </c>
      <c r="R698" s="43" t="str">
        <f>IF(AND($N698=$P$7,$A698&lt;'111'!$L$11),"x","")</f>
        <v/>
      </c>
    </row>
    <row r="699" spans="1:18" ht="15.75" customHeight="1">
      <c r="A699" s="32">
        <f t="shared" si="28"/>
        <v>4</v>
      </c>
      <c r="B699" s="33">
        <f t="shared" si="29"/>
        <v>42843</v>
      </c>
      <c r="C699" s="108"/>
      <c r="D699" s="33">
        <v>42843</v>
      </c>
      <c r="E699" s="86" t="s">
        <v>835</v>
      </c>
      <c r="F699" s="101" t="s">
        <v>88</v>
      </c>
      <c r="G699" s="7" t="s">
        <v>89</v>
      </c>
      <c r="H699" s="97">
        <v>15040</v>
      </c>
      <c r="I699" s="97">
        <v>7000</v>
      </c>
      <c r="J699" s="96"/>
      <c r="K699" s="97"/>
      <c r="L699" s="34">
        <f t="shared" si="34"/>
        <v>105280000</v>
      </c>
      <c r="M699" s="35" t="s">
        <v>92</v>
      </c>
      <c r="N699" s="35" t="s">
        <v>8</v>
      </c>
      <c r="O699" s="43" t="str">
        <f>IF(AND('331-CT'!$G$5=TH!G699,OR(M699="331",N699="331")),"x","")</f>
        <v/>
      </c>
      <c r="P699" s="43" t="str">
        <f>IF(AND(A699='111'!$L$11,OR($M699=$P$7,$N699=$P$7)),"x","")</f>
        <v/>
      </c>
      <c r="Q699" s="43" t="str">
        <f>IF(AND($M699=$P$7,$A699&lt;'111'!$L$11),"x","")</f>
        <v/>
      </c>
      <c r="R699" s="43" t="str">
        <f>IF(AND($N699=$P$7,$A699&lt;'111'!$L$11),"x","")</f>
        <v/>
      </c>
    </row>
    <row r="700" spans="1:18" ht="15.75" customHeight="1">
      <c r="A700" s="32">
        <f t="shared" si="28"/>
        <v>4</v>
      </c>
      <c r="B700" s="33">
        <f t="shared" si="29"/>
        <v>42843</v>
      </c>
      <c r="C700" s="108"/>
      <c r="D700" s="33">
        <v>42843</v>
      </c>
      <c r="E700" s="86" t="s">
        <v>470</v>
      </c>
      <c r="F700" s="101" t="s">
        <v>832</v>
      </c>
      <c r="G700" s="149" t="s">
        <v>707</v>
      </c>
      <c r="H700" s="157">
        <v>176.6</v>
      </c>
      <c r="I700" s="97">
        <v>55000</v>
      </c>
      <c r="J700" s="96"/>
      <c r="K700" s="97"/>
      <c r="L700" s="34">
        <f t="shared" si="34"/>
        <v>9713000</v>
      </c>
      <c r="M700" s="35" t="s">
        <v>92</v>
      </c>
      <c r="N700" s="35" t="s">
        <v>8</v>
      </c>
      <c r="O700" s="43" t="str">
        <f>IF(AND('331-CT'!$G$5=TH!G700,OR(M700="331",N700="331")),"x","")</f>
        <v/>
      </c>
      <c r="P700" s="43" t="str">
        <f>IF(AND(A700='111'!$L$11,OR($M700=$P$7,$N700=$P$7)),"x","")</f>
        <v/>
      </c>
      <c r="Q700" s="43" t="str">
        <f>IF(AND($M700=$P$7,$A700&lt;'111'!$L$11),"x","")</f>
        <v/>
      </c>
      <c r="R700" s="43" t="str">
        <f>IF(AND($N700=$P$7,$A700&lt;'111'!$L$11),"x","")</f>
        <v/>
      </c>
    </row>
    <row r="701" spans="1:18" ht="15.75" customHeight="1">
      <c r="A701" s="32">
        <f t="shared" si="28"/>
        <v>4</v>
      </c>
      <c r="B701" s="33">
        <f t="shared" si="29"/>
        <v>42843</v>
      </c>
      <c r="C701" s="108"/>
      <c r="D701" s="33">
        <v>42843</v>
      </c>
      <c r="E701" s="86" t="s">
        <v>844</v>
      </c>
      <c r="F701" s="101" t="s">
        <v>832</v>
      </c>
      <c r="G701" s="149" t="s">
        <v>707</v>
      </c>
      <c r="H701" s="157">
        <v>2293.3000000000002</v>
      </c>
      <c r="I701" s="97">
        <v>46000</v>
      </c>
      <c r="J701" s="96"/>
      <c r="K701" s="97"/>
      <c r="L701" s="34">
        <f t="shared" si="34"/>
        <v>105492000</v>
      </c>
      <c r="M701" s="35" t="s">
        <v>92</v>
      </c>
      <c r="N701" s="35" t="s">
        <v>8</v>
      </c>
      <c r="O701" s="43" t="str">
        <f>IF(AND('331-CT'!$G$5=TH!G701,OR(M701="331",N701="331")),"x","")</f>
        <v/>
      </c>
      <c r="P701" s="43" t="str">
        <f>IF(AND(A701='111'!$L$11,OR($M701=$P$7,$N701=$P$7)),"x","")</f>
        <v/>
      </c>
      <c r="Q701" s="43" t="str">
        <f>IF(AND($M701=$P$7,$A701&lt;'111'!$L$11),"x","")</f>
        <v/>
      </c>
      <c r="R701" s="43" t="str">
        <f>IF(AND($N701=$P$7,$A701&lt;'111'!$L$11),"x","")</f>
        <v/>
      </c>
    </row>
    <row r="702" spans="1:18" ht="15.75" customHeight="1">
      <c r="A702" s="32">
        <f t="shared" si="28"/>
        <v>4</v>
      </c>
      <c r="B702" s="33">
        <f t="shared" si="29"/>
        <v>42843</v>
      </c>
      <c r="C702" s="108"/>
      <c r="D702" s="33">
        <v>42843</v>
      </c>
      <c r="E702" s="86" t="s">
        <v>845</v>
      </c>
      <c r="F702" s="101" t="s">
        <v>832</v>
      </c>
      <c r="G702" s="149" t="s">
        <v>707</v>
      </c>
      <c r="H702" s="157">
        <v>530</v>
      </c>
      <c r="I702" s="97">
        <v>52000</v>
      </c>
      <c r="J702" s="96"/>
      <c r="K702" s="97"/>
      <c r="L702" s="34">
        <f t="shared" si="34"/>
        <v>27560000</v>
      </c>
      <c r="M702" s="35" t="s">
        <v>92</v>
      </c>
      <c r="N702" s="35" t="s">
        <v>8</v>
      </c>
      <c r="O702" s="43" t="str">
        <f>IF(AND('331-CT'!$G$5=TH!G702,OR(M702="331",N702="331")),"x","")</f>
        <v/>
      </c>
      <c r="P702" s="43" t="str">
        <f>IF(AND(A702='111'!$L$11,OR($M702=$P$7,$N702=$P$7)),"x","")</f>
        <v/>
      </c>
      <c r="Q702" s="43" t="str">
        <f>IF(AND($M702=$P$7,$A702&lt;'111'!$L$11),"x","")</f>
        <v/>
      </c>
      <c r="R702" s="43" t="str">
        <f>IF(AND($N702=$P$7,$A702&lt;'111'!$L$11),"x","")</f>
        <v/>
      </c>
    </row>
    <row r="703" spans="1:18" ht="15.75" hidden="1" customHeight="1">
      <c r="A703" s="32">
        <f t="shared" si="28"/>
        <v>4</v>
      </c>
      <c r="B703" s="33">
        <f t="shared" si="29"/>
        <v>42844</v>
      </c>
      <c r="C703" s="108"/>
      <c r="D703" s="33">
        <v>42844</v>
      </c>
      <c r="E703" s="86" t="s">
        <v>831</v>
      </c>
      <c r="F703" s="101" t="s">
        <v>747</v>
      </c>
      <c r="G703" s="7" t="s">
        <v>109</v>
      </c>
      <c r="H703" s="97">
        <v>1500</v>
      </c>
      <c r="I703" s="97">
        <v>60000</v>
      </c>
      <c r="J703" s="96"/>
      <c r="K703" s="97"/>
      <c r="L703" s="34">
        <f t="shared" si="34"/>
        <v>90000000</v>
      </c>
      <c r="M703" s="35" t="s">
        <v>8</v>
      </c>
      <c r="N703" s="35" t="s">
        <v>92</v>
      </c>
      <c r="O703" s="43" t="str">
        <f>IF(AND('331-CT'!$G$5=TH!G703,OR(M703="331",N703="331")),"x","")</f>
        <v/>
      </c>
      <c r="P703" s="43" t="str">
        <f>IF(AND(A703='111'!$L$11,OR($M703=$P$7,$N703=$P$7)),"x","")</f>
        <v/>
      </c>
      <c r="Q703" s="43" t="str">
        <f>IF(AND($M703=$P$7,$A703&lt;'111'!$L$11),"x","")</f>
        <v/>
      </c>
      <c r="R703" s="43" t="str">
        <f>IF(AND($N703=$P$7,$A703&lt;'111'!$L$11),"x","")</f>
        <v/>
      </c>
    </row>
    <row r="704" spans="1:18" ht="15.75" customHeight="1">
      <c r="A704" s="32">
        <f t="shared" si="28"/>
        <v>4</v>
      </c>
      <c r="B704" s="33">
        <f t="shared" si="29"/>
        <v>42844</v>
      </c>
      <c r="C704" s="108"/>
      <c r="D704" s="33">
        <v>42844</v>
      </c>
      <c r="E704" s="86" t="s">
        <v>831</v>
      </c>
      <c r="F704" s="7" t="s">
        <v>109</v>
      </c>
      <c r="G704" s="101" t="s">
        <v>747</v>
      </c>
      <c r="H704" s="97">
        <v>1500</v>
      </c>
      <c r="I704" s="97">
        <v>60000</v>
      </c>
      <c r="J704" s="96"/>
      <c r="K704" s="97"/>
      <c r="L704" s="34">
        <f t="shared" si="34"/>
        <v>90000000</v>
      </c>
      <c r="M704" s="35" t="s">
        <v>92</v>
      </c>
      <c r="N704" s="35" t="s">
        <v>8</v>
      </c>
      <c r="O704" s="43" t="str">
        <f>IF(AND('331-CT'!$G$5=TH!G704,OR(M704="331",N704="331")),"x","")</f>
        <v/>
      </c>
      <c r="P704" s="43" t="str">
        <f>IF(AND(A704='111'!$L$11,OR($M704=$P$7,$N704=$P$7)),"x","")</f>
        <v/>
      </c>
      <c r="Q704" s="43" t="str">
        <f>IF(AND($M704=$P$7,$A704&lt;'111'!$L$11),"x","")</f>
        <v/>
      </c>
      <c r="R704" s="43" t="str">
        <f>IF(AND($N704=$P$7,$A704&lt;'111'!$L$11),"x","")</f>
        <v/>
      </c>
    </row>
    <row r="705" spans="1:18" ht="15.75" hidden="1" customHeight="1">
      <c r="A705" s="32">
        <f t="shared" si="28"/>
        <v>4</v>
      </c>
      <c r="B705" s="33">
        <f t="shared" si="29"/>
        <v>42844</v>
      </c>
      <c r="C705" s="108" t="s">
        <v>441</v>
      </c>
      <c r="D705" s="33">
        <v>42844</v>
      </c>
      <c r="E705" s="86" t="s">
        <v>848</v>
      </c>
      <c r="F705" s="101"/>
      <c r="G705" s="149"/>
      <c r="H705" s="97"/>
      <c r="I705" s="97"/>
      <c r="J705" s="96"/>
      <c r="K705" s="97"/>
      <c r="L705" s="34">
        <v>12650000</v>
      </c>
      <c r="M705" s="35"/>
      <c r="N705" s="35" t="s">
        <v>33</v>
      </c>
      <c r="O705" s="43" t="str">
        <f>IF(AND('331-CT'!$G$5=TH!G705,OR(M705="331",N705="331")),"x","")</f>
        <v/>
      </c>
      <c r="P705" s="43" t="str">
        <f>IF(AND(A705='111'!$L$11,OR($M705=$P$7,$N705=$P$7)),"x","")</f>
        <v/>
      </c>
      <c r="Q705" s="43" t="str">
        <f>IF(AND($M705=$P$7,$A705&lt;'111'!$L$11),"x","")</f>
        <v/>
      </c>
      <c r="R705" s="43" t="str">
        <f>IF(AND($N705=$P$7,$A705&lt;'111'!$L$11),"x","")</f>
        <v>x</v>
      </c>
    </row>
    <row r="706" spans="1:18" ht="15.75" hidden="1" customHeight="1">
      <c r="A706" s="32">
        <f t="shared" si="28"/>
        <v>4</v>
      </c>
      <c r="B706" s="33">
        <f t="shared" si="29"/>
        <v>42844</v>
      </c>
      <c r="C706" s="108" t="s">
        <v>444</v>
      </c>
      <c r="D706" s="33">
        <v>42844</v>
      </c>
      <c r="E706" s="86" t="s">
        <v>849</v>
      </c>
      <c r="F706" s="101"/>
      <c r="G706" s="149"/>
      <c r="H706" s="97"/>
      <c r="I706" s="97"/>
      <c r="J706" s="96"/>
      <c r="K706" s="97"/>
      <c r="L706" s="34">
        <v>1600000</v>
      </c>
      <c r="M706" s="35"/>
      <c r="N706" s="35" t="s">
        <v>33</v>
      </c>
      <c r="O706" s="43" t="str">
        <f>IF(AND('331-CT'!$G$5=TH!G706,OR(M706="331",N706="331")),"x","")</f>
        <v/>
      </c>
      <c r="P706" s="43" t="str">
        <f>IF(AND(A706='111'!$L$11,OR($M706=$P$7,$N706=$P$7)),"x","")</f>
        <v/>
      </c>
      <c r="Q706" s="43" t="str">
        <f>IF(AND($M706=$P$7,$A706&lt;'111'!$L$11),"x","")</f>
        <v/>
      </c>
      <c r="R706" s="43" t="str">
        <f>IF(AND($N706=$P$7,$A706&lt;'111'!$L$11),"x","")</f>
        <v>x</v>
      </c>
    </row>
    <row r="707" spans="1:18" ht="15.75" hidden="1" customHeight="1">
      <c r="A707" s="32">
        <f t="shared" si="28"/>
        <v>4</v>
      </c>
      <c r="B707" s="33">
        <f t="shared" si="29"/>
        <v>42844</v>
      </c>
      <c r="C707" s="108" t="s">
        <v>446</v>
      </c>
      <c r="D707" s="33">
        <v>42844</v>
      </c>
      <c r="E707" s="86" t="s">
        <v>850</v>
      </c>
      <c r="F707" s="101"/>
      <c r="G707" s="149"/>
      <c r="H707" s="97"/>
      <c r="I707" s="97"/>
      <c r="J707" s="96"/>
      <c r="K707" s="97"/>
      <c r="L707" s="34">
        <v>2000000</v>
      </c>
      <c r="M707" s="35"/>
      <c r="N707" s="35" t="s">
        <v>33</v>
      </c>
      <c r="O707" s="43" t="str">
        <f>IF(AND('331-CT'!$G$5=TH!G707,OR(M707="331",N707="331")),"x","")</f>
        <v/>
      </c>
      <c r="P707" s="43" t="str">
        <f>IF(AND(A707='111'!$L$11,OR($M707=$P$7,$N707=$P$7)),"x","")</f>
        <v/>
      </c>
      <c r="Q707" s="43" t="str">
        <f>IF(AND($M707=$P$7,$A707&lt;'111'!$L$11),"x","")</f>
        <v/>
      </c>
      <c r="R707" s="43" t="str">
        <f>IF(AND($N707=$P$7,$A707&lt;'111'!$L$11),"x","")</f>
        <v>x</v>
      </c>
    </row>
    <row r="708" spans="1:18" ht="15.75" hidden="1" customHeight="1">
      <c r="A708" s="32">
        <f t="shared" si="28"/>
        <v>4</v>
      </c>
      <c r="B708" s="33">
        <f t="shared" si="29"/>
        <v>42844</v>
      </c>
      <c r="C708" s="108" t="s">
        <v>447</v>
      </c>
      <c r="D708" s="33">
        <v>42844</v>
      </c>
      <c r="E708" s="86" t="s">
        <v>458</v>
      </c>
      <c r="F708" s="101"/>
      <c r="G708" s="149"/>
      <c r="H708" s="97"/>
      <c r="I708" s="97"/>
      <c r="J708" s="96"/>
      <c r="K708" s="97"/>
      <c r="L708" s="34">
        <v>300000</v>
      </c>
      <c r="M708" s="35"/>
      <c r="N708" s="35" t="s">
        <v>33</v>
      </c>
      <c r="O708" s="43" t="str">
        <f>IF(AND('331-CT'!$G$5=TH!G708,OR(M708="331",N708="331")),"x","")</f>
        <v/>
      </c>
      <c r="P708" s="43" t="str">
        <f>IF(AND(A708='111'!$L$11,OR($M708=$P$7,$N708=$P$7)),"x","")</f>
        <v/>
      </c>
      <c r="Q708" s="43" t="str">
        <f>IF(AND($M708=$P$7,$A708&lt;'111'!$L$11),"x","")</f>
        <v/>
      </c>
      <c r="R708" s="43" t="str">
        <f>IF(AND($N708=$P$7,$A708&lt;'111'!$L$11),"x","")</f>
        <v>x</v>
      </c>
    </row>
    <row r="709" spans="1:18" ht="15.75" hidden="1" customHeight="1">
      <c r="A709" s="32">
        <f t="shared" si="28"/>
        <v>4</v>
      </c>
      <c r="B709" s="33">
        <f t="shared" si="29"/>
        <v>42844</v>
      </c>
      <c r="C709" s="108" t="s">
        <v>448</v>
      </c>
      <c r="D709" s="33">
        <v>42844</v>
      </c>
      <c r="E709" s="86" t="s">
        <v>851</v>
      </c>
      <c r="F709" s="101"/>
      <c r="G709" s="149"/>
      <c r="H709" s="97"/>
      <c r="I709" s="97"/>
      <c r="J709" s="96"/>
      <c r="K709" s="97"/>
      <c r="L709" s="34">
        <v>4100000</v>
      </c>
      <c r="M709" s="35"/>
      <c r="N709" s="35" t="s">
        <v>33</v>
      </c>
      <c r="O709" s="43" t="str">
        <f>IF(AND('331-CT'!$G$5=TH!G709,OR(M709="331",N709="331")),"x","")</f>
        <v/>
      </c>
      <c r="P709" s="43" t="str">
        <f>IF(AND(A709='111'!$L$11,OR($M709=$P$7,$N709=$P$7)),"x","")</f>
        <v/>
      </c>
      <c r="Q709" s="43" t="str">
        <f>IF(AND($M709=$P$7,$A709&lt;'111'!$L$11),"x","")</f>
        <v/>
      </c>
      <c r="R709" s="43" t="str">
        <f>IF(AND($N709=$P$7,$A709&lt;'111'!$L$11),"x","")</f>
        <v>x</v>
      </c>
    </row>
    <row r="710" spans="1:18" ht="15.75" hidden="1" customHeight="1">
      <c r="A710" s="32">
        <f t="shared" si="28"/>
        <v>4</v>
      </c>
      <c r="B710" s="33">
        <f t="shared" si="29"/>
        <v>42844</v>
      </c>
      <c r="C710" s="108" t="s">
        <v>449</v>
      </c>
      <c r="D710" s="33">
        <v>42844</v>
      </c>
      <c r="E710" s="86" t="s">
        <v>852</v>
      </c>
      <c r="F710" s="101"/>
      <c r="G710" s="149"/>
      <c r="H710" s="97"/>
      <c r="I710" s="97"/>
      <c r="J710" s="96"/>
      <c r="K710" s="97"/>
      <c r="L710" s="34">
        <v>11000000</v>
      </c>
      <c r="M710" s="35"/>
      <c r="N710" s="35" t="s">
        <v>33</v>
      </c>
      <c r="O710" s="43" t="str">
        <f>IF(AND('331-CT'!$G$5=TH!G710,OR(M710="331",N710="331")),"x","")</f>
        <v/>
      </c>
      <c r="P710" s="43" t="str">
        <f>IF(AND(A710='111'!$L$11,OR($M710=$P$7,$N710=$P$7)),"x","")</f>
        <v/>
      </c>
      <c r="Q710" s="43" t="str">
        <f>IF(AND($M710=$P$7,$A710&lt;'111'!$L$11),"x","")</f>
        <v/>
      </c>
      <c r="R710" s="43" t="str">
        <f>IF(AND($N710=$P$7,$A710&lt;'111'!$L$11),"x","")</f>
        <v>x</v>
      </c>
    </row>
    <row r="711" spans="1:18" ht="15.75" hidden="1" customHeight="1">
      <c r="A711" s="32">
        <f t="shared" si="28"/>
        <v>4</v>
      </c>
      <c r="B711" s="33">
        <f t="shared" si="29"/>
        <v>42844</v>
      </c>
      <c r="C711" s="108" t="s">
        <v>450</v>
      </c>
      <c r="D711" s="33">
        <v>42844</v>
      </c>
      <c r="E711" s="86" t="s">
        <v>853</v>
      </c>
      <c r="F711" s="101"/>
      <c r="G711" s="149"/>
      <c r="H711" s="97"/>
      <c r="I711" s="97"/>
      <c r="J711" s="96"/>
      <c r="K711" s="97"/>
      <c r="L711" s="34">
        <v>212000</v>
      </c>
      <c r="M711" s="35"/>
      <c r="N711" s="35" t="s">
        <v>33</v>
      </c>
      <c r="O711" s="43" t="str">
        <f>IF(AND('331-CT'!$G$5=TH!G711,OR(M711="331",N711="331")),"x","")</f>
        <v/>
      </c>
      <c r="P711" s="43" t="str">
        <f>IF(AND(A711='111'!$L$11,OR($M711=$P$7,$N711=$P$7)),"x","")</f>
        <v/>
      </c>
      <c r="Q711" s="43" t="str">
        <f>IF(AND($M711=$P$7,$A711&lt;'111'!$L$11),"x","")</f>
        <v/>
      </c>
      <c r="R711" s="43" t="str">
        <f>IF(AND($N711=$P$7,$A711&lt;'111'!$L$11),"x","")</f>
        <v>x</v>
      </c>
    </row>
    <row r="712" spans="1:18" ht="15.75" hidden="1" customHeight="1">
      <c r="A712" s="32">
        <f t="shared" si="28"/>
        <v>4</v>
      </c>
      <c r="B712" s="33">
        <f t="shared" si="29"/>
        <v>42844</v>
      </c>
      <c r="C712" s="108" t="s">
        <v>451</v>
      </c>
      <c r="D712" s="33">
        <v>42844</v>
      </c>
      <c r="E712" s="86" t="s">
        <v>854</v>
      </c>
      <c r="F712" s="101"/>
      <c r="G712" s="149"/>
      <c r="H712" s="97"/>
      <c r="I712" s="97"/>
      <c r="J712" s="96"/>
      <c r="K712" s="97"/>
      <c r="L712" s="34">
        <v>15011000</v>
      </c>
      <c r="M712" s="35"/>
      <c r="N712" s="35" t="s">
        <v>33</v>
      </c>
      <c r="O712" s="43" t="str">
        <f>IF(AND('331-CT'!$G$5=TH!G712,OR(M712="331",N712="331")),"x","")</f>
        <v/>
      </c>
      <c r="P712" s="43" t="str">
        <f>IF(AND(A712='111'!$L$11,OR($M712=$P$7,$N712=$P$7)),"x","")</f>
        <v/>
      </c>
      <c r="Q712" s="43" t="str">
        <f>IF(AND($M712=$P$7,$A712&lt;'111'!$L$11),"x","")</f>
        <v/>
      </c>
      <c r="R712" s="43" t="str">
        <f>IF(AND($N712=$P$7,$A712&lt;'111'!$L$11),"x","")</f>
        <v>x</v>
      </c>
    </row>
    <row r="713" spans="1:18" ht="15.75" hidden="1" customHeight="1">
      <c r="A713" s="32">
        <f t="shared" si="28"/>
        <v>4</v>
      </c>
      <c r="B713" s="33">
        <f t="shared" si="29"/>
        <v>42844</v>
      </c>
      <c r="C713" s="108" t="s">
        <v>452</v>
      </c>
      <c r="D713" s="33">
        <v>42844</v>
      </c>
      <c r="E713" s="86" t="s">
        <v>855</v>
      </c>
      <c r="F713" s="101"/>
      <c r="G713" s="149"/>
      <c r="H713" s="97"/>
      <c r="I713" s="97"/>
      <c r="J713" s="96"/>
      <c r="K713" s="97"/>
      <c r="L713" s="34">
        <v>1000000</v>
      </c>
      <c r="M713" s="35"/>
      <c r="N713" s="35" t="s">
        <v>33</v>
      </c>
      <c r="O713" s="43" t="str">
        <f>IF(AND('331-CT'!$G$5=TH!G713,OR(M713="331",N713="331")),"x","")</f>
        <v/>
      </c>
      <c r="P713" s="43" t="str">
        <f>IF(AND(A713='111'!$L$11,OR($M713=$P$7,$N713=$P$7)),"x","")</f>
        <v/>
      </c>
      <c r="Q713" s="43" t="str">
        <f>IF(AND($M713=$P$7,$A713&lt;'111'!$L$11),"x","")</f>
        <v/>
      </c>
      <c r="R713" s="43" t="str">
        <f>IF(AND($N713=$P$7,$A713&lt;'111'!$L$11),"x","")</f>
        <v>x</v>
      </c>
    </row>
    <row r="714" spans="1:18" ht="15.75" hidden="1" customHeight="1">
      <c r="A714" s="32">
        <f t="shared" si="28"/>
        <v>4</v>
      </c>
      <c r="B714" s="33">
        <f t="shared" si="29"/>
        <v>42845</v>
      </c>
      <c r="C714" s="108" t="s">
        <v>445</v>
      </c>
      <c r="D714" s="33">
        <v>42845</v>
      </c>
      <c r="E714" s="86" t="s">
        <v>790</v>
      </c>
      <c r="F714" s="101"/>
      <c r="G714" s="149"/>
      <c r="H714" s="97"/>
      <c r="I714" s="97"/>
      <c r="J714" s="96"/>
      <c r="K714" s="97"/>
      <c r="L714" s="34">
        <v>2000000</v>
      </c>
      <c r="M714" s="35" t="s">
        <v>33</v>
      </c>
      <c r="N714" s="35"/>
      <c r="O714" s="43" t="str">
        <f>IF(AND('331-CT'!$G$5=TH!G714,OR(M714="331",N714="331")),"x","")</f>
        <v/>
      </c>
      <c r="P714" s="43" t="str">
        <f>IF(AND(A714='111'!$L$11,OR($M714=$P$7,$N714=$P$7)),"x","")</f>
        <v/>
      </c>
      <c r="Q714" s="43" t="str">
        <f>IF(AND($M714=$P$7,$A714&lt;'111'!$L$11),"x","")</f>
        <v>x</v>
      </c>
      <c r="R714" s="43" t="str">
        <f>IF(AND($N714=$P$7,$A714&lt;'111'!$L$11),"x","")</f>
        <v/>
      </c>
    </row>
    <row r="715" spans="1:18" ht="15.75" hidden="1" customHeight="1">
      <c r="A715" s="32">
        <f t="shared" si="28"/>
        <v>4</v>
      </c>
      <c r="B715" s="33">
        <f t="shared" si="29"/>
        <v>42845</v>
      </c>
      <c r="C715" s="108" t="s">
        <v>477</v>
      </c>
      <c r="D715" s="33">
        <v>42845</v>
      </c>
      <c r="E715" s="86" t="s">
        <v>861</v>
      </c>
      <c r="F715" s="101"/>
      <c r="G715" s="149"/>
      <c r="H715" s="97"/>
      <c r="I715" s="97"/>
      <c r="J715" s="96"/>
      <c r="K715" s="97"/>
      <c r="L715" s="34">
        <v>3750000</v>
      </c>
      <c r="M715" s="35"/>
      <c r="N715" s="35" t="s">
        <v>33</v>
      </c>
      <c r="O715" s="43" t="str">
        <f>IF(AND('331-CT'!$G$5=TH!G715,OR(M715="331",N715="331")),"x","")</f>
        <v/>
      </c>
      <c r="P715" s="43" t="str">
        <f>IF(AND(A715='111'!$L$11,OR($M715=$P$7,$N715=$P$7)),"x","")</f>
        <v/>
      </c>
      <c r="Q715" s="43" t="str">
        <f>IF(AND($M715=$P$7,$A715&lt;'111'!$L$11),"x","")</f>
        <v/>
      </c>
      <c r="R715" s="43" t="str">
        <f>IF(AND($N715=$P$7,$A715&lt;'111'!$L$11),"x","")</f>
        <v>x</v>
      </c>
    </row>
    <row r="716" spans="1:18" ht="15.75" hidden="1" customHeight="1">
      <c r="A716" s="32">
        <f t="shared" ref="A716:A778" si="35">IF(B716&lt;&gt;"",MONTH(B716),"")</f>
        <v>4</v>
      </c>
      <c r="B716" s="33">
        <f t="shared" ref="B716:B778" si="36">D716</f>
        <v>42845</v>
      </c>
      <c r="C716" s="108" t="s">
        <v>483</v>
      </c>
      <c r="D716" s="33">
        <v>42845</v>
      </c>
      <c r="E716" s="86" t="s">
        <v>862</v>
      </c>
      <c r="F716" s="101"/>
      <c r="G716" s="149" t="s">
        <v>344</v>
      </c>
      <c r="H716" s="97"/>
      <c r="I716" s="97"/>
      <c r="J716" s="96"/>
      <c r="K716" s="97"/>
      <c r="L716" s="34">
        <v>568000000</v>
      </c>
      <c r="M716" s="35" t="s">
        <v>33</v>
      </c>
      <c r="N716" s="35"/>
      <c r="O716" s="43" t="str">
        <f>IF(AND('331-CT'!$G$5=TH!G716,OR(M716="331",N716="331")),"x","")</f>
        <v/>
      </c>
      <c r="P716" s="43" t="str">
        <f>IF(AND(A716='111'!$L$11,OR($M716=$P$7,$N716=$P$7)),"x","")</f>
        <v/>
      </c>
      <c r="Q716" s="43" t="str">
        <f>IF(AND($M716=$P$7,$A716&lt;'111'!$L$11),"x","")</f>
        <v>x</v>
      </c>
      <c r="R716" s="43" t="str">
        <f>IF(AND($N716=$P$7,$A716&lt;'111'!$L$11),"x","")</f>
        <v/>
      </c>
    </row>
    <row r="717" spans="1:18" ht="15.75" hidden="1" customHeight="1">
      <c r="A717" s="32">
        <f t="shared" si="35"/>
        <v>4</v>
      </c>
      <c r="B717" s="33">
        <f t="shared" si="36"/>
        <v>42845</v>
      </c>
      <c r="C717" s="108" t="s">
        <v>484</v>
      </c>
      <c r="D717" s="33">
        <v>42845</v>
      </c>
      <c r="E717" s="86" t="s">
        <v>561</v>
      </c>
      <c r="F717" s="101"/>
      <c r="G717" s="149"/>
      <c r="H717" s="97"/>
      <c r="I717" s="97"/>
      <c r="J717" s="96"/>
      <c r="K717" s="97"/>
      <c r="L717" s="34">
        <v>6050000000</v>
      </c>
      <c r="M717" s="35" t="s">
        <v>33</v>
      </c>
      <c r="N717" s="35"/>
      <c r="O717" s="43" t="str">
        <f>IF(AND('331-CT'!$G$5=TH!G717,OR(M717="331",N717="331")),"x","")</f>
        <v/>
      </c>
      <c r="P717" s="43" t="str">
        <f>IF(AND(A717='111'!$L$11,OR($M717=$P$7,$N717=$P$7)),"x","")</f>
        <v/>
      </c>
      <c r="Q717" s="43" t="str">
        <f>IF(AND($M717=$P$7,$A717&lt;'111'!$L$11),"x","")</f>
        <v>x</v>
      </c>
      <c r="R717" s="43" t="str">
        <f>IF(AND($N717=$P$7,$A717&lt;'111'!$L$11),"x","")</f>
        <v/>
      </c>
    </row>
    <row r="718" spans="1:18" ht="15.75" hidden="1" customHeight="1">
      <c r="A718" s="32">
        <f t="shared" si="35"/>
        <v>4</v>
      </c>
      <c r="B718" s="33">
        <f t="shared" si="36"/>
        <v>42845</v>
      </c>
      <c r="C718" s="108" t="s">
        <v>478</v>
      </c>
      <c r="D718" s="33">
        <v>42845</v>
      </c>
      <c r="E718" s="86" t="s">
        <v>863</v>
      </c>
      <c r="F718" s="101"/>
      <c r="G718" s="149"/>
      <c r="H718" s="97"/>
      <c r="I718" s="97"/>
      <c r="J718" s="96"/>
      <c r="K718" s="97"/>
      <c r="L718" s="34">
        <v>3620000000</v>
      </c>
      <c r="M718" s="35"/>
      <c r="N718" s="35" t="s">
        <v>33</v>
      </c>
      <c r="O718" s="43" t="str">
        <f>IF(AND('331-CT'!$G$5=TH!G718,OR(M718="331",N718="331")),"x","")</f>
        <v/>
      </c>
      <c r="P718" s="43" t="str">
        <f>IF(AND(A718='111'!$L$11,OR($M718=$P$7,$N718=$P$7)),"x","")</f>
        <v/>
      </c>
      <c r="Q718" s="43" t="str">
        <f>IF(AND($M718=$P$7,$A718&lt;'111'!$L$11),"x","")</f>
        <v/>
      </c>
      <c r="R718" s="43" t="str">
        <f>IF(AND($N718=$P$7,$A718&lt;'111'!$L$11),"x","")</f>
        <v>x</v>
      </c>
    </row>
    <row r="719" spans="1:18" ht="15.75" customHeight="1">
      <c r="A719" s="32">
        <f t="shared" si="35"/>
        <v>4</v>
      </c>
      <c r="B719" s="33">
        <f t="shared" si="36"/>
        <v>42845</v>
      </c>
      <c r="C719" s="108"/>
      <c r="D719" s="33">
        <v>42845</v>
      </c>
      <c r="E719" s="86" t="s">
        <v>896</v>
      </c>
      <c r="F719" s="101"/>
      <c r="G719" s="149" t="s">
        <v>878</v>
      </c>
      <c r="H719" s="97">
        <v>1000</v>
      </c>
      <c r="I719" s="97">
        <v>650000</v>
      </c>
      <c r="J719" s="96"/>
      <c r="K719" s="97"/>
      <c r="L719" s="34">
        <f>ROUND(H719*I719,-3)</f>
        <v>650000000</v>
      </c>
      <c r="M719" s="35" t="s">
        <v>92</v>
      </c>
      <c r="N719" s="35" t="s">
        <v>8</v>
      </c>
      <c r="O719" s="43" t="str">
        <f>IF(AND('331-CT'!$G$5=TH!G719,OR(M719="331",N719="331")),"x","")</f>
        <v/>
      </c>
      <c r="P719" s="43" t="str">
        <f>IF(AND(A719='111'!$L$11,OR($M719=$P$7,$N719=$P$7)),"x","")</f>
        <v/>
      </c>
      <c r="Q719" s="43" t="str">
        <f>IF(AND($M719=$P$7,$A719&lt;'111'!$L$11),"x","")</f>
        <v/>
      </c>
      <c r="R719" s="43" t="str">
        <f>IF(AND($N719=$P$7,$A719&lt;'111'!$L$11),"x","")</f>
        <v/>
      </c>
    </row>
    <row r="720" spans="1:18" ht="15.75" hidden="1" customHeight="1">
      <c r="A720" s="32">
        <f t="shared" si="35"/>
        <v>4</v>
      </c>
      <c r="B720" s="33">
        <f t="shared" si="36"/>
        <v>42846</v>
      </c>
      <c r="C720" s="108" t="s">
        <v>479</v>
      </c>
      <c r="D720" s="33">
        <v>42846</v>
      </c>
      <c r="E720" s="86" t="s">
        <v>864</v>
      </c>
      <c r="F720" s="101"/>
      <c r="G720" s="149"/>
      <c r="H720" s="97"/>
      <c r="I720" s="97"/>
      <c r="J720" s="96"/>
      <c r="K720" s="97"/>
      <c r="L720" s="34">
        <v>640212000</v>
      </c>
      <c r="M720" s="35"/>
      <c r="N720" s="35" t="s">
        <v>33</v>
      </c>
      <c r="O720" s="43" t="str">
        <f>IF(AND('331-CT'!$G$5=TH!G720,OR(M720="331",N720="331")),"x","")</f>
        <v/>
      </c>
      <c r="P720" s="43" t="str">
        <f>IF(AND(A720='111'!$L$11,OR($M720=$P$7,$N720=$P$7)),"x","")</f>
        <v/>
      </c>
      <c r="Q720" s="43" t="str">
        <f>IF(AND($M720=$P$7,$A720&lt;'111'!$L$11),"x","")</f>
        <v/>
      </c>
      <c r="R720" s="43" t="str">
        <f>IF(AND($N720=$P$7,$A720&lt;'111'!$L$11),"x","")</f>
        <v>x</v>
      </c>
    </row>
    <row r="721" spans="1:18" ht="15.75" hidden="1" customHeight="1">
      <c r="A721" s="32">
        <f t="shared" si="35"/>
        <v>4</v>
      </c>
      <c r="B721" s="33">
        <f t="shared" si="36"/>
        <v>42846</v>
      </c>
      <c r="C721" s="108" t="s">
        <v>480</v>
      </c>
      <c r="D721" s="33">
        <v>42846</v>
      </c>
      <c r="E721" s="86" t="s">
        <v>630</v>
      </c>
      <c r="F721" s="101"/>
      <c r="G721" s="149" t="s">
        <v>707</v>
      </c>
      <c r="H721" s="97"/>
      <c r="I721" s="97"/>
      <c r="J721" s="96"/>
      <c r="K721" s="97"/>
      <c r="L721" s="34">
        <v>150000000</v>
      </c>
      <c r="M721" s="35" t="s">
        <v>8</v>
      </c>
      <c r="N721" s="35" t="s">
        <v>33</v>
      </c>
      <c r="O721" s="43" t="str">
        <f>IF(AND('331-CT'!$G$5=TH!G721,OR(M721="331",N721="331")),"x","")</f>
        <v/>
      </c>
      <c r="P721" s="43" t="str">
        <f>IF(AND(A721='111'!$L$11,OR($M721=$P$7,$N721=$P$7)),"x","")</f>
        <v/>
      </c>
      <c r="Q721" s="43" t="str">
        <f>IF(AND($M721=$P$7,$A721&lt;'111'!$L$11),"x","")</f>
        <v/>
      </c>
      <c r="R721" s="43" t="str">
        <f>IF(AND($N721=$P$7,$A721&lt;'111'!$L$11),"x","")</f>
        <v>x</v>
      </c>
    </row>
    <row r="722" spans="1:18" ht="15.75" hidden="1" customHeight="1">
      <c r="A722" s="32">
        <f t="shared" si="35"/>
        <v>4</v>
      </c>
      <c r="B722" s="33">
        <f t="shared" si="36"/>
        <v>42846</v>
      </c>
      <c r="C722" s="108" t="s">
        <v>486</v>
      </c>
      <c r="D722" s="33">
        <v>42846</v>
      </c>
      <c r="E722" s="86" t="s">
        <v>630</v>
      </c>
      <c r="F722" s="101"/>
      <c r="G722" s="41" t="s">
        <v>747</v>
      </c>
      <c r="H722" s="97"/>
      <c r="I722" s="97"/>
      <c r="J722" s="96"/>
      <c r="K722" s="97"/>
      <c r="L722" s="34">
        <v>70000000</v>
      </c>
      <c r="M722" s="35" t="s">
        <v>8</v>
      </c>
      <c r="N722" s="35" t="s">
        <v>33</v>
      </c>
      <c r="O722" s="43" t="str">
        <f>IF(AND('331-CT'!$G$5=TH!G722,OR(M722="331",N722="331")),"x","")</f>
        <v/>
      </c>
      <c r="P722" s="43" t="str">
        <f>IF(AND(A722='111'!$L$11,OR($M722=$P$7,$N722=$P$7)),"x","")</f>
        <v/>
      </c>
      <c r="Q722" s="43" t="str">
        <f>IF(AND($M722=$P$7,$A722&lt;'111'!$L$11),"x","")</f>
        <v/>
      </c>
      <c r="R722" s="43" t="str">
        <f>IF(AND($N722=$P$7,$A722&lt;'111'!$L$11),"x","")</f>
        <v>x</v>
      </c>
    </row>
    <row r="723" spans="1:18" ht="15.75" hidden="1" customHeight="1">
      <c r="A723" s="32">
        <f t="shared" si="35"/>
        <v>4</v>
      </c>
      <c r="B723" s="33">
        <f t="shared" si="36"/>
        <v>42846</v>
      </c>
      <c r="C723" s="108" t="s">
        <v>487</v>
      </c>
      <c r="D723" s="33">
        <v>42846</v>
      </c>
      <c r="E723" s="86" t="s">
        <v>630</v>
      </c>
      <c r="F723" s="101"/>
      <c r="G723" s="41" t="s">
        <v>78</v>
      </c>
      <c r="H723" s="97"/>
      <c r="I723" s="97"/>
      <c r="J723" s="96"/>
      <c r="K723" s="97"/>
      <c r="L723" s="34">
        <v>200000000</v>
      </c>
      <c r="M723" s="35" t="s">
        <v>8</v>
      </c>
      <c r="N723" s="35" t="s">
        <v>33</v>
      </c>
      <c r="O723" s="43" t="str">
        <f>IF(AND('331-CT'!$G$5=TH!G723,OR(M723="331",N723="331")),"x","")</f>
        <v/>
      </c>
      <c r="P723" s="43" t="str">
        <f>IF(AND(A723='111'!$L$11,OR($M723=$P$7,$N723=$P$7)),"x","")</f>
        <v/>
      </c>
      <c r="Q723" s="43" t="str">
        <f>IF(AND($M723=$P$7,$A723&lt;'111'!$L$11),"x","")</f>
        <v/>
      </c>
      <c r="R723" s="43" t="str">
        <f>IF(AND($N723=$P$7,$A723&lt;'111'!$L$11),"x","")</f>
        <v>x</v>
      </c>
    </row>
    <row r="724" spans="1:18" ht="15.75" hidden="1" customHeight="1">
      <c r="A724" s="32">
        <f t="shared" si="35"/>
        <v>4</v>
      </c>
      <c r="B724" s="33">
        <f t="shared" si="36"/>
        <v>42846</v>
      </c>
      <c r="C724" s="108" t="s">
        <v>488</v>
      </c>
      <c r="D724" s="33">
        <v>42846</v>
      </c>
      <c r="E724" s="86" t="s">
        <v>865</v>
      </c>
      <c r="F724" s="101"/>
      <c r="G724" s="149"/>
      <c r="H724" s="97"/>
      <c r="I724" s="97"/>
      <c r="J724" s="96"/>
      <c r="K724" s="97"/>
      <c r="L724" s="34">
        <v>64022000</v>
      </c>
      <c r="M724" s="35"/>
      <c r="N724" s="35" t="s">
        <v>33</v>
      </c>
      <c r="O724" s="43" t="str">
        <f>IF(AND('331-CT'!$G$5=TH!G724,OR(M724="331",N724="331")),"x","")</f>
        <v/>
      </c>
      <c r="P724" s="43" t="str">
        <f>IF(AND(A724='111'!$L$11,OR($M724=$P$7,$N724=$P$7)),"x","")</f>
        <v/>
      </c>
      <c r="Q724" s="43" t="str">
        <f>IF(AND($M724=$P$7,$A724&lt;'111'!$L$11),"x","")</f>
        <v/>
      </c>
      <c r="R724" s="43" t="str">
        <f>IF(AND($N724=$P$7,$A724&lt;'111'!$L$11),"x","")</f>
        <v>x</v>
      </c>
    </row>
    <row r="725" spans="1:18" ht="15.75" hidden="1" customHeight="1">
      <c r="A725" s="32">
        <f t="shared" si="35"/>
        <v>4</v>
      </c>
      <c r="B725" s="33">
        <f t="shared" si="36"/>
        <v>42846</v>
      </c>
      <c r="C725" s="108" t="s">
        <v>489</v>
      </c>
      <c r="D725" s="33">
        <v>42846</v>
      </c>
      <c r="E725" s="86" t="s">
        <v>866</v>
      </c>
      <c r="F725" s="101"/>
      <c r="G725" s="149"/>
      <c r="H725" s="97"/>
      <c r="I725" s="97"/>
      <c r="J725" s="96"/>
      <c r="K725" s="97"/>
      <c r="L725" s="34">
        <v>37533000</v>
      </c>
      <c r="M725" s="35"/>
      <c r="N725" s="35" t="s">
        <v>33</v>
      </c>
      <c r="O725" s="43" t="str">
        <f>IF(AND('331-CT'!$G$5=TH!G725,OR(M725="331",N725="331")),"x","")</f>
        <v/>
      </c>
      <c r="P725" s="43" t="str">
        <f>IF(AND(A725='111'!$L$11,OR($M725=$P$7,$N725=$P$7)),"x","")</f>
        <v/>
      </c>
      <c r="Q725" s="43" t="str">
        <f>IF(AND($M725=$P$7,$A725&lt;'111'!$L$11),"x","")</f>
        <v/>
      </c>
      <c r="R725" s="43" t="str">
        <f>IF(AND($N725=$P$7,$A725&lt;'111'!$L$11),"x","")</f>
        <v>x</v>
      </c>
    </row>
    <row r="726" spans="1:18" ht="15.75" hidden="1" customHeight="1">
      <c r="A726" s="32">
        <f t="shared" si="35"/>
        <v>4</v>
      </c>
      <c r="B726" s="33">
        <f t="shared" si="36"/>
        <v>42846</v>
      </c>
      <c r="C726" s="108" t="s">
        <v>490</v>
      </c>
      <c r="D726" s="33">
        <v>42846</v>
      </c>
      <c r="E726" s="86" t="s">
        <v>540</v>
      </c>
      <c r="F726" s="101"/>
      <c r="G726" s="149"/>
      <c r="H726" s="97"/>
      <c r="I726" s="97"/>
      <c r="J726" s="96"/>
      <c r="K726" s="97"/>
      <c r="L726" s="34">
        <v>10000000</v>
      </c>
      <c r="M726" s="35"/>
      <c r="N726" s="35" t="s">
        <v>33</v>
      </c>
      <c r="O726" s="43" t="str">
        <f>IF(AND('331-CT'!$G$5=TH!G726,OR(M726="331",N726="331")),"x","")</f>
        <v/>
      </c>
      <c r="P726" s="43" t="str">
        <f>IF(AND(A726='111'!$L$11,OR($M726=$P$7,$N726=$P$7)),"x","")</f>
        <v/>
      </c>
      <c r="Q726" s="43" t="str">
        <f>IF(AND($M726=$P$7,$A726&lt;'111'!$L$11),"x","")</f>
        <v/>
      </c>
      <c r="R726" s="43" t="str">
        <f>IF(AND($N726=$P$7,$A726&lt;'111'!$L$11),"x","")</f>
        <v>x</v>
      </c>
    </row>
    <row r="727" spans="1:18" ht="15.75" hidden="1" customHeight="1">
      <c r="A727" s="32">
        <f t="shared" si="35"/>
        <v>4</v>
      </c>
      <c r="B727" s="33">
        <f t="shared" si="36"/>
        <v>42846</v>
      </c>
      <c r="C727" s="108" t="s">
        <v>491</v>
      </c>
      <c r="D727" s="33">
        <v>42846</v>
      </c>
      <c r="E727" s="86" t="s">
        <v>867</v>
      </c>
      <c r="F727" s="101"/>
      <c r="G727" s="149"/>
      <c r="H727" s="97"/>
      <c r="I727" s="97"/>
      <c r="J727" s="96"/>
      <c r="K727" s="97"/>
      <c r="L727" s="34">
        <v>20000000</v>
      </c>
      <c r="M727" s="35"/>
      <c r="N727" s="35" t="s">
        <v>33</v>
      </c>
      <c r="O727" s="43" t="str">
        <f>IF(AND('331-CT'!$G$5=TH!G727,OR(M727="331",N727="331")),"x","")</f>
        <v/>
      </c>
      <c r="P727" s="43" t="str">
        <f>IF(AND(A727='111'!$L$11,OR($M727=$P$7,$N727=$P$7)),"x","")</f>
        <v/>
      </c>
      <c r="Q727" s="43" t="str">
        <f>IF(AND($M727=$P$7,$A727&lt;'111'!$L$11),"x","")</f>
        <v/>
      </c>
      <c r="R727" s="43" t="str">
        <f>IF(AND($N727=$P$7,$A727&lt;'111'!$L$11),"x","")</f>
        <v>x</v>
      </c>
    </row>
    <row r="728" spans="1:18" ht="15.75" hidden="1" customHeight="1">
      <c r="A728" s="32">
        <f t="shared" si="35"/>
        <v>4</v>
      </c>
      <c r="B728" s="33">
        <f t="shared" si="36"/>
        <v>42846</v>
      </c>
      <c r="C728" s="108" t="s">
        <v>492</v>
      </c>
      <c r="D728" s="33">
        <v>42846</v>
      </c>
      <c r="E728" s="86" t="s">
        <v>868</v>
      </c>
      <c r="F728" s="101"/>
      <c r="G728" s="149"/>
      <c r="H728" s="97"/>
      <c r="I728" s="97"/>
      <c r="J728" s="96"/>
      <c r="K728" s="97"/>
      <c r="L728" s="34">
        <v>30000000</v>
      </c>
      <c r="M728" s="35"/>
      <c r="N728" s="35" t="s">
        <v>33</v>
      </c>
      <c r="O728" s="43" t="str">
        <f>IF(AND('331-CT'!$G$5=TH!G728,OR(M728="331",N728="331")),"x","")</f>
        <v/>
      </c>
      <c r="P728" s="43" t="str">
        <f>IF(AND(A728='111'!$L$11,OR($M728=$P$7,$N728=$P$7)),"x","")</f>
        <v/>
      </c>
      <c r="Q728" s="43" t="str">
        <f>IF(AND($M728=$P$7,$A728&lt;'111'!$L$11),"x","")</f>
        <v/>
      </c>
      <c r="R728" s="43" t="str">
        <f>IF(AND($N728=$P$7,$A728&lt;'111'!$L$11),"x","")</f>
        <v>x</v>
      </c>
    </row>
    <row r="729" spans="1:18" ht="15.75" hidden="1" customHeight="1">
      <c r="A729" s="32">
        <f t="shared" si="35"/>
        <v>4</v>
      </c>
      <c r="B729" s="33">
        <f t="shared" si="36"/>
        <v>42846</v>
      </c>
      <c r="C729" s="108" t="s">
        <v>485</v>
      </c>
      <c r="D729" s="33">
        <v>42846</v>
      </c>
      <c r="E729" s="86" t="s">
        <v>561</v>
      </c>
      <c r="F729" s="101"/>
      <c r="G729" s="149"/>
      <c r="H729" s="97"/>
      <c r="I729" s="97"/>
      <c r="J729" s="96"/>
      <c r="K729" s="97"/>
      <c r="L729" s="34">
        <v>420000000</v>
      </c>
      <c r="M729" s="35" t="s">
        <v>33</v>
      </c>
      <c r="N729" s="35"/>
      <c r="O729" s="43" t="str">
        <f>IF(AND('331-CT'!$G$5=TH!G729,OR(M729="331",N729="331")),"x","")</f>
        <v/>
      </c>
      <c r="P729" s="43" t="str">
        <f>IF(AND(A729='111'!$L$11,OR($M729=$P$7,$N729=$P$7)),"x","")</f>
        <v/>
      </c>
      <c r="Q729" s="43" t="str">
        <f>IF(AND($M729=$P$7,$A729&lt;'111'!$L$11),"x","")</f>
        <v>x</v>
      </c>
      <c r="R729" s="43" t="str">
        <f>IF(AND($N729=$P$7,$A729&lt;'111'!$L$11),"x","")</f>
        <v/>
      </c>
    </row>
    <row r="730" spans="1:18" ht="15.75" hidden="1" customHeight="1">
      <c r="A730" s="32">
        <f t="shared" si="35"/>
        <v>4</v>
      </c>
      <c r="B730" s="33">
        <f t="shared" si="36"/>
        <v>42846</v>
      </c>
      <c r="C730" s="108" t="s">
        <v>513</v>
      </c>
      <c r="D730" s="33">
        <v>42846</v>
      </c>
      <c r="E730" s="86" t="s">
        <v>869</v>
      </c>
      <c r="F730" s="101"/>
      <c r="G730" s="149"/>
      <c r="H730" s="97"/>
      <c r="I730" s="97"/>
      <c r="J730" s="96"/>
      <c r="K730" s="97"/>
      <c r="L730" s="34">
        <v>200000000</v>
      </c>
      <c r="M730" s="35" t="s">
        <v>33</v>
      </c>
      <c r="N730" s="35"/>
      <c r="O730" s="43" t="str">
        <f>IF(AND('331-CT'!$G$5=TH!G730,OR(M730="331",N730="331")),"x","")</f>
        <v/>
      </c>
      <c r="P730" s="43" t="str">
        <f>IF(AND(A730='111'!$L$11,OR($M730=$P$7,$N730=$P$7)),"x","")</f>
        <v/>
      </c>
      <c r="Q730" s="43" t="str">
        <f>IF(AND($M730=$P$7,$A730&lt;'111'!$L$11),"x","")</f>
        <v>x</v>
      </c>
      <c r="R730" s="43" t="str">
        <f>IF(AND($N730=$P$7,$A730&lt;'111'!$L$11),"x","")</f>
        <v/>
      </c>
    </row>
    <row r="731" spans="1:18" ht="15.75" hidden="1" customHeight="1">
      <c r="A731" s="32">
        <f t="shared" si="35"/>
        <v>4</v>
      </c>
      <c r="B731" s="33">
        <f t="shared" si="36"/>
        <v>42846</v>
      </c>
      <c r="C731" s="108" t="s">
        <v>514</v>
      </c>
      <c r="D731" s="33">
        <v>42846</v>
      </c>
      <c r="E731" s="86" t="s">
        <v>870</v>
      </c>
      <c r="F731" s="101"/>
      <c r="G731" s="149"/>
      <c r="H731" s="97"/>
      <c r="I731" s="97"/>
      <c r="J731" s="96"/>
      <c r="K731" s="97"/>
      <c r="L731" s="34">
        <v>2000000000</v>
      </c>
      <c r="M731" s="35" t="s">
        <v>33</v>
      </c>
      <c r="N731" s="35"/>
      <c r="O731" s="43" t="str">
        <f>IF(AND('331-CT'!$G$5=TH!G731,OR(M731="331",N731="331")),"x","")</f>
        <v/>
      </c>
      <c r="P731" s="43" t="str">
        <f>IF(AND(A731='111'!$L$11,OR($M731=$P$7,$N731=$P$7)),"x","")</f>
        <v/>
      </c>
      <c r="Q731" s="43" t="str">
        <f>IF(AND($M731=$P$7,$A731&lt;'111'!$L$11),"x","")</f>
        <v>x</v>
      </c>
      <c r="R731" s="43" t="str">
        <f>IF(AND($N731=$P$7,$A731&lt;'111'!$L$11),"x","")</f>
        <v/>
      </c>
    </row>
    <row r="732" spans="1:18" ht="15.75" hidden="1" customHeight="1">
      <c r="A732" s="32">
        <f t="shared" si="35"/>
        <v>4</v>
      </c>
      <c r="B732" s="33">
        <f t="shared" si="36"/>
        <v>42846</v>
      </c>
      <c r="C732" s="108" t="s">
        <v>517</v>
      </c>
      <c r="D732" s="33">
        <v>42846</v>
      </c>
      <c r="E732" s="86" t="s">
        <v>871</v>
      </c>
      <c r="F732" s="101"/>
      <c r="G732" s="149"/>
      <c r="H732" s="97"/>
      <c r="I732" s="97"/>
      <c r="J732" s="96"/>
      <c r="K732" s="97"/>
      <c r="L732" s="34">
        <v>2000000000</v>
      </c>
      <c r="M732" s="35" t="s">
        <v>33</v>
      </c>
      <c r="N732" s="35"/>
      <c r="O732" s="43" t="str">
        <f>IF(AND('331-CT'!$G$5=TH!G732,OR(M732="331",N732="331")),"x","")</f>
        <v/>
      </c>
      <c r="P732" s="43" t="str">
        <f>IF(AND(A732='111'!$L$11,OR($M732=$P$7,$N732=$P$7)),"x","")</f>
        <v/>
      </c>
      <c r="Q732" s="43" t="str">
        <f>IF(AND($M732=$P$7,$A732&lt;'111'!$L$11),"x","")</f>
        <v>x</v>
      </c>
      <c r="R732" s="43" t="str">
        <f>IF(AND($N732=$P$7,$A732&lt;'111'!$L$11),"x","")</f>
        <v/>
      </c>
    </row>
    <row r="733" spans="1:18" ht="15.75" hidden="1" customHeight="1">
      <c r="A733" s="32">
        <f t="shared" si="35"/>
        <v>4</v>
      </c>
      <c r="B733" s="33">
        <f t="shared" si="36"/>
        <v>42846</v>
      </c>
      <c r="C733" s="108" t="s">
        <v>534</v>
      </c>
      <c r="D733" s="33">
        <v>42846</v>
      </c>
      <c r="E733" s="86" t="s">
        <v>872</v>
      </c>
      <c r="F733" s="101"/>
      <c r="G733" s="149"/>
      <c r="H733" s="97"/>
      <c r="I733" s="97"/>
      <c r="J733" s="96"/>
      <c r="K733" s="97"/>
      <c r="L733" s="34">
        <v>31000000</v>
      </c>
      <c r="M733" s="35" t="s">
        <v>33</v>
      </c>
      <c r="N733" s="35"/>
      <c r="O733" s="43" t="str">
        <f>IF(AND('331-CT'!$G$5=TH!G733,OR(M733="331",N733="331")),"x","")</f>
        <v/>
      </c>
      <c r="P733" s="43" t="str">
        <f>IF(AND(A733='111'!$L$11,OR($M733=$P$7,$N733=$P$7)),"x","")</f>
        <v/>
      </c>
      <c r="Q733" s="43" t="str">
        <f>IF(AND($M733=$P$7,$A733&lt;'111'!$L$11),"x","")</f>
        <v>x</v>
      </c>
      <c r="R733" s="43" t="str">
        <f>IF(AND($N733=$P$7,$A733&lt;'111'!$L$11),"x","")</f>
        <v/>
      </c>
    </row>
    <row r="734" spans="1:18" ht="15.75" hidden="1" customHeight="1">
      <c r="A734" s="32">
        <f t="shared" si="35"/>
        <v>4</v>
      </c>
      <c r="B734" s="33">
        <f t="shared" si="36"/>
        <v>42846</v>
      </c>
      <c r="C734" s="108" t="s">
        <v>493</v>
      </c>
      <c r="D734" s="33">
        <v>42846</v>
      </c>
      <c r="E734" s="86" t="s">
        <v>873</v>
      </c>
      <c r="F734" s="101"/>
      <c r="G734" s="149"/>
      <c r="H734" s="97"/>
      <c r="I734" s="97"/>
      <c r="J734" s="96"/>
      <c r="K734" s="97"/>
      <c r="L734" s="34">
        <v>4801000000</v>
      </c>
      <c r="M734" s="35"/>
      <c r="N734" s="35" t="s">
        <v>33</v>
      </c>
      <c r="O734" s="43" t="str">
        <f>IF(AND('331-CT'!$G$5=TH!G734,OR(M734="331",N734="331")),"x","")</f>
        <v/>
      </c>
      <c r="P734" s="43" t="str">
        <f>IF(AND(A734='111'!$L$11,OR($M734=$P$7,$N734=$P$7)),"x","")</f>
        <v/>
      </c>
      <c r="Q734" s="43" t="str">
        <f>IF(AND($M734=$P$7,$A734&lt;'111'!$L$11),"x","")</f>
        <v/>
      </c>
      <c r="R734" s="43" t="str">
        <f>IF(AND($N734=$P$7,$A734&lt;'111'!$L$11),"x","")</f>
        <v>x</v>
      </c>
    </row>
    <row r="735" spans="1:18" ht="15.75" hidden="1" customHeight="1">
      <c r="A735" s="32">
        <f t="shared" si="35"/>
        <v>4</v>
      </c>
      <c r="B735" s="33">
        <f t="shared" si="36"/>
        <v>42846</v>
      </c>
      <c r="C735" s="108" t="s">
        <v>494</v>
      </c>
      <c r="D735" s="33">
        <v>42846</v>
      </c>
      <c r="E735" s="86" t="s">
        <v>874</v>
      </c>
      <c r="F735" s="101"/>
      <c r="G735" s="149"/>
      <c r="H735" s="97"/>
      <c r="I735" s="97"/>
      <c r="J735" s="96"/>
      <c r="K735" s="97"/>
      <c r="L735" s="34">
        <v>200066000</v>
      </c>
      <c r="M735" s="35"/>
      <c r="N735" s="35" t="s">
        <v>33</v>
      </c>
      <c r="O735" s="43" t="str">
        <f>IF(AND('331-CT'!$G$5=TH!G735,OR(M735="331",N735="331")),"x","")</f>
        <v/>
      </c>
      <c r="P735" s="43" t="str">
        <f>IF(AND(A735='111'!$L$11,OR($M735=$P$7,$N735=$P$7)),"x","")</f>
        <v/>
      </c>
      <c r="Q735" s="43" t="str">
        <f>IF(AND($M735=$P$7,$A735&lt;'111'!$L$11),"x","")</f>
        <v/>
      </c>
      <c r="R735" s="43" t="str">
        <f>IF(AND($N735=$P$7,$A735&lt;'111'!$L$11),"x","")</f>
        <v>x</v>
      </c>
    </row>
    <row r="736" spans="1:18" ht="15.75" hidden="1" customHeight="1">
      <c r="A736" s="32">
        <f t="shared" si="35"/>
        <v>4</v>
      </c>
      <c r="B736" s="33">
        <f t="shared" si="36"/>
        <v>42846</v>
      </c>
      <c r="C736" s="108" t="s">
        <v>538</v>
      </c>
      <c r="D736" s="33">
        <v>42846</v>
      </c>
      <c r="E736" s="86" t="s">
        <v>875</v>
      </c>
      <c r="F736" s="101"/>
      <c r="G736" s="149"/>
      <c r="H736" s="97"/>
      <c r="I736" s="97"/>
      <c r="J736" s="96"/>
      <c r="K736" s="97"/>
      <c r="L736" s="34">
        <v>10000000</v>
      </c>
      <c r="M736" s="35" t="s">
        <v>33</v>
      </c>
      <c r="N736" s="35"/>
      <c r="O736" s="43" t="str">
        <f>IF(AND('331-CT'!$G$5=TH!G736,OR(M736="331",N736="331")),"x","")</f>
        <v/>
      </c>
      <c r="P736" s="43" t="str">
        <f>IF(AND(A736='111'!$L$11,OR($M736=$P$7,$N736=$P$7)),"x","")</f>
        <v/>
      </c>
      <c r="Q736" s="43" t="str">
        <f>IF(AND($M736=$P$7,$A736&lt;'111'!$L$11),"x","")</f>
        <v>x</v>
      </c>
      <c r="R736" s="43" t="str">
        <f>IF(AND($N736=$P$7,$A736&lt;'111'!$L$11),"x","")</f>
        <v/>
      </c>
    </row>
    <row r="737" spans="1:18" ht="15.75" hidden="1" customHeight="1">
      <c r="A737" s="32">
        <f t="shared" si="35"/>
        <v>4</v>
      </c>
      <c r="B737" s="33">
        <f t="shared" si="36"/>
        <v>42846</v>
      </c>
      <c r="C737" s="108" t="s">
        <v>495</v>
      </c>
      <c r="D737" s="33">
        <v>42846</v>
      </c>
      <c r="E737" s="86" t="s">
        <v>876</v>
      </c>
      <c r="F737" s="101"/>
      <c r="G737" s="149"/>
      <c r="H737" s="97"/>
      <c r="I737" s="97"/>
      <c r="J737" s="96"/>
      <c r="K737" s="97"/>
      <c r="L737" s="34">
        <v>10000000</v>
      </c>
      <c r="M737" s="35"/>
      <c r="N737" s="35" t="s">
        <v>33</v>
      </c>
      <c r="O737" s="43" t="str">
        <f>IF(AND('331-CT'!$G$5=TH!G737,OR(M737="331",N737="331")),"x","")</f>
        <v/>
      </c>
      <c r="P737" s="43" t="str">
        <f>IF(AND(A737='111'!$L$11,OR($M737=$P$7,$N737=$P$7)),"x","")</f>
        <v/>
      </c>
      <c r="Q737" s="43" t="str">
        <f>IF(AND($M737=$P$7,$A737&lt;'111'!$L$11),"x","")</f>
        <v/>
      </c>
      <c r="R737" s="43" t="str">
        <f>IF(AND($N737=$P$7,$A737&lt;'111'!$L$11),"x","")</f>
        <v>x</v>
      </c>
    </row>
    <row r="738" spans="1:18" ht="15.75" hidden="1" customHeight="1">
      <c r="A738" s="32">
        <f t="shared" si="35"/>
        <v>4</v>
      </c>
      <c r="B738" s="33">
        <f t="shared" si="36"/>
        <v>42846</v>
      </c>
      <c r="C738" s="108" t="s">
        <v>506</v>
      </c>
      <c r="D738" s="33">
        <v>42846</v>
      </c>
      <c r="E738" s="86" t="s">
        <v>610</v>
      </c>
      <c r="F738" s="101"/>
      <c r="G738" s="149"/>
      <c r="H738" s="97"/>
      <c r="I738" s="97"/>
      <c r="J738" s="96"/>
      <c r="K738" s="97"/>
      <c r="L738" s="34">
        <v>1720000</v>
      </c>
      <c r="M738" s="35"/>
      <c r="N738" s="35" t="s">
        <v>33</v>
      </c>
      <c r="O738" s="43" t="str">
        <f>IF(AND('331-CT'!$G$5=TH!G738,OR(M738="331",N738="331")),"x","")</f>
        <v/>
      </c>
      <c r="P738" s="43" t="str">
        <f>IF(AND(A738='111'!$L$11,OR($M738=$P$7,$N738=$P$7)),"x","")</f>
        <v/>
      </c>
      <c r="Q738" s="43" t="str">
        <f>IF(AND($M738=$P$7,$A738&lt;'111'!$L$11),"x","")</f>
        <v/>
      </c>
      <c r="R738" s="43" t="str">
        <f>IF(AND($N738=$P$7,$A738&lt;'111'!$L$11),"x","")</f>
        <v>x</v>
      </c>
    </row>
    <row r="739" spans="1:18" ht="15.75" hidden="1" customHeight="1">
      <c r="A739" s="32">
        <f t="shared" si="35"/>
        <v>4</v>
      </c>
      <c r="B739" s="33">
        <f t="shared" si="36"/>
        <v>42846</v>
      </c>
      <c r="C739" s="108" t="s">
        <v>507</v>
      </c>
      <c r="D739" s="33">
        <v>42846</v>
      </c>
      <c r="E739" s="86" t="s">
        <v>590</v>
      </c>
      <c r="F739" s="101"/>
      <c r="G739" s="149"/>
      <c r="H739" s="97"/>
      <c r="I739" s="97"/>
      <c r="J739" s="96"/>
      <c r="K739" s="97"/>
      <c r="L739" s="34">
        <v>3435000</v>
      </c>
      <c r="M739" s="35"/>
      <c r="N739" s="35" t="s">
        <v>33</v>
      </c>
      <c r="O739" s="43" t="str">
        <f>IF(AND('331-CT'!$G$5=TH!G739,OR(M739="331",N739="331")),"x","")</f>
        <v/>
      </c>
      <c r="P739" s="43" t="str">
        <f>IF(AND(A739='111'!$L$11,OR($M739=$P$7,$N739=$P$7)),"x","")</f>
        <v/>
      </c>
      <c r="Q739" s="43" t="str">
        <f>IF(AND($M739=$P$7,$A739&lt;'111'!$L$11),"x","")</f>
        <v/>
      </c>
      <c r="R739" s="43" t="str">
        <f>IF(AND($N739=$P$7,$A739&lt;'111'!$L$11),"x","")</f>
        <v>x</v>
      </c>
    </row>
    <row r="740" spans="1:18" ht="15.75" customHeight="1">
      <c r="A740" s="32">
        <f t="shared" si="35"/>
        <v>4</v>
      </c>
      <c r="B740" s="33">
        <f t="shared" si="36"/>
        <v>42847</v>
      </c>
      <c r="C740" s="108"/>
      <c r="D740" s="33">
        <v>42847</v>
      </c>
      <c r="E740" s="86" t="s">
        <v>842</v>
      </c>
      <c r="F740" s="101" t="s">
        <v>391</v>
      </c>
      <c r="G740" s="149" t="s">
        <v>839</v>
      </c>
      <c r="H740" s="97">
        <v>6131</v>
      </c>
      <c r="I740" s="97"/>
      <c r="J740" s="96"/>
      <c r="K740" s="97"/>
      <c r="L740" s="34">
        <f>ROUND(H740*I740,-3)</f>
        <v>0</v>
      </c>
      <c r="M740" s="35" t="s">
        <v>92</v>
      </c>
      <c r="N740" s="35" t="s">
        <v>8</v>
      </c>
      <c r="O740" s="43" t="str">
        <f>IF(AND('331-CT'!$G$5=TH!G740,OR(M740="331",N740="331")),"x","")</f>
        <v/>
      </c>
      <c r="P740" s="43" t="str">
        <f>IF(AND(A740='111'!$L$11,OR($M740=$P$7,$N740=$P$7)),"x","")</f>
        <v/>
      </c>
      <c r="Q740" s="43" t="str">
        <f>IF(AND($M740=$P$7,$A740&lt;'111'!$L$11),"x","")</f>
        <v/>
      </c>
      <c r="R740" s="43" t="str">
        <f>IF(AND($N740=$P$7,$A740&lt;'111'!$L$11),"x","")</f>
        <v/>
      </c>
    </row>
    <row r="741" spans="1:18" ht="15.75" customHeight="1">
      <c r="A741" s="32">
        <f t="shared" si="35"/>
        <v>4</v>
      </c>
      <c r="B741" s="33">
        <f t="shared" si="36"/>
        <v>42847</v>
      </c>
      <c r="C741" s="108"/>
      <c r="D741" s="33">
        <v>42847</v>
      </c>
      <c r="E741" s="86" t="s">
        <v>470</v>
      </c>
      <c r="F741" s="101" t="s">
        <v>832</v>
      </c>
      <c r="G741" s="149" t="s">
        <v>707</v>
      </c>
      <c r="H741" s="157">
        <v>1380</v>
      </c>
      <c r="I741" s="97">
        <v>55000</v>
      </c>
      <c r="J741" s="96"/>
      <c r="K741" s="97"/>
      <c r="L741" s="34">
        <f>ROUND(H741*I741,-3)</f>
        <v>75900000</v>
      </c>
      <c r="M741" s="35" t="s">
        <v>92</v>
      </c>
      <c r="N741" s="35" t="s">
        <v>8</v>
      </c>
      <c r="O741" s="43" t="str">
        <f>IF(AND('331-CT'!$G$5=TH!G741,OR(M741="331",N741="331")),"x","")</f>
        <v/>
      </c>
      <c r="P741" s="43" t="str">
        <f>IF(AND(A741='111'!$L$11,OR($M741=$P$7,$N741=$P$7)),"x","")</f>
        <v/>
      </c>
      <c r="Q741" s="43" t="str">
        <f>IF(AND($M741=$P$7,$A741&lt;'111'!$L$11),"x","")</f>
        <v/>
      </c>
      <c r="R741" s="43" t="str">
        <f>IF(AND($N741=$P$7,$A741&lt;'111'!$L$11),"x","")</f>
        <v/>
      </c>
    </row>
    <row r="742" spans="1:18" ht="15.75" customHeight="1">
      <c r="A742" s="32">
        <f t="shared" si="35"/>
        <v>4</v>
      </c>
      <c r="B742" s="33">
        <f t="shared" si="36"/>
        <v>42847</v>
      </c>
      <c r="C742" s="108"/>
      <c r="D742" s="33">
        <v>42847</v>
      </c>
      <c r="E742" s="86" t="s">
        <v>844</v>
      </c>
      <c r="F742" s="101" t="s">
        <v>832</v>
      </c>
      <c r="G742" s="149" t="s">
        <v>707</v>
      </c>
      <c r="H742" s="157">
        <v>1223.3</v>
      </c>
      <c r="I742" s="97">
        <v>46000</v>
      </c>
      <c r="J742" s="96"/>
      <c r="K742" s="97"/>
      <c r="L742" s="34">
        <f>ROUND(H742*I742,-3)</f>
        <v>56272000</v>
      </c>
      <c r="M742" s="35" t="s">
        <v>92</v>
      </c>
      <c r="N742" s="35" t="s">
        <v>8</v>
      </c>
      <c r="O742" s="43" t="str">
        <f>IF(AND('331-CT'!$G$5=TH!G742,OR(M742="331",N742="331")),"x","")</f>
        <v/>
      </c>
      <c r="P742" s="43" t="str">
        <f>IF(AND(A742='111'!$L$11,OR($M742=$P$7,$N742=$P$7)),"x","")</f>
        <v/>
      </c>
      <c r="Q742" s="43" t="str">
        <f>IF(AND($M742=$P$7,$A742&lt;'111'!$L$11),"x","")</f>
        <v/>
      </c>
      <c r="R742" s="43" t="str">
        <f>IF(AND($N742=$P$7,$A742&lt;'111'!$L$11),"x","")</f>
        <v/>
      </c>
    </row>
    <row r="743" spans="1:18" ht="15.75" hidden="1" customHeight="1">
      <c r="A743" s="32">
        <f t="shared" si="35"/>
        <v>4</v>
      </c>
      <c r="B743" s="33">
        <f t="shared" si="36"/>
        <v>42847</v>
      </c>
      <c r="C743" s="108" t="s">
        <v>510</v>
      </c>
      <c r="D743" s="33">
        <v>42847</v>
      </c>
      <c r="E743" s="86" t="s">
        <v>877</v>
      </c>
      <c r="F743" s="101"/>
      <c r="G743" s="149" t="s">
        <v>878</v>
      </c>
      <c r="H743" s="97"/>
      <c r="I743" s="97"/>
      <c r="J743" s="96"/>
      <c r="K743" s="97"/>
      <c r="L743" s="34">
        <v>300000000</v>
      </c>
      <c r="M743" s="35" t="s">
        <v>8</v>
      </c>
      <c r="N743" s="35" t="s">
        <v>33</v>
      </c>
      <c r="O743" s="43" t="str">
        <f>IF(AND('331-CT'!$G$5=TH!G743,OR(M743="331",N743="331")),"x","")</f>
        <v/>
      </c>
      <c r="P743" s="43" t="str">
        <f>IF(AND(A743='111'!$L$11,OR($M743=$P$7,$N743=$P$7)),"x","")</f>
        <v/>
      </c>
      <c r="Q743" s="43" t="str">
        <f>IF(AND($M743=$P$7,$A743&lt;'111'!$L$11),"x","")</f>
        <v/>
      </c>
      <c r="R743" s="43" t="str">
        <f>IF(AND($N743=$P$7,$A743&lt;'111'!$L$11),"x","")</f>
        <v>x</v>
      </c>
    </row>
    <row r="744" spans="1:18" ht="15.75" hidden="1" customHeight="1">
      <c r="A744" s="32">
        <f t="shared" si="35"/>
        <v>4</v>
      </c>
      <c r="B744" s="33">
        <f t="shared" si="36"/>
        <v>42847</v>
      </c>
      <c r="C744" s="108" t="s">
        <v>511</v>
      </c>
      <c r="D744" s="33">
        <v>42847</v>
      </c>
      <c r="E744" s="86" t="s">
        <v>879</v>
      </c>
      <c r="F744" s="101"/>
      <c r="G744" s="149"/>
      <c r="H744" s="97"/>
      <c r="I744" s="97"/>
      <c r="J744" s="96"/>
      <c r="K744" s="97"/>
      <c r="L744" s="34">
        <v>2000000</v>
      </c>
      <c r="M744" s="35"/>
      <c r="N744" s="35" t="s">
        <v>33</v>
      </c>
      <c r="O744" s="43" t="str">
        <f>IF(AND('331-CT'!$G$5=TH!G744,OR(M744="331",N744="331")),"x","")</f>
        <v/>
      </c>
      <c r="P744" s="43" t="str">
        <f>IF(AND(A744='111'!$L$11,OR($M744=$P$7,$N744=$P$7)),"x","")</f>
        <v/>
      </c>
      <c r="Q744" s="43" t="str">
        <f>IF(AND($M744=$P$7,$A744&lt;'111'!$L$11),"x","")</f>
        <v/>
      </c>
      <c r="R744" s="43" t="str">
        <f>IF(AND($N744=$P$7,$A744&lt;'111'!$L$11),"x","")</f>
        <v>x</v>
      </c>
    </row>
    <row r="745" spans="1:18" ht="15.75" hidden="1" customHeight="1">
      <c r="A745" s="32">
        <f t="shared" si="35"/>
        <v>4</v>
      </c>
      <c r="B745" s="33">
        <f t="shared" si="36"/>
        <v>42847</v>
      </c>
      <c r="C745" s="108" t="s">
        <v>512</v>
      </c>
      <c r="D745" s="33">
        <v>42847</v>
      </c>
      <c r="E745" s="86" t="s">
        <v>880</v>
      </c>
      <c r="F745" s="101"/>
      <c r="G745" s="149"/>
      <c r="H745" s="97"/>
      <c r="I745" s="97"/>
      <c r="J745" s="96"/>
      <c r="K745" s="97"/>
      <c r="L745" s="34">
        <v>51000000</v>
      </c>
      <c r="M745" s="35"/>
      <c r="N745" s="35" t="s">
        <v>33</v>
      </c>
      <c r="O745" s="43" t="str">
        <f>IF(AND('331-CT'!$G$5=TH!G745,OR(M745="331",N745="331")),"x","")</f>
        <v/>
      </c>
      <c r="P745" s="43" t="str">
        <f>IF(AND(A745='111'!$L$11,OR($M745=$P$7,$N745=$P$7)),"x","")</f>
        <v/>
      </c>
      <c r="Q745" s="43" t="str">
        <f>IF(AND($M745=$P$7,$A745&lt;'111'!$L$11),"x","")</f>
        <v/>
      </c>
      <c r="R745" s="43" t="str">
        <f>IF(AND($N745=$P$7,$A745&lt;'111'!$L$11),"x","")</f>
        <v>x</v>
      </c>
    </row>
    <row r="746" spans="1:18" ht="15.75" hidden="1" customHeight="1">
      <c r="A746" s="32">
        <f t="shared" si="35"/>
        <v>4</v>
      </c>
      <c r="B746" s="33">
        <f t="shared" si="36"/>
        <v>42848</v>
      </c>
      <c r="C746" s="108"/>
      <c r="D746" s="33">
        <v>42848</v>
      </c>
      <c r="E746" s="86" t="s">
        <v>831</v>
      </c>
      <c r="F746" s="150"/>
      <c r="G746" s="7" t="s">
        <v>109</v>
      </c>
      <c r="H746" s="97">
        <v>2490</v>
      </c>
      <c r="I746" s="97">
        <v>64000</v>
      </c>
      <c r="J746" s="96"/>
      <c r="K746" s="97"/>
      <c r="L746" s="34">
        <f>ROUND(H746*I746,-3)</f>
        <v>159360000</v>
      </c>
      <c r="M746" s="35" t="s">
        <v>8</v>
      </c>
      <c r="N746" s="35" t="s">
        <v>92</v>
      </c>
      <c r="O746" s="43" t="str">
        <f>IF(AND('331-CT'!$G$5=TH!G746,OR(M746="331",N746="331")),"x","")</f>
        <v/>
      </c>
      <c r="P746" s="43" t="str">
        <f>IF(AND(A746='111'!$L$11,OR($M746=$P$7,$N746=$P$7)),"x","")</f>
        <v/>
      </c>
      <c r="Q746" s="43" t="str">
        <f>IF(AND($M746=$P$7,$A746&lt;'111'!$L$11),"x","")</f>
        <v/>
      </c>
      <c r="R746" s="43" t="str">
        <f>IF(AND($N746=$P$7,$A746&lt;'111'!$L$11),"x","")</f>
        <v/>
      </c>
    </row>
    <row r="747" spans="1:18" ht="15.75" customHeight="1">
      <c r="A747" s="32">
        <f t="shared" si="35"/>
        <v>4</v>
      </c>
      <c r="B747" s="33">
        <f t="shared" si="36"/>
        <v>42848</v>
      </c>
      <c r="C747" s="108"/>
      <c r="D747" s="33">
        <v>42848</v>
      </c>
      <c r="E747" s="86" t="s">
        <v>469</v>
      </c>
      <c r="F747" s="101" t="s">
        <v>832</v>
      </c>
      <c r="G747" s="149" t="s">
        <v>111</v>
      </c>
      <c r="H747" s="97">
        <v>447</v>
      </c>
      <c r="I747" s="97">
        <v>85000</v>
      </c>
      <c r="J747" s="96"/>
      <c r="K747" s="97"/>
      <c r="L747" s="34">
        <f>ROUND(H747*I747,-3)</f>
        <v>37995000</v>
      </c>
      <c r="M747" s="35" t="s">
        <v>92</v>
      </c>
      <c r="N747" s="35" t="s">
        <v>8</v>
      </c>
      <c r="O747" s="43" t="str">
        <f>IF(AND('331-CT'!$G$5=TH!G747,OR(M747="331",N747="331")),"x","")</f>
        <v/>
      </c>
      <c r="P747" s="43" t="str">
        <f>IF(AND(A747='111'!$L$11,OR($M747=$P$7,$N747=$P$7)),"x","")</f>
        <v/>
      </c>
      <c r="Q747" s="43" t="str">
        <f>IF(AND($M747=$P$7,$A747&lt;'111'!$L$11),"x","")</f>
        <v/>
      </c>
      <c r="R747" s="43" t="str">
        <f>IF(AND($N747=$P$7,$A747&lt;'111'!$L$11),"x","")</f>
        <v/>
      </c>
    </row>
    <row r="748" spans="1:18" ht="15.75" hidden="1" customHeight="1">
      <c r="A748" s="32">
        <f t="shared" si="35"/>
        <v>4</v>
      </c>
      <c r="B748" s="33">
        <f t="shared" si="36"/>
        <v>42849</v>
      </c>
      <c r="C748" s="108" t="s">
        <v>515</v>
      </c>
      <c r="D748" s="33">
        <v>42849</v>
      </c>
      <c r="E748" s="86" t="s">
        <v>455</v>
      </c>
      <c r="F748" s="101"/>
      <c r="G748" s="149"/>
      <c r="H748" s="97"/>
      <c r="I748" s="97"/>
      <c r="J748" s="96"/>
      <c r="K748" s="97"/>
      <c r="L748" s="34">
        <v>1434000</v>
      </c>
      <c r="M748" s="35"/>
      <c r="N748" s="35" t="s">
        <v>33</v>
      </c>
      <c r="O748" s="43" t="str">
        <f>IF(AND('331-CT'!$G$5=TH!G748,OR(M748="331",N748="331")),"x","")</f>
        <v/>
      </c>
      <c r="P748" s="43" t="str">
        <f>IF(AND(A748='111'!$L$11,OR($M748=$P$7,$N748=$P$7)),"x","")</f>
        <v/>
      </c>
      <c r="Q748" s="43" t="str">
        <f>IF(AND($M748=$P$7,$A748&lt;'111'!$L$11),"x","")</f>
        <v/>
      </c>
      <c r="R748" s="43" t="str">
        <f>IF(AND($N748=$P$7,$A748&lt;'111'!$L$11),"x","")</f>
        <v>x</v>
      </c>
    </row>
    <row r="749" spans="1:18" ht="15.75" hidden="1" customHeight="1">
      <c r="A749" s="32">
        <f t="shared" si="35"/>
        <v>4</v>
      </c>
      <c r="B749" s="33">
        <f t="shared" si="36"/>
        <v>42849</v>
      </c>
      <c r="C749" s="108" t="s">
        <v>856</v>
      </c>
      <c r="D749" s="33">
        <v>42849</v>
      </c>
      <c r="E749" s="86" t="s">
        <v>561</v>
      </c>
      <c r="F749" s="101"/>
      <c r="G749" s="149"/>
      <c r="H749" s="97"/>
      <c r="I749" s="97"/>
      <c r="J749" s="96"/>
      <c r="K749" s="97"/>
      <c r="L749" s="34">
        <v>825000000</v>
      </c>
      <c r="M749" s="35" t="s">
        <v>33</v>
      </c>
      <c r="N749" s="35"/>
      <c r="O749" s="43" t="str">
        <f>IF(AND('331-CT'!$G$5=TH!G749,OR(M749="331",N749="331")),"x","")</f>
        <v/>
      </c>
      <c r="P749" s="43" t="str">
        <f>IF(AND(A749='111'!$L$11,OR($M749=$P$7,$N749=$P$7)),"x","")</f>
        <v/>
      </c>
      <c r="Q749" s="43" t="str">
        <f>IF(AND($M749=$P$7,$A749&lt;'111'!$L$11),"x","")</f>
        <v>x</v>
      </c>
      <c r="R749" s="43" t="str">
        <f>IF(AND($N749=$P$7,$A749&lt;'111'!$L$11),"x","")</f>
        <v/>
      </c>
    </row>
    <row r="750" spans="1:18" ht="15.75" hidden="1" customHeight="1">
      <c r="A750" s="32">
        <f t="shared" si="35"/>
        <v>4</v>
      </c>
      <c r="B750" s="33">
        <f t="shared" si="36"/>
        <v>42849</v>
      </c>
      <c r="C750" s="108" t="s">
        <v>519</v>
      </c>
      <c r="D750" s="33">
        <v>42849</v>
      </c>
      <c r="E750" s="86" t="s">
        <v>881</v>
      </c>
      <c r="F750" s="101"/>
      <c r="G750" s="149"/>
      <c r="H750" s="97"/>
      <c r="I750" s="97"/>
      <c r="J750" s="96"/>
      <c r="K750" s="97"/>
      <c r="L750" s="34">
        <v>2000660000</v>
      </c>
      <c r="M750" s="35"/>
      <c r="N750" s="35" t="s">
        <v>33</v>
      </c>
      <c r="O750" s="43" t="str">
        <f>IF(AND('331-CT'!$G$5=TH!G750,OR(M750="331",N750="331")),"x","")</f>
        <v/>
      </c>
      <c r="P750" s="43" t="str">
        <f>IF(AND(A750='111'!$L$11,OR($M750=$P$7,$N750=$P$7)),"x","")</f>
        <v/>
      </c>
      <c r="Q750" s="43" t="str">
        <f>IF(AND($M750=$P$7,$A750&lt;'111'!$L$11),"x","")</f>
        <v/>
      </c>
      <c r="R750" s="43" t="str">
        <f>IF(AND($N750=$P$7,$A750&lt;'111'!$L$11),"x","")</f>
        <v>x</v>
      </c>
    </row>
    <row r="751" spans="1:18" ht="15.75" hidden="1" customHeight="1">
      <c r="A751" s="32">
        <f t="shared" si="35"/>
        <v>4</v>
      </c>
      <c r="B751" s="33">
        <f t="shared" si="36"/>
        <v>42849</v>
      </c>
      <c r="C751" s="108" t="s">
        <v>518</v>
      </c>
      <c r="D751" s="33">
        <v>42849</v>
      </c>
      <c r="E751" s="86" t="s">
        <v>882</v>
      </c>
      <c r="F751" s="101"/>
      <c r="G751" s="149"/>
      <c r="H751" s="97"/>
      <c r="I751" s="97"/>
      <c r="J751" s="96"/>
      <c r="K751" s="97"/>
      <c r="L751" s="34">
        <v>4715000</v>
      </c>
      <c r="M751" s="35"/>
      <c r="N751" s="35" t="s">
        <v>33</v>
      </c>
      <c r="O751" s="43" t="str">
        <f>IF(AND('331-CT'!$G$5=TH!G751,OR(M751="331",N751="331")),"x","")</f>
        <v/>
      </c>
      <c r="P751" s="43" t="str">
        <f>IF(AND(A751='111'!$L$11,OR($M751=$P$7,$N751=$P$7)),"x","")</f>
        <v/>
      </c>
      <c r="Q751" s="43" t="str">
        <f>IF(AND($M751=$P$7,$A751&lt;'111'!$L$11),"x","")</f>
        <v/>
      </c>
      <c r="R751" s="43" t="str">
        <f>IF(AND($N751=$P$7,$A751&lt;'111'!$L$11),"x","")</f>
        <v>x</v>
      </c>
    </row>
    <row r="752" spans="1:18" ht="15.75" hidden="1" customHeight="1">
      <c r="A752" s="32">
        <f t="shared" si="35"/>
        <v>4</v>
      </c>
      <c r="B752" s="33">
        <f t="shared" si="36"/>
        <v>42849</v>
      </c>
      <c r="C752" s="108" t="s">
        <v>520</v>
      </c>
      <c r="D752" s="33">
        <v>42849</v>
      </c>
      <c r="E752" s="86" t="s">
        <v>883</v>
      </c>
      <c r="F752" s="101"/>
      <c r="G752" s="149"/>
      <c r="H752" s="97"/>
      <c r="I752" s="97"/>
      <c r="J752" s="96"/>
      <c r="K752" s="97"/>
      <c r="L752" s="34">
        <v>2055000</v>
      </c>
      <c r="M752" s="35"/>
      <c r="N752" s="35" t="s">
        <v>33</v>
      </c>
      <c r="O752" s="43" t="str">
        <f>IF(AND('331-CT'!$G$5=TH!G752,OR(M752="331",N752="331")),"x","")</f>
        <v/>
      </c>
      <c r="P752" s="43" t="str">
        <f>IF(AND(A752='111'!$L$11,OR($M752=$P$7,$N752=$P$7)),"x","")</f>
        <v/>
      </c>
      <c r="Q752" s="43" t="str">
        <f>IF(AND($M752=$P$7,$A752&lt;'111'!$L$11),"x","")</f>
        <v/>
      </c>
      <c r="R752" s="43" t="str">
        <f>IF(AND($N752=$P$7,$A752&lt;'111'!$L$11),"x","")</f>
        <v>x</v>
      </c>
    </row>
    <row r="753" spans="1:18" ht="15.75" hidden="1" customHeight="1">
      <c r="A753" s="32">
        <f t="shared" si="35"/>
        <v>4</v>
      </c>
      <c r="B753" s="33">
        <f t="shared" si="36"/>
        <v>42849</v>
      </c>
      <c r="C753" s="108" t="s">
        <v>521</v>
      </c>
      <c r="D753" s="33">
        <v>42849</v>
      </c>
      <c r="E753" s="86" t="s">
        <v>884</v>
      </c>
      <c r="F753" s="101"/>
      <c r="G753" s="149"/>
      <c r="H753" s="97"/>
      <c r="I753" s="97"/>
      <c r="J753" s="96"/>
      <c r="K753" s="97"/>
      <c r="L753" s="34">
        <v>100000</v>
      </c>
      <c r="M753" s="35"/>
      <c r="N753" s="35" t="s">
        <v>33</v>
      </c>
      <c r="O753" s="43" t="str">
        <f>IF(AND('331-CT'!$G$5=TH!G753,OR(M753="331",N753="331")),"x","")</f>
        <v/>
      </c>
      <c r="P753" s="43" t="str">
        <f>IF(AND(A753='111'!$L$11,OR($M753=$P$7,$N753=$P$7)),"x","")</f>
        <v/>
      </c>
      <c r="Q753" s="43" t="str">
        <f>IF(AND($M753=$P$7,$A753&lt;'111'!$L$11),"x","")</f>
        <v/>
      </c>
      <c r="R753" s="43" t="str">
        <f>IF(AND($N753=$P$7,$A753&lt;'111'!$L$11),"x","")</f>
        <v>x</v>
      </c>
    </row>
    <row r="754" spans="1:18" ht="15.75" customHeight="1">
      <c r="A754" s="32">
        <f t="shared" si="35"/>
        <v>4</v>
      </c>
      <c r="B754" s="33">
        <f t="shared" si="36"/>
        <v>42850</v>
      </c>
      <c r="C754" s="108"/>
      <c r="D754" s="33">
        <v>42850</v>
      </c>
      <c r="E754" s="86" t="s">
        <v>470</v>
      </c>
      <c r="F754" s="101" t="s">
        <v>832</v>
      </c>
      <c r="G754" s="149" t="s">
        <v>707</v>
      </c>
      <c r="H754" s="97">
        <v>890</v>
      </c>
      <c r="I754" s="97">
        <v>55000</v>
      </c>
      <c r="J754" s="96"/>
      <c r="K754" s="97"/>
      <c r="L754" s="34">
        <f>ROUND(H754*I754,-3)</f>
        <v>48950000</v>
      </c>
      <c r="M754" s="35" t="s">
        <v>92</v>
      </c>
      <c r="N754" s="35" t="s">
        <v>8</v>
      </c>
      <c r="O754" s="43" t="str">
        <f>IF(AND('331-CT'!$G$5=TH!G754,OR(M754="331",N754="331")),"x","")</f>
        <v/>
      </c>
      <c r="P754" s="43" t="str">
        <f>IF(AND(A754='111'!$L$11,OR($M754=$P$7,$N754=$P$7)),"x","")</f>
        <v/>
      </c>
      <c r="Q754" s="43" t="str">
        <f>IF(AND($M754=$P$7,$A754&lt;'111'!$L$11),"x","")</f>
        <v/>
      </c>
      <c r="R754" s="43" t="str">
        <f>IF(AND($N754=$P$7,$A754&lt;'111'!$L$11),"x","")</f>
        <v/>
      </c>
    </row>
    <row r="755" spans="1:18" ht="15.75" customHeight="1">
      <c r="A755" s="32">
        <f t="shared" si="35"/>
        <v>4</v>
      </c>
      <c r="B755" s="33">
        <f t="shared" si="36"/>
        <v>42850</v>
      </c>
      <c r="C755" s="108"/>
      <c r="D755" s="33">
        <v>42850</v>
      </c>
      <c r="E755" s="86" t="s">
        <v>844</v>
      </c>
      <c r="F755" s="101" t="s">
        <v>832</v>
      </c>
      <c r="G755" s="149" t="s">
        <v>707</v>
      </c>
      <c r="H755" s="97">
        <v>2013.3</v>
      </c>
      <c r="I755" s="97">
        <v>46000</v>
      </c>
      <c r="J755" s="96"/>
      <c r="K755" s="97"/>
      <c r="L755" s="34">
        <f>ROUND(H755*I755,-3)</f>
        <v>92612000</v>
      </c>
      <c r="M755" s="35" t="s">
        <v>92</v>
      </c>
      <c r="N755" s="35" t="s">
        <v>8</v>
      </c>
      <c r="O755" s="43" t="str">
        <f>IF(AND('331-CT'!$G$5=TH!G755,OR(M755="331",N755="331")),"x","")</f>
        <v/>
      </c>
      <c r="P755" s="43" t="str">
        <f>IF(AND(A755='111'!$L$11,OR($M755=$P$7,$N755=$P$7)),"x","")</f>
        <v/>
      </c>
      <c r="Q755" s="43" t="str">
        <f>IF(AND($M755=$P$7,$A755&lt;'111'!$L$11),"x","")</f>
        <v/>
      </c>
      <c r="R755" s="43" t="str">
        <f>IF(AND($N755=$P$7,$A755&lt;'111'!$L$11),"x","")</f>
        <v/>
      </c>
    </row>
    <row r="756" spans="1:18" ht="15.75" hidden="1" customHeight="1">
      <c r="A756" s="32">
        <f t="shared" si="35"/>
        <v>4</v>
      </c>
      <c r="B756" s="33">
        <f t="shared" si="36"/>
        <v>42850</v>
      </c>
      <c r="C756" s="108" t="s">
        <v>522</v>
      </c>
      <c r="D756" s="33">
        <v>42850</v>
      </c>
      <c r="E756" s="86" t="s">
        <v>885</v>
      </c>
      <c r="F756" s="101"/>
      <c r="G756" s="149"/>
      <c r="H756" s="97"/>
      <c r="I756" s="97"/>
      <c r="J756" s="96"/>
      <c r="K756" s="97"/>
      <c r="L756" s="34">
        <v>2200000</v>
      </c>
      <c r="M756" s="35"/>
      <c r="N756" s="35" t="s">
        <v>33</v>
      </c>
      <c r="O756" s="43" t="str">
        <f>IF(AND('331-CT'!$G$5=TH!G756,OR(M756="331",N756="331")),"x","")</f>
        <v/>
      </c>
      <c r="P756" s="43" t="str">
        <f>IF(AND(A756='111'!$L$11,OR($M756=$P$7,$N756=$P$7)),"x","")</f>
        <v/>
      </c>
      <c r="Q756" s="43" t="str">
        <f>IF(AND($M756=$P$7,$A756&lt;'111'!$L$11),"x","")</f>
        <v/>
      </c>
      <c r="R756" s="43" t="str">
        <f>IF(AND($N756=$P$7,$A756&lt;'111'!$L$11),"x","")</f>
        <v>x</v>
      </c>
    </row>
    <row r="757" spans="1:18" ht="15.75" hidden="1" customHeight="1">
      <c r="A757" s="32">
        <f t="shared" si="35"/>
        <v>4</v>
      </c>
      <c r="B757" s="33">
        <f t="shared" si="36"/>
        <v>42850</v>
      </c>
      <c r="C757" s="108" t="s">
        <v>523</v>
      </c>
      <c r="D757" s="33">
        <v>42850</v>
      </c>
      <c r="E757" s="86" t="s">
        <v>886</v>
      </c>
      <c r="F757" s="101"/>
      <c r="G757" s="149"/>
      <c r="H757" s="97"/>
      <c r="I757" s="97"/>
      <c r="J757" s="96"/>
      <c r="K757" s="97"/>
      <c r="L757" s="34">
        <v>3500000</v>
      </c>
      <c r="M757" s="35"/>
      <c r="N757" s="35" t="s">
        <v>33</v>
      </c>
      <c r="O757" s="43" t="str">
        <f>IF(AND('331-CT'!$G$5=TH!G757,OR(M757="331",N757="331")),"x","")</f>
        <v/>
      </c>
      <c r="P757" s="43" t="str">
        <f>IF(AND(A757='111'!$L$11,OR($M757=$P$7,$N757=$P$7)),"x","")</f>
        <v/>
      </c>
      <c r="Q757" s="43" t="str">
        <f>IF(AND($M757=$P$7,$A757&lt;'111'!$L$11),"x","")</f>
        <v/>
      </c>
      <c r="R757" s="43" t="str">
        <f>IF(AND($N757=$P$7,$A757&lt;'111'!$L$11),"x","")</f>
        <v>x</v>
      </c>
    </row>
    <row r="758" spans="1:18" ht="15.75" hidden="1" customHeight="1">
      <c r="A758" s="32">
        <f t="shared" si="35"/>
        <v>4</v>
      </c>
      <c r="B758" s="33">
        <f t="shared" si="36"/>
        <v>42850</v>
      </c>
      <c r="C758" s="108" t="s">
        <v>524</v>
      </c>
      <c r="D758" s="33">
        <v>42850</v>
      </c>
      <c r="E758" s="86" t="s">
        <v>468</v>
      </c>
      <c r="F758" s="101"/>
      <c r="G758" s="149"/>
      <c r="H758" s="97"/>
      <c r="I758" s="97"/>
      <c r="J758" s="96"/>
      <c r="K758" s="97"/>
      <c r="L758" s="34">
        <v>285000</v>
      </c>
      <c r="M758" s="35"/>
      <c r="N758" s="35" t="s">
        <v>33</v>
      </c>
      <c r="O758" s="43" t="str">
        <f>IF(AND('331-CT'!$G$5=TH!G758,OR(M758="331",N758="331")),"x","")</f>
        <v/>
      </c>
      <c r="P758" s="43" t="str">
        <f>IF(AND(A758='111'!$L$11,OR($M758=$P$7,$N758=$P$7)),"x","")</f>
        <v/>
      </c>
      <c r="Q758" s="43" t="str">
        <f>IF(AND($M758=$P$7,$A758&lt;'111'!$L$11),"x","")</f>
        <v/>
      </c>
      <c r="R758" s="43" t="str">
        <f>IF(AND($N758=$P$7,$A758&lt;'111'!$L$11),"x","")</f>
        <v>x</v>
      </c>
    </row>
    <row r="759" spans="1:18" ht="15.75" hidden="1" customHeight="1">
      <c r="A759" s="32">
        <f t="shared" si="35"/>
        <v>4</v>
      </c>
      <c r="B759" s="33">
        <f t="shared" si="36"/>
        <v>42850</v>
      </c>
      <c r="C759" s="108" t="s">
        <v>525</v>
      </c>
      <c r="D759" s="33">
        <v>42850</v>
      </c>
      <c r="E759" s="86" t="s">
        <v>887</v>
      </c>
      <c r="F759" s="101"/>
      <c r="G759" s="149"/>
      <c r="H759" s="97"/>
      <c r="I759" s="97"/>
      <c r="J759" s="96"/>
      <c r="K759" s="97"/>
      <c r="L759" s="34">
        <v>3700000</v>
      </c>
      <c r="M759" s="35"/>
      <c r="N759" s="35" t="s">
        <v>33</v>
      </c>
      <c r="O759" s="43" t="str">
        <f>IF(AND('331-CT'!$G$5=TH!G759,OR(M759="331",N759="331")),"x","")</f>
        <v/>
      </c>
      <c r="P759" s="43" t="str">
        <f>IF(AND(A759='111'!$L$11,OR($M759=$P$7,$N759=$P$7)),"x","")</f>
        <v/>
      </c>
      <c r="Q759" s="43" t="str">
        <f>IF(AND($M759=$P$7,$A759&lt;'111'!$L$11),"x","")</f>
        <v/>
      </c>
      <c r="R759" s="43" t="str">
        <f>IF(AND($N759=$P$7,$A759&lt;'111'!$L$11),"x","")</f>
        <v>x</v>
      </c>
    </row>
    <row r="760" spans="1:18" ht="15.75" hidden="1" customHeight="1">
      <c r="A760" s="32">
        <f t="shared" si="35"/>
        <v>4</v>
      </c>
      <c r="B760" s="33">
        <f t="shared" si="36"/>
        <v>42850</v>
      </c>
      <c r="C760" s="108" t="s">
        <v>526</v>
      </c>
      <c r="D760" s="33">
        <v>42850</v>
      </c>
      <c r="E760" s="86" t="s">
        <v>888</v>
      </c>
      <c r="F760" s="101"/>
      <c r="G760" s="149"/>
      <c r="H760" s="97"/>
      <c r="I760" s="97"/>
      <c r="J760" s="96"/>
      <c r="K760" s="97"/>
      <c r="L760" s="34">
        <v>10000000</v>
      </c>
      <c r="M760" s="35"/>
      <c r="N760" s="35" t="s">
        <v>33</v>
      </c>
      <c r="O760" s="43" t="str">
        <f>IF(AND('331-CT'!$G$5=TH!G760,OR(M760="331",N760="331")),"x","")</f>
        <v/>
      </c>
      <c r="P760" s="43" t="str">
        <f>IF(AND(A760='111'!$L$11,OR($M760=$P$7,$N760=$P$7)),"x","")</f>
        <v/>
      </c>
      <c r="Q760" s="43" t="str">
        <f>IF(AND($M760=$P$7,$A760&lt;'111'!$L$11),"x","")</f>
        <v/>
      </c>
      <c r="R760" s="43" t="str">
        <f>IF(AND($N760=$P$7,$A760&lt;'111'!$L$11),"x","")</f>
        <v>x</v>
      </c>
    </row>
    <row r="761" spans="1:18" ht="15.75" hidden="1" customHeight="1">
      <c r="A761" s="32">
        <f t="shared" si="35"/>
        <v>4</v>
      </c>
      <c r="B761" s="33">
        <f t="shared" si="36"/>
        <v>42850</v>
      </c>
      <c r="C761" s="108" t="s">
        <v>527</v>
      </c>
      <c r="D761" s="33">
        <v>42850</v>
      </c>
      <c r="E761" s="86" t="s">
        <v>889</v>
      </c>
      <c r="F761" s="101"/>
      <c r="G761" s="149"/>
      <c r="H761" s="97"/>
      <c r="I761" s="97"/>
      <c r="J761" s="96"/>
      <c r="K761" s="97"/>
      <c r="L761" s="34">
        <v>3400000</v>
      </c>
      <c r="M761" s="35"/>
      <c r="N761" s="35" t="s">
        <v>33</v>
      </c>
      <c r="O761" s="43" t="str">
        <f>IF(AND('331-CT'!$G$5=TH!G761,OR(M761="331",N761="331")),"x","")</f>
        <v/>
      </c>
      <c r="P761" s="43" t="str">
        <f>IF(AND(A761='111'!$L$11,OR($M761=$P$7,$N761=$P$7)),"x","")</f>
        <v/>
      </c>
      <c r="Q761" s="43" t="str">
        <f>IF(AND($M761=$P$7,$A761&lt;'111'!$L$11),"x","")</f>
        <v/>
      </c>
      <c r="R761" s="43" t="str">
        <f>IF(AND($N761=$P$7,$A761&lt;'111'!$L$11),"x","")</f>
        <v>x</v>
      </c>
    </row>
    <row r="762" spans="1:18" ht="15.75" hidden="1" customHeight="1">
      <c r="A762" s="32">
        <f t="shared" si="35"/>
        <v>4</v>
      </c>
      <c r="B762" s="33">
        <f t="shared" si="36"/>
        <v>42850</v>
      </c>
      <c r="C762" s="108" t="s">
        <v>857</v>
      </c>
      <c r="D762" s="33">
        <v>42850</v>
      </c>
      <c r="E762" s="86" t="s">
        <v>561</v>
      </c>
      <c r="F762" s="101"/>
      <c r="G762" s="149"/>
      <c r="H762" s="97"/>
      <c r="I762" s="97"/>
      <c r="J762" s="96"/>
      <c r="K762" s="97"/>
      <c r="L762" s="34">
        <v>7785000000</v>
      </c>
      <c r="M762" s="35" t="s">
        <v>33</v>
      </c>
      <c r="N762" s="35"/>
      <c r="O762" s="43" t="str">
        <f>IF(AND('331-CT'!$G$5=TH!G762,OR(M762="331",N762="331")),"x","")</f>
        <v/>
      </c>
      <c r="P762" s="43" t="str">
        <f>IF(AND(A762='111'!$L$11,OR($M762=$P$7,$N762=$P$7)),"x","")</f>
        <v/>
      </c>
      <c r="Q762" s="43" t="str">
        <f>IF(AND($M762=$P$7,$A762&lt;'111'!$L$11),"x","")</f>
        <v>x</v>
      </c>
      <c r="R762" s="43" t="str">
        <f>IF(AND($N762=$P$7,$A762&lt;'111'!$L$11),"x","")</f>
        <v/>
      </c>
    </row>
    <row r="763" spans="1:18" ht="15.75" hidden="1" customHeight="1">
      <c r="A763" s="32">
        <f t="shared" si="35"/>
        <v>4</v>
      </c>
      <c r="B763" s="33">
        <f t="shared" si="36"/>
        <v>42850</v>
      </c>
      <c r="C763" s="108" t="s">
        <v>528</v>
      </c>
      <c r="D763" s="33">
        <v>42850</v>
      </c>
      <c r="E763" s="86" t="s">
        <v>873</v>
      </c>
      <c r="F763" s="101"/>
      <c r="G763" s="149"/>
      <c r="H763" s="97"/>
      <c r="I763" s="97"/>
      <c r="J763" s="96"/>
      <c r="K763" s="97"/>
      <c r="L763" s="34">
        <v>7781765000</v>
      </c>
      <c r="M763" s="35"/>
      <c r="N763" s="35" t="s">
        <v>33</v>
      </c>
      <c r="O763" s="43" t="str">
        <f>IF(AND('331-CT'!$G$5=TH!G763,OR(M763="331",N763="331")),"x","")</f>
        <v/>
      </c>
      <c r="P763" s="43" t="str">
        <f>IF(AND(A763='111'!$L$11,OR($M763=$P$7,$N763=$P$7)),"x","")</f>
        <v/>
      </c>
      <c r="Q763" s="43" t="str">
        <f>IF(AND($M763=$P$7,$A763&lt;'111'!$L$11),"x","")</f>
        <v/>
      </c>
      <c r="R763" s="43" t="str">
        <f>IF(AND($N763=$P$7,$A763&lt;'111'!$L$11),"x","")</f>
        <v>x</v>
      </c>
    </row>
    <row r="764" spans="1:18" ht="15.75" hidden="1" customHeight="1">
      <c r="A764" s="32">
        <f t="shared" si="35"/>
        <v>4</v>
      </c>
      <c r="B764" s="33">
        <f t="shared" si="36"/>
        <v>42851</v>
      </c>
      <c r="C764" s="108" t="s">
        <v>858</v>
      </c>
      <c r="D764" s="33">
        <v>42851</v>
      </c>
      <c r="E764" s="86" t="s">
        <v>890</v>
      </c>
      <c r="F764" s="101"/>
      <c r="G764" s="149"/>
      <c r="H764" s="97"/>
      <c r="I764" s="97"/>
      <c r="J764" s="96"/>
      <c r="K764" s="97"/>
      <c r="L764" s="34">
        <v>780000000</v>
      </c>
      <c r="M764" s="35" t="s">
        <v>33</v>
      </c>
      <c r="N764" s="35"/>
      <c r="O764" s="43" t="str">
        <f>IF(AND('331-CT'!$G$5=TH!G764,OR(M764="331",N764="331")),"x","")</f>
        <v/>
      </c>
      <c r="P764" s="43" t="str">
        <f>IF(AND(A764='111'!$L$11,OR($M764=$P$7,$N764=$P$7)),"x","")</f>
        <v/>
      </c>
      <c r="Q764" s="43" t="str">
        <f>IF(AND($M764=$P$7,$A764&lt;'111'!$L$11),"x","")</f>
        <v>x</v>
      </c>
      <c r="R764" s="43" t="str">
        <f>IF(AND($N764=$P$7,$A764&lt;'111'!$L$11),"x","")</f>
        <v/>
      </c>
    </row>
    <row r="765" spans="1:18" ht="15.75" hidden="1" customHeight="1">
      <c r="A765" s="32">
        <f t="shared" si="35"/>
        <v>4</v>
      </c>
      <c r="B765" s="33">
        <f t="shared" si="36"/>
        <v>42851</v>
      </c>
      <c r="C765" s="108" t="s">
        <v>529</v>
      </c>
      <c r="D765" s="33">
        <v>42851</v>
      </c>
      <c r="E765" s="86" t="s">
        <v>733</v>
      </c>
      <c r="F765" s="101"/>
      <c r="G765" s="149"/>
      <c r="H765" s="97"/>
      <c r="I765" s="97"/>
      <c r="J765" s="96"/>
      <c r="K765" s="97"/>
      <c r="L765" s="34">
        <v>600000000</v>
      </c>
      <c r="M765" s="35"/>
      <c r="N765" s="35" t="s">
        <v>33</v>
      </c>
      <c r="O765" s="43" t="str">
        <f>IF(AND('331-CT'!$G$5=TH!G765,OR(M765="331",N765="331")),"x","")</f>
        <v/>
      </c>
      <c r="P765" s="43" t="str">
        <f>IF(AND(A765='111'!$L$11,OR($M765=$P$7,$N765=$P$7)),"x","")</f>
        <v/>
      </c>
      <c r="Q765" s="43" t="str">
        <f>IF(AND($M765=$P$7,$A765&lt;'111'!$L$11),"x","")</f>
        <v/>
      </c>
      <c r="R765" s="43" t="str">
        <f>IF(AND($N765=$P$7,$A765&lt;'111'!$L$11),"x","")</f>
        <v>x</v>
      </c>
    </row>
    <row r="766" spans="1:18" ht="15.75" hidden="1" customHeight="1">
      <c r="A766" s="32">
        <f t="shared" si="35"/>
        <v>4</v>
      </c>
      <c r="B766" s="33">
        <f t="shared" si="36"/>
        <v>42851</v>
      </c>
      <c r="C766" s="108" t="s">
        <v>529</v>
      </c>
      <c r="D766" s="33">
        <v>42851</v>
      </c>
      <c r="E766" s="86" t="s">
        <v>630</v>
      </c>
      <c r="F766" s="101"/>
      <c r="G766" s="149" t="s">
        <v>860</v>
      </c>
      <c r="H766" s="97"/>
      <c r="I766" s="97"/>
      <c r="J766" s="96"/>
      <c r="K766" s="97"/>
      <c r="L766" s="34">
        <v>100000000</v>
      </c>
      <c r="M766" s="35" t="s">
        <v>8</v>
      </c>
      <c r="N766" s="35" t="s">
        <v>33</v>
      </c>
      <c r="O766" s="43" t="str">
        <f>IF(AND('331-CT'!$G$5=TH!G766,OR(M766="331",N766="331")),"x","")</f>
        <v>x</v>
      </c>
      <c r="P766" s="43" t="str">
        <f>IF(AND(A766='111'!$L$11,OR($M766=$P$7,$N766=$P$7)),"x","")</f>
        <v/>
      </c>
      <c r="Q766" s="43" t="str">
        <f>IF(AND($M766=$P$7,$A766&lt;'111'!$L$11),"x","")</f>
        <v/>
      </c>
      <c r="R766" s="43" t="str">
        <f>IF(AND($N766=$P$7,$A766&lt;'111'!$L$11),"x","")</f>
        <v>x</v>
      </c>
    </row>
    <row r="767" spans="1:18" ht="15.75" hidden="1" customHeight="1">
      <c r="A767" s="32">
        <f t="shared" si="35"/>
        <v>4</v>
      </c>
      <c r="B767" s="33">
        <f t="shared" si="36"/>
        <v>42851</v>
      </c>
      <c r="C767" s="108" t="s">
        <v>530</v>
      </c>
      <c r="D767" s="33">
        <v>42851</v>
      </c>
      <c r="E767" s="86" t="s">
        <v>891</v>
      </c>
      <c r="F767" s="101"/>
      <c r="G767" s="149"/>
      <c r="H767" s="97"/>
      <c r="I767" s="97"/>
      <c r="J767" s="96"/>
      <c r="K767" s="97"/>
      <c r="L767" s="34">
        <v>60020000</v>
      </c>
      <c r="M767" s="35"/>
      <c r="N767" s="35" t="s">
        <v>33</v>
      </c>
      <c r="O767" s="43" t="str">
        <f>IF(AND('331-CT'!$G$5=TH!G767,OR(M767="331",N767="331")),"x","")</f>
        <v/>
      </c>
      <c r="P767" s="43" t="str">
        <f>IF(AND(A767='111'!$L$11,OR($M767=$P$7,$N767=$P$7)),"x","")</f>
        <v/>
      </c>
      <c r="Q767" s="43" t="str">
        <f>IF(AND($M767=$P$7,$A767&lt;'111'!$L$11),"x","")</f>
        <v/>
      </c>
      <c r="R767" s="43" t="str">
        <f>IF(AND($N767=$P$7,$A767&lt;'111'!$L$11),"x","")</f>
        <v>x</v>
      </c>
    </row>
    <row r="768" spans="1:18" ht="15.75" hidden="1" customHeight="1">
      <c r="A768" s="32">
        <f t="shared" si="35"/>
        <v>4</v>
      </c>
      <c r="B768" s="33">
        <f t="shared" si="36"/>
        <v>42851</v>
      </c>
      <c r="C768" s="108" t="s">
        <v>531</v>
      </c>
      <c r="D768" s="33">
        <v>42851</v>
      </c>
      <c r="E768" s="86" t="s">
        <v>892</v>
      </c>
      <c r="F768" s="101"/>
      <c r="G768" s="149"/>
      <c r="H768" s="97"/>
      <c r="I768" s="97"/>
      <c r="J768" s="96"/>
      <c r="K768" s="97"/>
      <c r="L768" s="34">
        <v>500000</v>
      </c>
      <c r="M768" s="35"/>
      <c r="N768" s="35" t="s">
        <v>33</v>
      </c>
      <c r="O768" s="43" t="str">
        <f>IF(AND('331-CT'!$G$5=TH!G768,OR(M768="331",N768="331")),"x","")</f>
        <v/>
      </c>
      <c r="P768" s="43" t="str">
        <f>IF(AND(A768='111'!$L$11,OR($M768=$P$7,$N768=$P$7)),"x","")</f>
        <v/>
      </c>
      <c r="Q768" s="43" t="str">
        <f>IF(AND($M768=$P$7,$A768&lt;'111'!$L$11),"x","")</f>
        <v/>
      </c>
      <c r="R768" s="43" t="str">
        <f>IF(AND($N768=$P$7,$A768&lt;'111'!$L$11),"x","")</f>
        <v>x</v>
      </c>
    </row>
    <row r="769" spans="1:18" ht="15.75" customHeight="1">
      <c r="A769" s="32">
        <f t="shared" si="35"/>
        <v>4</v>
      </c>
      <c r="B769" s="33">
        <f t="shared" si="36"/>
        <v>42852</v>
      </c>
      <c r="C769" s="108"/>
      <c r="D769" s="33">
        <v>42852</v>
      </c>
      <c r="E769" s="86" t="s">
        <v>471</v>
      </c>
      <c r="F769" s="101" t="s">
        <v>391</v>
      </c>
      <c r="G769" s="149" t="s">
        <v>579</v>
      </c>
      <c r="H769" s="97">
        <v>3839</v>
      </c>
      <c r="I769" s="97">
        <v>22000</v>
      </c>
      <c r="J769" s="96"/>
      <c r="K769" s="97"/>
      <c r="L769" s="34">
        <f t="shared" ref="L769:L774" si="37">ROUND(H769*I769,-3)</f>
        <v>84458000</v>
      </c>
      <c r="M769" s="35" t="s">
        <v>92</v>
      </c>
      <c r="N769" s="35" t="s">
        <v>8</v>
      </c>
      <c r="O769" s="43" t="str">
        <f>IF(AND('331-CT'!$G$5=TH!G769,OR(M769="331",N769="331")),"x","")</f>
        <v/>
      </c>
      <c r="P769" s="43" t="str">
        <f>IF(AND(A769='111'!$L$11,OR($M769=$P$7,$N769=$P$7)),"x","")</f>
        <v/>
      </c>
      <c r="Q769" s="43" t="str">
        <f>IF(AND($M769=$P$7,$A769&lt;'111'!$L$11),"x","")</f>
        <v/>
      </c>
      <c r="R769" s="43" t="str">
        <f>IF(AND($N769=$P$7,$A769&lt;'111'!$L$11),"x","")</f>
        <v/>
      </c>
    </row>
    <row r="770" spans="1:18" ht="15.75" customHeight="1">
      <c r="A770" s="32">
        <f t="shared" si="35"/>
        <v>4</v>
      </c>
      <c r="B770" s="33">
        <f t="shared" si="36"/>
        <v>42852</v>
      </c>
      <c r="C770" s="108"/>
      <c r="D770" s="33">
        <v>42852</v>
      </c>
      <c r="E770" s="86" t="s">
        <v>840</v>
      </c>
      <c r="F770" s="101" t="s">
        <v>391</v>
      </c>
      <c r="G770" s="149" t="s">
        <v>579</v>
      </c>
      <c r="H770" s="97">
        <v>550</v>
      </c>
      <c r="I770" s="97">
        <v>15000</v>
      </c>
      <c r="J770" s="96"/>
      <c r="K770" s="97"/>
      <c r="L770" s="34">
        <f t="shared" si="37"/>
        <v>8250000</v>
      </c>
      <c r="M770" s="35" t="s">
        <v>92</v>
      </c>
      <c r="N770" s="35" t="s">
        <v>8</v>
      </c>
      <c r="O770" s="43" t="str">
        <f>IF(AND('331-CT'!$G$5=TH!G770,OR(M770="331",N770="331")),"x","")</f>
        <v/>
      </c>
      <c r="P770" s="43" t="str">
        <f>IF(AND(A770='111'!$L$11,OR($M770=$P$7,$N770=$P$7)),"x","")</f>
        <v/>
      </c>
      <c r="Q770" s="43" t="str">
        <f>IF(AND($M770=$P$7,$A770&lt;'111'!$L$11),"x","")</f>
        <v/>
      </c>
      <c r="R770" s="43" t="str">
        <f>IF(AND($N770=$P$7,$A770&lt;'111'!$L$11),"x","")</f>
        <v/>
      </c>
    </row>
    <row r="771" spans="1:18" ht="15.75" hidden="1" customHeight="1">
      <c r="A771" s="32">
        <f t="shared" si="35"/>
        <v>4</v>
      </c>
      <c r="B771" s="33">
        <f t="shared" si="36"/>
        <v>42852</v>
      </c>
      <c r="C771" s="108"/>
      <c r="D771" s="33">
        <v>42852</v>
      </c>
      <c r="E771" s="86" t="s">
        <v>831</v>
      </c>
      <c r="F771" s="101" t="s">
        <v>747</v>
      </c>
      <c r="G771" s="7" t="s">
        <v>109</v>
      </c>
      <c r="H771" s="97">
        <v>1800</v>
      </c>
      <c r="I771" s="97">
        <v>60000</v>
      </c>
      <c r="J771" s="96"/>
      <c r="K771" s="97"/>
      <c r="L771" s="34">
        <f t="shared" si="37"/>
        <v>108000000</v>
      </c>
      <c r="M771" s="35" t="s">
        <v>8</v>
      </c>
      <c r="N771" s="35" t="s">
        <v>92</v>
      </c>
      <c r="O771" s="43" t="str">
        <f>IF(AND('331-CT'!$G$5=TH!G771,OR(M771="331",N771="331")),"x","")</f>
        <v/>
      </c>
      <c r="P771" s="43" t="str">
        <f>IF(AND(A771='111'!$L$11,OR($M771=$P$7,$N771=$P$7)),"x","")</f>
        <v/>
      </c>
      <c r="Q771" s="43" t="str">
        <f>IF(AND($M771=$P$7,$A771&lt;'111'!$L$11),"x","")</f>
        <v/>
      </c>
      <c r="R771" s="43" t="str">
        <f>IF(AND($N771=$P$7,$A771&lt;'111'!$L$11),"x","")</f>
        <v/>
      </c>
    </row>
    <row r="772" spans="1:18" ht="15.75" customHeight="1">
      <c r="A772" s="32">
        <f t="shared" si="35"/>
        <v>4</v>
      </c>
      <c r="B772" s="33">
        <f t="shared" si="36"/>
        <v>42852</v>
      </c>
      <c r="C772" s="108"/>
      <c r="D772" s="33">
        <v>42852</v>
      </c>
      <c r="E772" s="86" t="s">
        <v>831</v>
      </c>
      <c r="F772" s="7" t="s">
        <v>109</v>
      </c>
      <c r="G772" s="101" t="s">
        <v>747</v>
      </c>
      <c r="H772" s="97">
        <v>1800</v>
      </c>
      <c r="I772" s="97">
        <v>60000</v>
      </c>
      <c r="J772" s="96"/>
      <c r="K772" s="97"/>
      <c r="L772" s="34">
        <f t="shared" si="37"/>
        <v>108000000</v>
      </c>
      <c r="M772" s="35" t="s">
        <v>92</v>
      </c>
      <c r="N772" s="35" t="s">
        <v>8</v>
      </c>
      <c r="O772" s="43" t="str">
        <f>IF(AND('331-CT'!$G$5=TH!G772,OR(M772="331",N772="331")),"x","")</f>
        <v/>
      </c>
      <c r="P772" s="43" t="str">
        <f>IF(AND(A772='111'!$L$11,OR($M772=$P$7,$N772=$P$7)),"x","")</f>
        <v/>
      </c>
      <c r="Q772" s="43" t="str">
        <f>IF(AND($M772=$P$7,$A772&lt;'111'!$L$11),"x","")</f>
        <v/>
      </c>
      <c r="R772" s="43" t="str">
        <f>IF(AND($N772=$P$7,$A772&lt;'111'!$L$11),"x","")</f>
        <v/>
      </c>
    </row>
    <row r="773" spans="1:18" ht="15.75" customHeight="1">
      <c r="A773" s="32">
        <f t="shared" si="35"/>
        <v>4</v>
      </c>
      <c r="B773" s="33">
        <f t="shared" si="36"/>
        <v>42852</v>
      </c>
      <c r="C773" s="108"/>
      <c r="D773" s="33">
        <v>42852</v>
      </c>
      <c r="E773" s="86" t="s">
        <v>470</v>
      </c>
      <c r="F773" s="101" t="s">
        <v>832</v>
      </c>
      <c r="G773" s="149" t="s">
        <v>707</v>
      </c>
      <c r="H773" s="97">
        <v>980</v>
      </c>
      <c r="I773" s="97">
        <v>55000</v>
      </c>
      <c r="J773" s="96"/>
      <c r="K773" s="97"/>
      <c r="L773" s="34">
        <f t="shared" si="37"/>
        <v>53900000</v>
      </c>
      <c r="M773" s="35" t="s">
        <v>92</v>
      </c>
      <c r="N773" s="35" t="s">
        <v>8</v>
      </c>
      <c r="O773" s="43" t="str">
        <f>IF(AND('331-CT'!$G$5=TH!G773,OR(M773="331",N773="331")),"x","")</f>
        <v/>
      </c>
      <c r="P773" s="43" t="str">
        <f>IF(AND(A773='111'!$L$11,OR($M773=$P$7,$N773=$P$7)),"x","")</f>
        <v/>
      </c>
      <c r="Q773" s="43" t="str">
        <f>IF(AND($M773=$P$7,$A773&lt;'111'!$L$11),"x","")</f>
        <v/>
      </c>
      <c r="R773" s="43" t="str">
        <f>IF(AND($N773=$P$7,$A773&lt;'111'!$L$11),"x","")</f>
        <v/>
      </c>
    </row>
    <row r="774" spans="1:18" ht="15.75" customHeight="1">
      <c r="A774" s="32">
        <f t="shared" si="35"/>
        <v>4</v>
      </c>
      <c r="B774" s="33">
        <f t="shared" si="36"/>
        <v>42852</v>
      </c>
      <c r="C774" s="108"/>
      <c r="D774" s="33">
        <v>42852</v>
      </c>
      <c r="E774" s="86" t="s">
        <v>844</v>
      </c>
      <c r="F774" s="101" t="s">
        <v>832</v>
      </c>
      <c r="G774" s="149" t="s">
        <v>707</v>
      </c>
      <c r="H774" s="97">
        <v>320</v>
      </c>
      <c r="I774" s="97">
        <v>46000</v>
      </c>
      <c r="J774" s="96"/>
      <c r="K774" s="97"/>
      <c r="L774" s="34">
        <f t="shared" si="37"/>
        <v>14720000</v>
      </c>
      <c r="M774" s="35" t="s">
        <v>92</v>
      </c>
      <c r="N774" s="35" t="s">
        <v>8</v>
      </c>
      <c r="O774" s="43" t="str">
        <f>IF(AND('331-CT'!$G$5=TH!G774,OR(M774="331",N774="331")),"x","")</f>
        <v/>
      </c>
      <c r="P774" s="43" t="str">
        <f>IF(AND(A774='111'!$L$11,OR($M774=$P$7,$N774=$P$7)),"x","")</f>
        <v/>
      </c>
      <c r="Q774" s="43" t="str">
        <f>IF(AND($M774=$P$7,$A774&lt;'111'!$L$11),"x","")</f>
        <v/>
      </c>
      <c r="R774" s="43" t="str">
        <f>IF(AND($N774=$P$7,$A774&lt;'111'!$L$11),"x","")</f>
        <v/>
      </c>
    </row>
    <row r="775" spans="1:18" ht="15.75" hidden="1" customHeight="1">
      <c r="A775" s="32">
        <f t="shared" si="35"/>
        <v>4</v>
      </c>
      <c r="B775" s="33">
        <f t="shared" si="36"/>
        <v>42852</v>
      </c>
      <c r="C775" s="108" t="s">
        <v>859</v>
      </c>
      <c r="D775" s="33">
        <v>42852</v>
      </c>
      <c r="E775" s="86" t="s">
        <v>561</v>
      </c>
      <c r="F775" s="101"/>
      <c r="G775" s="149"/>
      <c r="H775" s="97"/>
      <c r="I775" s="97"/>
      <c r="J775" s="96"/>
      <c r="K775" s="97"/>
      <c r="L775" s="34">
        <v>900000000</v>
      </c>
      <c r="M775" s="35" t="s">
        <v>33</v>
      </c>
      <c r="N775" s="35"/>
      <c r="O775" s="43" t="str">
        <f>IF(AND('331-CT'!$G$5=TH!G775,OR(M775="331",N775="331")),"x","")</f>
        <v/>
      </c>
      <c r="P775" s="43" t="str">
        <f>IF(AND(A775='111'!$L$11,OR($M775=$P$7,$N775=$P$7)),"x","")</f>
        <v/>
      </c>
      <c r="Q775" s="43" t="str">
        <f>IF(AND($M775=$P$7,$A775&lt;'111'!$L$11),"x","")</f>
        <v>x</v>
      </c>
      <c r="R775" s="43" t="str">
        <f>IF(AND($N775=$P$7,$A775&lt;'111'!$L$11),"x","")</f>
        <v/>
      </c>
    </row>
    <row r="776" spans="1:18" ht="15.75" hidden="1" customHeight="1">
      <c r="A776" s="32">
        <f t="shared" si="35"/>
        <v>4</v>
      </c>
      <c r="B776" s="33">
        <f t="shared" si="36"/>
        <v>42852</v>
      </c>
      <c r="C776" s="108" t="s">
        <v>532</v>
      </c>
      <c r="D776" s="33">
        <v>42852</v>
      </c>
      <c r="E776" s="86" t="s">
        <v>735</v>
      </c>
      <c r="F776" s="101"/>
      <c r="G776" s="149"/>
      <c r="H776" s="97"/>
      <c r="I776" s="97"/>
      <c r="J776" s="96"/>
      <c r="K776" s="97"/>
      <c r="L776" s="34">
        <v>315000000</v>
      </c>
      <c r="M776" s="35"/>
      <c r="N776" s="35" t="s">
        <v>33</v>
      </c>
      <c r="O776" s="43" t="str">
        <f>IF(AND('331-CT'!$G$5=TH!G776,OR(M776="331",N776="331")),"x","")</f>
        <v/>
      </c>
      <c r="P776" s="43" t="str">
        <f>IF(AND(A776='111'!$L$11,OR($M776=$P$7,$N776=$P$7)),"x","")</f>
        <v/>
      </c>
      <c r="Q776" s="43" t="str">
        <f>IF(AND($M776=$P$7,$A776&lt;'111'!$L$11),"x","")</f>
        <v/>
      </c>
      <c r="R776" s="43" t="str">
        <f>IF(AND($N776=$P$7,$A776&lt;'111'!$L$11),"x","")</f>
        <v>x</v>
      </c>
    </row>
    <row r="777" spans="1:18" ht="15.75" hidden="1" customHeight="1">
      <c r="A777" s="32">
        <f t="shared" si="35"/>
        <v>4</v>
      </c>
      <c r="B777" s="33">
        <f t="shared" si="36"/>
        <v>42852</v>
      </c>
      <c r="C777" s="108" t="s">
        <v>533</v>
      </c>
      <c r="D777" s="33">
        <v>42852</v>
      </c>
      <c r="E777" s="86" t="s">
        <v>893</v>
      </c>
      <c r="F777" s="101"/>
      <c r="G777" s="149"/>
      <c r="H777" s="97"/>
      <c r="I777" s="97"/>
      <c r="J777" s="96"/>
      <c r="K777" s="97"/>
      <c r="L777" s="34">
        <v>15000000</v>
      </c>
      <c r="M777" s="35"/>
      <c r="N777" s="35" t="s">
        <v>33</v>
      </c>
      <c r="O777" s="43" t="str">
        <f>IF(AND('331-CT'!$G$5=TH!G777,OR(M777="331",N777="331")),"x","")</f>
        <v/>
      </c>
      <c r="P777" s="43" t="str">
        <f>IF(AND(A777='111'!$L$11,OR($M777=$P$7,$N777=$P$7)),"x","")</f>
        <v/>
      </c>
      <c r="Q777" s="43" t="str">
        <f>IF(AND($M777=$P$7,$A777&lt;'111'!$L$11),"x","")</f>
        <v/>
      </c>
      <c r="R777" s="43" t="str">
        <f>IF(AND($N777=$P$7,$A777&lt;'111'!$L$11),"x","")</f>
        <v>x</v>
      </c>
    </row>
    <row r="778" spans="1:18" ht="15.75" hidden="1" customHeight="1">
      <c r="A778" s="32">
        <f t="shared" si="35"/>
        <v>4</v>
      </c>
      <c r="B778" s="33">
        <f t="shared" si="36"/>
        <v>42852</v>
      </c>
      <c r="C778" s="108" t="s">
        <v>535</v>
      </c>
      <c r="D778" s="33">
        <v>42852</v>
      </c>
      <c r="E778" s="86" t="s">
        <v>630</v>
      </c>
      <c r="F778" s="101"/>
      <c r="G778" s="41" t="s">
        <v>686</v>
      </c>
      <c r="H778" s="97"/>
      <c r="I778" s="97"/>
      <c r="J778" s="96"/>
      <c r="K778" s="97"/>
      <c r="L778" s="34">
        <v>200000000</v>
      </c>
      <c r="M778" s="35" t="s">
        <v>8</v>
      </c>
      <c r="N778" s="35" t="s">
        <v>33</v>
      </c>
      <c r="O778" s="43" t="str">
        <f>IF(AND('331-CT'!$G$5=TH!G778,OR(M778="331",N778="331")),"x","")</f>
        <v/>
      </c>
      <c r="P778" s="43" t="str">
        <f>IF(AND(A778='111'!$L$11,OR($M778=$P$7,$N778=$P$7)),"x","")</f>
        <v/>
      </c>
      <c r="Q778" s="43" t="str">
        <f>IF(AND($M778=$P$7,$A778&lt;'111'!$L$11),"x","")</f>
        <v/>
      </c>
      <c r="R778" s="43" t="str">
        <f>IF(AND($N778=$P$7,$A778&lt;'111'!$L$11),"x","")</f>
        <v>x</v>
      </c>
    </row>
    <row r="779" spans="1:18" ht="15.75" hidden="1" customHeight="1">
      <c r="A779" s="32">
        <f t="shared" ref="A779:A805" si="38">IF(B779&lt;&gt;"",MONTH(B779),"")</f>
        <v>4</v>
      </c>
      <c r="B779" s="33">
        <f t="shared" ref="B779:B805" si="39">D779</f>
        <v>42852</v>
      </c>
      <c r="C779" s="108" t="s">
        <v>536</v>
      </c>
      <c r="D779" s="33">
        <v>42852</v>
      </c>
      <c r="E779" s="86" t="s">
        <v>630</v>
      </c>
      <c r="F779" s="101"/>
      <c r="G779" s="149" t="s">
        <v>707</v>
      </c>
      <c r="H779" s="97"/>
      <c r="I779" s="97"/>
      <c r="J779" s="96"/>
      <c r="K779" s="97"/>
      <c r="L779" s="34">
        <v>200000000</v>
      </c>
      <c r="M779" s="35" t="s">
        <v>8</v>
      </c>
      <c r="N779" s="35" t="s">
        <v>33</v>
      </c>
      <c r="O779" s="43" t="str">
        <f>IF(AND('331-CT'!$G$5=TH!G779,OR(M779="331",N779="331")),"x","")</f>
        <v/>
      </c>
      <c r="P779" s="43" t="str">
        <f>IF(AND(A779='111'!$L$11,OR($M779=$P$7,$N779=$P$7)),"x","")</f>
        <v/>
      </c>
      <c r="Q779" s="43" t="str">
        <f>IF(AND($M779=$P$7,$A779&lt;'111'!$L$11),"x","")</f>
        <v/>
      </c>
      <c r="R779" s="43" t="str">
        <f>IF(AND($N779=$P$7,$A779&lt;'111'!$L$11),"x","")</f>
        <v>x</v>
      </c>
    </row>
    <row r="780" spans="1:18" ht="15.75" hidden="1" customHeight="1">
      <c r="A780" s="32">
        <f t="shared" si="38"/>
        <v>4</v>
      </c>
      <c r="B780" s="33">
        <f t="shared" si="39"/>
        <v>42852</v>
      </c>
      <c r="C780" s="108" t="s">
        <v>536</v>
      </c>
      <c r="D780" s="33">
        <v>42852</v>
      </c>
      <c r="E780" s="86" t="s">
        <v>894</v>
      </c>
      <c r="F780" s="101"/>
      <c r="G780" s="149"/>
      <c r="H780" s="97"/>
      <c r="I780" s="97"/>
      <c r="J780" s="96"/>
      <c r="K780" s="97"/>
      <c r="L780" s="34">
        <v>65000</v>
      </c>
      <c r="M780" s="35"/>
      <c r="N780" s="35" t="s">
        <v>33</v>
      </c>
      <c r="O780" s="43" t="str">
        <f>IF(AND('331-CT'!$G$5=TH!G780,OR(M780="331",N780="331")),"x","")</f>
        <v/>
      </c>
      <c r="P780" s="43" t="str">
        <f>IF(AND(A780='111'!$L$11,OR($M780=$P$7,$N780=$P$7)),"x","")</f>
        <v/>
      </c>
      <c r="Q780" s="43" t="str">
        <f>IF(AND($M780=$P$7,$A780&lt;'111'!$L$11),"x","")</f>
        <v/>
      </c>
      <c r="R780" s="43" t="str">
        <f>IF(AND($N780=$P$7,$A780&lt;'111'!$L$11),"x","")</f>
        <v>x</v>
      </c>
    </row>
    <row r="781" spans="1:18" ht="15.75" hidden="1" customHeight="1">
      <c r="A781" s="32">
        <f t="shared" si="38"/>
        <v>4</v>
      </c>
      <c r="B781" s="33">
        <f t="shared" si="39"/>
        <v>42852</v>
      </c>
      <c r="C781" s="108" t="s">
        <v>537</v>
      </c>
      <c r="D781" s="33">
        <v>42852</v>
      </c>
      <c r="E781" s="86" t="s">
        <v>630</v>
      </c>
      <c r="F781" s="101"/>
      <c r="G781" s="7" t="s">
        <v>90</v>
      </c>
      <c r="H781" s="97"/>
      <c r="I781" s="97"/>
      <c r="J781" s="96"/>
      <c r="K781" s="97"/>
      <c r="L781" s="34">
        <v>150000000</v>
      </c>
      <c r="M781" s="35" t="s">
        <v>8</v>
      </c>
      <c r="N781" s="35" t="s">
        <v>33</v>
      </c>
      <c r="O781" s="43" t="str">
        <f>IF(AND('331-CT'!$G$5=TH!G781,OR(M781="331",N781="331")),"x","")</f>
        <v/>
      </c>
      <c r="P781" s="43" t="str">
        <f>IF(AND(A781='111'!$L$11,OR($M781=$P$7,$N781=$P$7)),"x","")</f>
        <v/>
      </c>
      <c r="Q781" s="43" t="str">
        <f>IF(AND($M781=$P$7,$A781&lt;'111'!$L$11),"x","")</f>
        <v/>
      </c>
      <c r="R781" s="43" t="str">
        <f>IF(AND($N781=$P$7,$A781&lt;'111'!$L$11),"x","")</f>
        <v>x</v>
      </c>
    </row>
    <row r="782" spans="1:18" ht="15.75" hidden="1" customHeight="1">
      <c r="A782" s="32">
        <f t="shared" si="38"/>
        <v>4</v>
      </c>
      <c r="B782" s="33">
        <f t="shared" si="39"/>
        <v>42852</v>
      </c>
      <c r="C782" s="108" t="s">
        <v>583</v>
      </c>
      <c r="D782" s="33">
        <v>42852</v>
      </c>
      <c r="E782" s="86" t="s">
        <v>895</v>
      </c>
      <c r="F782" s="101"/>
      <c r="G782" s="149"/>
      <c r="H782" s="97"/>
      <c r="I782" s="97"/>
      <c r="J782" s="96"/>
      <c r="K782" s="97"/>
      <c r="L782" s="34">
        <v>10011000</v>
      </c>
      <c r="M782" s="35"/>
      <c r="N782" s="35" t="s">
        <v>33</v>
      </c>
      <c r="O782" s="43" t="str">
        <f>IF(AND('331-CT'!$G$5=TH!G782,OR(M782="331",N782="331")),"x","")</f>
        <v/>
      </c>
      <c r="P782" s="43" t="str">
        <f>IF(AND(A782='111'!$L$11,OR($M782=$P$7,$N782=$P$7)),"x","")</f>
        <v/>
      </c>
      <c r="Q782" s="43" t="str">
        <f>IF(AND($M782=$P$7,$A782&lt;'111'!$L$11),"x","")</f>
        <v/>
      </c>
      <c r="R782" s="43" t="str">
        <f>IF(AND($N782=$P$7,$A782&lt;'111'!$L$11),"x","")</f>
        <v>x</v>
      </c>
    </row>
    <row r="783" spans="1:18" ht="15.75" hidden="1" customHeight="1">
      <c r="A783" s="32">
        <f t="shared" si="38"/>
        <v>4</v>
      </c>
      <c r="B783" s="33">
        <f t="shared" si="39"/>
        <v>42852</v>
      </c>
      <c r="C783" s="108" t="s">
        <v>584</v>
      </c>
      <c r="D783" s="33">
        <v>42852</v>
      </c>
      <c r="E783" s="86" t="s">
        <v>468</v>
      </c>
      <c r="F783" s="101"/>
      <c r="G783" s="149"/>
      <c r="H783" s="97"/>
      <c r="I783" s="97"/>
      <c r="J783" s="96"/>
      <c r="K783" s="97"/>
      <c r="L783" s="34">
        <v>325000</v>
      </c>
      <c r="M783" s="35"/>
      <c r="N783" s="35" t="s">
        <v>33</v>
      </c>
      <c r="O783" s="43" t="str">
        <f>IF(AND('331-CT'!$G$5=TH!G783,OR(M783="331",N783="331")),"x","")</f>
        <v/>
      </c>
      <c r="P783" s="43" t="str">
        <f>IF(AND(A783='111'!$L$11,OR($M783=$P$7,$N783=$P$7)),"x","")</f>
        <v/>
      </c>
      <c r="Q783" s="43" t="str">
        <f>IF(AND($M783=$P$7,$A783&lt;'111'!$L$11),"x","")</f>
        <v/>
      </c>
      <c r="R783" s="43" t="str">
        <f>IF(AND($N783=$P$7,$A783&lt;'111'!$L$11),"x","")</f>
        <v>x</v>
      </c>
    </row>
    <row r="784" spans="1:18" ht="15.75" hidden="1" customHeight="1">
      <c r="A784" s="32">
        <f t="shared" si="38"/>
        <v>4</v>
      </c>
      <c r="B784" s="33">
        <f t="shared" si="39"/>
        <v>42852</v>
      </c>
      <c r="C784" s="108" t="s">
        <v>897</v>
      </c>
      <c r="D784" s="33">
        <v>42852</v>
      </c>
      <c r="E784" s="86" t="s">
        <v>910</v>
      </c>
      <c r="F784" s="101"/>
      <c r="G784" s="149"/>
      <c r="H784" s="97"/>
      <c r="I784" s="97"/>
      <c r="J784" s="96"/>
      <c r="K784" s="97"/>
      <c r="L784" s="34">
        <v>1480000</v>
      </c>
      <c r="M784" s="35"/>
      <c r="N784" s="35" t="s">
        <v>33</v>
      </c>
      <c r="O784" s="43" t="str">
        <f>IF(AND('331-CT'!$G$5=TH!G784,OR(M784="331",N784="331")),"x","")</f>
        <v/>
      </c>
      <c r="P784" s="43" t="str">
        <f>IF(AND(A784='111'!$L$11,OR($M784=$P$7,$N784=$P$7)),"x","")</f>
        <v/>
      </c>
      <c r="Q784" s="43" t="str">
        <f>IF(AND($M784=$P$7,$A784&lt;'111'!$L$11),"x","")</f>
        <v/>
      </c>
      <c r="R784" s="43" t="str">
        <f>IF(AND($N784=$P$7,$A784&lt;'111'!$L$11),"x","")</f>
        <v>x</v>
      </c>
    </row>
    <row r="785" spans="1:18" ht="15.75" hidden="1" customHeight="1">
      <c r="A785" s="32">
        <f t="shared" si="38"/>
        <v>4</v>
      </c>
      <c r="B785" s="33">
        <f t="shared" si="39"/>
        <v>42852</v>
      </c>
      <c r="C785" s="108" t="s">
        <v>898</v>
      </c>
      <c r="D785" s="33">
        <v>42852</v>
      </c>
      <c r="E785" s="86" t="s">
        <v>602</v>
      </c>
      <c r="F785" s="101"/>
      <c r="G785" s="149"/>
      <c r="H785" s="97"/>
      <c r="I785" s="97"/>
      <c r="J785" s="96"/>
      <c r="K785" s="97"/>
      <c r="L785" s="34">
        <v>20000000</v>
      </c>
      <c r="M785" s="35"/>
      <c r="N785" s="35" t="s">
        <v>33</v>
      </c>
      <c r="O785" s="43" t="str">
        <f>IF(AND('331-CT'!$G$5=TH!G785,OR(M785="331",N785="331")),"x","")</f>
        <v/>
      </c>
      <c r="P785" s="43" t="str">
        <f>IF(AND(A785='111'!$L$11,OR($M785=$P$7,$N785=$P$7)),"x","")</f>
        <v/>
      </c>
      <c r="Q785" s="43" t="str">
        <f>IF(AND($M785=$P$7,$A785&lt;'111'!$L$11),"x","")</f>
        <v/>
      </c>
      <c r="R785" s="43" t="str">
        <f>IF(AND($N785=$P$7,$A785&lt;'111'!$L$11),"x","")</f>
        <v>x</v>
      </c>
    </row>
    <row r="786" spans="1:18" ht="15.75" hidden="1" customHeight="1">
      <c r="A786" s="32">
        <f t="shared" si="38"/>
        <v>4</v>
      </c>
      <c r="B786" s="33">
        <f t="shared" si="39"/>
        <v>42852</v>
      </c>
      <c r="C786" s="108" t="s">
        <v>899</v>
      </c>
      <c r="D786" s="33">
        <v>42852</v>
      </c>
      <c r="E786" s="86" t="s">
        <v>455</v>
      </c>
      <c r="F786" s="101"/>
      <c r="G786" s="149"/>
      <c r="H786" s="97"/>
      <c r="I786" s="97"/>
      <c r="J786" s="96"/>
      <c r="K786" s="97"/>
      <c r="L786" s="34">
        <v>500000</v>
      </c>
      <c r="M786" s="35"/>
      <c r="N786" s="35" t="s">
        <v>33</v>
      </c>
      <c r="O786" s="43" t="str">
        <f>IF(AND('331-CT'!$G$5=TH!G786,OR(M786="331",N786="331")),"x","")</f>
        <v/>
      </c>
      <c r="P786" s="43" t="str">
        <f>IF(AND(A786='111'!$L$11,OR($M786=$P$7,$N786=$P$7)),"x","")</f>
        <v/>
      </c>
      <c r="Q786" s="43" t="str">
        <f>IF(AND($M786=$P$7,$A786&lt;'111'!$L$11),"x","")</f>
        <v/>
      </c>
      <c r="R786" s="43" t="str">
        <f>IF(AND($N786=$P$7,$A786&lt;'111'!$L$11),"x","")</f>
        <v>x</v>
      </c>
    </row>
    <row r="787" spans="1:18" ht="15.75" hidden="1" customHeight="1">
      <c r="A787" s="32">
        <f t="shared" si="38"/>
        <v>4</v>
      </c>
      <c r="B787" s="33">
        <f t="shared" si="39"/>
        <v>42853</v>
      </c>
      <c r="C787" s="108" t="s">
        <v>900</v>
      </c>
      <c r="D787" s="33">
        <v>42853</v>
      </c>
      <c r="E787" s="86" t="s">
        <v>561</v>
      </c>
      <c r="F787" s="101"/>
      <c r="G787" s="149"/>
      <c r="H787" s="97"/>
      <c r="I787" s="97"/>
      <c r="J787" s="96"/>
      <c r="K787" s="97"/>
      <c r="L787" s="34">
        <v>2500000000</v>
      </c>
      <c r="M787" s="35" t="s">
        <v>33</v>
      </c>
      <c r="N787" s="35"/>
      <c r="O787" s="43" t="str">
        <f>IF(AND('331-CT'!$G$5=TH!G787,OR(M787="331",N787="331")),"x","")</f>
        <v/>
      </c>
      <c r="P787" s="43" t="str">
        <f>IF(AND(A787='111'!$L$11,OR($M787=$P$7,$N787=$P$7)),"x","")</f>
        <v/>
      </c>
      <c r="Q787" s="43" t="str">
        <f>IF(AND($M787=$P$7,$A787&lt;'111'!$L$11),"x","")</f>
        <v>x</v>
      </c>
      <c r="R787" s="43" t="str">
        <f>IF(AND($N787=$P$7,$A787&lt;'111'!$L$11),"x","")</f>
        <v/>
      </c>
    </row>
    <row r="788" spans="1:18" ht="15.75" hidden="1" customHeight="1">
      <c r="A788" s="32">
        <f t="shared" si="38"/>
        <v>4</v>
      </c>
      <c r="B788" s="33">
        <f t="shared" si="39"/>
        <v>42853</v>
      </c>
      <c r="C788" s="108" t="s">
        <v>901</v>
      </c>
      <c r="D788" s="33">
        <v>42853</v>
      </c>
      <c r="E788" s="86" t="s">
        <v>733</v>
      </c>
      <c r="F788" s="101"/>
      <c r="G788" s="149"/>
      <c r="H788" s="97"/>
      <c r="I788" s="97"/>
      <c r="J788" s="96"/>
      <c r="K788" s="97"/>
      <c r="L788" s="34">
        <v>500000000</v>
      </c>
      <c r="M788" s="35"/>
      <c r="N788" s="35" t="s">
        <v>33</v>
      </c>
      <c r="O788" s="43" t="str">
        <f>IF(AND('331-CT'!$G$5=TH!G788,OR(M788="331",N788="331")),"x","")</f>
        <v/>
      </c>
      <c r="P788" s="43" t="str">
        <f>IF(AND(A788='111'!$L$11,OR($M788=$P$7,$N788=$P$7)),"x","")</f>
        <v/>
      </c>
      <c r="Q788" s="43" t="str">
        <f>IF(AND($M788=$P$7,$A788&lt;'111'!$L$11),"x","")</f>
        <v/>
      </c>
      <c r="R788" s="43" t="str">
        <f>IF(AND($N788=$P$7,$A788&lt;'111'!$L$11),"x","")</f>
        <v>x</v>
      </c>
    </row>
    <row r="789" spans="1:18" ht="15.75" hidden="1" customHeight="1">
      <c r="A789" s="32">
        <f t="shared" si="38"/>
        <v>4</v>
      </c>
      <c r="B789" s="33">
        <f t="shared" si="39"/>
        <v>42853</v>
      </c>
      <c r="C789" s="108" t="s">
        <v>902</v>
      </c>
      <c r="D789" s="33">
        <v>42853</v>
      </c>
      <c r="E789" s="86" t="s">
        <v>735</v>
      </c>
      <c r="F789" s="101"/>
      <c r="G789" s="149"/>
      <c r="H789" s="97"/>
      <c r="I789" s="97"/>
      <c r="J789" s="96"/>
      <c r="K789" s="97"/>
      <c r="L789" s="34">
        <v>250000000</v>
      </c>
      <c r="M789" s="35"/>
      <c r="N789" s="35" t="s">
        <v>33</v>
      </c>
      <c r="O789" s="43" t="str">
        <f>IF(AND('331-CT'!$G$5=TH!G789,OR(M789="331",N789="331")),"x","")</f>
        <v/>
      </c>
      <c r="P789" s="43" t="str">
        <f>IF(AND(A789='111'!$L$11,OR($M789=$P$7,$N789=$P$7)),"x","")</f>
        <v/>
      </c>
      <c r="Q789" s="43" t="str">
        <f>IF(AND($M789=$P$7,$A789&lt;'111'!$L$11),"x","")</f>
        <v/>
      </c>
      <c r="R789" s="43" t="str">
        <f>IF(AND($N789=$P$7,$A789&lt;'111'!$L$11),"x","")</f>
        <v>x</v>
      </c>
    </row>
    <row r="790" spans="1:18" ht="15.75" hidden="1" customHeight="1">
      <c r="A790" s="32">
        <f t="shared" si="38"/>
        <v>4</v>
      </c>
      <c r="B790" s="33">
        <f t="shared" si="39"/>
        <v>42853</v>
      </c>
      <c r="C790" s="108" t="s">
        <v>903</v>
      </c>
      <c r="D790" s="33">
        <v>42853</v>
      </c>
      <c r="E790" s="86" t="s">
        <v>911</v>
      </c>
      <c r="F790" s="101"/>
      <c r="G790" s="149"/>
      <c r="H790" s="97"/>
      <c r="I790" s="97"/>
      <c r="J790" s="96"/>
      <c r="K790" s="97"/>
      <c r="L790" s="34">
        <v>808267000</v>
      </c>
      <c r="M790" s="35"/>
      <c r="N790" s="35" t="s">
        <v>33</v>
      </c>
      <c r="O790" s="43" t="str">
        <f>IF(AND('331-CT'!$G$5=TH!G790,OR(M790="331",N790="331")),"x","")</f>
        <v/>
      </c>
      <c r="P790" s="43" t="str">
        <f>IF(AND(A790='111'!$L$11,OR($M790=$P$7,$N790=$P$7)),"x","")</f>
        <v/>
      </c>
      <c r="Q790" s="43" t="str">
        <f>IF(AND($M790=$P$7,$A790&lt;'111'!$L$11),"x","")</f>
        <v/>
      </c>
      <c r="R790" s="43" t="str">
        <f>IF(AND($N790=$P$7,$A790&lt;'111'!$L$11),"x","")</f>
        <v>x</v>
      </c>
    </row>
    <row r="791" spans="1:18" ht="15.75" hidden="1" customHeight="1">
      <c r="A791" s="32">
        <f t="shared" si="38"/>
        <v>4</v>
      </c>
      <c r="B791" s="33">
        <f t="shared" si="39"/>
        <v>42853</v>
      </c>
      <c r="C791" s="108" t="s">
        <v>904</v>
      </c>
      <c r="D791" s="33">
        <v>42853</v>
      </c>
      <c r="E791" s="86" t="s">
        <v>912</v>
      </c>
      <c r="F791" s="101"/>
      <c r="G791" s="149"/>
      <c r="H791" s="97"/>
      <c r="I791" s="97"/>
      <c r="J791" s="96"/>
      <c r="K791" s="97"/>
      <c r="L791" s="34">
        <v>474757000</v>
      </c>
      <c r="M791" s="35"/>
      <c r="N791" s="35" t="s">
        <v>33</v>
      </c>
      <c r="O791" s="43" t="str">
        <f>IF(AND('331-CT'!$G$5=TH!G791,OR(M791="331",N791="331")),"x","")</f>
        <v/>
      </c>
      <c r="P791" s="43" t="str">
        <f>IF(AND(A791='111'!$L$11,OR($M791=$P$7,$N791=$P$7)),"x","")</f>
        <v/>
      </c>
      <c r="Q791" s="43" t="str">
        <f>IF(AND($M791=$P$7,$A791&lt;'111'!$L$11),"x","")</f>
        <v/>
      </c>
      <c r="R791" s="43" t="str">
        <f>IF(AND($N791=$P$7,$A791&lt;'111'!$L$11),"x","")</f>
        <v>x</v>
      </c>
    </row>
    <row r="792" spans="1:18" ht="15.75" hidden="1" customHeight="1">
      <c r="A792" s="32">
        <f t="shared" si="38"/>
        <v>4</v>
      </c>
      <c r="B792" s="33">
        <f t="shared" si="39"/>
        <v>42853</v>
      </c>
      <c r="C792" s="108" t="s">
        <v>905</v>
      </c>
      <c r="D792" s="33">
        <v>42853</v>
      </c>
      <c r="E792" s="86" t="s">
        <v>913</v>
      </c>
      <c r="F792" s="101"/>
      <c r="G792" s="149"/>
      <c r="H792" s="97"/>
      <c r="I792" s="97"/>
      <c r="J792" s="96"/>
      <c r="K792" s="97"/>
      <c r="L792" s="34">
        <v>150000000</v>
      </c>
      <c r="M792" s="35"/>
      <c r="N792" s="35" t="s">
        <v>33</v>
      </c>
      <c r="O792" s="43" t="str">
        <f>IF(AND('331-CT'!$G$5=TH!G792,OR(M792="331",N792="331")),"x","")</f>
        <v/>
      </c>
      <c r="P792" s="43" t="str">
        <f>IF(AND(A792='111'!$L$11,OR($M792=$P$7,$N792=$P$7)),"x","")</f>
        <v/>
      </c>
      <c r="Q792" s="43" t="str">
        <f>IF(AND($M792=$P$7,$A792&lt;'111'!$L$11),"x","")</f>
        <v/>
      </c>
      <c r="R792" s="43" t="str">
        <f>IF(AND($N792=$P$7,$A792&lt;'111'!$L$11),"x","")</f>
        <v>x</v>
      </c>
    </row>
    <row r="793" spans="1:18" ht="15.75" hidden="1" customHeight="1">
      <c r="A793" s="32">
        <f t="shared" si="38"/>
        <v>4</v>
      </c>
      <c r="B793" s="33">
        <f t="shared" si="39"/>
        <v>42853</v>
      </c>
      <c r="C793" s="108" t="s">
        <v>906</v>
      </c>
      <c r="D793" s="33">
        <v>42853</v>
      </c>
      <c r="E793" s="86" t="s">
        <v>630</v>
      </c>
      <c r="F793" s="101"/>
      <c r="G793" s="7" t="s">
        <v>111</v>
      </c>
      <c r="H793" s="97"/>
      <c r="I793" s="97"/>
      <c r="J793" s="96"/>
      <c r="K793" s="97"/>
      <c r="L793" s="34">
        <v>100000000</v>
      </c>
      <c r="M793" s="35" t="s">
        <v>8</v>
      </c>
      <c r="N793" s="35" t="s">
        <v>33</v>
      </c>
      <c r="O793" s="43" t="str">
        <f>IF(AND('331-CT'!$G$5=TH!G793,OR(M793="331",N793="331")),"x","")</f>
        <v/>
      </c>
      <c r="P793" s="43" t="str">
        <f>IF(AND(A793='111'!$L$11,OR($M793=$P$7,$N793=$P$7)),"x","")</f>
        <v/>
      </c>
      <c r="Q793" s="43" t="str">
        <f>IF(AND($M793=$P$7,$A793&lt;'111'!$L$11),"x","")</f>
        <v/>
      </c>
      <c r="R793" s="43" t="str">
        <f>IF(AND($N793=$P$7,$A793&lt;'111'!$L$11),"x","")</f>
        <v>x</v>
      </c>
    </row>
    <row r="794" spans="1:18" ht="15.75" hidden="1" customHeight="1">
      <c r="A794" s="32">
        <f t="shared" si="38"/>
        <v>4</v>
      </c>
      <c r="B794" s="33">
        <f t="shared" si="39"/>
        <v>42853</v>
      </c>
      <c r="C794" s="108" t="s">
        <v>907</v>
      </c>
      <c r="D794" s="33">
        <v>42853</v>
      </c>
      <c r="E794" s="86" t="s">
        <v>630</v>
      </c>
      <c r="F794" s="101"/>
      <c r="G794" s="41" t="s">
        <v>747</v>
      </c>
      <c r="H794" s="97"/>
      <c r="I794" s="97"/>
      <c r="J794" s="96"/>
      <c r="K794" s="97"/>
      <c r="L794" s="34">
        <v>16225000</v>
      </c>
      <c r="M794" s="35" t="s">
        <v>8</v>
      </c>
      <c r="N794" s="35" t="s">
        <v>33</v>
      </c>
      <c r="O794" s="43" t="str">
        <f>IF(AND('331-CT'!$G$5=TH!G794,OR(M794="331",N794="331")),"x","")</f>
        <v/>
      </c>
      <c r="P794" s="43" t="str">
        <f>IF(AND(A794='111'!$L$11,OR($M794=$P$7,$N794=$P$7)),"x","")</f>
        <v/>
      </c>
      <c r="Q794" s="43" t="str">
        <f>IF(AND($M794=$P$7,$A794&lt;'111'!$L$11),"x","")</f>
        <v/>
      </c>
      <c r="R794" s="43" t="str">
        <f>IF(AND($N794=$P$7,$A794&lt;'111'!$L$11),"x","")</f>
        <v>x</v>
      </c>
    </row>
    <row r="795" spans="1:18" ht="15.75" hidden="1" customHeight="1">
      <c r="A795" s="32">
        <f t="shared" si="38"/>
        <v>4</v>
      </c>
      <c r="B795" s="33">
        <f t="shared" si="39"/>
        <v>42853</v>
      </c>
      <c r="C795" s="108" t="s">
        <v>907</v>
      </c>
      <c r="D795" s="33">
        <v>42853</v>
      </c>
      <c r="E795" s="86" t="s">
        <v>630</v>
      </c>
      <c r="F795" s="101"/>
      <c r="G795" s="41" t="s">
        <v>747</v>
      </c>
      <c r="H795" s="97"/>
      <c r="I795" s="97"/>
      <c r="J795" s="96"/>
      <c r="K795" s="97"/>
      <c r="L795" s="34">
        <v>383000</v>
      </c>
      <c r="M795" s="35" t="s">
        <v>8</v>
      </c>
      <c r="N795" s="35"/>
      <c r="O795" s="43" t="str">
        <f>IF(AND('331-CT'!$G$5=TH!G795,OR(M795="331",N795="331")),"x","")</f>
        <v/>
      </c>
      <c r="P795" s="43" t="str">
        <f>IF(AND(A795='111'!$L$11,OR($M795=$P$7,$N795=$P$7)),"x","")</f>
        <v/>
      </c>
      <c r="Q795" s="43" t="str">
        <f>IF(AND($M795=$P$7,$A795&lt;'111'!$L$11),"x","")</f>
        <v/>
      </c>
      <c r="R795" s="43" t="str">
        <f>IF(AND($N795=$P$7,$A795&lt;'111'!$L$11),"x","")</f>
        <v/>
      </c>
    </row>
    <row r="796" spans="1:18" ht="15.75" hidden="1" customHeight="1">
      <c r="A796" s="32">
        <f t="shared" si="38"/>
        <v>4</v>
      </c>
      <c r="B796" s="33">
        <f t="shared" si="39"/>
        <v>42853</v>
      </c>
      <c r="C796" s="108" t="s">
        <v>908</v>
      </c>
      <c r="D796" s="33">
        <v>42853</v>
      </c>
      <c r="E796" s="86" t="s">
        <v>914</v>
      </c>
      <c r="F796" s="101"/>
      <c r="G796" s="149"/>
      <c r="H796" s="97"/>
      <c r="I796" s="97"/>
      <c r="J796" s="96"/>
      <c r="K796" s="97"/>
      <c r="L796" s="34">
        <v>67638000</v>
      </c>
      <c r="M796" s="35"/>
      <c r="N796" s="35" t="s">
        <v>33</v>
      </c>
      <c r="O796" s="43" t="str">
        <f>IF(AND('331-CT'!$G$5=TH!G796,OR(M796="331",N796="331")),"x","")</f>
        <v/>
      </c>
      <c r="P796" s="43" t="str">
        <f>IF(AND(A796='111'!$L$11,OR($M796=$P$7,$N796=$P$7)),"x","")</f>
        <v/>
      </c>
      <c r="Q796" s="43" t="str">
        <f>IF(AND($M796=$P$7,$A796&lt;'111'!$L$11),"x","")</f>
        <v/>
      </c>
      <c r="R796" s="43" t="str">
        <f>IF(AND($N796=$P$7,$A796&lt;'111'!$L$11),"x","")</f>
        <v>x</v>
      </c>
    </row>
    <row r="797" spans="1:18" ht="15.75" hidden="1" customHeight="1">
      <c r="A797" s="32">
        <f t="shared" si="38"/>
        <v>4</v>
      </c>
      <c r="B797" s="33">
        <f t="shared" si="39"/>
        <v>42853</v>
      </c>
      <c r="C797" s="108" t="s">
        <v>909</v>
      </c>
      <c r="D797" s="33">
        <v>42853</v>
      </c>
      <c r="E797" s="86" t="s">
        <v>915</v>
      </c>
      <c r="F797" s="101"/>
      <c r="G797" s="149"/>
      <c r="H797" s="97"/>
      <c r="I797" s="97"/>
      <c r="J797" s="96"/>
      <c r="K797" s="97"/>
      <c r="L797" s="34">
        <v>9017000</v>
      </c>
      <c r="M797" s="35"/>
      <c r="N797" s="35" t="s">
        <v>33</v>
      </c>
      <c r="O797" s="43" t="str">
        <f>IF(AND('331-CT'!$G$5=TH!G797,OR(M797="331",N797="331")),"x","")</f>
        <v/>
      </c>
      <c r="P797" s="43" t="str">
        <f>IF(AND(A797='111'!$L$11,OR($M797=$P$7,$N797=$P$7)),"x","")</f>
        <v/>
      </c>
      <c r="Q797" s="43" t="str">
        <f>IF(AND($M797=$P$7,$A797&lt;'111'!$L$11),"x","")</f>
        <v/>
      </c>
      <c r="R797" s="43" t="str">
        <f>IF(AND($N797=$P$7,$A797&lt;'111'!$L$11),"x","")</f>
        <v>x</v>
      </c>
    </row>
    <row r="798" spans="1:18" ht="15.75" hidden="1" customHeight="1">
      <c r="A798" s="32">
        <f t="shared" si="38"/>
        <v>4</v>
      </c>
      <c r="B798" s="33">
        <f t="shared" si="39"/>
        <v>42853</v>
      </c>
      <c r="C798" s="108" t="s">
        <v>916</v>
      </c>
      <c r="D798" s="33">
        <v>42853</v>
      </c>
      <c r="E798" s="86" t="s">
        <v>561</v>
      </c>
      <c r="F798" s="101"/>
      <c r="G798" s="149"/>
      <c r="H798" s="97"/>
      <c r="I798" s="97"/>
      <c r="J798" s="96"/>
      <c r="K798" s="97"/>
      <c r="L798" s="34">
        <v>900000000</v>
      </c>
      <c r="M798" s="35" t="s">
        <v>33</v>
      </c>
      <c r="N798" s="35"/>
      <c r="O798" s="43" t="str">
        <f>IF(AND('331-CT'!$G$5=TH!G798,OR(M798="331",N798="331")),"x","")</f>
        <v/>
      </c>
      <c r="P798" s="43" t="str">
        <f>IF(AND(A798='111'!$L$11,OR($M798=$P$7,$N798=$P$7)),"x","")</f>
        <v/>
      </c>
      <c r="Q798" s="43" t="str">
        <f>IF(AND($M798=$P$7,$A798&lt;'111'!$L$11),"x","")</f>
        <v>x</v>
      </c>
      <c r="R798" s="43" t="str">
        <f>IF(AND($N798=$P$7,$A798&lt;'111'!$L$11),"x","")</f>
        <v/>
      </c>
    </row>
    <row r="799" spans="1:18" ht="15.75" customHeight="1">
      <c r="A799" s="32">
        <f t="shared" si="38"/>
        <v>5</v>
      </c>
      <c r="B799" s="33">
        <f t="shared" si="39"/>
        <v>42857</v>
      </c>
      <c r="C799" s="108"/>
      <c r="D799" s="33">
        <v>42857</v>
      </c>
      <c r="E799" s="86" t="s">
        <v>841</v>
      </c>
      <c r="F799" s="101" t="s">
        <v>391</v>
      </c>
      <c r="G799" s="149" t="s">
        <v>839</v>
      </c>
      <c r="H799" s="97">
        <v>2250</v>
      </c>
      <c r="I799" s="97"/>
      <c r="J799" s="96"/>
      <c r="K799" s="97"/>
      <c r="L799" s="34">
        <f t="shared" ref="L799:L805" si="40">ROUND(H799*I799,-3)</f>
        <v>0</v>
      </c>
      <c r="M799" s="35" t="s">
        <v>92</v>
      </c>
      <c r="N799" s="35" t="s">
        <v>8</v>
      </c>
      <c r="O799" s="43" t="str">
        <f>IF(AND('331-CT'!$G$5=TH!G799,OR(M799="331",N799="331")),"x","")</f>
        <v/>
      </c>
      <c r="P799" s="43" t="str">
        <f>IF(AND(A799='111'!$L$11,OR($M799=$P$7,$N799=$P$7)),"x","")</f>
        <v/>
      </c>
      <c r="Q799" s="43" t="str">
        <f>IF(AND($M799=$P$7,$A799&lt;'111'!$L$11),"x","")</f>
        <v/>
      </c>
      <c r="R799" s="43" t="str">
        <f>IF(AND($N799=$P$7,$A799&lt;'111'!$L$11),"x","")</f>
        <v/>
      </c>
    </row>
    <row r="800" spans="1:18" ht="15.75" hidden="1" customHeight="1">
      <c r="A800" s="32">
        <f t="shared" si="38"/>
        <v>5</v>
      </c>
      <c r="B800" s="33">
        <f t="shared" si="39"/>
        <v>42857</v>
      </c>
      <c r="C800" s="108"/>
      <c r="D800" s="33">
        <v>42857</v>
      </c>
      <c r="E800" s="86" t="s">
        <v>831</v>
      </c>
      <c r="F800" s="101" t="s">
        <v>843</v>
      </c>
      <c r="G800" s="7" t="s">
        <v>109</v>
      </c>
      <c r="H800" s="97">
        <v>3600</v>
      </c>
      <c r="I800" s="97">
        <v>64000</v>
      </c>
      <c r="J800" s="96"/>
      <c r="K800" s="97"/>
      <c r="L800" s="34">
        <f t="shared" si="40"/>
        <v>230400000</v>
      </c>
      <c r="M800" s="35" t="s">
        <v>8</v>
      </c>
      <c r="N800" s="35" t="s">
        <v>92</v>
      </c>
      <c r="O800" s="43" t="str">
        <f>IF(AND('331-CT'!$G$5=TH!G800,OR(M800="331",N800="331")),"x","")</f>
        <v/>
      </c>
      <c r="P800" s="43" t="str">
        <f>IF(AND(A800='111'!$L$11,OR($M800=$P$7,$N800=$P$7)),"x","")</f>
        <v/>
      </c>
      <c r="Q800" s="43" t="str">
        <f>IF(AND($M800=$P$7,$A800&lt;'111'!$L$11),"x","")</f>
        <v/>
      </c>
      <c r="R800" s="43" t="str">
        <f>IF(AND($N800=$P$7,$A800&lt;'111'!$L$11),"x","")</f>
        <v/>
      </c>
    </row>
    <row r="801" spans="1:18" ht="15.75" customHeight="1">
      <c r="A801" s="32">
        <f t="shared" si="38"/>
        <v>5</v>
      </c>
      <c r="B801" s="33">
        <f t="shared" si="39"/>
        <v>42858</v>
      </c>
      <c r="C801" s="108"/>
      <c r="D801" s="33">
        <v>42858</v>
      </c>
      <c r="E801" s="86" t="s">
        <v>470</v>
      </c>
      <c r="F801" s="101" t="s">
        <v>832</v>
      </c>
      <c r="G801" s="149" t="s">
        <v>707</v>
      </c>
      <c r="H801" s="97">
        <v>1783.3</v>
      </c>
      <c r="I801" s="97">
        <v>55000</v>
      </c>
      <c r="J801" s="96"/>
      <c r="K801" s="97"/>
      <c r="L801" s="34">
        <f t="shared" si="40"/>
        <v>98082000</v>
      </c>
      <c r="M801" s="35" t="s">
        <v>92</v>
      </c>
      <c r="N801" s="35" t="s">
        <v>8</v>
      </c>
      <c r="O801" s="43" t="str">
        <f>IF(AND('331-CT'!$G$5=TH!G801,OR(M801="331",N801="331")),"x","")</f>
        <v/>
      </c>
      <c r="P801" s="43" t="str">
        <f>IF(AND(A801='111'!$L$11,OR($M801=$P$7,$N801=$P$7)),"x","")</f>
        <v/>
      </c>
      <c r="Q801" s="43" t="str">
        <f>IF(AND($M801=$P$7,$A801&lt;'111'!$L$11),"x","")</f>
        <v/>
      </c>
      <c r="R801" s="43" t="str">
        <f>IF(AND($N801=$P$7,$A801&lt;'111'!$L$11),"x","")</f>
        <v/>
      </c>
    </row>
    <row r="802" spans="1:18" ht="15.75" customHeight="1">
      <c r="A802" s="32">
        <f t="shared" si="38"/>
        <v>5</v>
      </c>
      <c r="B802" s="33">
        <f t="shared" si="39"/>
        <v>42858</v>
      </c>
      <c r="C802" s="108"/>
      <c r="D802" s="33">
        <v>42858</v>
      </c>
      <c r="E802" s="86" t="s">
        <v>844</v>
      </c>
      <c r="F802" s="101" t="s">
        <v>832</v>
      </c>
      <c r="G802" s="149" t="s">
        <v>707</v>
      </c>
      <c r="H802" s="97">
        <v>110</v>
      </c>
      <c r="I802" s="97">
        <v>46000</v>
      </c>
      <c r="J802" s="96"/>
      <c r="K802" s="97"/>
      <c r="L802" s="34">
        <f t="shared" si="40"/>
        <v>5060000</v>
      </c>
      <c r="M802" s="35" t="s">
        <v>92</v>
      </c>
      <c r="N802" s="35" t="s">
        <v>8</v>
      </c>
      <c r="O802" s="43" t="str">
        <f>IF(AND('331-CT'!$G$5=TH!G802,OR(M802="331",N802="331")),"x","")</f>
        <v/>
      </c>
      <c r="P802" s="43" t="str">
        <f>IF(AND(A802='111'!$L$11,OR($M802=$P$7,$N802=$P$7)),"x","")</f>
        <v/>
      </c>
      <c r="Q802" s="43" t="str">
        <f>IF(AND($M802=$P$7,$A802&lt;'111'!$L$11),"x","")</f>
        <v/>
      </c>
      <c r="R802" s="43" t="str">
        <f>IF(AND($N802=$P$7,$A802&lt;'111'!$L$11),"x","")</f>
        <v/>
      </c>
    </row>
    <row r="803" spans="1:18" ht="15.75" hidden="1" customHeight="1">
      <c r="A803" s="32">
        <f t="shared" ref="A803" si="41">IF(B803&lt;&gt;"",MONTH(B803),"")</f>
        <v>5</v>
      </c>
      <c r="B803" s="33">
        <f t="shared" ref="B803" si="42">D803</f>
        <v>42860</v>
      </c>
      <c r="C803" s="108"/>
      <c r="D803" s="33">
        <v>42860</v>
      </c>
      <c r="E803" s="86" t="s">
        <v>831</v>
      </c>
      <c r="F803" s="101" t="s">
        <v>843</v>
      </c>
      <c r="G803" s="7" t="s">
        <v>109</v>
      </c>
      <c r="H803" s="97">
        <v>2450</v>
      </c>
      <c r="I803" s="97">
        <v>64000</v>
      </c>
      <c r="J803" s="96"/>
      <c r="K803" s="97"/>
      <c r="L803" s="34">
        <f t="shared" si="40"/>
        <v>156800000</v>
      </c>
      <c r="M803" s="35" t="s">
        <v>8</v>
      </c>
      <c r="N803" s="35" t="s">
        <v>92</v>
      </c>
      <c r="O803" s="43" t="str">
        <f>IF(AND('331-CT'!$G$5=TH!G803,OR(M803="331",N803="331")),"x","")</f>
        <v/>
      </c>
      <c r="P803" s="43" t="str">
        <f>IF(AND(A803='111'!$L$11,OR($M803=$P$7,$N803=$P$7)),"x","")</f>
        <v/>
      </c>
      <c r="Q803" s="43" t="str">
        <f>IF(AND($M803=$P$7,$A803&lt;'111'!$L$11),"x","")</f>
        <v/>
      </c>
      <c r="R803" s="43" t="str">
        <f>IF(AND($N803=$P$7,$A803&lt;'111'!$L$11),"x","")</f>
        <v/>
      </c>
    </row>
    <row r="804" spans="1:18" ht="15.75" hidden="1" customHeight="1">
      <c r="A804" s="32">
        <f t="shared" ref="A804" si="43">IF(B804&lt;&gt;"",MONTH(B804),"")</f>
        <v>5</v>
      </c>
      <c r="B804" s="33">
        <f t="shared" ref="B804" si="44">D804</f>
        <v>42865</v>
      </c>
      <c r="C804" s="108"/>
      <c r="D804" s="33">
        <v>42865</v>
      </c>
      <c r="E804" s="86" t="s">
        <v>831</v>
      </c>
      <c r="F804" s="101" t="s">
        <v>843</v>
      </c>
      <c r="G804" s="7" t="s">
        <v>109</v>
      </c>
      <c r="H804" s="97">
        <v>3500</v>
      </c>
      <c r="I804" s="97">
        <v>64000</v>
      </c>
      <c r="J804" s="96"/>
      <c r="K804" s="97"/>
      <c r="L804" s="34">
        <f t="shared" si="40"/>
        <v>224000000</v>
      </c>
      <c r="M804" s="35" t="s">
        <v>8</v>
      </c>
      <c r="N804" s="35" t="s">
        <v>92</v>
      </c>
      <c r="O804" s="43" t="str">
        <f>IF(AND('331-CT'!$G$5=TH!G804,OR(M804="331",N804="331")),"x","")</f>
        <v/>
      </c>
      <c r="P804" s="43" t="str">
        <f>IF(AND(A804='111'!$L$11,OR($M804=$P$7,$N804=$P$7)),"x","")</f>
        <v/>
      </c>
      <c r="Q804" s="43" t="str">
        <f>IF(AND($M804=$P$7,$A804&lt;'111'!$L$11),"x","")</f>
        <v/>
      </c>
      <c r="R804" s="43" t="str">
        <f>IF(AND($N804=$P$7,$A804&lt;'111'!$L$11),"x","")</f>
        <v/>
      </c>
    </row>
    <row r="805" spans="1:18" ht="15.75" hidden="1" customHeight="1">
      <c r="A805" s="32">
        <f t="shared" si="38"/>
        <v>1</v>
      </c>
      <c r="B805" s="33">
        <f t="shared" si="39"/>
        <v>0</v>
      </c>
      <c r="C805" s="108"/>
      <c r="D805" s="33"/>
      <c r="E805" s="86" t="s">
        <v>574</v>
      </c>
      <c r="F805" s="101"/>
      <c r="G805" s="7" t="s">
        <v>82</v>
      </c>
      <c r="H805" s="97">
        <v>1611</v>
      </c>
      <c r="I805" s="97">
        <v>65000</v>
      </c>
      <c r="J805" s="96"/>
      <c r="K805" s="97"/>
      <c r="L805" s="34">
        <f t="shared" si="40"/>
        <v>104715000</v>
      </c>
      <c r="M805" s="35" t="s">
        <v>8</v>
      </c>
      <c r="N805" s="35"/>
      <c r="O805" s="43" t="str">
        <f>IF(AND('331-CT'!$G$5=TH!G805,OR(M805="331",N805="331")),"x","")</f>
        <v/>
      </c>
      <c r="P805" s="43" t="str">
        <f>IF(AND(A805='111'!$L$11,OR($M805=$P$7,$N805=$P$7)),"x","")</f>
        <v/>
      </c>
      <c r="Q805" s="43" t="str">
        <f>IF(AND($M805=$P$7,$A805&lt;'111'!$L$11),"x","")</f>
        <v/>
      </c>
      <c r="R805" s="43" t="str">
        <f>IF(AND($N805=$P$7,$A805&lt;'111'!$L$11),"x","")</f>
        <v/>
      </c>
    </row>
    <row r="806" spans="1:18" ht="15.75" hidden="1" customHeight="1">
      <c r="A806" s="32">
        <f t="shared" ref="A806:A820" si="45">IF(B806&lt;&gt;"",MONTH(B806),"")</f>
        <v>5</v>
      </c>
      <c r="B806" s="33">
        <f t="shared" ref="B806:B820" si="46">D806</f>
        <v>42856</v>
      </c>
      <c r="C806" s="108" t="s">
        <v>251</v>
      </c>
      <c r="D806" s="33">
        <v>42856</v>
      </c>
      <c r="E806" s="86" t="s">
        <v>917</v>
      </c>
      <c r="F806" s="101"/>
      <c r="G806" s="149"/>
      <c r="H806" s="97"/>
      <c r="I806" s="97"/>
      <c r="J806" s="96"/>
      <c r="K806" s="97"/>
      <c r="L806" s="34">
        <v>10000000</v>
      </c>
      <c r="M806" s="35"/>
      <c r="N806" s="35" t="s">
        <v>33</v>
      </c>
      <c r="O806" s="43" t="str">
        <f>IF(AND('331-CT'!$G$5=TH!G806,OR(M806="331",N806="331")),"x","")</f>
        <v/>
      </c>
      <c r="P806" s="43" t="str">
        <f>IF(AND(A806='111'!$L$11,OR($M806=$P$7,$N806=$P$7)),"x","")</f>
        <v/>
      </c>
      <c r="Q806" s="43" t="str">
        <f>IF(AND($M806=$P$7,$A806&lt;'111'!$L$11),"x","")</f>
        <v/>
      </c>
      <c r="R806" s="43" t="str">
        <f>IF(AND($N806=$P$7,$A806&lt;'111'!$L$11),"x","")</f>
        <v>x</v>
      </c>
    </row>
    <row r="807" spans="1:18" ht="15.75" hidden="1" customHeight="1">
      <c r="A807" s="32">
        <f t="shared" si="45"/>
        <v>5</v>
      </c>
      <c r="B807" s="33">
        <f t="shared" si="46"/>
        <v>42856</v>
      </c>
      <c r="C807" s="108" t="s">
        <v>252</v>
      </c>
      <c r="D807" s="33">
        <v>42856</v>
      </c>
      <c r="E807" s="86" t="s">
        <v>918</v>
      </c>
      <c r="F807" s="101"/>
      <c r="G807" s="149"/>
      <c r="H807" s="97"/>
      <c r="I807" s="97"/>
      <c r="J807" s="96"/>
      <c r="K807" s="97"/>
      <c r="L807" s="34">
        <v>252000</v>
      </c>
      <c r="M807" s="35"/>
      <c r="N807" s="35" t="s">
        <v>33</v>
      </c>
      <c r="O807" s="43" t="str">
        <f>IF(AND('331-CT'!$G$5=TH!G807,OR(M807="331",N807="331")),"x","")</f>
        <v/>
      </c>
      <c r="P807" s="43" t="str">
        <f>IF(AND(A807='111'!$L$11,OR($M807=$P$7,$N807=$P$7)),"x","")</f>
        <v/>
      </c>
      <c r="Q807" s="43" t="str">
        <f>IF(AND($M807=$P$7,$A807&lt;'111'!$L$11),"x","")</f>
        <v/>
      </c>
      <c r="R807" s="43" t="str">
        <f>IF(AND($N807=$P$7,$A807&lt;'111'!$L$11),"x","")</f>
        <v>x</v>
      </c>
    </row>
    <row r="808" spans="1:18" ht="15.75" hidden="1" customHeight="1">
      <c r="A808" s="32">
        <f t="shared" si="45"/>
        <v>5</v>
      </c>
      <c r="B808" s="33">
        <f t="shared" si="46"/>
        <v>42856</v>
      </c>
      <c r="C808" s="108" t="s">
        <v>253</v>
      </c>
      <c r="D808" s="33">
        <v>42856</v>
      </c>
      <c r="E808" s="86" t="s">
        <v>919</v>
      </c>
      <c r="F808" s="101"/>
      <c r="G808" s="149"/>
      <c r="H808" s="97"/>
      <c r="I808" s="97"/>
      <c r="J808" s="96"/>
      <c r="K808" s="97"/>
      <c r="L808" s="34">
        <v>100000000</v>
      </c>
      <c r="M808" s="35"/>
      <c r="N808" s="35" t="s">
        <v>33</v>
      </c>
      <c r="O808" s="43" t="str">
        <f>IF(AND('331-CT'!$G$5=TH!G808,OR(M808="331",N808="331")),"x","")</f>
        <v/>
      </c>
      <c r="P808" s="43" t="str">
        <f>IF(AND(A808='111'!$L$11,OR($M808=$P$7,$N808=$P$7)),"x","")</f>
        <v/>
      </c>
      <c r="Q808" s="43" t="str">
        <f>IF(AND($M808=$P$7,$A808&lt;'111'!$L$11),"x","")</f>
        <v/>
      </c>
      <c r="R808" s="43" t="str">
        <f>IF(AND($N808=$P$7,$A808&lt;'111'!$L$11),"x","")</f>
        <v>x</v>
      </c>
    </row>
    <row r="809" spans="1:18" ht="15.75" hidden="1" customHeight="1">
      <c r="A809" s="32">
        <f t="shared" si="45"/>
        <v>5</v>
      </c>
      <c r="B809" s="33">
        <f t="shared" si="46"/>
        <v>42856</v>
      </c>
      <c r="C809" s="108" t="s">
        <v>248</v>
      </c>
      <c r="D809" s="33">
        <v>42856</v>
      </c>
      <c r="E809" s="86" t="s">
        <v>920</v>
      </c>
      <c r="F809" s="101"/>
      <c r="G809" s="149"/>
      <c r="H809" s="97"/>
      <c r="I809" s="97"/>
      <c r="J809" s="96"/>
      <c r="K809" s="97"/>
      <c r="L809" s="34">
        <v>930000</v>
      </c>
      <c r="M809" s="35" t="s">
        <v>33</v>
      </c>
      <c r="N809" s="35"/>
      <c r="O809" s="43" t="str">
        <f>IF(AND('331-CT'!$G$5=TH!G809,OR(M809="331",N809="331")),"x","")</f>
        <v/>
      </c>
      <c r="P809" s="43" t="str">
        <f>IF(AND(A809='111'!$L$11,OR($M809=$P$7,$N809=$P$7)),"x","")</f>
        <v/>
      </c>
      <c r="Q809" s="43" t="str">
        <f>IF(AND($M809=$P$7,$A809&lt;'111'!$L$11),"x","")</f>
        <v>x</v>
      </c>
      <c r="R809" s="43" t="str">
        <f>IF(AND($N809=$P$7,$A809&lt;'111'!$L$11),"x","")</f>
        <v/>
      </c>
    </row>
    <row r="810" spans="1:18" ht="15.75" hidden="1" customHeight="1">
      <c r="A810" s="32">
        <f t="shared" si="45"/>
        <v>5</v>
      </c>
      <c r="B810" s="33">
        <f t="shared" si="46"/>
        <v>42858</v>
      </c>
      <c r="C810" s="108" t="s">
        <v>254</v>
      </c>
      <c r="D810" s="33">
        <v>42858</v>
      </c>
      <c r="E810" s="86" t="s">
        <v>455</v>
      </c>
      <c r="F810" s="101"/>
      <c r="G810" s="149"/>
      <c r="H810" s="97"/>
      <c r="I810" s="97"/>
      <c r="J810" s="96"/>
      <c r="K810" s="97"/>
      <c r="L810" s="34">
        <v>500000</v>
      </c>
      <c r="M810" s="35"/>
      <c r="N810" s="35" t="s">
        <v>33</v>
      </c>
      <c r="O810" s="43" t="str">
        <f>IF(AND('331-CT'!$G$5=TH!G810,OR(M810="331",N810="331")),"x","")</f>
        <v/>
      </c>
      <c r="P810" s="43" t="str">
        <f>IF(AND(A810='111'!$L$11,OR($M810=$P$7,$N810=$P$7)),"x","")</f>
        <v/>
      </c>
      <c r="Q810" s="43" t="str">
        <f>IF(AND($M810=$P$7,$A810&lt;'111'!$L$11),"x","")</f>
        <v/>
      </c>
      <c r="R810" s="43" t="str">
        <f>IF(AND($N810=$P$7,$A810&lt;'111'!$L$11),"x","")</f>
        <v>x</v>
      </c>
    </row>
    <row r="811" spans="1:18" ht="15.75" hidden="1" customHeight="1">
      <c r="A811" s="32">
        <f t="shared" si="45"/>
        <v>5</v>
      </c>
      <c r="B811" s="33">
        <f t="shared" si="46"/>
        <v>42858</v>
      </c>
      <c r="C811" s="108" t="s">
        <v>260</v>
      </c>
      <c r="D811" s="33">
        <v>42858</v>
      </c>
      <c r="E811" s="86" t="s">
        <v>921</v>
      </c>
      <c r="F811" s="101"/>
      <c r="G811" s="149"/>
      <c r="H811" s="97"/>
      <c r="I811" s="97"/>
      <c r="J811" s="96"/>
      <c r="K811" s="97"/>
      <c r="L811" s="34">
        <v>10517000</v>
      </c>
      <c r="M811" s="35"/>
      <c r="N811" s="35" t="s">
        <v>33</v>
      </c>
      <c r="O811" s="43" t="str">
        <f>IF(AND('331-CT'!$G$5=TH!G811,OR(M811="331",N811="331")),"x","")</f>
        <v/>
      </c>
      <c r="P811" s="43" t="str">
        <f>IF(AND(A811='111'!$L$11,OR($M811=$P$7,$N811=$P$7)),"x","")</f>
        <v/>
      </c>
      <c r="Q811" s="43" t="str">
        <f>IF(AND($M811=$P$7,$A811&lt;'111'!$L$11),"x","")</f>
        <v/>
      </c>
      <c r="R811" s="43" t="str">
        <f>IF(AND($N811=$P$7,$A811&lt;'111'!$L$11),"x","")</f>
        <v>x</v>
      </c>
    </row>
    <row r="812" spans="1:18" ht="15.75" hidden="1" customHeight="1">
      <c r="A812" s="32">
        <f t="shared" si="45"/>
        <v>5</v>
      </c>
      <c r="B812" s="33">
        <f t="shared" si="46"/>
        <v>42858</v>
      </c>
      <c r="C812" s="108" t="s">
        <v>261</v>
      </c>
      <c r="D812" s="33">
        <v>42858</v>
      </c>
      <c r="E812" s="86" t="s">
        <v>922</v>
      </c>
      <c r="F812" s="101"/>
      <c r="G812" s="149"/>
      <c r="H812" s="97"/>
      <c r="I812" s="97"/>
      <c r="J812" s="96"/>
      <c r="K812" s="97"/>
      <c r="L812" s="34">
        <v>10000000</v>
      </c>
      <c r="M812" s="35"/>
      <c r="N812" s="35" t="s">
        <v>33</v>
      </c>
      <c r="O812" s="43" t="str">
        <f>IF(AND('331-CT'!$G$5=TH!G812,OR(M812="331",N812="331")),"x","")</f>
        <v/>
      </c>
      <c r="P812" s="43" t="str">
        <f>IF(AND(A812='111'!$L$11,OR($M812=$P$7,$N812=$P$7)),"x","")</f>
        <v/>
      </c>
      <c r="Q812" s="43" t="str">
        <f>IF(AND($M812=$P$7,$A812&lt;'111'!$L$11),"x","")</f>
        <v/>
      </c>
      <c r="R812" s="43" t="str">
        <f>IF(AND($N812=$P$7,$A812&lt;'111'!$L$11),"x","")</f>
        <v>x</v>
      </c>
    </row>
    <row r="813" spans="1:18" ht="15.75" hidden="1" customHeight="1">
      <c r="A813" s="32">
        <f t="shared" si="45"/>
        <v>5</v>
      </c>
      <c r="B813" s="33">
        <f t="shared" si="46"/>
        <v>42858</v>
      </c>
      <c r="C813" s="108" t="s">
        <v>262</v>
      </c>
      <c r="D813" s="33">
        <v>42858</v>
      </c>
      <c r="E813" s="86" t="s">
        <v>923</v>
      </c>
      <c r="F813" s="101"/>
      <c r="G813" s="149"/>
      <c r="H813" s="97"/>
      <c r="I813" s="97"/>
      <c r="J813" s="96"/>
      <c r="K813" s="97"/>
      <c r="L813" s="34">
        <v>1410000</v>
      </c>
      <c r="M813" s="35"/>
      <c r="N813" s="35" t="s">
        <v>33</v>
      </c>
      <c r="O813" s="43" t="str">
        <f>IF(AND('331-CT'!$G$5=TH!G813,OR(M813="331",N813="331")),"x","")</f>
        <v/>
      </c>
      <c r="P813" s="43" t="str">
        <f>IF(AND(A813='111'!$L$11,OR($M813=$P$7,$N813=$P$7)),"x","")</f>
        <v/>
      </c>
      <c r="Q813" s="43" t="str">
        <f>IF(AND($M813=$P$7,$A813&lt;'111'!$L$11),"x","")</f>
        <v/>
      </c>
      <c r="R813" s="43" t="str">
        <f>IF(AND($N813=$P$7,$A813&lt;'111'!$L$11),"x","")</f>
        <v>x</v>
      </c>
    </row>
    <row r="814" spans="1:18" ht="15.75" hidden="1" customHeight="1">
      <c r="A814" s="32">
        <f t="shared" si="45"/>
        <v>5</v>
      </c>
      <c r="B814" s="33">
        <f t="shared" si="46"/>
        <v>42858</v>
      </c>
      <c r="C814" s="108" t="s">
        <v>263</v>
      </c>
      <c r="D814" s="33">
        <v>42858</v>
      </c>
      <c r="E814" s="86" t="s">
        <v>924</v>
      </c>
      <c r="F814" s="101"/>
      <c r="G814" s="149"/>
      <c r="H814" s="97"/>
      <c r="I814" s="97"/>
      <c r="J814" s="96"/>
      <c r="K814" s="97"/>
      <c r="L814" s="34">
        <v>11075000</v>
      </c>
      <c r="M814" s="35"/>
      <c r="N814" s="35" t="s">
        <v>33</v>
      </c>
      <c r="O814" s="43" t="str">
        <f>IF(AND('331-CT'!$G$5=TH!G814,OR(M814="331",N814="331")),"x","")</f>
        <v/>
      </c>
      <c r="P814" s="43" t="str">
        <f>IF(AND(A814='111'!$L$11,OR($M814=$P$7,$N814=$P$7)),"x","")</f>
        <v/>
      </c>
      <c r="Q814" s="43" t="str">
        <f>IF(AND($M814=$P$7,$A814&lt;'111'!$L$11),"x","")</f>
        <v/>
      </c>
      <c r="R814" s="43" t="str">
        <f>IF(AND($N814=$P$7,$A814&lt;'111'!$L$11),"x","")</f>
        <v>x</v>
      </c>
    </row>
    <row r="815" spans="1:18" ht="15.75" customHeight="1">
      <c r="A815" s="32">
        <f t="shared" si="45"/>
        <v>5</v>
      </c>
      <c r="B815" s="33">
        <f t="shared" si="46"/>
        <v>42865</v>
      </c>
      <c r="C815" s="108"/>
      <c r="D815" s="33">
        <v>42865</v>
      </c>
      <c r="E815" s="86" t="s">
        <v>575</v>
      </c>
      <c r="F815" s="101" t="s">
        <v>925</v>
      </c>
      <c r="G815" s="7" t="s">
        <v>89</v>
      </c>
      <c r="H815" s="97">
        <v>14010</v>
      </c>
      <c r="I815" s="97">
        <v>6400</v>
      </c>
      <c r="J815" s="96"/>
      <c r="K815" s="97"/>
      <c r="L815" s="34">
        <f t="shared" ref="L815:L820" si="47">ROUND(H815*I815,-3)</f>
        <v>89664000</v>
      </c>
      <c r="M815" s="35" t="s">
        <v>92</v>
      </c>
      <c r="N815" s="35" t="s">
        <v>8</v>
      </c>
      <c r="O815" s="43" t="str">
        <f>IF(AND('331-CT'!$G$5=TH!G815,OR(M815="331",N815="331")),"x","")</f>
        <v/>
      </c>
      <c r="P815" s="43" t="str">
        <f>IF(AND(A815='111'!$L$11,OR($M815=$P$7,$N815=$P$7)),"x","")</f>
        <v/>
      </c>
      <c r="Q815" s="43" t="str">
        <f>IF(AND($M815=$P$7,$A815&lt;'111'!$L$11),"x","")</f>
        <v/>
      </c>
      <c r="R815" s="43" t="str">
        <f>IF(AND($N815=$P$7,$A815&lt;'111'!$L$11),"x","")</f>
        <v/>
      </c>
    </row>
    <row r="816" spans="1:18" ht="15.75" customHeight="1">
      <c r="A816" s="32">
        <f t="shared" si="45"/>
        <v>5</v>
      </c>
      <c r="B816" s="33">
        <f t="shared" si="46"/>
        <v>42865</v>
      </c>
      <c r="C816" s="108"/>
      <c r="D816" s="33">
        <v>42865</v>
      </c>
      <c r="E816" s="86" t="s">
        <v>575</v>
      </c>
      <c r="F816" s="101" t="s">
        <v>925</v>
      </c>
      <c r="G816" s="7" t="s">
        <v>89</v>
      </c>
      <c r="H816" s="97">
        <v>13838</v>
      </c>
      <c r="I816" s="97">
        <v>6400</v>
      </c>
      <c r="J816" s="96"/>
      <c r="K816" s="97"/>
      <c r="L816" s="34">
        <f t="shared" si="47"/>
        <v>88563000</v>
      </c>
      <c r="M816" s="35" t="s">
        <v>92</v>
      </c>
      <c r="N816" s="35" t="s">
        <v>8</v>
      </c>
      <c r="O816" s="43" t="str">
        <f>IF(AND('331-CT'!$G$5=TH!G816,OR(M816="331",N816="331")),"x","")</f>
        <v/>
      </c>
      <c r="P816" s="43" t="str">
        <f>IF(AND(A816='111'!$L$11,OR($M816=$P$7,$N816=$P$7)),"x","")</f>
        <v/>
      </c>
      <c r="Q816" s="43" t="str">
        <f>IF(AND($M816=$P$7,$A816&lt;'111'!$L$11),"x","")</f>
        <v/>
      </c>
      <c r="R816" s="43" t="str">
        <f>IF(AND($N816=$P$7,$A816&lt;'111'!$L$11),"x","")</f>
        <v/>
      </c>
    </row>
    <row r="817" spans="1:18" ht="15.75" hidden="1" customHeight="1">
      <c r="A817" s="32">
        <f t="shared" ref="A817:A818" si="48">IF(B817&lt;&gt;"",MONTH(B817),"")</f>
        <v>5</v>
      </c>
      <c r="B817" s="33">
        <f t="shared" ref="B817:B818" si="49">D817</f>
        <v>42865</v>
      </c>
      <c r="C817" s="108"/>
      <c r="D817" s="33">
        <v>42865</v>
      </c>
      <c r="E817" s="86" t="s">
        <v>575</v>
      </c>
      <c r="F817" s="7" t="s">
        <v>89</v>
      </c>
      <c r="G817" s="101" t="s">
        <v>925</v>
      </c>
      <c r="H817" s="97">
        <v>14010</v>
      </c>
      <c r="I817" s="97">
        <v>6400</v>
      </c>
      <c r="J817" s="96"/>
      <c r="K817" s="97"/>
      <c r="L817" s="34">
        <f t="shared" ref="L817:L818" si="50">ROUND(H817*I817,-3)</f>
        <v>89664000</v>
      </c>
      <c r="M817" s="35" t="s">
        <v>8</v>
      </c>
      <c r="N817" s="35"/>
      <c r="O817" s="43" t="str">
        <f>IF(AND('331-CT'!$G$5=TH!G817,OR(M817="331",N817="331")),"x","")</f>
        <v/>
      </c>
      <c r="P817" s="43" t="str">
        <f>IF(AND(A817='111'!$L$11,OR($M817=$P$7,$N817=$P$7)),"x","")</f>
        <v/>
      </c>
      <c r="Q817" s="43" t="str">
        <f>IF(AND($M817=$P$7,$A817&lt;'111'!$L$11),"x","")</f>
        <v/>
      </c>
      <c r="R817" s="43" t="str">
        <f>IF(AND($N817=$P$7,$A817&lt;'111'!$L$11),"x","")</f>
        <v/>
      </c>
    </row>
    <row r="818" spans="1:18" ht="15.75" hidden="1" customHeight="1">
      <c r="A818" s="32">
        <f t="shared" si="48"/>
        <v>5</v>
      </c>
      <c r="B818" s="33">
        <f t="shared" si="49"/>
        <v>42865</v>
      </c>
      <c r="C818" s="108"/>
      <c r="D818" s="33">
        <v>42865</v>
      </c>
      <c r="E818" s="86" t="s">
        <v>575</v>
      </c>
      <c r="F818" s="7" t="s">
        <v>89</v>
      </c>
      <c r="G818" s="101" t="s">
        <v>925</v>
      </c>
      <c r="H818" s="97">
        <v>13838</v>
      </c>
      <c r="I818" s="97">
        <v>6400</v>
      </c>
      <c r="J818" s="96"/>
      <c r="K818" s="97"/>
      <c r="L818" s="34">
        <f t="shared" si="50"/>
        <v>88563000</v>
      </c>
      <c r="M818" s="35" t="s">
        <v>8</v>
      </c>
      <c r="N818" s="35"/>
      <c r="O818" s="43" t="str">
        <f>IF(AND('331-CT'!$G$5=TH!G818,OR(M818="331",N818="331")),"x","")</f>
        <v/>
      </c>
      <c r="P818" s="43" t="str">
        <f>IF(AND(A818='111'!$L$11,OR($M818=$P$7,$N818=$P$7)),"x","")</f>
        <v/>
      </c>
      <c r="Q818" s="43" t="str">
        <f>IF(AND($M818=$P$7,$A818&lt;'111'!$L$11),"x","")</f>
        <v/>
      </c>
      <c r="R818" s="43" t="str">
        <f>IF(AND($N818=$P$7,$A818&lt;'111'!$L$11),"x","")</f>
        <v/>
      </c>
    </row>
    <row r="819" spans="1:18" s="171" customFormat="1" ht="15.75" customHeight="1">
      <c r="A819" s="161">
        <f t="shared" si="45"/>
        <v>5</v>
      </c>
      <c r="B819" s="162">
        <f t="shared" si="46"/>
        <v>42867</v>
      </c>
      <c r="C819" s="163"/>
      <c r="D819" s="162">
        <v>42867</v>
      </c>
      <c r="E819" s="164" t="s">
        <v>575</v>
      </c>
      <c r="F819" s="165" t="s">
        <v>391</v>
      </c>
      <c r="G819" s="166" t="s">
        <v>89</v>
      </c>
      <c r="H819" s="167">
        <v>5034</v>
      </c>
      <c r="I819" s="167">
        <v>6400</v>
      </c>
      <c r="J819" s="168"/>
      <c r="K819" s="167"/>
      <c r="L819" s="169">
        <f t="shared" si="47"/>
        <v>32218000</v>
      </c>
      <c r="M819" s="170" t="s">
        <v>92</v>
      </c>
      <c r="N819" s="170" t="s">
        <v>8</v>
      </c>
      <c r="O819" s="170" t="str">
        <f>IF(AND('331-CT'!$G$5=TH!G819,OR(M819="331",N819="331")),"x","")</f>
        <v/>
      </c>
      <c r="P819" s="170" t="str">
        <f>IF(AND(A819='111'!$L$11,OR($M819=$P$7,$N819=$P$7)),"x","")</f>
        <v/>
      </c>
      <c r="Q819" s="170" t="str">
        <f>IF(AND($M819=$P$7,$A819&lt;'111'!$L$11),"x","")</f>
        <v/>
      </c>
      <c r="R819" s="170" t="str">
        <f>IF(AND($N819=$P$7,$A819&lt;'111'!$L$11),"x","")</f>
        <v/>
      </c>
    </row>
    <row r="820" spans="1:18" s="171" customFormat="1" ht="15.75" customHeight="1">
      <c r="A820" s="161">
        <f t="shared" si="45"/>
        <v>5</v>
      </c>
      <c r="B820" s="162">
        <f t="shared" si="46"/>
        <v>42867</v>
      </c>
      <c r="C820" s="163"/>
      <c r="D820" s="162">
        <v>42867</v>
      </c>
      <c r="E820" s="164" t="s">
        <v>575</v>
      </c>
      <c r="F820" s="165" t="s">
        <v>391</v>
      </c>
      <c r="G820" s="166" t="s">
        <v>89</v>
      </c>
      <c r="H820" s="167">
        <v>9438</v>
      </c>
      <c r="I820" s="167">
        <v>6400</v>
      </c>
      <c r="J820" s="168"/>
      <c r="K820" s="167"/>
      <c r="L820" s="169">
        <f t="shared" si="47"/>
        <v>60403000</v>
      </c>
      <c r="M820" s="170" t="s">
        <v>92</v>
      </c>
      <c r="N820" s="170" t="s">
        <v>8</v>
      </c>
      <c r="O820" s="170" t="str">
        <f>IF(AND('331-CT'!$G$5=TH!G820,OR(M820="331",N820="331")),"x","")</f>
        <v/>
      </c>
      <c r="P820" s="170" t="str">
        <f>IF(AND(A820='111'!$L$11,OR($M820=$P$7,$N820=$P$7)),"x","")</f>
        <v/>
      </c>
      <c r="Q820" s="170" t="str">
        <f>IF(AND($M820=$P$7,$A820&lt;'111'!$L$11),"x","")</f>
        <v/>
      </c>
      <c r="R820" s="170" t="str">
        <f>IF(AND($N820=$P$7,$A820&lt;'111'!$L$11),"x","")</f>
        <v/>
      </c>
    </row>
    <row r="821" spans="1:18" ht="15.75" hidden="1" customHeight="1">
      <c r="A821" s="32">
        <f t="shared" ref="A821:A1246" si="51">IF(B821&lt;&gt;"",MONTH(B821),"")</f>
        <v>5</v>
      </c>
      <c r="B821" s="33">
        <f t="shared" ref="B821:B1245" si="52">D821</f>
        <v>42866</v>
      </c>
      <c r="C821" s="108"/>
      <c r="D821" s="33">
        <v>42866</v>
      </c>
      <c r="E821" s="86" t="s">
        <v>926</v>
      </c>
      <c r="F821" s="101" t="s">
        <v>927</v>
      </c>
      <c r="G821" s="101" t="s">
        <v>925</v>
      </c>
      <c r="H821" s="97">
        <v>2947</v>
      </c>
      <c r="I821" s="97">
        <v>1066.4000000000001</v>
      </c>
      <c r="J821" s="96"/>
      <c r="K821" s="97"/>
      <c r="L821" s="34">
        <f t="shared" ref="L821:L1245" si="53">ROUND(H821*I821,-3)</f>
        <v>3143000</v>
      </c>
      <c r="M821" s="35" t="s">
        <v>8</v>
      </c>
      <c r="N821" s="35" t="s">
        <v>92</v>
      </c>
      <c r="O821" s="43" t="str">
        <f>IF(AND('331-CT'!$G$5=TH!G821,OR(M821="331",N821="331")),"x","")</f>
        <v/>
      </c>
      <c r="P821" s="43" t="str">
        <f>IF(AND(A821='111'!$L$11,OR($M821=$P$7,$N821=$P$7)),"x","")</f>
        <v/>
      </c>
      <c r="Q821" s="43" t="str">
        <f>IF(AND($M821=$P$7,$A821&lt;'111'!$L$11),"x","")</f>
        <v/>
      </c>
      <c r="R821" s="43" t="str">
        <f>IF(AND($N821=$P$7,$A821&lt;'111'!$L$11),"x","")</f>
        <v/>
      </c>
    </row>
    <row r="822" spans="1:18" ht="15.75" hidden="1" customHeight="1">
      <c r="A822" s="32">
        <f t="shared" si="51"/>
        <v>5</v>
      </c>
      <c r="B822" s="33">
        <f t="shared" si="52"/>
        <v>42867</v>
      </c>
      <c r="C822" s="108"/>
      <c r="D822" s="33">
        <v>42867</v>
      </c>
      <c r="E822" s="86" t="s">
        <v>926</v>
      </c>
      <c r="F822" s="101"/>
      <c r="G822" s="101" t="s">
        <v>925</v>
      </c>
      <c r="H822" s="97">
        <v>4305</v>
      </c>
      <c r="I822" s="97">
        <v>1066.7</v>
      </c>
      <c r="J822" s="96"/>
      <c r="K822" s="97"/>
      <c r="L822" s="34">
        <f t="shared" si="53"/>
        <v>4592000</v>
      </c>
      <c r="M822" s="35" t="s">
        <v>8</v>
      </c>
      <c r="N822" s="35" t="s">
        <v>92</v>
      </c>
      <c r="O822" s="43" t="str">
        <f>IF(AND('331-CT'!$G$5=TH!G822,OR(M822="331",N822="331")),"x","")</f>
        <v/>
      </c>
      <c r="P822" s="43" t="str">
        <f>IF(AND(A822='111'!$L$11,OR($M822=$P$7,$N822=$P$7)),"x","")</f>
        <v/>
      </c>
      <c r="Q822" s="43" t="str">
        <f>IF(AND($M822=$P$7,$A822&lt;'111'!$L$11),"x","")</f>
        <v/>
      </c>
      <c r="R822" s="43" t="str">
        <f>IF(AND($N822=$P$7,$A822&lt;'111'!$L$11),"x","")</f>
        <v/>
      </c>
    </row>
    <row r="823" spans="1:18" ht="15.75" hidden="1" customHeight="1">
      <c r="A823" s="32">
        <f t="shared" si="51"/>
        <v>5</v>
      </c>
      <c r="B823" s="33">
        <f t="shared" si="52"/>
        <v>42868</v>
      </c>
      <c r="C823" s="108"/>
      <c r="D823" s="33">
        <v>42868</v>
      </c>
      <c r="E823" s="86" t="s">
        <v>926</v>
      </c>
      <c r="F823" s="101"/>
      <c r="G823" s="101" t="s">
        <v>925</v>
      </c>
      <c r="H823" s="97">
        <v>2624</v>
      </c>
      <c r="I823" s="97">
        <v>1066.7</v>
      </c>
      <c r="J823" s="96"/>
      <c r="K823" s="97"/>
      <c r="L823" s="34">
        <f t="shared" si="53"/>
        <v>2799000</v>
      </c>
      <c r="M823" s="35" t="s">
        <v>8</v>
      </c>
      <c r="N823" s="35" t="s">
        <v>92</v>
      </c>
      <c r="O823" s="43" t="str">
        <f>IF(AND('331-CT'!$G$5=TH!G823,OR(M823="331",N823="331")),"x","")</f>
        <v/>
      </c>
      <c r="P823" s="43" t="str">
        <f>IF(AND(A823='111'!$L$11,OR($M823=$P$7,$N823=$P$7)),"x","")</f>
        <v/>
      </c>
      <c r="Q823" s="43" t="str">
        <f>IF(AND($M823=$P$7,$A823&lt;'111'!$L$11),"x","")</f>
        <v/>
      </c>
      <c r="R823" s="43" t="str">
        <f>IF(AND($N823=$P$7,$A823&lt;'111'!$L$11),"x","")</f>
        <v/>
      </c>
    </row>
    <row r="824" spans="1:18" ht="15.75" customHeight="1">
      <c r="A824" s="32">
        <f t="shared" si="51"/>
        <v>5</v>
      </c>
      <c r="B824" s="33">
        <f t="shared" si="52"/>
        <v>42866</v>
      </c>
      <c r="C824" s="108"/>
      <c r="D824" s="33">
        <v>42866</v>
      </c>
      <c r="E824" s="86" t="s">
        <v>928</v>
      </c>
      <c r="F824" s="101" t="s">
        <v>930</v>
      </c>
      <c r="G824" s="101" t="s">
        <v>925</v>
      </c>
      <c r="H824" s="97">
        <v>4497</v>
      </c>
      <c r="I824" s="97">
        <v>3000</v>
      </c>
      <c r="J824" s="96"/>
      <c r="K824" s="97"/>
      <c r="L824" s="34">
        <f t="shared" si="53"/>
        <v>13491000</v>
      </c>
      <c r="M824" s="35" t="s">
        <v>92</v>
      </c>
      <c r="N824" s="35" t="s">
        <v>8</v>
      </c>
      <c r="O824" s="43" t="str">
        <f>IF(AND('331-CT'!$G$5=TH!G824,OR(M824="331",N824="331")),"x","")</f>
        <v/>
      </c>
      <c r="P824" s="43" t="str">
        <f>IF(AND(A824='111'!$L$11,OR($M824=$P$7,$N824=$P$7)),"x","")</f>
        <v/>
      </c>
      <c r="Q824" s="43" t="str">
        <f>IF(AND($M824=$P$7,$A824&lt;'111'!$L$11),"x","")</f>
        <v/>
      </c>
      <c r="R824" s="43" t="str">
        <f>IF(AND($N824=$P$7,$A824&lt;'111'!$L$11),"x","")</f>
        <v/>
      </c>
    </row>
    <row r="825" spans="1:18" ht="15.75" customHeight="1">
      <c r="A825" s="32">
        <f t="shared" si="51"/>
        <v>5</v>
      </c>
      <c r="B825" s="33">
        <f t="shared" si="52"/>
        <v>42867</v>
      </c>
      <c r="C825" s="108"/>
      <c r="D825" s="33">
        <v>42867</v>
      </c>
      <c r="E825" s="86" t="s">
        <v>928</v>
      </c>
      <c r="F825" s="101" t="s">
        <v>930</v>
      </c>
      <c r="G825" s="101" t="s">
        <v>925</v>
      </c>
      <c r="H825" s="97">
        <v>6085</v>
      </c>
      <c r="I825" s="97">
        <v>3000</v>
      </c>
      <c r="J825" s="96"/>
      <c r="K825" s="97"/>
      <c r="L825" s="34">
        <f t="shared" si="53"/>
        <v>18255000</v>
      </c>
      <c r="M825" s="35" t="s">
        <v>92</v>
      </c>
      <c r="N825" s="35" t="s">
        <v>8</v>
      </c>
      <c r="O825" s="43" t="str">
        <f>IF(AND('331-CT'!$G$5=TH!G825,OR(M825="331",N825="331")),"x","")</f>
        <v/>
      </c>
      <c r="P825" s="43" t="str">
        <f>IF(AND(A825='111'!$L$11,OR($M825=$P$7,$N825=$P$7)),"x","")</f>
        <v/>
      </c>
      <c r="Q825" s="43" t="str">
        <f>IF(AND($M825=$P$7,$A825&lt;'111'!$L$11),"x","")</f>
        <v/>
      </c>
      <c r="R825" s="43" t="str">
        <f>IF(AND($N825=$P$7,$A825&lt;'111'!$L$11),"x","")</f>
        <v/>
      </c>
    </row>
    <row r="826" spans="1:18" ht="15.75" customHeight="1">
      <c r="A826" s="32">
        <f t="shared" si="51"/>
        <v>5</v>
      </c>
      <c r="B826" s="33">
        <f t="shared" si="52"/>
        <v>42868</v>
      </c>
      <c r="C826" s="108"/>
      <c r="D826" s="33">
        <v>42868</v>
      </c>
      <c r="E826" s="86" t="s">
        <v>928</v>
      </c>
      <c r="F826" s="101" t="s">
        <v>930</v>
      </c>
      <c r="G826" s="101" t="s">
        <v>925</v>
      </c>
      <c r="H826" s="97">
        <v>3558</v>
      </c>
      <c r="I826" s="97">
        <v>3000</v>
      </c>
      <c r="J826" s="96"/>
      <c r="K826" s="97"/>
      <c r="L826" s="34">
        <f t="shared" si="53"/>
        <v>10674000</v>
      </c>
      <c r="M826" s="35" t="s">
        <v>92</v>
      </c>
      <c r="N826" s="35" t="s">
        <v>8</v>
      </c>
      <c r="O826" s="43" t="str">
        <f>IF(AND('331-CT'!$G$5=TH!G826,OR(M826="331",N826="331")),"x","")</f>
        <v/>
      </c>
      <c r="P826" s="43" t="str">
        <f>IF(AND(A826='111'!$L$11,OR($M826=$P$7,$N826=$P$7)),"x","")</f>
        <v/>
      </c>
      <c r="Q826" s="43" t="str">
        <f>IF(AND($M826=$P$7,$A826&lt;'111'!$L$11),"x","")</f>
        <v/>
      </c>
      <c r="R826" s="43" t="str">
        <f>IF(AND($N826=$P$7,$A826&lt;'111'!$L$11),"x","")</f>
        <v/>
      </c>
    </row>
    <row r="827" spans="1:18" ht="15.75" customHeight="1">
      <c r="A827" s="32">
        <f t="shared" si="51"/>
        <v>5</v>
      </c>
      <c r="B827" s="33">
        <f t="shared" si="52"/>
        <v>42868</v>
      </c>
      <c r="C827" s="108"/>
      <c r="D827" s="33">
        <v>42868</v>
      </c>
      <c r="E827" s="86" t="s">
        <v>831</v>
      </c>
      <c r="F827" s="101" t="s">
        <v>109</v>
      </c>
      <c r="G827" s="101" t="s">
        <v>925</v>
      </c>
      <c r="H827" s="97">
        <v>2400</v>
      </c>
      <c r="I827" s="97">
        <v>60000</v>
      </c>
      <c r="J827" s="96"/>
      <c r="K827" s="97"/>
      <c r="L827" s="34">
        <f t="shared" si="53"/>
        <v>144000000</v>
      </c>
      <c r="M827" s="35" t="s">
        <v>92</v>
      </c>
      <c r="N827" s="35" t="s">
        <v>8</v>
      </c>
      <c r="O827" s="43" t="str">
        <f>IF(AND('331-CT'!$G$5=TH!G827,OR(M827="331",N827="331")),"x","")</f>
        <v/>
      </c>
      <c r="P827" s="43" t="str">
        <f>IF(AND(A827='111'!$L$11,OR($M827=$P$7,$N827=$P$7)),"x","")</f>
        <v/>
      </c>
      <c r="Q827" s="43" t="str">
        <f>IF(AND($M827=$P$7,$A827&lt;'111'!$L$11),"x","")</f>
        <v/>
      </c>
      <c r="R827" s="43" t="str">
        <f>IF(AND($N827=$P$7,$A827&lt;'111'!$L$11),"x","")</f>
        <v/>
      </c>
    </row>
    <row r="828" spans="1:18" ht="15.75" hidden="1" customHeight="1">
      <c r="A828" s="32">
        <f t="shared" si="51"/>
        <v>5</v>
      </c>
      <c r="B828" s="33">
        <f t="shared" si="52"/>
        <v>42868</v>
      </c>
      <c r="C828" s="108"/>
      <c r="D828" s="33">
        <v>42868</v>
      </c>
      <c r="E828" s="86" t="s">
        <v>929</v>
      </c>
      <c r="F828" s="101"/>
      <c r="G828" s="101" t="s">
        <v>925</v>
      </c>
      <c r="H828" s="97"/>
      <c r="I828" s="97"/>
      <c r="J828" s="96"/>
      <c r="K828" s="97"/>
      <c r="L828" s="34">
        <v>2000000</v>
      </c>
      <c r="M828" s="35" t="s">
        <v>8</v>
      </c>
      <c r="N828" s="35"/>
      <c r="O828" s="43" t="str">
        <f>IF(AND('331-CT'!$G$5=TH!G828,OR(M828="331",N828="331")),"x","")</f>
        <v/>
      </c>
      <c r="P828" s="43" t="str">
        <f>IF(AND(A828='111'!$L$11,OR($M828=$P$7,$N828=$P$7)),"x","")</f>
        <v/>
      </c>
      <c r="Q828" s="43" t="str">
        <f>IF(AND($M828=$P$7,$A828&lt;'111'!$L$11),"x","")</f>
        <v/>
      </c>
      <c r="R828" s="43" t="str">
        <f>IF(AND($N828=$P$7,$A828&lt;'111'!$L$11),"x","")</f>
        <v/>
      </c>
    </row>
    <row r="829" spans="1:18" ht="15.75" hidden="1" customHeight="1">
      <c r="A829" s="32">
        <f t="shared" si="51"/>
        <v>5</v>
      </c>
      <c r="B829" s="33">
        <f t="shared" si="52"/>
        <v>42869</v>
      </c>
      <c r="C829" s="108"/>
      <c r="D829" s="33">
        <v>42869</v>
      </c>
      <c r="E829" s="86" t="s">
        <v>831</v>
      </c>
      <c r="F829" s="101" t="s">
        <v>925</v>
      </c>
      <c r="G829" s="101" t="s">
        <v>109</v>
      </c>
      <c r="H829" s="97">
        <v>2400</v>
      </c>
      <c r="I829" s="97">
        <v>60000</v>
      </c>
      <c r="J829" s="96"/>
      <c r="K829" s="97"/>
      <c r="L829" s="34">
        <f t="shared" si="53"/>
        <v>144000000</v>
      </c>
      <c r="M829" s="35" t="s">
        <v>8</v>
      </c>
      <c r="N829" s="35" t="s">
        <v>92</v>
      </c>
      <c r="O829" s="43" t="str">
        <f>IF(AND('331-CT'!$G$5=TH!G829,OR(M829="331",N829="331")),"x","")</f>
        <v/>
      </c>
      <c r="P829" s="43" t="str">
        <f>IF(AND(A829='111'!$L$11,OR($M829=$P$7,$N829=$P$7)),"x","")</f>
        <v/>
      </c>
      <c r="Q829" s="43" t="str">
        <f>IF(AND($M829=$P$7,$A829&lt;'111'!$L$11),"x","")</f>
        <v/>
      </c>
      <c r="R829" s="43" t="str">
        <f>IF(AND($N829=$P$7,$A829&lt;'111'!$L$11),"x","")</f>
        <v/>
      </c>
    </row>
    <row r="830" spans="1:18" ht="15.75" hidden="1" customHeight="1">
      <c r="A830" s="32">
        <f t="shared" si="51"/>
        <v>5</v>
      </c>
      <c r="B830" s="33">
        <f t="shared" si="52"/>
        <v>42869</v>
      </c>
      <c r="C830" s="108"/>
      <c r="D830" s="33">
        <v>42869</v>
      </c>
      <c r="E830" s="86" t="s">
        <v>831</v>
      </c>
      <c r="F830" s="101" t="s">
        <v>747</v>
      </c>
      <c r="G830" s="101" t="s">
        <v>109</v>
      </c>
      <c r="H830" s="97">
        <v>1000</v>
      </c>
      <c r="I830" s="97">
        <v>60000</v>
      </c>
      <c r="J830" s="96"/>
      <c r="K830" s="97"/>
      <c r="L830" s="34">
        <f t="shared" si="53"/>
        <v>60000000</v>
      </c>
      <c r="M830" s="35" t="s">
        <v>8</v>
      </c>
      <c r="N830" s="35" t="s">
        <v>92</v>
      </c>
      <c r="O830" s="43" t="str">
        <f>IF(AND('331-CT'!$G$5=TH!G830,OR(M830="331",N830="331")),"x","")</f>
        <v/>
      </c>
      <c r="P830" s="43" t="str">
        <f>IF(AND(A830='111'!$L$11,OR($M830=$P$7,$N830=$P$7)),"x","")</f>
        <v/>
      </c>
      <c r="Q830" s="43" t="str">
        <f>IF(AND($M830=$P$7,$A830&lt;'111'!$L$11),"x","")</f>
        <v/>
      </c>
      <c r="R830" s="43" t="str">
        <f>IF(AND($N830=$P$7,$A830&lt;'111'!$L$11),"x","")</f>
        <v/>
      </c>
    </row>
    <row r="831" spans="1:18" ht="15.75" customHeight="1">
      <c r="A831" s="32">
        <f t="shared" ref="A831" si="54">IF(B831&lt;&gt;"",MONTH(B831),"")</f>
        <v>5</v>
      </c>
      <c r="B831" s="33">
        <f t="shared" ref="B831" si="55">D831</f>
        <v>42869</v>
      </c>
      <c r="C831" s="108"/>
      <c r="D831" s="33">
        <v>42869</v>
      </c>
      <c r="E831" s="86" t="s">
        <v>831</v>
      </c>
      <c r="F831" s="101" t="s">
        <v>109</v>
      </c>
      <c r="G831" s="101" t="s">
        <v>747</v>
      </c>
      <c r="H831" s="97">
        <v>1000</v>
      </c>
      <c r="I831" s="97">
        <v>60000</v>
      </c>
      <c r="J831" s="96"/>
      <c r="K831" s="97"/>
      <c r="L831" s="34">
        <f t="shared" ref="L831" si="56">ROUND(H831*I831,-3)</f>
        <v>60000000</v>
      </c>
      <c r="M831" s="35" t="s">
        <v>92</v>
      </c>
      <c r="N831" s="35" t="s">
        <v>8</v>
      </c>
      <c r="O831" s="43" t="str">
        <f>IF(AND('331-CT'!$G$5=TH!G831,OR(M831="331",N831="331")),"x","")</f>
        <v/>
      </c>
      <c r="P831" s="43" t="str">
        <f>IF(AND(A831='111'!$L$11,OR($M831=$P$7,$N831=$P$7)),"x","")</f>
        <v/>
      </c>
      <c r="Q831" s="43" t="str">
        <f>IF(AND($M831=$P$7,$A831&lt;'111'!$L$11),"x","")</f>
        <v/>
      </c>
      <c r="R831" s="43" t="str">
        <f>IF(AND($N831=$P$7,$A831&lt;'111'!$L$11),"x","")</f>
        <v/>
      </c>
    </row>
    <row r="832" spans="1:18" ht="15.75" hidden="1" customHeight="1">
      <c r="A832" s="32">
        <f t="shared" ref="A832:A833" si="57">IF(B832&lt;&gt;"",MONTH(B832),"")</f>
        <v>5</v>
      </c>
      <c r="B832" s="33">
        <f t="shared" ref="B832:B833" si="58">D832</f>
        <v>42871</v>
      </c>
      <c r="C832" s="108"/>
      <c r="D832" s="33">
        <v>42871</v>
      </c>
      <c r="E832" s="86" t="s">
        <v>831</v>
      </c>
      <c r="F832" s="101" t="s">
        <v>832</v>
      </c>
      <c r="G832" s="101" t="s">
        <v>109</v>
      </c>
      <c r="H832" s="97">
        <v>3723</v>
      </c>
      <c r="I832" s="97">
        <v>64000</v>
      </c>
      <c r="J832" s="96"/>
      <c r="K832" s="97"/>
      <c r="L832" s="34">
        <f t="shared" ref="L832:L833" si="59">ROUND(H832*I832,-3)</f>
        <v>238272000</v>
      </c>
      <c r="M832" s="35" t="s">
        <v>8</v>
      </c>
      <c r="N832" s="35" t="s">
        <v>92</v>
      </c>
      <c r="O832" s="43" t="str">
        <f>IF(AND('331-CT'!$G$5=TH!G832,OR(M832="331",N832="331")),"x","")</f>
        <v/>
      </c>
      <c r="P832" s="43" t="str">
        <f>IF(AND(A832='111'!$L$11,OR($M832=$P$7,$N832=$P$7)),"x","")</f>
        <v/>
      </c>
      <c r="Q832" s="43" t="str">
        <f>IF(AND($M832=$P$7,$A832&lt;'111'!$L$11),"x","")</f>
        <v/>
      </c>
      <c r="R832" s="43" t="str">
        <f>IF(AND($N832=$P$7,$A832&lt;'111'!$L$11),"x","")</f>
        <v/>
      </c>
    </row>
    <row r="833" spans="1:18" ht="15.75" hidden="1" customHeight="1">
      <c r="A833" s="32">
        <f t="shared" si="57"/>
        <v>5</v>
      </c>
      <c r="B833" s="33">
        <f t="shared" si="58"/>
        <v>42872</v>
      </c>
      <c r="C833" s="108"/>
      <c r="D833" s="33">
        <v>42872</v>
      </c>
      <c r="E833" s="86" t="s">
        <v>831</v>
      </c>
      <c r="F833" s="149" t="s">
        <v>989</v>
      </c>
      <c r="G833" s="101" t="s">
        <v>109</v>
      </c>
      <c r="H833" s="97">
        <v>1245</v>
      </c>
      <c r="I833" s="97">
        <v>61000</v>
      </c>
      <c r="J833" s="96"/>
      <c r="K833" s="97"/>
      <c r="L833" s="34">
        <f t="shared" si="59"/>
        <v>75945000</v>
      </c>
      <c r="M833" s="35" t="s">
        <v>8</v>
      </c>
      <c r="N833" s="35" t="s">
        <v>92</v>
      </c>
      <c r="O833" s="43" t="str">
        <f>IF(AND('331-CT'!$G$5=TH!G833,OR(M833="331",N833="331")),"x","")</f>
        <v/>
      </c>
      <c r="P833" s="43" t="str">
        <f>IF(AND(A833='111'!$L$11,OR($M833=$P$7,$N833=$P$7)),"x","")</f>
        <v/>
      </c>
      <c r="Q833" s="43" t="str">
        <f>IF(AND($M833=$P$7,$A833&lt;'111'!$L$11),"x","")</f>
        <v/>
      </c>
      <c r="R833" s="43" t="str">
        <f>IF(AND($N833=$P$7,$A833&lt;'111'!$L$11),"x","")</f>
        <v/>
      </c>
    </row>
    <row r="834" spans="1:18" ht="15.75" customHeight="1">
      <c r="A834" s="32">
        <f t="shared" ref="A834" si="60">IF(B834&lt;&gt;"",MONTH(B834),"")</f>
        <v>5</v>
      </c>
      <c r="B834" s="33">
        <f t="shared" ref="B834" si="61">D834</f>
        <v>42872</v>
      </c>
      <c r="C834" s="108"/>
      <c r="D834" s="33">
        <v>42872</v>
      </c>
      <c r="E834" s="86" t="s">
        <v>831</v>
      </c>
      <c r="F834" s="101" t="s">
        <v>109</v>
      </c>
      <c r="G834" s="149" t="s">
        <v>989</v>
      </c>
      <c r="H834" s="97">
        <v>1245</v>
      </c>
      <c r="I834" s="97">
        <v>61000</v>
      </c>
      <c r="J834" s="96"/>
      <c r="K834" s="97"/>
      <c r="L834" s="34">
        <f t="shared" ref="L834" si="62">ROUND(H834*I834,-3)</f>
        <v>75945000</v>
      </c>
      <c r="M834" s="35" t="s">
        <v>92</v>
      </c>
      <c r="N834" s="35" t="s">
        <v>8</v>
      </c>
      <c r="O834" s="43" t="str">
        <f>IF(AND('331-CT'!$G$5=TH!G834,OR(M834="331",N834="331")),"x","")</f>
        <v/>
      </c>
      <c r="P834" s="43" t="str">
        <f>IF(AND(A834='111'!$L$11,OR($M834=$P$7,$N834=$P$7)),"x","")</f>
        <v/>
      </c>
      <c r="Q834" s="43" t="str">
        <f>IF(AND($M834=$P$7,$A834&lt;'111'!$L$11),"x","")</f>
        <v/>
      </c>
      <c r="R834" s="43" t="str">
        <f>IF(AND($N834=$P$7,$A834&lt;'111'!$L$11),"x","")</f>
        <v/>
      </c>
    </row>
    <row r="835" spans="1:18" ht="15.75" customHeight="1">
      <c r="A835" s="32">
        <f t="shared" si="51"/>
        <v>5</v>
      </c>
      <c r="B835" s="33">
        <f t="shared" si="52"/>
        <v>42869</v>
      </c>
      <c r="C835" s="108"/>
      <c r="D835" s="33">
        <v>42869</v>
      </c>
      <c r="E835" s="86" t="s">
        <v>931</v>
      </c>
      <c r="F835" s="101" t="s">
        <v>925</v>
      </c>
      <c r="G835" s="101" t="s">
        <v>930</v>
      </c>
      <c r="H835" s="97">
        <v>13000</v>
      </c>
      <c r="I835" s="97">
        <v>2500</v>
      </c>
      <c r="J835" s="96"/>
      <c r="K835" s="97"/>
      <c r="L835" s="34">
        <f t="shared" si="53"/>
        <v>32500000</v>
      </c>
      <c r="M835" s="35" t="s">
        <v>92</v>
      </c>
      <c r="N835" s="35" t="s">
        <v>8</v>
      </c>
      <c r="O835" s="43" t="str">
        <f>IF(AND('331-CT'!$G$5=TH!G835,OR(M835="331",N835="331")),"x","")</f>
        <v/>
      </c>
      <c r="P835" s="43" t="str">
        <f>IF(AND(A835='111'!$L$11,OR($M835=$P$7,$N835=$P$7)),"x","")</f>
        <v/>
      </c>
      <c r="Q835" s="43" t="str">
        <f>IF(AND($M835=$P$7,$A835&lt;'111'!$L$11),"x","")</f>
        <v/>
      </c>
      <c r="R835" s="43" t="str">
        <f>IF(AND($N835=$P$7,$A835&lt;'111'!$L$11),"x","")</f>
        <v/>
      </c>
    </row>
    <row r="836" spans="1:18" ht="15.75" customHeight="1">
      <c r="A836" s="32">
        <f t="shared" si="51"/>
        <v>5</v>
      </c>
      <c r="B836" s="33">
        <f t="shared" si="52"/>
        <v>42860</v>
      </c>
      <c r="C836" s="108"/>
      <c r="D836" s="33">
        <v>42860</v>
      </c>
      <c r="E836" s="86" t="s">
        <v>932</v>
      </c>
      <c r="F836" s="101" t="s">
        <v>391</v>
      </c>
      <c r="G836" s="149" t="s">
        <v>839</v>
      </c>
      <c r="H836" s="97">
        <v>5150</v>
      </c>
      <c r="I836" s="97"/>
      <c r="J836" s="96"/>
      <c r="K836" s="97"/>
      <c r="L836" s="34">
        <f t="shared" si="53"/>
        <v>0</v>
      </c>
      <c r="M836" s="35" t="s">
        <v>92</v>
      </c>
      <c r="N836" s="35" t="s">
        <v>8</v>
      </c>
      <c r="O836" s="43" t="str">
        <f>IF(AND('331-CT'!$G$5=TH!G836,OR(M836="331",N836="331")),"x","")</f>
        <v/>
      </c>
      <c r="P836" s="43" t="str">
        <f>IF(AND(A836='111'!$L$11,OR($M836=$P$7,$N836=$P$7)),"x","")</f>
        <v/>
      </c>
      <c r="Q836" s="43" t="str">
        <f>IF(AND($M836=$P$7,$A836&lt;'111'!$L$11),"x","")</f>
        <v/>
      </c>
      <c r="R836" s="43" t="str">
        <f>IF(AND($N836=$P$7,$A836&lt;'111'!$L$11),"x","")</f>
        <v/>
      </c>
    </row>
    <row r="837" spans="1:18" ht="15.75" customHeight="1">
      <c r="A837" s="32">
        <f t="shared" ref="A837:A849" si="63">IF(B837&lt;&gt;"",MONTH(B837),"")</f>
        <v>5</v>
      </c>
      <c r="B837" s="33">
        <f t="shared" ref="B837:B849" si="64">D837</f>
        <v>42869</v>
      </c>
      <c r="C837" s="108"/>
      <c r="D837" s="33">
        <v>42869</v>
      </c>
      <c r="E837" s="86" t="s">
        <v>932</v>
      </c>
      <c r="F837" s="101" t="s">
        <v>391</v>
      </c>
      <c r="G837" s="101" t="s">
        <v>933</v>
      </c>
      <c r="H837" s="97">
        <v>5400</v>
      </c>
      <c r="I837" s="97">
        <v>22000</v>
      </c>
      <c r="J837" s="96"/>
      <c r="K837" s="97"/>
      <c r="L837" s="34">
        <f t="shared" ref="L837:L838" si="65">ROUND(H837*I837,-3)</f>
        <v>118800000</v>
      </c>
      <c r="M837" s="35" t="s">
        <v>92</v>
      </c>
      <c r="N837" s="35" t="s">
        <v>8</v>
      </c>
      <c r="O837" s="43" t="str">
        <f>IF(AND('331-CT'!$G$5=TH!G837,OR(M837="331",N837="331")),"x","")</f>
        <v/>
      </c>
      <c r="P837" s="43" t="str">
        <f>IF(AND(A837='111'!$L$11,OR($M837=$P$7,$N837=$P$7)),"x","")</f>
        <v/>
      </c>
      <c r="Q837" s="43" t="str">
        <f>IF(AND($M837=$P$7,$A837&lt;'111'!$L$11),"x","")</f>
        <v/>
      </c>
      <c r="R837" s="43" t="str">
        <f>IF(AND($N837=$P$7,$A837&lt;'111'!$L$11),"x","")</f>
        <v/>
      </c>
    </row>
    <row r="838" spans="1:18" ht="15.75" customHeight="1">
      <c r="A838" s="32">
        <f t="shared" si="63"/>
        <v>5</v>
      </c>
      <c r="B838" s="33">
        <f t="shared" si="64"/>
        <v>42869</v>
      </c>
      <c r="C838" s="108"/>
      <c r="D838" s="33">
        <v>42869</v>
      </c>
      <c r="E838" s="86" t="s">
        <v>835</v>
      </c>
      <c r="F838" s="101" t="s">
        <v>391</v>
      </c>
      <c r="G838" s="101" t="s">
        <v>930</v>
      </c>
      <c r="H838" s="97">
        <v>5216</v>
      </c>
      <c r="I838" s="97">
        <v>8200</v>
      </c>
      <c r="J838" s="96"/>
      <c r="K838" s="97"/>
      <c r="L838" s="34">
        <f t="shared" si="65"/>
        <v>42771000</v>
      </c>
      <c r="M838" s="35" t="s">
        <v>92</v>
      </c>
      <c r="N838" s="35" t="s">
        <v>8</v>
      </c>
      <c r="O838" s="43" t="str">
        <f>IF(AND('331-CT'!$G$5=TH!G838,OR(M838="331",N838="331")),"x","")</f>
        <v/>
      </c>
      <c r="P838" s="43" t="str">
        <f>IF(AND(A838='111'!$L$11,OR($M838=$P$7,$N838=$P$7)),"x","")</f>
        <v/>
      </c>
      <c r="Q838" s="43" t="str">
        <f>IF(AND($M838=$P$7,$A838&lt;'111'!$L$11),"x","")</f>
        <v/>
      </c>
      <c r="R838" s="43" t="str">
        <f>IF(AND($N838=$P$7,$A838&lt;'111'!$L$11),"x","")</f>
        <v/>
      </c>
    </row>
    <row r="839" spans="1:18" ht="15.75" hidden="1" customHeight="1">
      <c r="A839" s="32">
        <f t="shared" si="63"/>
        <v>5</v>
      </c>
      <c r="B839" s="33">
        <f t="shared" si="64"/>
        <v>42858</v>
      </c>
      <c r="C839" s="108" t="s">
        <v>264</v>
      </c>
      <c r="D839" s="33">
        <v>42858</v>
      </c>
      <c r="E839" s="86" t="s">
        <v>735</v>
      </c>
      <c r="F839" s="101"/>
      <c r="G839" s="149"/>
      <c r="H839" s="97"/>
      <c r="I839" s="97"/>
      <c r="J839" s="96"/>
      <c r="K839" s="97"/>
      <c r="L839" s="34">
        <v>900000000</v>
      </c>
      <c r="M839" s="35"/>
      <c r="N839" s="35" t="s">
        <v>33</v>
      </c>
      <c r="O839" s="43" t="str">
        <f>IF(AND('331-CT'!$G$5=TH!G839,OR(M839="331",N839="331")),"x","")</f>
        <v/>
      </c>
      <c r="P839" s="43" t="str">
        <f>IF(AND(A839='111'!$L$11,OR($M839=$P$7,$N839=$P$7)),"x","")</f>
        <v/>
      </c>
      <c r="Q839" s="43" t="str">
        <f>IF(AND($M839=$P$7,$A839&lt;'111'!$L$11),"x","")</f>
        <v/>
      </c>
      <c r="R839" s="43" t="str">
        <f>IF(AND($N839=$P$7,$A839&lt;'111'!$L$11),"x","")</f>
        <v>x</v>
      </c>
    </row>
    <row r="840" spans="1:18" ht="15.75" hidden="1" customHeight="1">
      <c r="A840" s="32">
        <f t="shared" si="63"/>
        <v>5</v>
      </c>
      <c r="B840" s="33">
        <f t="shared" si="64"/>
        <v>42858</v>
      </c>
      <c r="C840" s="108" t="s">
        <v>265</v>
      </c>
      <c r="D840" s="33">
        <v>42858</v>
      </c>
      <c r="E840" s="86" t="s">
        <v>934</v>
      </c>
      <c r="F840" s="101"/>
      <c r="G840" s="149"/>
      <c r="H840" s="97"/>
      <c r="I840" s="97"/>
      <c r="J840" s="96"/>
      <c r="K840" s="97"/>
      <c r="L840" s="34">
        <v>275000</v>
      </c>
      <c r="M840" s="35"/>
      <c r="N840" s="35" t="s">
        <v>33</v>
      </c>
      <c r="O840" s="43" t="str">
        <f>IF(AND('331-CT'!$G$5=TH!G840,OR(M840="331",N840="331")),"x","")</f>
        <v/>
      </c>
      <c r="P840" s="43" t="str">
        <f>IF(AND(A840='111'!$L$11,OR($M840=$P$7,$N840=$P$7)),"x","")</f>
        <v/>
      </c>
      <c r="Q840" s="43" t="str">
        <f>IF(AND($M840=$P$7,$A840&lt;'111'!$L$11),"x","")</f>
        <v/>
      </c>
      <c r="R840" s="43" t="str">
        <f>IF(AND($N840=$P$7,$A840&lt;'111'!$L$11),"x","")</f>
        <v>x</v>
      </c>
    </row>
    <row r="841" spans="1:18" ht="15.75" hidden="1" customHeight="1">
      <c r="A841" s="32">
        <f t="shared" si="63"/>
        <v>5</v>
      </c>
      <c r="B841" s="33">
        <f t="shared" si="64"/>
        <v>42860</v>
      </c>
      <c r="C841" s="108" t="s">
        <v>259</v>
      </c>
      <c r="D841" s="33">
        <v>42860</v>
      </c>
      <c r="E841" s="86" t="s">
        <v>667</v>
      </c>
      <c r="F841" s="101"/>
      <c r="G841" s="149"/>
      <c r="H841" s="97"/>
      <c r="I841" s="97"/>
      <c r="J841" s="96"/>
      <c r="K841" s="97"/>
      <c r="L841" s="34">
        <v>180000000</v>
      </c>
      <c r="M841" s="35" t="s">
        <v>33</v>
      </c>
      <c r="N841" s="35"/>
      <c r="O841" s="43" t="str">
        <f>IF(AND('331-CT'!$G$5=TH!G841,OR(M841="331",N841="331")),"x","")</f>
        <v/>
      </c>
      <c r="P841" s="43" t="str">
        <f>IF(AND(A841='111'!$L$11,OR($M841=$P$7,$N841=$P$7)),"x","")</f>
        <v/>
      </c>
      <c r="Q841" s="43" t="str">
        <f>IF(AND($M841=$P$7,$A841&lt;'111'!$L$11),"x","")</f>
        <v>x</v>
      </c>
      <c r="R841" s="43" t="str">
        <f>IF(AND($N841=$P$7,$A841&lt;'111'!$L$11),"x","")</f>
        <v/>
      </c>
    </row>
    <row r="842" spans="1:18" ht="15.75" hidden="1" customHeight="1">
      <c r="A842" s="32">
        <f t="shared" si="63"/>
        <v>5</v>
      </c>
      <c r="B842" s="33">
        <f t="shared" si="64"/>
        <v>42860</v>
      </c>
      <c r="C842" s="108" t="s">
        <v>266</v>
      </c>
      <c r="D842" s="33">
        <v>42860</v>
      </c>
      <c r="E842" s="86" t="s">
        <v>371</v>
      </c>
      <c r="F842" s="101"/>
      <c r="G842" s="149"/>
      <c r="H842" s="97"/>
      <c r="I842" s="97"/>
      <c r="J842" s="96"/>
      <c r="K842" s="97"/>
      <c r="L842" s="34">
        <v>5610000</v>
      </c>
      <c r="M842" s="35"/>
      <c r="N842" s="35" t="s">
        <v>33</v>
      </c>
      <c r="O842" s="43" t="str">
        <f>IF(AND('331-CT'!$G$5=TH!G842,OR(M842="331",N842="331")),"x","")</f>
        <v/>
      </c>
      <c r="P842" s="43" t="str">
        <f>IF(AND(A842='111'!$L$11,OR($M842=$P$7,$N842=$P$7)),"x","")</f>
        <v/>
      </c>
      <c r="Q842" s="43" t="str">
        <f>IF(AND($M842=$P$7,$A842&lt;'111'!$L$11),"x","")</f>
        <v/>
      </c>
      <c r="R842" s="43" t="str">
        <f>IF(AND($N842=$P$7,$A842&lt;'111'!$L$11),"x","")</f>
        <v>x</v>
      </c>
    </row>
    <row r="843" spans="1:18" ht="15.75" hidden="1" customHeight="1">
      <c r="A843" s="32">
        <f t="shared" si="63"/>
        <v>5</v>
      </c>
      <c r="B843" s="33">
        <f t="shared" si="64"/>
        <v>42860</v>
      </c>
      <c r="C843" s="108" t="s">
        <v>267</v>
      </c>
      <c r="D843" s="33">
        <v>42860</v>
      </c>
      <c r="E843" s="86" t="s">
        <v>935</v>
      </c>
      <c r="F843" s="101"/>
      <c r="G843" s="149"/>
      <c r="H843" s="97"/>
      <c r="I843" s="97"/>
      <c r="J843" s="96"/>
      <c r="K843" s="97"/>
      <c r="L843" s="34">
        <v>26585000</v>
      </c>
      <c r="M843" s="35"/>
      <c r="N843" s="35" t="s">
        <v>33</v>
      </c>
      <c r="O843" s="43" t="str">
        <f>IF(AND('331-CT'!$G$5=TH!G843,OR(M843="331",N843="331")),"x","")</f>
        <v/>
      </c>
      <c r="P843" s="43" t="str">
        <f>IF(AND(A843='111'!$L$11,OR($M843=$P$7,$N843=$P$7)),"x","")</f>
        <v/>
      </c>
      <c r="Q843" s="43" t="str">
        <f>IF(AND($M843=$P$7,$A843&lt;'111'!$L$11),"x","")</f>
        <v/>
      </c>
      <c r="R843" s="43" t="str">
        <f>IF(AND($N843=$P$7,$A843&lt;'111'!$L$11),"x","")</f>
        <v>x</v>
      </c>
    </row>
    <row r="844" spans="1:18" ht="15.75" hidden="1" customHeight="1">
      <c r="A844" s="32">
        <f t="shared" si="63"/>
        <v>5</v>
      </c>
      <c r="B844" s="33">
        <f t="shared" si="64"/>
        <v>42860</v>
      </c>
      <c r="C844" s="108" t="s">
        <v>308</v>
      </c>
      <c r="D844" s="33">
        <v>42860</v>
      </c>
      <c r="E844" s="86" t="s">
        <v>667</v>
      </c>
      <c r="F844" s="101"/>
      <c r="G844" s="149"/>
      <c r="H844" s="97"/>
      <c r="I844" s="97"/>
      <c r="J844" s="96"/>
      <c r="K844" s="97"/>
      <c r="L844" s="34">
        <v>1980000000</v>
      </c>
      <c r="M844" s="35" t="s">
        <v>33</v>
      </c>
      <c r="N844" s="35"/>
      <c r="O844" s="43" t="str">
        <f>IF(AND('331-CT'!$G$5=TH!G844,OR(M844="331",N844="331")),"x","")</f>
        <v/>
      </c>
      <c r="P844" s="43" t="str">
        <f>IF(AND(A844='111'!$L$11,OR($M844=$P$7,$N844=$P$7)),"x","")</f>
        <v/>
      </c>
      <c r="Q844" s="43" t="str">
        <f>IF(AND($M844=$P$7,$A844&lt;'111'!$L$11),"x","")</f>
        <v>x</v>
      </c>
      <c r="R844" s="43" t="str">
        <f>IF(AND($N844=$P$7,$A844&lt;'111'!$L$11),"x","")</f>
        <v/>
      </c>
    </row>
    <row r="845" spans="1:18" ht="15.75" hidden="1" customHeight="1">
      <c r="A845" s="32">
        <f t="shared" si="63"/>
        <v>5</v>
      </c>
      <c r="B845" s="33">
        <f t="shared" si="64"/>
        <v>42861</v>
      </c>
      <c r="C845" s="108" t="s">
        <v>268</v>
      </c>
      <c r="D845" s="33">
        <v>42861</v>
      </c>
      <c r="E845" s="86" t="s">
        <v>936</v>
      </c>
      <c r="F845" s="101"/>
      <c r="G845" s="149"/>
      <c r="H845" s="97"/>
      <c r="I845" s="97"/>
      <c r="J845" s="96"/>
      <c r="K845" s="97"/>
      <c r="L845" s="34">
        <v>10000000</v>
      </c>
      <c r="M845" s="35"/>
      <c r="N845" s="35" t="s">
        <v>33</v>
      </c>
      <c r="O845" s="43" t="str">
        <f>IF(AND('331-CT'!$G$5=TH!G845,OR(M845="331",N845="331")),"x","")</f>
        <v/>
      </c>
      <c r="P845" s="43" t="str">
        <f>IF(AND(A845='111'!$L$11,OR($M845=$P$7,$N845=$P$7)),"x","")</f>
        <v/>
      </c>
      <c r="Q845" s="43" t="str">
        <f>IF(AND($M845=$P$7,$A845&lt;'111'!$L$11),"x","")</f>
        <v/>
      </c>
      <c r="R845" s="43" t="str">
        <f>IF(AND($N845=$P$7,$A845&lt;'111'!$L$11),"x","")</f>
        <v>x</v>
      </c>
    </row>
    <row r="846" spans="1:18" ht="15.75" hidden="1" customHeight="1">
      <c r="A846" s="32">
        <f t="shared" ref="A846" si="66">IF(B846&lt;&gt;"",MONTH(B846),"")</f>
        <v>5</v>
      </c>
      <c r="B846" s="33">
        <f t="shared" ref="B846" si="67">D846</f>
        <v>42861</v>
      </c>
      <c r="C846" s="108" t="s">
        <v>269</v>
      </c>
      <c r="D846" s="33">
        <v>42861</v>
      </c>
      <c r="E846" s="86" t="s">
        <v>937</v>
      </c>
      <c r="F846" s="101"/>
      <c r="G846" s="149" t="s">
        <v>878</v>
      </c>
      <c r="H846" s="97"/>
      <c r="I846" s="97"/>
      <c r="J846" s="96"/>
      <c r="K846" s="97"/>
      <c r="L846" s="34">
        <v>366451000</v>
      </c>
      <c r="M846" s="35" t="s">
        <v>8</v>
      </c>
      <c r="N846" s="35" t="s">
        <v>33</v>
      </c>
      <c r="O846" s="43" t="str">
        <f>IF(AND('331-CT'!$G$5=TH!G846,OR(M846="331",N846="331")),"x","")</f>
        <v/>
      </c>
      <c r="P846" s="43" t="str">
        <f>IF(AND(A846='111'!$L$11,OR($M846=$P$7,$N846=$P$7)),"x","")</f>
        <v/>
      </c>
      <c r="Q846" s="43" t="str">
        <f>IF(AND($M846=$P$7,$A846&lt;'111'!$L$11),"x","")</f>
        <v/>
      </c>
      <c r="R846" s="43" t="str">
        <f>IF(AND($N846=$P$7,$A846&lt;'111'!$L$11),"x","")</f>
        <v>x</v>
      </c>
    </row>
    <row r="847" spans="1:18" ht="15.75" customHeight="1">
      <c r="A847" s="32">
        <f t="shared" si="63"/>
        <v>5</v>
      </c>
      <c r="B847" s="33">
        <f t="shared" si="64"/>
        <v>42861</v>
      </c>
      <c r="C847" s="108" t="s">
        <v>269</v>
      </c>
      <c r="D847" s="33">
        <v>42861</v>
      </c>
      <c r="E847" s="86" t="s">
        <v>896</v>
      </c>
      <c r="F847" s="101"/>
      <c r="G847" s="149" t="s">
        <v>878</v>
      </c>
      <c r="H847" s="96">
        <v>25.309230769230801</v>
      </c>
      <c r="I847" s="97">
        <v>650000</v>
      </c>
      <c r="J847" s="96"/>
      <c r="K847" s="97"/>
      <c r="L847" s="34">
        <f t="shared" si="53"/>
        <v>16451000</v>
      </c>
      <c r="M847" s="35" t="s">
        <v>92</v>
      </c>
      <c r="N847" s="35" t="s">
        <v>8</v>
      </c>
      <c r="O847" s="43" t="str">
        <f>IF(AND('331-CT'!$G$5=TH!G847,OR(M847="331",N847="331")),"x","")</f>
        <v/>
      </c>
      <c r="P847" s="43" t="str">
        <f>IF(AND(A847='111'!$L$11,OR($M847=$P$7,$N847=$P$7)),"x","")</f>
        <v/>
      </c>
      <c r="Q847" s="43" t="str">
        <f>IF(AND($M847=$P$7,$A847&lt;'111'!$L$11),"x","")</f>
        <v/>
      </c>
      <c r="R847" s="43" t="str">
        <f>IF(AND($N847=$P$7,$A847&lt;'111'!$L$11),"x","")</f>
        <v/>
      </c>
    </row>
    <row r="848" spans="1:18" ht="15.75" hidden="1" customHeight="1">
      <c r="A848" s="32">
        <f t="shared" si="63"/>
        <v>5</v>
      </c>
      <c r="B848" s="33">
        <f t="shared" si="64"/>
        <v>42861</v>
      </c>
      <c r="C848" s="108" t="s">
        <v>270</v>
      </c>
      <c r="D848" s="33">
        <v>42861</v>
      </c>
      <c r="E848" s="86" t="s">
        <v>938</v>
      </c>
      <c r="F848" s="101"/>
      <c r="G848" s="149"/>
      <c r="H848" s="97"/>
      <c r="I848" s="97"/>
      <c r="J848" s="96"/>
      <c r="K848" s="97"/>
      <c r="L848" s="34">
        <v>338498000</v>
      </c>
      <c r="M848" s="35"/>
      <c r="N848" s="35" t="s">
        <v>33</v>
      </c>
      <c r="O848" s="43" t="str">
        <f>IF(AND('331-CT'!$G$5=TH!G848,OR(M848="331",N848="331")),"x","")</f>
        <v/>
      </c>
      <c r="P848" s="43" t="str">
        <f>IF(AND(A848='111'!$L$11,OR($M848=$P$7,$N848=$P$7)),"x","")</f>
        <v/>
      </c>
      <c r="Q848" s="43" t="str">
        <f>IF(AND($M848=$P$7,$A848&lt;'111'!$L$11),"x","")</f>
        <v/>
      </c>
      <c r="R848" s="43" t="str">
        <f>IF(AND($N848=$P$7,$A848&lt;'111'!$L$11),"x","")</f>
        <v>x</v>
      </c>
    </row>
    <row r="849" spans="1:18" ht="15.75" hidden="1" customHeight="1">
      <c r="A849" s="32">
        <f t="shared" si="63"/>
        <v>5</v>
      </c>
      <c r="B849" s="33">
        <f t="shared" si="64"/>
        <v>42861</v>
      </c>
      <c r="C849" s="108" t="s">
        <v>271</v>
      </c>
      <c r="D849" s="33">
        <v>42861</v>
      </c>
      <c r="E849" s="86" t="s">
        <v>939</v>
      </c>
      <c r="F849" s="101"/>
      <c r="G849" s="149"/>
      <c r="H849" s="97"/>
      <c r="I849" s="97"/>
      <c r="J849" s="96"/>
      <c r="K849" s="97"/>
      <c r="L849" s="34">
        <v>7420000</v>
      </c>
      <c r="M849" s="35"/>
      <c r="N849" s="35" t="s">
        <v>33</v>
      </c>
      <c r="O849" s="43" t="str">
        <f>IF(AND('331-CT'!$G$5=TH!G849,OR(M849="331",N849="331")),"x","")</f>
        <v/>
      </c>
      <c r="P849" s="43" t="str">
        <f>IF(AND(A849='111'!$L$11,OR($M849=$P$7,$N849=$P$7)),"x","")</f>
        <v/>
      </c>
      <c r="Q849" s="43" t="str">
        <f>IF(AND($M849=$P$7,$A849&lt;'111'!$L$11),"x","")</f>
        <v/>
      </c>
      <c r="R849" s="43" t="str">
        <f>IF(AND($N849=$P$7,$A849&lt;'111'!$L$11),"x","")</f>
        <v>x</v>
      </c>
    </row>
    <row r="850" spans="1:18" ht="15.75" hidden="1" customHeight="1">
      <c r="A850" s="32">
        <f t="shared" ref="A850:A1233" si="68">IF(B850&lt;&gt;"",MONTH(B850),"")</f>
        <v>5</v>
      </c>
      <c r="B850" s="33">
        <f t="shared" ref="B850:B1233" si="69">D850</f>
        <v>42861</v>
      </c>
      <c r="C850" s="108" t="s">
        <v>309</v>
      </c>
      <c r="D850" s="33">
        <v>42861</v>
      </c>
      <c r="E850" s="86" t="s">
        <v>940</v>
      </c>
      <c r="F850" s="101"/>
      <c r="G850" s="149"/>
      <c r="H850" s="97"/>
      <c r="I850" s="97"/>
      <c r="J850" s="96"/>
      <c r="K850" s="97"/>
      <c r="L850" s="34">
        <v>6500000</v>
      </c>
      <c r="M850" s="35" t="s">
        <v>33</v>
      </c>
      <c r="N850" s="35"/>
      <c r="O850" s="43" t="str">
        <f>IF(AND('331-CT'!$G$5=TH!G850,OR(M850="331",N850="331")),"x","")</f>
        <v/>
      </c>
      <c r="P850" s="43" t="str">
        <f>IF(AND(A850='111'!$L$11,OR($M850=$P$7,$N850=$P$7)),"x","")</f>
        <v/>
      </c>
      <c r="Q850" s="43" t="str">
        <f>IF(AND($M850=$P$7,$A850&lt;'111'!$L$11),"x","")</f>
        <v>x</v>
      </c>
      <c r="R850" s="43" t="str">
        <f>IF(AND($N850=$P$7,$A850&lt;'111'!$L$11),"x","")</f>
        <v/>
      </c>
    </row>
    <row r="851" spans="1:18" ht="15.75" hidden="1" customHeight="1">
      <c r="A851" s="32">
        <f t="shared" si="68"/>
        <v>5</v>
      </c>
      <c r="B851" s="33">
        <f t="shared" si="69"/>
        <v>42861</v>
      </c>
      <c r="C851" s="108" t="s">
        <v>290</v>
      </c>
      <c r="D851" s="33">
        <v>42861</v>
      </c>
      <c r="E851" s="86" t="s">
        <v>941</v>
      </c>
      <c r="F851" s="101"/>
      <c r="G851" s="149"/>
      <c r="H851" s="97"/>
      <c r="I851" s="97"/>
      <c r="J851" s="96"/>
      <c r="K851" s="97"/>
      <c r="L851" s="34">
        <v>7790000</v>
      </c>
      <c r="M851" s="35"/>
      <c r="N851" s="35" t="s">
        <v>33</v>
      </c>
      <c r="O851" s="43" t="str">
        <f>IF(AND('331-CT'!$G$5=TH!G851,OR(M851="331",N851="331")),"x","")</f>
        <v/>
      </c>
      <c r="P851" s="43" t="str">
        <f>IF(AND(A851='111'!$L$11,OR($M851=$P$7,$N851=$P$7)),"x","")</f>
        <v/>
      </c>
      <c r="Q851" s="43" t="str">
        <f>IF(AND($M851=$P$7,$A851&lt;'111'!$L$11),"x","")</f>
        <v/>
      </c>
      <c r="R851" s="43" t="str">
        <f>IF(AND($N851=$P$7,$A851&lt;'111'!$L$11),"x","")</f>
        <v>x</v>
      </c>
    </row>
    <row r="852" spans="1:18" ht="15.75" hidden="1" customHeight="1">
      <c r="A852" s="32">
        <f t="shared" si="68"/>
        <v>5</v>
      </c>
      <c r="B852" s="33">
        <f t="shared" si="69"/>
        <v>42861</v>
      </c>
      <c r="C852" s="108" t="s">
        <v>291</v>
      </c>
      <c r="D852" s="33">
        <v>42861</v>
      </c>
      <c r="E852" s="86" t="s">
        <v>793</v>
      </c>
      <c r="F852" s="101"/>
      <c r="G852" s="149"/>
      <c r="H852" s="97"/>
      <c r="I852" s="97"/>
      <c r="J852" s="96"/>
      <c r="K852" s="97"/>
      <c r="L852" s="34">
        <v>900000</v>
      </c>
      <c r="M852" s="35"/>
      <c r="N852" s="35" t="s">
        <v>33</v>
      </c>
      <c r="O852" s="43" t="str">
        <f>IF(AND('331-CT'!$G$5=TH!G852,OR(M852="331",N852="331")),"x","")</f>
        <v/>
      </c>
      <c r="P852" s="43" t="str">
        <f>IF(AND(A852='111'!$L$11,OR($M852=$P$7,$N852=$P$7)),"x","")</f>
        <v/>
      </c>
      <c r="Q852" s="43" t="str">
        <f>IF(AND($M852=$P$7,$A852&lt;'111'!$L$11),"x","")</f>
        <v/>
      </c>
      <c r="R852" s="43" t="str">
        <f>IF(AND($N852=$P$7,$A852&lt;'111'!$L$11),"x","")</f>
        <v>x</v>
      </c>
    </row>
    <row r="853" spans="1:18" ht="15.75" hidden="1" customHeight="1">
      <c r="A853" s="32">
        <f t="shared" si="68"/>
        <v>5</v>
      </c>
      <c r="B853" s="33">
        <f t="shared" si="69"/>
        <v>42863</v>
      </c>
      <c r="C853" s="108" t="s">
        <v>292</v>
      </c>
      <c r="D853" s="33">
        <v>42863</v>
      </c>
      <c r="E853" s="86" t="s">
        <v>942</v>
      </c>
      <c r="F853" s="101"/>
      <c r="G853" s="149"/>
      <c r="H853" s="97"/>
      <c r="I853" s="97"/>
      <c r="J853" s="96"/>
      <c r="K853" s="97"/>
      <c r="L853" s="34">
        <v>503000000</v>
      </c>
      <c r="M853" s="35"/>
      <c r="N853" s="35" t="s">
        <v>33</v>
      </c>
      <c r="O853" s="43" t="str">
        <f>IF(AND('331-CT'!$G$5=TH!G853,OR(M853="331",N853="331")),"x","")</f>
        <v/>
      </c>
      <c r="P853" s="43" t="str">
        <f>IF(AND(A853='111'!$L$11,OR($M853=$P$7,$N853=$P$7)),"x","")</f>
        <v/>
      </c>
      <c r="Q853" s="43" t="str">
        <f>IF(AND($M853=$P$7,$A853&lt;'111'!$L$11),"x","")</f>
        <v/>
      </c>
      <c r="R853" s="43" t="str">
        <f>IF(AND($N853=$P$7,$A853&lt;'111'!$L$11),"x","")</f>
        <v>x</v>
      </c>
    </row>
    <row r="854" spans="1:18" ht="15.75" hidden="1" customHeight="1">
      <c r="A854" s="32">
        <f t="shared" ref="A854:A875" si="70">IF(B854&lt;&gt;"",MONTH(B854),"")</f>
        <v>5</v>
      </c>
      <c r="B854" s="33">
        <f t="shared" ref="B854:B875" si="71">D854</f>
        <v>42863</v>
      </c>
      <c r="C854" s="108" t="s">
        <v>310</v>
      </c>
      <c r="D854" s="33">
        <v>42863</v>
      </c>
      <c r="E854" s="86" t="s">
        <v>667</v>
      </c>
      <c r="F854" s="101"/>
      <c r="G854" s="149"/>
      <c r="H854" s="97"/>
      <c r="I854" s="97"/>
      <c r="J854" s="96"/>
      <c r="K854" s="97"/>
      <c r="L854" s="34">
        <v>510000000</v>
      </c>
      <c r="M854" s="35" t="s">
        <v>33</v>
      </c>
      <c r="N854" s="35"/>
      <c r="O854" s="43" t="str">
        <f>IF(AND('331-CT'!$G$5=TH!G854,OR(M854="331",N854="331")),"x","")</f>
        <v/>
      </c>
      <c r="P854" s="43" t="str">
        <f>IF(AND(A854='111'!$L$11,OR($M854=$P$7,$N854=$P$7)),"x","")</f>
        <v/>
      </c>
      <c r="Q854" s="43" t="str">
        <f>IF(AND($M854=$P$7,$A854&lt;'111'!$L$11),"x","")</f>
        <v>x</v>
      </c>
      <c r="R854" s="43" t="str">
        <f>IF(AND($N854=$P$7,$A854&lt;'111'!$L$11),"x","")</f>
        <v/>
      </c>
    </row>
    <row r="855" spans="1:18" ht="15.75" hidden="1" customHeight="1">
      <c r="A855" s="32">
        <f t="shared" si="70"/>
        <v>5</v>
      </c>
      <c r="B855" s="33">
        <f t="shared" si="71"/>
        <v>42863</v>
      </c>
      <c r="C855" s="108" t="s">
        <v>293</v>
      </c>
      <c r="D855" s="33">
        <v>42863</v>
      </c>
      <c r="E855" s="86" t="s">
        <v>943</v>
      </c>
      <c r="F855" s="101"/>
      <c r="G855" s="149"/>
      <c r="H855" s="97"/>
      <c r="I855" s="97"/>
      <c r="J855" s="96"/>
      <c r="K855" s="97"/>
      <c r="L855" s="34">
        <v>1000330000</v>
      </c>
      <c r="M855" s="35"/>
      <c r="N855" s="35" t="s">
        <v>33</v>
      </c>
      <c r="O855" s="43" t="str">
        <f>IF(AND('331-CT'!$G$5=TH!G855,OR(M855="331",N855="331")),"x","")</f>
        <v/>
      </c>
      <c r="P855" s="43" t="str">
        <f>IF(AND(A855='111'!$L$11,OR($M855=$P$7,$N855=$P$7)),"x","")</f>
        <v/>
      </c>
      <c r="Q855" s="43" t="str">
        <f>IF(AND($M855=$P$7,$A855&lt;'111'!$L$11),"x","")</f>
        <v/>
      </c>
      <c r="R855" s="43" t="str">
        <f>IF(AND($N855=$P$7,$A855&lt;'111'!$L$11),"x","")</f>
        <v>x</v>
      </c>
    </row>
    <row r="856" spans="1:18" ht="15.75" hidden="1" customHeight="1">
      <c r="A856" s="32">
        <f t="shared" si="70"/>
        <v>5</v>
      </c>
      <c r="B856" s="33">
        <f t="shared" si="71"/>
        <v>42863</v>
      </c>
      <c r="C856" s="108" t="s">
        <v>294</v>
      </c>
      <c r="D856" s="33">
        <v>42863</v>
      </c>
      <c r="E856" s="86" t="s">
        <v>630</v>
      </c>
      <c r="F856" s="101"/>
      <c r="G856" s="149" t="s">
        <v>707</v>
      </c>
      <c r="H856" s="97"/>
      <c r="I856" s="97"/>
      <c r="J856" s="96"/>
      <c r="K856" s="97"/>
      <c r="L856" s="34">
        <v>200000000</v>
      </c>
      <c r="M856" s="35" t="s">
        <v>8</v>
      </c>
      <c r="N856" s="35" t="s">
        <v>33</v>
      </c>
      <c r="O856" s="43" t="str">
        <f>IF(AND('331-CT'!$G$5=TH!G856,OR(M856="331",N856="331")),"x","")</f>
        <v/>
      </c>
      <c r="P856" s="43" t="str">
        <f>IF(AND(A856='111'!$L$11,OR($M856=$P$7,$N856=$P$7)),"x","")</f>
        <v/>
      </c>
      <c r="Q856" s="43" t="str">
        <f>IF(AND($M856=$P$7,$A856&lt;'111'!$L$11),"x","")</f>
        <v/>
      </c>
      <c r="R856" s="43" t="str">
        <f>IF(AND($N856=$P$7,$A856&lt;'111'!$L$11),"x","")</f>
        <v>x</v>
      </c>
    </row>
    <row r="857" spans="1:18" ht="15.75" hidden="1" customHeight="1">
      <c r="A857" s="32">
        <f t="shared" ref="A857" si="72">IF(B857&lt;&gt;"",MONTH(B857),"")</f>
        <v>5</v>
      </c>
      <c r="B857" s="33">
        <f t="shared" ref="B857" si="73">D857</f>
        <v>42863</v>
      </c>
      <c r="C857" s="108" t="s">
        <v>294</v>
      </c>
      <c r="D857" s="33">
        <v>42863</v>
      </c>
      <c r="E857" s="86" t="s">
        <v>951</v>
      </c>
      <c r="F857" s="101"/>
      <c r="G857" s="149"/>
      <c r="H857" s="97"/>
      <c r="I857" s="97"/>
      <c r="J857" s="96"/>
      <c r="K857" s="97"/>
      <c r="L857" s="34">
        <v>66000</v>
      </c>
      <c r="M857" s="35"/>
      <c r="N857" s="35" t="s">
        <v>33</v>
      </c>
      <c r="O857" s="43" t="str">
        <f>IF(AND('331-CT'!$G$5=TH!G857,OR(M857="331",N857="331")),"x","")</f>
        <v/>
      </c>
      <c r="P857" s="43" t="str">
        <f>IF(AND(A857='111'!$L$11,OR($M857=$P$7,$N857=$P$7)),"x","")</f>
        <v/>
      </c>
      <c r="Q857" s="43" t="str">
        <f>IF(AND($M857=$P$7,$A857&lt;'111'!$L$11),"x","")</f>
        <v/>
      </c>
      <c r="R857" s="43" t="str">
        <f>IF(AND($N857=$P$7,$A857&lt;'111'!$L$11),"x","")</f>
        <v>x</v>
      </c>
    </row>
    <row r="858" spans="1:18" ht="15.75" hidden="1" customHeight="1">
      <c r="A858" s="32">
        <f t="shared" si="70"/>
        <v>5</v>
      </c>
      <c r="B858" s="33">
        <f t="shared" si="71"/>
        <v>42863</v>
      </c>
      <c r="C858" s="108" t="s">
        <v>295</v>
      </c>
      <c r="D858" s="33">
        <v>42863</v>
      </c>
      <c r="E858" s="86" t="s">
        <v>944</v>
      </c>
      <c r="F858" s="101"/>
      <c r="G858" s="149"/>
      <c r="H858" s="97"/>
      <c r="I858" s="97"/>
      <c r="J858" s="96"/>
      <c r="K858" s="97"/>
      <c r="L858" s="34">
        <v>5000000</v>
      </c>
      <c r="M858" s="35"/>
      <c r="N858" s="35" t="s">
        <v>33</v>
      </c>
      <c r="O858" s="43" t="str">
        <f>IF(AND('331-CT'!$G$5=TH!G858,OR(M858="331",N858="331")),"x","")</f>
        <v/>
      </c>
      <c r="P858" s="43" t="str">
        <f>IF(AND(A858='111'!$L$11,OR($M858=$P$7,$N858=$P$7)),"x","")</f>
        <v/>
      </c>
      <c r="Q858" s="43" t="str">
        <f>IF(AND($M858=$P$7,$A858&lt;'111'!$L$11),"x","")</f>
        <v/>
      </c>
      <c r="R858" s="43" t="str">
        <f>IF(AND($N858=$P$7,$A858&lt;'111'!$L$11),"x","")</f>
        <v>x</v>
      </c>
    </row>
    <row r="859" spans="1:18" ht="15.75" hidden="1" customHeight="1">
      <c r="A859" s="32">
        <f t="shared" si="70"/>
        <v>5</v>
      </c>
      <c r="B859" s="33">
        <f t="shared" si="71"/>
        <v>42863</v>
      </c>
      <c r="C859" s="108" t="s">
        <v>296</v>
      </c>
      <c r="D859" s="33">
        <v>42863</v>
      </c>
      <c r="E859" s="86" t="s">
        <v>945</v>
      </c>
      <c r="F859" s="101"/>
      <c r="G859" s="149"/>
      <c r="H859" s="97"/>
      <c r="I859" s="97"/>
      <c r="J859" s="96"/>
      <c r="K859" s="97"/>
      <c r="L859" s="34">
        <v>7500000</v>
      </c>
      <c r="M859" s="35"/>
      <c r="N859" s="35" t="s">
        <v>33</v>
      </c>
      <c r="O859" s="43" t="str">
        <f>IF(AND('331-CT'!$G$5=TH!G859,OR(M859="331",N859="331")),"x","")</f>
        <v/>
      </c>
      <c r="P859" s="43" t="str">
        <f>IF(AND(A859='111'!$L$11,OR($M859=$P$7,$N859=$P$7)),"x","")</f>
        <v/>
      </c>
      <c r="Q859" s="43" t="str">
        <f>IF(AND($M859=$P$7,$A859&lt;'111'!$L$11),"x","")</f>
        <v/>
      </c>
      <c r="R859" s="43" t="str">
        <f>IF(AND($N859=$P$7,$A859&lt;'111'!$L$11),"x","")</f>
        <v>x</v>
      </c>
    </row>
    <row r="860" spans="1:18" ht="15.75" hidden="1" customHeight="1">
      <c r="A860" s="32">
        <f t="shared" si="70"/>
        <v>5</v>
      </c>
      <c r="B860" s="33">
        <f t="shared" si="71"/>
        <v>42863</v>
      </c>
      <c r="C860" s="108" t="s">
        <v>297</v>
      </c>
      <c r="D860" s="33">
        <v>42863</v>
      </c>
      <c r="E860" s="86" t="s">
        <v>946</v>
      </c>
      <c r="F860" s="101"/>
      <c r="G860" s="149"/>
      <c r="H860" s="97"/>
      <c r="I860" s="97"/>
      <c r="J860" s="96"/>
      <c r="K860" s="97"/>
      <c r="L860" s="34">
        <v>1000000</v>
      </c>
      <c r="M860" s="35"/>
      <c r="N860" s="35" t="s">
        <v>33</v>
      </c>
      <c r="O860" s="43" t="str">
        <f>IF(AND('331-CT'!$G$5=TH!G860,OR(M860="331",N860="331")),"x","")</f>
        <v/>
      </c>
      <c r="P860" s="43" t="str">
        <f>IF(AND(A860='111'!$L$11,OR($M860=$P$7,$N860=$P$7)),"x","")</f>
        <v/>
      </c>
      <c r="Q860" s="43" t="str">
        <f>IF(AND($M860=$P$7,$A860&lt;'111'!$L$11),"x","")</f>
        <v/>
      </c>
      <c r="R860" s="43" t="str">
        <f>IF(AND($N860=$P$7,$A860&lt;'111'!$L$11),"x","")</f>
        <v>x</v>
      </c>
    </row>
    <row r="861" spans="1:18" ht="15.75" hidden="1" customHeight="1">
      <c r="A861" s="32">
        <f t="shared" si="70"/>
        <v>5</v>
      </c>
      <c r="B861" s="33">
        <f t="shared" si="71"/>
        <v>42863</v>
      </c>
      <c r="C861" s="108" t="s">
        <v>298</v>
      </c>
      <c r="D861" s="33">
        <v>42863</v>
      </c>
      <c r="E861" s="86" t="s">
        <v>679</v>
      </c>
      <c r="F861" s="101"/>
      <c r="G861" s="149"/>
      <c r="H861" s="97"/>
      <c r="I861" s="97"/>
      <c r="J861" s="96"/>
      <c r="K861" s="97"/>
      <c r="L861" s="34">
        <v>482000</v>
      </c>
      <c r="M861" s="35"/>
      <c r="N861" s="35" t="s">
        <v>33</v>
      </c>
      <c r="O861" s="43" t="str">
        <f>IF(AND('331-CT'!$G$5=TH!G861,OR(M861="331",N861="331")),"x","")</f>
        <v/>
      </c>
      <c r="P861" s="43" t="str">
        <f>IF(AND(A861='111'!$L$11,OR($M861=$P$7,$N861=$P$7)),"x","")</f>
        <v/>
      </c>
      <c r="Q861" s="43" t="str">
        <f>IF(AND($M861=$P$7,$A861&lt;'111'!$L$11),"x","")</f>
        <v/>
      </c>
      <c r="R861" s="43" t="str">
        <f>IF(AND($N861=$P$7,$A861&lt;'111'!$L$11),"x","")</f>
        <v>x</v>
      </c>
    </row>
    <row r="862" spans="1:18" ht="15.75" hidden="1" customHeight="1">
      <c r="A862" s="32">
        <f t="shared" si="70"/>
        <v>5</v>
      </c>
      <c r="B862" s="33">
        <f t="shared" si="71"/>
        <v>42863</v>
      </c>
      <c r="C862" s="108" t="s">
        <v>316</v>
      </c>
      <c r="D862" s="33">
        <v>42863</v>
      </c>
      <c r="E862" s="86" t="s">
        <v>947</v>
      </c>
      <c r="F862" s="101"/>
      <c r="G862" s="149"/>
      <c r="H862" s="97"/>
      <c r="I862" s="97"/>
      <c r="J862" s="96"/>
      <c r="K862" s="97"/>
      <c r="L862" s="34">
        <v>1000000</v>
      </c>
      <c r="M862" s="35"/>
      <c r="N862" s="35" t="s">
        <v>33</v>
      </c>
      <c r="O862" s="43" t="str">
        <f>IF(AND('331-CT'!$G$5=TH!G862,OR(M862="331",N862="331")),"x","")</f>
        <v/>
      </c>
      <c r="P862" s="43" t="str">
        <f>IF(AND(A862='111'!$L$11,OR($M862=$P$7,$N862=$P$7)),"x","")</f>
        <v/>
      </c>
      <c r="Q862" s="43" t="str">
        <f>IF(AND($M862=$P$7,$A862&lt;'111'!$L$11),"x","")</f>
        <v/>
      </c>
      <c r="R862" s="43" t="str">
        <f>IF(AND($N862=$P$7,$A862&lt;'111'!$L$11),"x","")</f>
        <v>x</v>
      </c>
    </row>
    <row r="863" spans="1:18" ht="15.75" hidden="1" customHeight="1">
      <c r="A863" s="32">
        <f t="shared" si="70"/>
        <v>5</v>
      </c>
      <c r="B863" s="33">
        <f t="shared" si="71"/>
        <v>42863</v>
      </c>
      <c r="C863" s="108" t="s">
        <v>317</v>
      </c>
      <c r="D863" s="33">
        <v>42863</v>
      </c>
      <c r="E863" s="86" t="s">
        <v>948</v>
      </c>
      <c r="F863" s="101"/>
      <c r="G863" s="149"/>
      <c r="H863" s="97"/>
      <c r="I863" s="97"/>
      <c r="J863" s="96"/>
      <c r="K863" s="97"/>
      <c r="L863" s="34">
        <v>270000</v>
      </c>
      <c r="M863" s="35"/>
      <c r="N863" s="35" t="s">
        <v>33</v>
      </c>
      <c r="O863" s="43" t="str">
        <f>IF(AND('331-CT'!$G$5=TH!G863,OR(M863="331",N863="331")),"x","")</f>
        <v/>
      </c>
      <c r="P863" s="43" t="str">
        <f>IF(AND(A863='111'!$L$11,OR($M863=$P$7,$N863=$P$7)),"x","")</f>
        <v/>
      </c>
      <c r="Q863" s="43" t="str">
        <f>IF(AND($M863=$P$7,$A863&lt;'111'!$L$11),"x","")</f>
        <v/>
      </c>
      <c r="R863" s="43" t="str">
        <f>IF(AND($N863=$P$7,$A863&lt;'111'!$L$11),"x","")</f>
        <v>x</v>
      </c>
    </row>
    <row r="864" spans="1:18" ht="15.75" hidden="1" customHeight="1">
      <c r="A864" s="32">
        <f t="shared" si="70"/>
        <v>5</v>
      </c>
      <c r="B864" s="33">
        <f t="shared" si="71"/>
        <v>42864</v>
      </c>
      <c r="C864" s="108" t="s">
        <v>311</v>
      </c>
      <c r="D864" s="33">
        <v>42864</v>
      </c>
      <c r="E864" s="86" t="s">
        <v>561</v>
      </c>
      <c r="F864" s="101"/>
      <c r="G864" s="149"/>
      <c r="H864" s="97"/>
      <c r="I864" s="97"/>
      <c r="J864" s="96"/>
      <c r="K864" s="97"/>
      <c r="L864" s="34">
        <v>1890000000</v>
      </c>
      <c r="M864" s="35" t="s">
        <v>33</v>
      </c>
      <c r="N864" s="35"/>
      <c r="O864" s="43" t="str">
        <f>IF(AND('331-CT'!$G$5=TH!G864,OR(M864="331",N864="331")),"x","")</f>
        <v/>
      </c>
      <c r="P864" s="43" t="str">
        <f>IF(AND(A864='111'!$L$11,OR($M864=$P$7,$N864=$P$7)),"x","")</f>
        <v/>
      </c>
      <c r="Q864" s="43" t="str">
        <f>IF(AND($M864=$P$7,$A864&lt;'111'!$L$11),"x","")</f>
        <v>x</v>
      </c>
      <c r="R864" s="43" t="str">
        <f>IF(AND($N864=$P$7,$A864&lt;'111'!$L$11),"x","")</f>
        <v/>
      </c>
    </row>
    <row r="865" spans="1:18" ht="15.75" hidden="1" customHeight="1">
      <c r="A865" s="32">
        <f t="shared" si="70"/>
        <v>5</v>
      </c>
      <c r="B865" s="33">
        <f t="shared" si="71"/>
        <v>42864</v>
      </c>
      <c r="C865" s="108" t="s">
        <v>323</v>
      </c>
      <c r="D865" s="33">
        <v>42864</v>
      </c>
      <c r="E865" s="86" t="s">
        <v>667</v>
      </c>
      <c r="F865" s="101"/>
      <c r="G865" s="149"/>
      <c r="H865" s="97"/>
      <c r="I865" s="97"/>
      <c r="J865" s="96"/>
      <c r="K865" s="97"/>
      <c r="L865" s="34">
        <v>4600000000</v>
      </c>
      <c r="M865" s="35" t="s">
        <v>33</v>
      </c>
      <c r="N865" s="35"/>
      <c r="O865" s="43" t="str">
        <f>IF(AND('331-CT'!$G$5=TH!G865,OR(M865="331",N865="331")),"x","")</f>
        <v/>
      </c>
      <c r="P865" s="43" t="str">
        <f>IF(AND(A865='111'!$L$11,OR($M865=$P$7,$N865=$P$7)),"x","")</f>
        <v/>
      </c>
      <c r="Q865" s="43" t="str">
        <f>IF(AND($M865=$P$7,$A865&lt;'111'!$L$11),"x","")</f>
        <v>x</v>
      </c>
      <c r="R865" s="43" t="str">
        <f>IF(AND($N865=$P$7,$A865&lt;'111'!$L$11),"x","")</f>
        <v/>
      </c>
    </row>
    <row r="866" spans="1:18" ht="15.75" hidden="1" customHeight="1">
      <c r="A866" s="32">
        <f t="shared" si="70"/>
        <v>5</v>
      </c>
      <c r="B866" s="33">
        <f t="shared" si="71"/>
        <v>42864</v>
      </c>
      <c r="C866" s="108" t="s">
        <v>318</v>
      </c>
      <c r="D866" s="33">
        <v>42864</v>
      </c>
      <c r="E866" s="86" t="s">
        <v>873</v>
      </c>
      <c r="F866" s="101"/>
      <c r="G866" s="149"/>
      <c r="H866" s="97"/>
      <c r="I866" s="97"/>
      <c r="J866" s="96"/>
      <c r="K866" s="97"/>
      <c r="L866" s="34">
        <v>6038980000</v>
      </c>
      <c r="M866" s="35"/>
      <c r="N866" s="35" t="s">
        <v>33</v>
      </c>
      <c r="O866" s="43" t="str">
        <f>IF(AND('331-CT'!$G$5=TH!G866,OR(M866="331",N866="331")),"x","")</f>
        <v/>
      </c>
      <c r="P866" s="43" t="str">
        <f>IF(AND(A866='111'!$L$11,OR($M866=$P$7,$N866=$P$7)),"x","")</f>
        <v/>
      </c>
      <c r="Q866" s="43" t="str">
        <f>IF(AND($M866=$P$7,$A866&lt;'111'!$L$11),"x","")</f>
        <v/>
      </c>
      <c r="R866" s="43" t="str">
        <f>IF(AND($N866=$P$7,$A866&lt;'111'!$L$11),"x","")</f>
        <v>x</v>
      </c>
    </row>
    <row r="867" spans="1:18" ht="15.75" hidden="1" customHeight="1">
      <c r="A867" s="32">
        <f t="shared" si="70"/>
        <v>5</v>
      </c>
      <c r="B867" s="33">
        <f t="shared" si="71"/>
        <v>42864</v>
      </c>
      <c r="C867" s="108" t="s">
        <v>319</v>
      </c>
      <c r="D867" s="33">
        <v>42864</v>
      </c>
      <c r="E867" s="86" t="s">
        <v>630</v>
      </c>
      <c r="F867" s="101"/>
      <c r="G867" s="41" t="s">
        <v>686</v>
      </c>
      <c r="H867" s="97"/>
      <c r="I867" s="97"/>
      <c r="J867" s="96"/>
      <c r="K867" s="97"/>
      <c r="L867" s="34">
        <v>217000000</v>
      </c>
      <c r="M867" s="35" t="s">
        <v>8</v>
      </c>
      <c r="N867" s="35" t="s">
        <v>33</v>
      </c>
      <c r="O867" s="43" t="str">
        <f>IF(AND('331-CT'!$G$5=TH!G867,OR(M867="331",N867="331")),"x","")</f>
        <v/>
      </c>
      <c r="P867" s="43" t="str">
        <f>IF(AND(A867='111'!$L$11,OR($M867=$P$7,$N867=$P$7)),"x","")</f>
        <v/>
      </c>
      <c r="Q867" s="43" t="str">
        <f>IF(AND($M867=$P$7,$A867&lt;'111'!$L$11),"x","")</f>
        <v/>
      </c>
      <c r="R867" s="43" t="str">
        <f>IF(AND($N867=$P$7,$A867&lt;'111'!$L$11),"x","")</f>
        <v>x</v>
      </c>
    </row>
    <row r="868" spans="1:18" ht="15.75" hidden="1" customHeight="1">
      <c r="A868" s="32">
        <f t="shared" ref="A868" si="74">IF(B868&lt;&gt;"",MONTH(B868),"")</f>
        <v>5</v>
      </c>
      <c r="B868" s="33">
        <f t="shared" ref="B868" si="75">D868</f>
        <v>42864</v>
      </c>
      <c r="C868" s="108"/>
      <c r="D868" s="33">
        <v>42864</v>
      </c>
      <c r="E868" s="86" t="s">
        <v>949</v>
      </c>
      <c r="F868" s="101"/>
      <c r="G868" s="41" t="s">
        <v>686</v>
      </c>
      <c r="H868" s="97"/>
      <c r="I868" s="97"/>
      <c r="J868" s="96"/>
      <c r="K868" s="97"/>
      <c r="L868" s="34">
        <v>551000</v>
      </c>
      <c r="M868" s="35" t="s">
        <v>8</v>
      </c>
      <c r="N868" s="35"/>
      <c r="O868" s="43" t="str">
        <f>IF(AND('331-CT'!$G$5=TH!G868,OR(M868="331",N868="331")),"x","")</f>
        <v/>
      </c>
      <c r="P868" s="43" t="str">
        <f>IF(AND(A868='111'!$L$11,OR($M868=$P$7,$N868=$P$7)),"x","")</f>
        <v/>
      </c>
      <c r="Q868" s="43" t="str">
        <f>IF(AND($M868=$P$7,$A868&lt;'111'!$L$11),"x","")</f>
        <v/>
      </c>
      <c r="R868" s="43" t="str">
        <f>IF(AND($N868=$P$7,$A868&lt;'111'!$L$11),"x","")</f>
        <v/>
      </c>
    </row>
    <row r="869" spans="1:18" ht="15.75" hidden="1" customHeight="1">
      <c r="A869" s="32">
        <f t="shared" si="70"/>
        <v>5</v>
      </c>
      <c r="B869" s="33">
        <f t="shared" si="71"/>
        <v>42864</v>
      </c>
      <c r="C869" s="108" t="s">
        <v>325</v>
      </c>
      <c r="D869" s="33">
        <v>42864</v>
      </c>
      <c r="E869" s="86" t="s">
        <v>454</v>
      </c>
      <c r="F869" s="101"/>
      <c r="G869" s="149"/>
      <c r="H869" s="97"/>
      <c r="I869" s="97"/>
      <c r="J869" s="96"/>
      <c r="K869" s="97"/>
      <c r="L869" s="34">
        <v>100000000</v>
      </c>
      <c r="M869" s="35"/>
      <c r="N869" s="35" t="s">
        <v>33</v>
      </c>
      <c r="O869" s="43" t="str">
        <f>IF(AND('331-CT'!$G$5=TH!G869,OR(M869="331",N869="331")),"x","")</f>
        <v/>
      </c>
      <c r="P869" s="43" t="str">
        <f>IF(AND(A869='111'!$L$11,OR($M869=$P$7,$N869=$P$7)),"x","")</f>
        <v/>
      </c>
      <c r="Q869" s="43" t="str">
        <f>IF(AND($M869=$P$7,$A869&lt;'111'!$L$11),"x","")</f>
        <v/>
      </c>
      <c r="R869" s="43" t="str">
        <f>IF(AND($N869=$P$7,$A869&lt;'111'!$L$11),"x","")</f>
        <v>x</v>
      </c>
    </row>
    <row r="870" spans="1:18" ht="15.75" hidden="1" customHeight="1">
      <c r="A870" s="32">
        <f t="shared" si="70"/>
        <v>5</v>
      </c>
      <c r="B870" s="33">
        <f t="shared" si="71"/>
        <v>42864</v>
      </c>
      <c r="C870" s="108" t="s">
        <v>326</v>
      </c>
      <c r="D870" s="33">
        <v>42864</v>
      </c>
      <c r="E870" s="86" t="s">
        <v>711</v>
      </c>
      <c r="F870" s="101"/>
      <c r="G870" s="149"/>
      <c r="H870" s="97"/>
      <c r="I870" s="97"/>
      <c r="J870" s="96"/>
      <c r="K870" s="97"/>
      <c r="L870" s="34">
        <v>500000</v>
      </c>
      <c r="M870" s="35"/>
      <c r="N870" s="35" t="s">
        <v>33</v>
      </c>
      <c r="O870" s="43" t="str">
        <f>IF(AND('331-CT'!$G$5=TH!G870,OR(M870="331",N870="331")),"x","")</f>
        <v/>
      </c>
      <c r="P870" s="43" t="str">
        <f>IF(AND(A870='111'!$L$11,OR($M870=$P$7,$N870=$P$7)),"x","")</f>
        <v/>
      </c>
      <c r="Q870" s="43" t="str">
        <f>IF(AND($M870=$P$7,$A870&lt;'111'!$L$11),"x","")</f>
        <v/>
      </c>
      <c r="R870" s="43" t="str">
        <f>IF(AND($N870=$P$7,$A870&lt;'111'!$L$11),"x","")</f>
        <v>x</v>
      </c>
    </row>
    <row r="871" spans="1:18" ht="15.75" hidden="1" customHeight="1">
      <c r="A871" s="32">
        <f t="shared" si="70"/>
        <v>5</v>
      </c>
      <c r="B871" s="33">
        <f t="shared" si="71"/>
        <v>42864</v>
      </c>
      <c r="C871" s="108" t="s">
        <v>327</v>
      </c>
      <c r="D871" s="33">
        <v>42864</v>
      </c>
      <c r="E871" s="86" t="s">
        <v>950</v>
      </c>
      <c r="F871" s="101"/>
      <c r="G871" s="149"/>
      <c r="H871" s="97"/>
      <c r="I871" s="97"/>
      <c r="J871" s="96"/>
      <c r="K871" s="97"/>
      <c r="L871" s="34">
        <v>300000</v>
      </c>
      <c r="M871" s="35"/>
      <c r="N871" s="35" t="s">
        <v>33</v>
      </c>
      <c r="O871" s="43" t="str">
        <f>IF(AND('331-CT'!$G$5=TH!G871,OR(M871="331",N871="331")),"x","")</f>
        <v/>
      </c>
      <c r="P871" s="43" t="str">
        <f>IF(AND(A871='111'!$L$11,OR($M871=$P$7,$N871=$P$7)),"x","")</f>
        <v/>
      </c>
      <c r="Q871" s="43" t="str">
        <f>IF(AND($M871=$P$7,$A871&lt;'111'!$L$11),"x","")</f>
        <v/>
      </c>
      <c r="R871" s="43" t="str">
        <f>IF(AND($N871=$P$7,$A871&lt;'111'!$L$11),"x","")</f>
        <v>x</v>
      </c>
    </row>
    <row r="872" spans="1:18" ht="15.75" hidden="1" customHeight="1">
      <c r="A872" s="32">
        <f t="shared" si="70"/>
        <v>5</v>
      </c>
      <c r="B872" s="33">
        <f t="shared" si="71"/>
        <v>42864</v>
      </c>
      <c r="C872" s="108" t="s">
        <v>329</v>
      </c>
      <c r="D872" s="33">
        <v>42864</v>
      </c>
      <c r="E872" s="86" t="s">
        <v>630</v>
      </c>
      <c r="F872" s="101"/>
      <c r="G872" s="41" t="s">
        <v>78</v>
      </c>
      <c r="H872" s="97"/>
      <c r="I872" s="97"/>
      <c r="J872" s="96"/>
      <c r="K872" s="97"/>
      <c r="L872" s="34">
        <v>150000000</v>
      </c>
      <c r="M872" s="35" t="s">
        <v>8</v>
      </c>
      <c r="N872" s="35" t="s">
        <v>33</v>
      </c>
      <c r="O872" s="43" t="str">
        <f>IF(AND('331-CT'!$G$5=TH!G872,OR(M872="331",N872="331")),"x","")</f>
        <v/>
      </c>
      <c r="P872" s="43" t="str">
        <f>IF(AND(A872='111'!$L$11,OR($M872=$P$7,$N872=$P$7)),"x","")</f>
        <v/>
      </c>
      <c r="Q872" s="43" t="str">
        <f>IF(AND($M872=$P$7,$A872&lt;'111'!$L$11),"x","")</f>
        <v/>
      </c>
      <c r="R872" s="43" t="str">
        <f>IF(AND($N872=$P$7,$A872&lt;'111'!$L$11),"x","")</f>
        <v>x</v>
      </c>
    </row>
    <row r="873" spans="1:18" ht="15.75" hidden="1" customHeight="1">
      <c r="A873" s="32">
        <f t="shared" si="70"/>
        <v>5</v>
      </c>
      <c r="B873" s="33">
        <f t="shared" si="71"/>
        <v>42864</v>
      </c>
      <c r="C873" s="108" t="s">
        <v>330</v>
      </c>
      <c r="D873" s="33">
        <v>42864</v>
      </c>
      <c r="E873" s="86" t="s">
        <v>614</v>
      </c>
      <c r="F873" s="101"/>
      <c r="G873" s="149"/>
      <c r="H873" s="97"/>
      <c r="I873" s="97"/>
      <c r="J873" s="96"/>
      <c r="K873" s="97"/>
      <c r="L873" s="34">
        <v>1250000</v>
      </c>
      <c r="M873" s="35"/>
      <c r="N873" s="35" t="s">
        <v>33</v>
      </c>
      <c r="O873" s="43" t="str">
        <f>IF(AND('331-CT'!$G$5=TH!G873,OR(M873="331",N873="331")),"x","")</f>
        <v/>
      </c>
      <c r="P873" s="43" t="str">
        <f>IF(AND(A873='111'!$L$11,OR($M873=$P$7,$N873=$P$7)),"x","")</f>
        <v/>
      </c>
      <c r="Q873" s="43" t="str">
        <f>IF(AND($M873=$P$7,$A873&lt;'111'!$L$11),"x","")</f>
        <v/>
      </c>
      <c r="R873" s="43" t="str">
        <f>IF(AND($N873=$P$7,$A873&lt;'111'!$L$11),"x","")</f>
        <v>x</v>
      </c>
    </row>
    <row r="874" spans="1:18" ht="15.75" hidden="1" customHeight="1">
      <c r="A874" s="32">
        <f t="shared" si="70"/>
        <v>5</v>
      </c>
      <c r="B874" s="33">
        <f t="shared" si="71"/>
        <v>42864</v>
      </c>
      <c r="C874" s="108" t="s">
        <v>331</v>
      </c>
      <c r="D874" s="33">
        <v>42864</v>
      </c>
      <c r="E874" s="86" t="s">
        <v>644</v>
      </c>
      <c r="F874" s="101"/>
      <c r="G874" s="149"/>
      <c r="H874" s="97"/>
      <c r="I874" s="97"/>
      <c r="J874" s="96"/>
      <c r="K874" s="97"/>
      <c r="L874" s="34">
        <v>10000000</v>
      </c>
      <c r="M874" s="35"/>
      <c r="N874" s="35" t="s">
        <v>33</v>
      </c>
      <c r="O874" s="43" t="str">
        <f>IF(AND('331-CT'!$G$5=TH!G874,OR(M874="331",N874="331")),"x","")</f>
        <v/>
      </c>
      <c r="P874" s="43" t="str">
        <f>IF(AND(A874='111'!$L$11,OR($M874=$P$7,$N874=$P$7)),"x","")</f>
        <v/>
      </c>
      <c r="Q874" s="43" t="str">
        <f>IF(AND($M874=$P$7,$A874&lt;'111'!$L$11),"x","")</f>
        <v/>
      </c>
      <c r="R874" s="43" t="str">
        <f>IF(AND($N874=$P$7,$A874&lt;'111'!$L$11),"x","")</f>
        <v>x</v>
      </c>
    </row>
    <row r="875" spans="1:18" ht="15.75" hidden="1" customHeight="1">
      <c r="A875" s="32">
        <f t="shared" si="70"/>
        <v>5</v>
      </c>
      <c r="B875" s="33">
        <f t="shared" si="71"/>
        <v>42865</v>
      </c>
      <c r="C875" s="108" t="s">
        <v>332</v>
      </c>
      <c r="D875" s="33">
        <v>42865</v>
      </c>
      <c r="E875" s="86" t="s">
        <v>630</v>
      </c>
      <c r="F875" s="101"/>
      <c r="G875" s="149" t="s">
        <v>860</v>
      </c>
      <c r="H875" s="97"/>
      <c r="I875" s="97"/>
      <c r="J875" s="96"/>
      <c r="K875" s="97"/>
      <c r="L875" s="34">
        <v>50000000</v>
      </c>
      <c r="M875" s="35" t="s">
        <v>8</v>
      </c>
      <c r="N875" s="35" t="s">
        <v>33</v>
      </c>
      <c r="O875" s="43" t="str">
        <f>IF(AND('331-CT'!$G$5=TH!G875,OR(M875="331",N875="331")),"x","")</f>
        <v>x</v>
      </c>
      <c r="P875" s="43" t="str">
        <f>IF(AND(A875='111'!$L$11,OR($M875=$P$7,$N875=$P$7)),"x","")</f>
        <v/>
      </c>
      <c r="Q875" s="43" t="str">
        <f>IF(AND($M875=$P$7,$A875&lt;'111'!$L$11),"x","")</f>
        <v/>
      </c>
      <c r="R875" s="43" t="str">
        <f>IF(AND($N875=$P$7,$A875&lt;'111'!$L$11),"x","")</f>
        <v>x</v>
      </c>
    </row>
    <row r="876" spans="1:18" ht="15.75" hidden="1" customHeight="1">
      <c r="A876" s="32">
        <f t="shared" ref="A876" si="76">IF(B876&lt;&gt;"",MONTH(B876),"")</f>
        <v>5</v>
      </c>
      <c r="B876" s="33">
        <f t="shared" ref="B876" si="77">D876</f>
        <v>42865</v>
      </c>
      <c r="C876" s="108" t="s">
        <v>332</v>
      </c>
      <c r="D876" s="33">
        <v>42865</v>
      </c>
      <c r="E876" s="86" t="s">
        <v>951</v>
      </c>
      <c r="F876" s="101"/>
      <c r="G876" s="149"/>
      <c r="H876" s="97"/>
      <c r="I876" s="97"/>
      <c r="J876" s="96"/>
      <c r="K876" s="97"/>
      <c r="L876" s="34">
        <v>17000</v>
      </c>
      <c r="M876" s="35"/>
      <c r="N876" s="35" t="s">
        <v>33</v>
      </c>
      <c r="O876" s="43" t="str">
        <f>IF(AND('331-CT'!$G$5=TH!G876,OR(M876="331",N876="331")),"x","")</f>
        <v/>
      </c>
      <c r="P876" s="43" t="str">
        <f>IF(AND(A876='111'!$L$11,OR($M876=$P$7,$N876=$P$7)),"x","")</f>
        <v/>
      </c>
      <c r="Q876" s="43" t="str">
        <f>IF(AND($M876=$P$7,$A876&lt;'111'!$L$11),"x","")</f>
        <v/>
      </c>
      <c r="R876" s="43" t="str">
        <f>IF(AND($N876=$P$7,$A876&lt;'111'!$L$11),"x","")</f>
        <v>x</v>
      </c>
    </row>
    <row r="877" spans="1:18" ht="15.75" hidden="1" customHeight="1">
      <c r="A877" s="32">
        <f t="shared" si="68"/>
        <v>5</v>
      </c>
      <c r="B877" s="33">
        <f t="shared" si="69"/>
        <v>42865</v>
      </c>
      <c r="C877" s="108" t="s">
        <v>345</v>
      </c>
      <c r="D877" s="33">
        <v>42865</v>
      </c>
      <c r="E877" s="86" t="s">
        <v>677</v>
      </c>
      <c r="F877" s="101"/>
      <c r="G877" s="149"/>
      <c r="H877" s="97"/>
      <c r="I877" s="97"/>
      <c r="J877" s="96"/>
      <c r="K877" s="97"/>
      <c r="L877" s="34">
        <v>330000</v>
      </c>
      <c r="M877" s="35"/>
      <c r="N877" s="35" t="s">
        <v>33</v>
      </c>
      <c r="O877" s="43" t="str">
        <f>IF(AND('331-CT'!$G$5=TH!G877,OR(M877="331",N877="331")),"x","")</f>
        <v/>
      </c>
      <c r="P877" s="43" t="str">
        <f>IF(AND(A877='111'!$L$11,OR($M877=$P$7,$N877=$P$7)),"x","")</f>
        <v/>
      </c>
      <c r="Q877" s="43" t="str">
        <f>IF(AND($M877=$P$7,$A877&lt;'111'!$L$11),"x","")</f>
        <v/>
      </c>
      <c r="R877" s="43" t="str">
        <f>IF(AND($N877=$P$7,$A877&lt;'111'!$L$11),"x","")</f>
        <v>x</v>
      </c>
    </row>
    <row r="878" spans="1:18" ht="15.75" hidden="1" customHeight="1">
      <c r="A878" s="32">
        <f t="shared" si="68"/>
        <v>5</v>
      </c>
      <c r="B878" s="33">
        <f t="shared" si="69"/>
        <v>42865</v>
      </c>
      <c r="C878" s="108" t="s">
        <v>346</v>
      </c>
      <c r="D878" s="33">
        <v>42865</v>
      </c>
      <c r="E878" s="86" t="s">
        <v>952</v>
      </c>
      <c r="F878" s="101"/>
      <c r="G878" s="149"/>
      <c r="H878" s="97"/>
      <c r="I878" s="97"/>
      <c r="J878" s="96"/>
      <c r="K878" s="97"/>
      <c r="L878" s="34">
        <v>100000000</v>
      </c>
      <c r="M878" s="35"/>
      <c r="N878" s="35" t="s">
        <v>33</v>
      </c>
      <c r="O878" s="43" t="str">
        <f>IF(AND('331-CT'!$G$5=TH!G878,OR(M878="331",N878="331")),"x","")</f>
        <v/>
      </c>
      <c r="P878" s="43" t="str">
        <f>IF(AND(A878='111'!$L$11,OR($M878=$P$7,$N878=$P$7)),"x","")</f>
        <v/>
      </c>
      <c r="Q878" s="43" t="str">
        <f>IF(AND($M878=$P$7,$A878&lt;'111'!$L$11),"x","")</f>
        <v/>
      </c>
      <c r="R878" s="43" t="str">
        <f>IF(AND($N878=$P$7,$A878&lt;'111'!$L$11),"x","")</f>
        <v>x</v>
      </c>
    </row>
    <row r="879" spans="1:18" ht="15.75" hidden="1" customHeight="1">
      <c r="A879" s="32">
        <f t="shared" si="68"/>
        <v>5</v>
      </c>
      <c r="B879" s="33">
        <f t="shared" si="69"/>
        <v>42865</v>
      </c>
      <c r="C879" s="108" t="s">
        <v>347</v>
      </c>
      <c r="D879" s="33">
        <v>42865</v>
      </c>
      <c r="E879" s="86" t="s">
        <v>751</v>
      </c>
      <c r="F879" s="101"/>
      <c r="G879" s="149"/>
      <c r="H879" s="97"/>
      <c r="I879" s="97"/>
      <c r="J879" s="96"/>
      <c r="K879" s="97"/>
      <c r="L879" s="34">
        <v>273000</v>
      </c>
      <c r="M879" s="35"/>
      <c r="N879" s="35" t="s">
        <v>33</v>
      </c>
      <c r="O879" s="43" t="str">
        <f>IF(AND('331-CT'!$G$5=TH!G879,OR(M879="331",N879="331")),"x","")</f>
        <v/>
      </c>
      <c r="P879" s="43" t="str">
        <f>IF(AND(A879='111'!$L$11,OR($M879=$P$7,$N879=$P$7)),"x","")</f>
        <v/>
      </c>
      <c r="Q879" s="43" t="str">
        <f>IF(AND($M879=$P$7,$A879&lt;'111'!$L$11),"x","")</f>
        <v/>
      </c>
      <c r="R879" s="43" t="str">
        <f>IF(AND($N879=$P$7,$A879&lt;'111'!$L$11),"x","")</f>
        <v>x</v>
      </c>
    </row>
    <row r="880" spans="1:18" ht="15.75" hidden="1" customHeight="1">
      <c r="A880" s="32">
        <f t="shared" si="68"/>
        <v>5</v>
      </c>
      <c r="B880" s="33">
        <f t="shared" si="69"/>
        <v>42865</v>
      </c>
      <c r="C880" s="108" t="s">
        <v>348</v>
      </c>
      <c r="D880" s="33">
        <v>42865</v>
      </c>
      <c r="E880" s="86" t="s">
        <v>953</v>
      </c>
      <c r="F880" s="101"/>
      <c r="G880" s="149"/>
      <c r="H880" s="97"/>
      <c r="I880" s="97"/>
      <c r="J880" s="96"/>
      <c r="K880" s="97"/>
      <c r="L880" s="34">
        <v>12017000</v>
      </c>
      <c r="M880" s="35"/>
      <c r="N880" s="35" t="s">
        <v>33</v>
      </c>
      <c r="O880" s="43" t="str">
        <f>IF(AND('331-CT'!$G$5=TH!G880,OR(M880="331",N880="331")),"x","")</f>
        <v/>
      </c>
      <c r="P880" s="43" t="str">
        <f>IF(AND(A880='111'!$L$11,OR($M880=$P$7,$N880=$P$7)),"x","")</f>
        <v/>
      </c>
      <c r="Q880" s="43" t="str">
        <f>IF(AND($M880=$P$7,$A880&lt;'111'!$L$11),"x","")</f>
        <v/>
      </c>
      <c r="R880" s="43" t="str">
        <f>IF(AND($N880=$P$7,$A880&lt;'111'!$L$11),"x","")</f>
        <v>x</v>
      </c>
    </row>
    <row r="881" spans="1:18" ht="15.75" hidden="1" customHeight="1">
      <c r="A881" s="32">
        <f t="shared" si="68"/>
        <v>5</v>
      </c>
      <c r="B881" s="33">
        <f t="shared" si="69"/>
        <v>42865</v>
      </c>
      <c r="C881" s="108" t="s">
        <v>354</v>
      </c>
      <c r="D881" s="33">
        <v>42865</v>
      </c>
      <c r="E881" s="86" t="s">
        <v>468</v>
      </c>
      <c r="F881" s="101"/>
      <c r="G881" s="149"/>
      <c r="H881" s="97"/>
      <c r="I881" s="97"/>
      <c r="J881" s="96"/>
      <c r="K881" s="97"/>
      <c r="L881" s="34">
        <v>320000</v>
      </c>
      <c r="M881" s="35"/>
      <c r="N881" s="35" t="s">
        <v>33</v>
      </c>
      <c r="O881" s="43" t="str">
        <f>IF(AND('331-CT'!$G$5=TH!G881,OR(M881="331",N881="331")),"x","")</f>
        <v/>
      </c>
      <c r="P881" s="43" t="str">
        <f>IF(AND(A881='111'!$L$11,OR($M881=$P$7,$N881=$P$7)),"x","")</f>
        <v/>
      </c>
      <c r="Q881" s="43" t="str">
        <f>IF(AND($M881=$P$7,$A881&lt;'111'!$L$11),"x","")</f>
        <v/>
      </c>
      <c r="R881" s="43" t="str">
        <f>IF(AND($N881=$P$7,$A881&lt;'111'!$L$11),"x","")</f>
        <v>x</v>
      </c>
    </row>
    <row r="882" spans="1:18" ht="15.75" hidden="1" customHeight="1">
      <c r="A882" s="32">
        <f t="shared" si="68"/>
        <v>5</v>
      </c>
      <c r="B882" s="33">
        <f t="shared" si="69"/>
        <v>42867</v>
      </c>
      <c r="C882" s="108" t="s">
        <v>342</v>
      </c>
      <c r="D882" s="33">
        <v>42867</v>
      </c>
      <c r="E882" s="86" t="s">
        <v>954</v>
      </c>
      <c r="F882" s="101"/>
      <c r="G882" s="149"/>
      <c r="H882" s="97"/>
      <c r="I882" s="97"/>
      <c r="J882" s="96"/>
      <c r="K882" s="97"/>
      <c r="L882" s="34">
        <v>2000000</v>
      </c>
      <c r="M882" s="35" t="s">
        <v>33</v>
      </c>
      <c r="N882" s="35"/>
      <c r="O882" s="43" t="str">
        <f>IF(AND('331-CT'!$G$5=TH!G882,OR(M882="331",N882="331")),"x","")</f>
        <v/>
      </c>
      <c r="P882" s="43" t="str">
        <f>IF(AND(A882='111'!$L$11,OR($M882=$P$7,$N882=$P$7)),"x","")</f>
        <v/>
      </c>
      <c r="Q882" s="43" t="str">
        <f>IF(AND($M882=$P$7,$A882&lt;'111'!$L$11),"x","")</f>
        <v>x</v>
      </c>
      <c r="R882" s="43" t="str">
        <f>IF(AND($N882=$P$7,$A882&lt;'111'!$L$11),"x","")</f>
        <v/>
      </c>
    </row>
    <row r="883" spans="1:18" ht="15.75" hidden="1" customHeight="1">
      <c r="A883" s="32">
        <f t="shared" si="68"/>
        <v>5</v>
      </c>
      <c r="B883" s="33">
        <f t="shared" si="69"/>
        <v>42867</v>
      </c>
      <c r="C883" s="108" t="s">
        <v>355</v>
      </c>
      <c r="D883" s="33">
        <v>42867</v>
      </c>
      <c r="E883" s="86" t="s">
        <v>688</v>
      </c>
      <c r="F883" s="101"/>
      <c r="G883" s="149"/>
      <c r="H883" s="97"/>
      <c r="I883" s="97"/>
      <c r="J883" s="96"/>
      <c r="K883" s="97"/>
      <c r="L883" s="34">
        <v>2021000</v>
      </c>
      <c r="M883" s="35"/>
      <c r="N883" s="35" t="s">
        <v>33</v>
      </c>
      <c r="O883" s="43" t="str">
        <f>IF(AND('331-CT'!$G$5=TH!G883,OR(M883="331",N883="331")),"x","")</f>
        <v/>
      </c>
      <c r="P883" s="43" t="str">
        <f>IF(AND(A883='111'!$L$11,OR($M883=$P$7,$N883=$P$7)),"x","")</f>
        <v/>
      </c>
      <c r="Q883" s="43" t="str">
        <f>IF(AND($M883=$P$7,$A883&lt;'111'!$L$11),"x","")</f>
        <v/>
      </c>
      <c r="R883" s="43" t="str">
        <f>IF(AND($N883=$P$7,$A883&lt;'111'!$L$11),"x","")</f>
        <v>x</v>
      </c>
    </row>
    <row r="884" spans="1:18" ht="15.75" hidden="1" customHeight="1">
      <c r="A884" s="32">
        <f t="shared" si="68"/>
        <v>5</v>
      </c>
      <c r="B884" s="33">
        <f t="shared" si="69"/>
        <v>42867</v>
      </c>
      <c r="C884" s="108" t="s">
        <v>359</v>
      </c>
      <c r="D884" s="33">
        <v>42867</v>
      </c>
      <c r="E884" s="86" t="s">
        <v>955</v>
      </c>
      <c r="F884" s="101"/>
      <c r="G884" s="149"/>
      <c r="H884" s="97"/>
      <c r="I884" s="97"/>
      <c r="J884" s="96"/>
      <c r="K884" s="97"/>
      <c r="L884" s="34">
        <v>2000000</v>
      </c>
      <c r="M884" s="35"/>
      <c r="N884" s="35" t="s">
        <v>33</v>
      </c>
      <c r="O884" s="43" t="str">
        <f>IF(AND('331-CT'!$G$5=TH!G884,OR(M884="331",N884="331")),"x","")</f>
        <v/>
      </c>
      <c r="P884" s="43" t="str">
        <f>IF(AND(A884='111'!$L$11,OR($M884=$P$7,$N884=$P$7)),"x","")</f>
        <v/>
      </c>
      <c r="Q884" s="43" t="str">
        <f>IF(AND($M884=$P$7,$A884&lt;'111'!$L$11),"x","")</f>
        <v/>
      </c>
      <c r="R884" s="43" t="str">
        <f>IF(AND($N884=$P$7,$A884&lt;'111'!$L$11),"x","")</f>
        <v>x</v>
      </c>
    </row>
    <row r="885" spans="1:18" ht="15.75" hidden="1" customHeight="1">
      <c r="A885" s="32">
        <f t="shared" si="68"/>
        <v>5</v>
      </c>
      <c r="B885" s="33">
        <f t="shared" si="69"/>
        <v>42867</v>
      </c>
      <c r="C885" s="108" t="s">
        <v>360</v>
      </c>
      <c r="D885" s="33">
        <v>42867</v>
      </c>
      <c r="E885" s="86" t="s">
        <v>647</v>
      </c>
      <c r="F885" s="101"/>
      <c r="G885" s="149"/>
      <c r="H885" s="97"/>
      <c r="I885" s="97"/>
      <c r="J885" s="96"/>
      <c r="K885" s="97"/>
      <c r="L885" s="34">
        <v>200000</v>
      </c>
      <c r="M885" s="35"/>
      <c r="N885" s="35" t="s">
        <v>33</v>
      </c>
      <c r="O885" s="43" t="str">
        <f>IF(AND('331-CT'!$G$5=TH!G885,OR(M885="331",N885="331")),"x","")</f>
        <v/>
      </c>
      <c r="P885" s="43" t="str">
        <f>IF(AND(A885='111'!$L$11,OR($M885=$P$7,$N885=$P$7)),"x","")</f>
        <v/>
      </c>
      <c r="Q885" s="43" t="str">
        <f>IF(AND($M885=$P$7,$A885&lt;'111'!$L$11),"x","")</f>
        <v/>
      </c>
      <c r="R885" s="43" t="str">
        <f>IF(AND($N885=$P$7,$A885&lt;'111'!$L$11),"x","")</f>
        <v>x</v>
      </c>
    </row>
    <row r="886" spans="1:18" ht="15.75" hidden="1" customHeight="1">
      <c r="A886" s="32">
        <f t="shared" si="68"/>
        <v>5</v>
      </c>
      <c r="B886" s="33">
        <f t="shared" si="69"/>
        <v>42867</v>
      </c>
      <c r="C886" s="108" t="s">
        <v>353</v>
      </c>
      <c r="D886" s="33">
        <v>42867</v>
      </c>
      <c r="E886" s="86" t="s">
        <v>561</v>
      </c>
      <c r="F886" s="101"/>
      <c r="G886" s="149"/>
      <c r="H886" s="97"/>
      <c r="I886" s="97"/>
      <c r="J886" s="96"/>
      <c r="K886" s="97"/>
      <c r="L886" s="34">
        <v>2019000000</v>
      </c>
      <c r="M886" s="35" t="s">
        <v>33</v>
      </c>
      <c r="N886" s="35"/>
      <c r="O886" s="43" t="str">
        <f>IF(AND('331-CT'!$G$5=TH!G886,OR(M886="331",N886="331")),"x","")</f>
        <v/>
      </c>
      <c r="P886" s="43" t="str">
        <f>IF(AND(A886='111'!$L$11,OR($M886=$P$7,$N886=$P$7)),"x","")</f>
        <v/>
      </c>
      <c r="Q886" s="43" t="str">
        <f>IF(AND($M886=$P$7,$A886&lt;'111'!$L$11),"x","")</f>
        <v>x</v>
      </c>
      <c r="R886" s="43" t="str">
        <f>IF(AND($N886=$P$7,$A886&lt;'111'!$L$11),"x","")</f>
        <v/>
      </c>
    </row>
    <row r="887" spans="1:18" ht="15.75" hidden="1" customHeight="1">
      <c r="A887" s="32">
        <f t="shared" si="68"/>
        <v>5</v>
      </c>
      <c r="B887" s="33">
        <f t="shared" si="69"/>
        <v>42867</v>
      </c>
      <c r="C887" s="108" t="s">
        <v>361</v>
      </c>
      <c r="D887" s="33">
        <v>42867</v>
      </c>
      <c r="E887" s="86" t="s">
        <v>454</v>
      </c>
      <c r="F887" s="101"/>
      <c r="G887" s="149"/>
      <c r="H887" s="97"/>
      <c r="I887" s="97"/>
      <c r="J887" s="96"/>
      <c r="K887" s="97"/>
      <c r="L887" s="34">
        <v>1901100000</v>
      </c>
      <c r="M887" s="35"/>
      <c r="N887" s="35" t="s">
        <v>33</v>
      </c>
      <c r="O887" s="43" t="str">
        <f>IF(AND('331-CT'!$G$5=TH!G887,OR(M887="331",N887="331")),"x","")</f>
        <v/>
      </c>
      <c r="P887" s="43" t="str">
        <f>IF(AND(A887='111'!$L$11,OR($M887=$P$7,$N887=$P$7)),"x","")</f>
        <v/>
      </c>
      <c r="Q887" s="43" t="str">
        <f>IF(AND($M887=$P$7,$A887&lt;'111'!$L$11),"x","")</f>
        <v/>
      </c>
      <c r="R887" s="43" t="str">
        <f>IF(AND($N887=$P$7,$A887&lt;'111'!$L$11),"x","")</f>
        <v>x</v>
      </c>
    </row>
    <row r="888" spans="1:18" ht="15.75" hidden="1" customHeight="1">
      <c r="A888" s="32">
        <f t="shared" si="68"/>
        <v>5</v>
      </c>
      <c r="B888" s="33">
        <f t="shared" si="69"/>
        <v>42867</v>
      </c>
      <c r="C888" s="108" t="s">
        <v>362</v>
      </c>
      <c r="D888" s="33">
        <v>42867</v>
      </c>
      <c r="E888" s="86" t="s">
        <v>956</v>
      </c>
      <c r="F888" s="101"/>
      <c r="G888" s="149"/>
      <c r="H888" s="97"/>
      <c r="I888" s="97"/>
      <c r="J888" s="96"/>
      <c r="K888" s="97"/>
      <c r="L888" s="34">
        <v>17500000</v>
      </c>
      <c r="M888" s="35"/>
      <c r="N888" s="35" t="s">
        <v>33</v>
      </c>
      <c r="O888" s="43" t="str">
        <f>IF(AND('331-CT'!$G$5=TH!G888,OR(M888="331",N888="331")),"x","")</f>
        <v/>
      </c>
      <c r="P888" s="43" t="str">
        <f>IF(AND(A888='111'!$L$11,OR($M888=$P$7,$N888=$P$7)),"x","")</f>
        <v/>
      </c>
      <c r="Q888" s="43" t="str">
        <f>IF(AND($M888=$P$7,$A888&lt;'111'!$L$11),"x","")</f>
        <v/>
      </c>
      <c r="R888" s="43" t="str">
        <f>IF(AND($N888=$P$7,$A888&lt;'111'!$L$11),"x","")</f>
        <v>x</v>
      </c>
    </row>
    <row r="889" spans="1:18" ht="15.75" hidden="1" customHeight="1">
      <c r="A889" s="32">
        <f t="shared" si="68"/>
        <v>5</v>
      </c>
      <c r="B889" s="33">
        <f t="shared" si="69"/>
        <v>42868</v>
      </c>
      <c r="C889" s="108" t="s">
        <v>386</v>
      </c>
      <c r="D889" s="33">
        <v>42868</v>
      </c>
      <c r="E889" s="86" t="s">
        <v>957</v>
      </c>
      <c r="F889" s="101"/>
      <c r="G889" s="149"/>
      <c r="H889" s="97"/>
      <c r="I889" s="97"/>
      <c r="J889" s="96"/>
      <c r="K889" s="97"/>
      <c r="L889" s="34">
        <v>240000000</v>
      </c>
      <c r="M889" s="35" t="s">
        <v>33</v>
      </c>
      <c r="N889" s="35"/>
      <c r="O889" s="43" t="str">
        <f>IF(AND('331-CT'!$G$5=TH!G889,OR(M889="331",N889="331")),"x","")</f>
        <v/>
      </c>
      <c r="P889" s="43" t="str">
        <f>IF(AND(A889='111'!$L$11,OR($M889=$P$7,$N889=$P$7)),"x","")</f>
        <v/>
      </c>
      <c r="Q889" s="43" t="str">
        <f>IF(AND($M889=$P$7,$A889&lt;'111'!$L$11),"x","")</f>
        <v>x</v>
      </c>
      <c r="R889" s="43" t="str">
        <f>IF(AND($N889=$P$7,$A889&lt;'111'!$L$11),"x","")</f>
        <v/>
      </c>
    </row>
    <row r="890" spans="1:18" ht="15.75" hidden="1" customHeight="1">
      <c r="A890" s="32">
        <f t="shared" si="68"/>
        <v>5</v>
      </c>
      <c r="B890" s="33">
        <f t="shared" si="69"/>
        <v>42868</v>
      </c>
      <c r="C890" s="108" t="s">
        <v>363</v>
      </c>
      <c r="D890" s="33">
        <v>42868</v>
      </c>
      <c r="E890" s="86" t="s">
        <v>630</v>
      </c>
      <c r="F890" s="101"/>
      <c r="G890" s="7" t="s">
        <v>90</v>
      </c>
      <c r="H890" s="97"/>
      <c r="I890" s="97"/>
      <c r="J890" s="96"/>
      <c r="K890" s="97"/>
      <c r="L890" s="34">
        <v>150000000</v>
      </c>
      <c r="M890" s="35" t="s">
        <v>8</v>
      </c>
      <c r="N890" s="35" t="s">
        <v>33</v>
      </c>
      <c r="O890" s="43" t="str">
        <f>IF(AND('331-CT'!$G$5=TH!G890,OR(M890="331",N890="331")),"x","")</f>
        <v/>
      </c>
      <c r="P890" s="43" t="str">
        <f>IF(AND(A890='111'!$L$11,OR($M890=$P$7,$N890=$P$7)),"x","")</f>
        <v/>
      </c>
      <c r="Q890" s="43" t="str">
        <f>IF(AND($M890=$P$7,$A890&lt;'111'!$L$11),"x","")</f>
        <v/>
      </c>
      <c r="R890" s="43" t="str">
        <f>IF(AND($N890=$P$7,$A890&lt;'111'!$L$11),"x","")</f>
        <v>x</v>
      </c>
    </row>
    <row r="891" spans="1:18" ht="15.75" hidden="1" customHeight="1">
      <c r="A891" s="32">
        <f t="shared" si="68"/>
        <v>5</v>
      </c>
      <c r="B891" s="33">
        <f t="shared" si="69"/>
        <v>42868</v>
      </c>
      <c r="C891" s="108" t="s">
        <v>364</v>
      </c>
      <c r="D891" s="33">
        <v>42868</v>
      </c>
      <c r="E891" s="86" t="s">
        <v>630</v>
      </c>
      <c r="F891" s="101"/>
      <c r="G891" s="7" t="s">
        <v>81</v>
      </c>
      <c r="H891" s="97"/>
      <c r="I891" s="97"/>
      <c r="J891" s="96"/>
      <c r="K891" s="97"/>
      <c r="L891" s="34">
        <v>50000000</v>
      </c>
      <c r="M891" s="35" t="s">
        <v>8</v>
      </c>
      <c r="N891" s="35" t="s">
        <v>33</v>
      </c>
      <c r="O891" s="43" t="str">
        <f>IF(AND('331-CT'!$G$5=TH!G891,OR(M891="331",N891="331")),"x","")</f>
        <v/>
      </c>
      <c r="P891" s="43" t="str">
        <f>IF(AND(A891='111'!$L$11,OR($M891=$P$7,$N891=$P$7)),"x","")</f>
        <v/>
      </c>
      <c r="Q891" s="43" t="str">
        <f>IF(AND($M891=$P$7,$A891&lt;'111'!$L$11),"x","")</f>
        <v/>
      </c>
      <c r="R891" s="43" t="str">
        <f>IF(AND($N891=$P$7,$A891&lt;'111'!$L$11),"x","")</f>
        <v>x</v>
      </c>
    </row>
    <row r="892" spans="1:18" ht="15.75" hidden="1" customHeight="1">
      <c r="A892" s="32">
        <f t="shared" si="68"/>
        <v>5</v>
      </c>
      <c r="B892" s="33">
        <f t="shared" si="69"/>
        <v>42868</v>
      </c>
      <c r="C892" s="108" t="s">
        <v>365</v>
      </c>
      <c r="D892" s="33">
        <v>42868</v>
      </c>
      <c r="E892" s="86" t="s">
        <v>958</v>
      </c>
      <c r="F892" s="101"/>
      <c r="G892" s="149"/>
      <c r="H892" s="97"/>
      <c r="I892" s="97"/>
      <c r="J892" s="96"/>
      <c r="K892" s="97"/>
      <c r="L892" s="34">
        <v>5000000</v>
      </c>
      <c r="M892" s="35"/>
      <c r="N892" s="35" t="s">
        <v>33</v>
      </c>
      <c r="O892" s="43" t="str">
        <f>IF(AND('331-CT'!$G$5=TH!G892,OR(M892="331",N892="331")),"x","")</f>
        <v/>
      </c>
      <c r="P892" s="43" t="str">
        <f>IF(AND(A892='111'!$L$11,OR($M892=$P$7,$N892=$P$7)),"x","")</f>
        <v/>
      </c>
      <c r="Q892" s="43" t="str">
        <f>IF(AND($M892=$P$7,$A892&lt;'111'!$L$11),"x","")</f>
        <v/>
      </c>
      <c r="R892" s="43" t="str">
        <f>IF(AND($N892=$P$7,$A892&lt;'111'!$L$11),"x","")</f>
        <v>x</v>
      </c>
    </row>
    <row r="893" spans="1:18" ht="15.75" hidden="1" customHeight="1">
      <c r="A893" s="32">
        <f t="shared" si="68"/>
        <v>5</v>
      </c>
      <c r="B893" s="33">
        <f t="shared" si="69"/>
        <v>42868</v>
      </c>
      <c r="C893" s="108" t="s">
        <v>366</v>
      </c>
      <c r="D893" s="33">
        <v>42868</v>
      </c>
      <c r="E893" s="86" t="s">
        <v>959</v>
      </c>
      <c r="F893" s="101"/>
      <c r="G893" s="149"/>
      <c r="H893" s="97"/>
      <c r="I893" s="97"/>
      <c r="J893" s="96"/>
      <c r="K893" s="97"/>
      <c r="L893" s="34">
        <v>15000000</v>
      </c>
      <c r="M893" s="35"/>
      <c r="N893" s="35" t="s">
        <v>33</v>
      </c>
      <c r="O893" s="43" t="str">
        <f>IF(AND('331-CT'!$G$5=TH!G893,OR(M893="331",N893="331")),"x","")</f>
        <v/>
      </c>
      <c r="P893" s="43" t="str">
        <f>IF(AND(A893='111'!$L$11,OR($M893=$P$7,$N893=$P$7)),"x","")</f>
        <v/>
      </c>
      <c r="Q893" s="43" t="str">
        <f>IF(AND($M893=$P$7,$A893&lt;'111'!$L$11),"x","")</f>
        <v/>
      </c>
      <c r="R893" s="43" t="str">
        <f>IF(AND($N893=$P$7,$A893&lt;'111'!$L$11),"x","")</f>
        <v>x</v>
      </c>
    </row>
    <row r="894" spans="1:18" ht="15.75" hidden="1" customHeight="1">
      <c r="A894" s="32">
        <f t="shared" si="68"/>
        <v>5</v>
      </c>
      <c r="B894" s="33">
        <f t="shared" si="69"/>
        <v>42868</v>
      </c>
      <c r="C894" s="108" t="s">
        <v>367</v>
      </c>
      <c r="D894" s="33">
        <v>42868</v>
      </c>
      <c r="E894" s="86" t="s">
        <v>644</v>
      </c>
      <c r="F894" s="101"/>
      <c r="G894" s="149"/>
      <c r="H894" s="97"/>
      <c r="I894" s="97"/>
      <c r="J894" s="96"/>
      <c r="K894" s="97"/>
      <c r="L894" s="34">
        <v>20000000</v>
      </c>
      <c r="M894" s="35"/>
      <c r="N894" s="35" t="s">
        <v>33</v>
      </c>
      <c r="O894" s="43" t="str">
        <f>IF(AND('331-CT'!$G$5=TH!G894,OR(M894="331",N894="331")),"x","")</f>
        <v/>
      </c>
      <c r="P894" s="43" t="str">
        <f>IF(AND(A894='111'!$L$11,OR($M894=$P$7,$N894=$P$7)),"x","")</f>
        <v/>
      </c>
      <c r="Q894" s="43" t="str">
        <f>IF(AND($M894=$P$7,$A894&lt;'111'!$L$11),"x","")</f>
        <v/>
      </c>
      <c r="R894" s="43" t="str">
        <f>IF(AND($N894=$P$7,$A894&lt;'111'!$L$11),"x","")</f>
        <v>x</v>
      </c>
    </row>
    <row r="895" spans="1:18" ht="15.75" hidden="1" customHeight="1">
      <c r="A895" s="32">
        <f t="shared" si="68"/>
        <v>5</v>
      </c>
      <c r="B895" s="33">
        <f t="shared" si="69"/>
        <v>42868</v>
      </c>
      <c r="C895" s="108" t="s">
        <v>377</v>
      </c>
      <c r="D895" s="33">
        <v>42868</v>
      </c>
      <c r="E895" s="86" t="s">
        <v>960</v>
      </c>
      <c r="F895" s="101"/>
      <c r="G895" s="149"/>
      <c r="H895" s="97"/>
      <c r="I895" s="97"/>
      <c r="J895" s="96"/>
      <c r="K895" s="97"/>
      <c r="L895" s="34">
        <v>430000</v>
      </c>
      <c r="M895" s="35"/>
      <c r="N895" s="35" t="s">
        <v>33</v>
      </c>
      <c r="O895" s="43" t="str">
        <f>IF(AND('331-CT'!$G$5=TH!G895,OR(M895="331",N895="331")),"x","")</f>
        <v/>
      </c>
      <c r="P895" s="43" t="str">
        <f>IF(AND(A895='111'!$L$11,OR($M895=$P$7,$N895=$P$7)),"x","")</f>
        <v/>
      </c>
      <c r="Q895" s="43" t="str">
        <f>IF(AND($M895=$P$7,$A895&lt;'111'!$L$11),"x","")</f>
        <v/>
      </c>
      <c r="R895" s="43" t="str">
        <f>IF(AND($N895=$P$7,$A895&lt;'111'!$L$11),"x","")</f>
        <v>x</v>
      </c>
    </row>
    <row r="896" spans="1:18" ht="15.75" hidden="1" customHeight="1">
      <c r="A896" s="32">
        <f t="shared" ref="A896:A1024" si="78">IF(B896&lt;&gt;"",MONTH(B896),"")</f>
        <v>5</v>
      </c>
      <c r="B896" s="33">
        <f t="shared" ref="B896:B1024" si="79">D896</f>
        <v>42868</v>
      </c>
      <c r="C896" s="108" t="s">
        <v>380</v>
      </c>
      <c r="D896" s="33">
        <v>42868</v>
      </c>
      <c r="E896" s="86" t="s">
        <v>961</v>
      </c>
      <c r="F896" s="101"/>
      <c r="G896" s="149"/>
      <c r="H896" s="97"/>
      <c r="I896" s="97"/>
      <c r="J896" s="96"/>
      <c r="K896" s="97"/>
      <c r="L896" s="34">
        <v>4000000</v>
      </c>
      <c r="M896" s="35"/>
      <c r="N896" s="35" t="s">
        <v>33</v>
      </c>
      <c r="O896" s="43" t="str">
        <f>IF(AND('331-CT'!$G$5=TH!G896,OR(M896="331",N896="331")),"x","")</f>
        <v/>
      </c>
      <c r="P896" s="43" t="str">
        <f>IF(AND(A896='111'!$L$11,OR($M896=$P$7,$N896=$P$7)),"x","")</f>
        <v/>
      </c>
      <c r="Q896" s="43" t="str">
        <f>IF(AND($M896=$P$7,$A896&lt;'111'!$L$11),"x","")</f>
        <v/>
      </c>
      <c r="R896" s="43" t="str">
        <f>IF(AND($N896=$P$7,$A896&lt;'111'!$L$11),"x","")</f>
        <v>x</v>
      </c>
    </row>
    <row r="897" spans="1:18" ht="15.75" hidden="1" customHeight="1">
      <c r="A897" s="32">
        <f t="shared" si="78"/>
        <v>5</v>
      </c>
      <c r="B897" s="33">
        <f t="shared" si="79"/>
        <v>42868</v>
      </c>
      <c r="C897" s="108" t="s">
        <v>381</v>
      </c>
      <c r="D897" s="33">
        <v>42868</v>
      </c>
      <c r="E897" s="86" t="s">
        <v>962</v>
      </c>
      <c r="F897" s="101"/>
      <c r="G897" s="149"/>
      <c r="H897" s="97"/>
      <c r="I897" s="97"/>
      <c r="J897" s="96"/>
      <c r="K897" s="97"/>
      <c r="L897" s="34">
        <v>49716000</v>
      </c>
      <c r="M897" s="35"/>
      <c r="N897" s="35" t="s">
        <v>33</v>
      </c>
      <c r="O897" s="43" t="str">
        <f>IF(AND('331-CT'!$G$5=TH!G897,OR(M897="331",N897="331")),"x","")</f>
        <v/>
      </c>
      <c r="P897" s="43" t="str">
        <f>IF(AND(A897='111'!$L$11,OR($M897=$P$7,$N897=$P$7)),"x","")</f>
        <v/>
      </c>
      <c r="Q897" s="43" t="str">
        <f>IF(AND($M897=$P$7,$A897&lt;'111'!$L$11),"x","")</f>
        <v/>
      </c>
      <c r="R897" s="43" t="str">
        <f>IF(AND($N897=$P$7,$A897&lt;'111'!$L$11),"x","")</f>
        <v>x</v>
      </c>
    </row>
    <row r="898" spans="1:18" ht="15.75" hidden="1" customHeight="1">
      <c r="A898" s="32">
        <f t="shared" si="78"/>
        <v>5</v>
      </c>
      <c r="B898" s="33">
        <f t="shared" si="79"/>
        <v>42868</v>
      </c>
      <c r="C898" s="108" t="s">
        <v>382</v>
      </c>
      <c r="D898" s="33">
        <v>42868</v>
      </c>
      <c r="E898" s="86" t="s">
        <v>963</v>
      </c>
      <c r="F898" s="101"/>
      <c r="G898" s="149"/>
      <c r="H898" s="97"/>
      <c r="I898" s="97"/>
      <c r="J898" s="96"/>
      <c r="K898" s="97"/>
      <c r="L898" s="34">
        <v>16960000</v>
      </c>
      <c r="M898" s="35"/>
      <c r="N898" s="35" t="s">
        <v>33</v>
      </c>
      <c r="O898" s="43" t="str">
        <f>IF(AND('331-CT'!$G$5=TH!G898,OR(M898="331",N898="331")),"x","")</f>
        <v/>
      </c>
      <c r="P898" s="43" t="str">
        <f>IF(AND(A898='111'!$L$11,OR($M898=$P$7,$N898=$P$7)),"x","")</f>
        <v/>
      </c>
      <c r="Q898" s="43" t="str">
        <f>IF(AND($M898=$P$7,$A898&lt;'111'!$L$11),"x","")</f>
        <v/>
      </c>
      <c r="R898" s="43" t="str">
        <f>IF(AND($N898=$P$7,$A898&lt;'111'!$L$11),"x","")</f>
        <v>x</v>
      </c>
    </row>
    <row r="899" spans="1:18" ht="15.75" hidden="1" customHeight="1">
      <c r="A899" s="32">
        <f t="shared" si="78"/>
        <v>5</v>
      </c>
      <c r="B899" s="33">
        <f t="shared" si="79"/>
        <v>42868</v>
      </c>
      <c r="C899" s="108" t="s">
        <v>407</v>
      </c>
      <c r="D899" s="33">
        <v>42868</v>
      </c>
      <c r="E899" s="86" t="s">
        <v>964</v>
      </c>
      <c r="F899" s="101"/>
      <c r="G899" s="149"/>
      <c r="H899" s="97"/>
      <c r="I899" s="97"/>
      <c r="J899" s="96"/>
      <c r="K899" s="97"/>
      <c r="L899" s="34">
        <v>12650000</v>
      </c>
      <c r="M899" s="35"/>
      <c r="N899" s="35" t="s">
        <v>33</v>
      </c>
      <c r="O899" s="43" t="str">
        <f>IF(AND('331-CT'!$G$5=TH!G899,OR(M899="331",N899="331")),"x","")</f>
        <v/>
      </c>
      <c r="P899" s="43" t="str">
        <f>IF(AND(A899='111'!$L$11,OR($M899=$P$7,$N899=$P$7)),"x","")</f>
        <v/>
      </c>
      <c r="Q899" s="43" t="str">
        <f>IF(AND($M899=$P$7,$A899&lt;'111'!$L$11),"x","")</f>
        <v/>
      </c>
      <c r="R899" s="43" t="str">
        <f>IF(AND($N899=$P$7,$A899&lt;'111'!$L$11),"x","")</f>
        <v>x</v>
      </c>
    </row>
    <row r="900" spans="1:18" ht="15.75" hidden="1" customHeight="1">
      <c r="A900" s="32">
        <f t="shared" si="78"/>
        <v>5</v>
      </c>
      <c r="B900" s="33">
        <f t="shared" si="79"/>
        <v>42868</v>
      </c>
      <c r="C900" s="108" t="s">
        <v>385</v>
      </c>
      <c r="D900" s="33">
        <v>42868</v>
      </c>
      <c r="E900" s="86" t="s">
        <v>965</v>
      </c>
      <c r="F900" s="101"/>
      <c r="G900" s="149"/>
      <c r="H900" s="97"/>
      <c r="I900" s="97"/>
      <c r="J900" s="96"/>
      <c r="K900" s="97"/>
      <c r="L900" s="34">
        <v>236000000</v>
      </c>
      <c r="M900" s="35" t="s">
        <v>33</v>
      </c>
      <c r="N900" s="35"/>
      <c r="O900" s="43" t="str">
        <f>IF(AND('331-CT'!$G$5=TH!G900,OR(M900="331",N900="331")),"x","")</f>
        <v/>
      </c>
      <c r="P900" s="43" t="str">
        <f>IF(AND(A900='111'!$L$11,OR($M900=$P$7,$N900=$P$7)),"x","")</f>
        <v/>
      </c>
      <c r="Q900" s="43" t="str">
        <f>IF(AND($M900=$P$7,$A900&lt;'111'!$L$11),"x","")</f>
        <v>x</v>
      </c>
      <c r="R900" s="43" t="str">
        <f>IF(AND($N900=$P$7,$A900&lt;'111'!$L$11),"x","")</f>
        <v/>
      </c>
    </row>
    <row r="901" spans="1:18" ht="15.75" hidden="1" customHeight="1">
      <c r="A901" s="32">
        <f t="shared" si="78"/>
        <v>5</v>
      </c>
      <c r="B901" s="33">
        <f t="shared" si="79"/>
        <v>42868</v>
      </c>
      <c r="C901" s="108" t="s">
        <v>408</v>
      </c>
      <c r="D901" s="33">
        <v>42868</v>
      </c>
      <c r="E901" s="86" t="s">
        <v>630</v>
      </c>
      <c r="F901" s="101" t="s">
        <v>991</v>
      </c>
      <c r="G901" s="7" t="s">
        <v>109</v>
      </c>
      <c r="H901" s="97"/>
      <c r="I901" s="97"/>
      <c r="J901" s="96"/>
      <c r="K901" s="97"/>
      <c r="L901" s="34">
        <v>236000000</v>
      </c>
      <c r="M901" s="35" t="s">
        <v>8</v>
      </c>
      <c r="N901" s="35" t="s">
        <v>33</v>
      </c>
      <c r="O901" s="43" t="str">
        <f>IF(AND('331-CT'!$G$5=TH!G901,OR(M901="331",N901="331")),"x","")</f>
        <v/>
      </c>
      <c r="P901" s="43" t="str">
        <f>IF(AND(A901='111'!$L$11,OR($M901=$P$7,$N901=$P$7)),"x","")</f>
        <v/>
      </c>
      <c r="Q901" s="43" t="str">
        <f>IF(AND($M901=$P$7,$A901&lt;'111'!$L$11),"x","")</f>
        <v/>
      </c>
      <c r="R901" s="43" t="str">
        <f>IF(AND($N901=$P$7,$A901&lt;'111'!$L$11),"x","")</f>
        <v>x</v>
      </c>
    </row>
    <row r="902" spans="1:18" ht="15.75" hidden="1" customHeight="1">
      <c r="A902" s="32">
        <f t="shared" si="78"/>
        <v>5</v>
      </c>
      <c r="B902" s="33">
        <f t="shared" si="79"/>
        <v>42868</v>
      </c>
      <c r="C902" s="108" t="s">
        <v>409</v>
      </c>
      <c r="D902" s="33">
        <v>42868</v>
      </c>
      <c r="E902" s="86" t="s">
        <v>966</v>
      </c>
      <c r="F902" s="101"/>
      <c r="G902" s="149"/>
      <c r="H902" s="97"/>
      <c r="I902" s="97"/>
      <c r="J902" s="96"/>
      <c r="K902" s="97"/>
      <c r="L902" s="34">
        <v>16350000</v>
      </c>
      <c r="M902" s="35"/>
      <c r="N902" s="35" t="s">
        <v>33</v>
      </c>
      <c r="O902" s="43" t="str">
        <f>IF(AND('331-CT'!$G$5=TH!G902,OR(M902="331",N902="331")),"x","")</f>
        <v/>
      </c>
      <c r="P902" s="43" t="str">
        <f>IF(AND(A902='111'!$L$11,OR($M902=$P$7,$N902=$P$7)),"x","")</f>
        <v/>
      </c>
      <c r="Q902" s="43" t="str">
        <f>IF(AND($M902=$P$7,$A902&lt;'111'!$L$11),"x","")</f>
        <v/>
      </c>
      <c r="R902" s="43" t="str">
        <f>IF(AND($N902=$P$7,$A902&lt;'111'!$L$11),"x","")</f>
        <v>x</v>
      </c>
    </row>
    <row r="903" spans="1:18" ht="15.75" hidden="1" customHeight="1">
      <c r="A903" s="32">
        <f t="shared" si="78"/>
        <v>5</v>
      </c>
      <c r="B903" s="33">
        <f t="shared" si="79"/>
        <v>42870</v>
      </c>
      <c r="C903" s="108" t="s">
        <v>423</v>
      </c>
      <c r="D903" s="33">
        <v>42870</v>
      </c>
      <c r="E903" s="86" t="s">
        <v>967</v>
      </c>
      <c r="F903" s="101"/>
      <c r="G903" s="149"/>
      <c r="H903" s="97"/>
      <c r="I903" s="97"/>
      <c r="J903" s="96"/>
      <c r="K903" s="97"/>
      <c r="L903" s="34">
        <v>2000000</v>
      </c>
      <c r="M903" s="35" t="s">
        <v>33</v>
      </c>
      <c r="N903" s="35"/>
      <c r="O903" s="43" t="str">
        <f>IF(AND('331-CT'!$G$5=TH!G903,OR(M903="331",N903="331")),"x","")</f>
        <v/>
      </c>
      <c r="P903" s="43" t="str">
        <f>IF(AND(A903='111'!$L$11,OR($M903=$P$7,$N903=$P$7)),"x","")</f>
        <v/>
      </c>
      <c r="Q903" s="43" t="str">
        <f>IF(AND($M903=$P$7,$A903&lt;'111'!$L$11),"x","")</f>
        <v>x</v>
      </c>
      <c r="R903" s="43" t="str">
        <f>IF(AND($N903=$P$7,$A903&lt;'111'!$L$11),"x","")</f>
        <v/>
      </c>
    </row>
    <row r="904" spans="1:18" ht="15.75" hidden="1" customHeight="1">
      <c r="A904" s="32">
        <f t="shared" si="78"/>
        <v>5</v>
      </c>
      <c r="B904" s="33">
        <f t="shared" si="79"/>
        <v>42870</v>
      </c>
      <c r="C904" s="108" t="s">
        <v>410</v>
      </c>
      <c r="D904" s="33">
        <v>42870</v>
      </c>
      <c r="E904" s="86" t="s">
        <v>968</v>
      </c>
      <c r="F904" s="101"/>
      <c r="G904" s="149"/>
      <c r="H904" s="97"/>
      <c r="I904" s="97"/>
      <c r="J904" s="96"/>
      <c r="K904" s="97"/>
      <c r="L904" s="34">
        <v>2000000</v>
      </c>
      <c r="M904" s="35"/>
      <c r="N904" s="35" t="s">
        <v>33</v>
      </c>
      <c r="O904" s="43" t="str">
        <f>IF(AND('331-CT'!$G$5=TH!G904,OR(M904="331",N904="331")),"x","")</f>
        <v/>
      </c>
      <c r="P904" s="43" t="str">
        <f>IF(AND(A904='111'!$L$11,OR($M904=$P$7,$N904=$P$7)),"x","")</f>
        <v/>
      </c>
      <c r="Q904" s="43" t="str">
        <f>IF(AND($M904=$P$7,$A904&lt;'111'!$L$11),"x","")</f>
        <v/>
      </c>
      <c r="R904" s="43" t="str">
        <f>IF(AND($N904=$P$7,$A904&lt;'111'!$L$11),"x","")</f>
        <v>x</v>
      </c>
    </row>
    <row r="905" spans="1:18" ht="15.75" hidden="1" customHeight="1">
      <c r="A905" s="32">
        <f t="shared" si="78"/>
        <v>5</v>
      </c>
      <c r="B905" s="33">
        <f t="shared" si="79"/>
        <v>42870</v>
      </c>
      <c r="C905" s="108" t="s">
        <v>411</v>
      </c>
      <c r="D905" s="33">
        <v>42870</v>
      </c>
      <c r="E905" s="86" t="s">
        <v>969</v>
      </c>
      <c r="F905" s="101"/>
      <c r="G905" s="149"/>
      <c r="H905" s="97"/>
      <c r="I905" s="97"/>
      <c r="J905" s="96"/>
      <c r="K905" s="97"/>
      <c r="L905" s="34">
        <v>1975000</v>
      </c>
      <c r="M905" s="35"/>
      <c r="N905" s="35" t="s">
        <v>33</v>
      </c>
      <c r="O905" s="43" t="str">
        <f>IF(AND('331-CT'!$G$5=TH!G905,OR(M905="331",N905="331")),"x","")</f>
        <v/>
      </c>
      <c r="P905" s="43" t="str">
        <f>IF(AND(A905='111'!$L$11,OR($M905=$P$7,$N905=$P$7)),"x","")</f>
        <v/>
      </c>
      <c r="Q905" s="43" t="str">
        <f>IF(AND($M905=$P$7,$A905&lt;'111'!$L$11),"x","")</f>
        <v/>
      </c>
      <c r="R905" s="43" t="str">
        <f>IF(AND($N905=$P$7,$A905&lt;'111'!$L$11),"x","")</f>
        <v>x</v>
      </c>
    </row>
    <row r="906" spans="1:18" ht="15.75" hidden="1" customHeight="1">
      <c r="A906" s="32">
        <f t="shared" si="78"/>
        <v>5</v>
      </c>
      <c r="B906" s="33">
        <f t="shared" si="79"/>
        <v>42870</v>
      </c>
      <c r="C906" s="108" t="s">
        <v>430</v>
      </c>
      <c r="D906" s="33">
        <v>42870</v>
      </c>
      <c r="E906" s="86" t="s">
        <v>667</v>
      </c>
      <c r="F906" s="101"/>
      <c r="G906" s="149"/>
      <c r="H906" s="97"/>
      <c r="I906" s="97"/>
      <c r="J906" s="96"/>
      <c r="K906" s="97"/>
      <c r="L906" s="34">
        <v>9980000000</v>
      </c>
      <c r="M906" s="35" t="s">
        <v>33</v>
      </c>
      <c r="N906" s="35"/>
      <c r="O906" s="43" t="str">
        <f>IF(AND('331-CT'!$G$5=TH!G906,OR(M906="331",N906="331")),"x","")</f>
        <v/>
      </c>
      <c r="P906" s="43" t="str">
        <f>IF(AND(A906='111'!$L$11,OR($M906=$P$7,$N906=$P$7)),"x","")</f>
        <v/>
      </c>
      <c r="Q906" s="43" t="str">
        <f>IF(AND($M906=$P$7,$A906&lt;'111'!$L$11),"x","")</f>
        <v>x</v>
      </c>
      <c r="R906" s="43" t="str">
        <f>IF(AND($N906=$P$7,$A906&lt;'111'!$L$11),"x","")</f>
        <v/>
      </c>
    </row>
    <row r="907" spans="1:18" ht="15.75" hidden="1" customHeight="1">
      <c r="A907" s="32">
        <f t="shared" si="78"/>
        <v>5</v>
      </c>
      <c r="B907" s="33">
        <f t="shared" si="79"/>
        <v>42870</v>
      </c>
      <c r="C907" s="108" t="s">
        <v>412</v>
      </c>
      <c r="D907" s="33">
        <v>42870</v>
      </c>
      <c r="E907" s="86" t="s">
        <v>873</v>
      </c>
      <c r="F907" s="101"/>
      <c r="G907" s="149"/>
      <c r="H907" s="97"/>
      <c r="I907" s="97"/>
      <c r="J907" s="96"/>
      <c r="K907" s="97"/>
      <c r="L907" s="34">
        <v>9424761000</v>
      </c>
      <c r="M907" s="35"/>
      <c r="N907" s="35" t="s">
        <v>33</v>
      </c>
      <c r="O907" s="43" t="str">
        <f>IF(AND('331-CT'!$G$5=TH!G907,OR(M907="331",N907="331")),"x","")</f>
        <v/>
      </c>
      <c r="P907" s="43" t="str">
        <f>IF(AND(A907='111'!$L$11,OR($M907=$P$7,$N907=$P$7)),"x","")</f>
        <v/>
      </c>
      <c r="Q907" s="43" t="str">
        <f>IF(AND($M907=$P$7,$A907&lt;'111'!$L$11),"x","")</f>
        <v/>
      </c>
      <c r="R907" s="43" t="str">
        <f>IF(AND($N907=$P$7,$A907&lt;'111'!$L$11),"x","")</f>
        <v>x</v>
      </c>
    </row>
    <row r="908" spans="1:18" ht="15.75" hidden="1" customHeight="1">
      <c r="A908" s="32">
        <f t="shared" ref="A908:A1018" si="80">IF(B908&lt;&gt;"",MONTH(B908),"")</f>
        <v>5</v>
      </c>
      <c r="B908" s="33">
        <f t="shared" ref="B908:B1018" si="81">D908</f>
        <v>42870</v>
      </c>
      <c r="C908" s="108" t="s">
        <v>413</v>
      </c>
      <c r="D908" s="33">
        <v>42870</v>
      </c>
      <c r="E908" s="86" t="s">
        <v>735</v>
      </c>
      <c r="F908" s="101"/>
      <c r="G908" s="149"/>
      <c r="H908" s="97"/>
      <c r="I908" s="97"/>
      <c r="J908" s="96"/>
      <c r="K908" s="97"/>
      <c r="L908" s="34">
        <v>150000000</v>
      </c>
      <c r="M908" s="35"/>
      <c r="N908" s="35" t="s">
        <v>33</v>
      </c>
      <c r="O908" s="43" t="str">
        <f>IF(AND('331-CT'!$G$5=TH!G908,OR(M908="331",N908="331")),"x","")</f>
        <v/>
      </c>
      <c r="P908" s="43" t="str">
        <f>IF(AND(A908='111'!$L$11,OR($M908=$P$7,$N908=$P$7)),"x","")</f>
        <v/>
      </c>
      <c r="Q908" s="43" t="str">
        <f>IF(AND($M908=$P$7,$A908&lt;'111'!$L$11),"x","")</f>
        <v/>
      </c>
      <c r="R908" s="43" t="str">
        <f>IF(AND($N908=$P$7,$A908&lt;'111'!$L$11),"x","")</f>
        <v>x</v>
      </c>
    </row>
    <row r="909" spans="1:18" ht="15.75" hidden="1" customHeight="1">
      <c r="A909" s="32">
        <f t="shared" si="80"/>
        <v>5</v>
      </c>
      <c r="B909" s="33">
        <f t="shared" si="81"/>
        <v>42870</v>
      </c>
      <c r="C909" s="108" t="s">
        <v>414</v>
      </c>
      <c r="D909" s="33">
        <v>42870</v>
      </c>
      <c r="E909" s="86" t="s">
        <v>630</v>
      </c>
      <c r="F909" s="101"/>
      <c r="G909" s="101" t="s">
        <v>925</v>
      </c>
      <c r="H909" s="97"/>
      <c r="I909" s="97"/>
      <c r="J909" s="96"/>
      <c r="K909" s="97"/>
      <c r="L909" s="34">
        <v>173886000</v>
      </c>
      <c r="M909" s="35" t="s">
        <v>8</v>
      </c>
      <c r="N909" s="35" t="s">
        <v>33</v>
      </c>
      <c r="O909" s="43" t="str">
        <f>IF(AND('331-CT'!$G$5=TH!G909,OR(M909="331",N909="331")),"x","")</f>
        <v/>
      </c>
      <c r="P909" s="43" t="str">
        <f>IF(AND(A909='111'!$L$11,OR($M909=$P$7,$N909=$P$7)),"x","")</f>
        <v/>
      </c>
      <c r="Q909" s="43" t="str">
        <f>IF(AND($M909=$P$7,$A909&lt;'111'!$L$11),"x","")</f>
        <v/>
      </c>
      <c r="R909" s="43" t="str">
        <f>IF(AND($N909=$P$7,$A909&lt;'111'!$L$11),"x","")</f>
        <v>x</v>
      </c>
    </row>
    <row r="910" spans="1:18" ht="15.75" hidden="1" customHeight="1">
      <c r="A910" s="32">
        <f t="shared" si="80"/>
        <v>5</v>
      </c>
      <c r="B910" s="33">
        <f t="shared" si="81"/>
        <v>42870</v>
      </c>
      <c r="C910" s="108" t="s">
        <v>415</v>
      </c>
      <c r="D910" s="33">
        <v>42870</v>
      </c>
      <c r="E910" s="86" t="s">
        <v>630</v>
      </c>
      <c r="F910" s="101"/>
      <c r="G910" s="41" t="s">
        <v>747</v>
      </c>
      <c r="H910" s="97"/>
      <c r="I910" s="97"/>
      <c r="J910" s="96"/>
      <c r="K910" s="97"/>
      <c r="L910" s="34">
        <v>60000000</v>
      </c>
      <c r="M910" s="35" t="s">
        <v>8</v>
      </c>
      <c r="N910" s="35" t="s">
        <v>33</v>
      </c>
      <c r="O910" s="43" t="str">
        <f>IF(AND('331-CT'!$G$5=TH!G910,OR(M910="331",N910="331")),"x","")</f>
        <v/>
      </c>
      <c r="P910" s="43" t="str">
        <f>IF(AND(A910='111'!$L$11,OR($M910=$P$7,$N910=$P$7)),"x","")</f>
        <v/>
      </c>
      <c r="Q910" s="43" t="str">
        <f>IF(AND($M910=$P$7,$A910&lt;'111'!$L$11),"x","")</f>
        <v/>
      </c>
      <c r="R910" s="43" t="str">
        <f>IF(AND($N910=$P$7,$A910&lt;'111'!$L$11),"x","")</f>
        <v>x</v>
      </c>
    </row>
    <row r="911" spans="1:18" ht="15.75" hidden="1" customHeight="1">
      <c r="A911" s="32">
        <f t="shared" ref="A911" si="82">IF(B911&lt;&gt;"",MONTH(B911),"")</f>
        <v>5</v>
      </c>
      <c r="B911" s="33">
        <f t="shared" ref="B911" si="83">D911</f>
        <v>42870</v>
      </c>
      <c r="C911" s="108" t="s">
        <v>415</v>
      </c>
      <c r="D911" s="33">
        <v>42870</v>
      </c>
      <c r="E911" s="86" t="s">
        <v>951</v>
      </c>
      <c r="F911" s="101"/>
      <c r="G911" s="41"/>
      <c r="H911" s="97"/>
      <c r="I911" s="97"/>
      <c r="J911" s="96"/>
      <c r="K911" s="97"/>
      <c r="L911" s="34">
        <v>22000</v>
      </c>
      <c r="M911" s="35"/>
      <c r="N911" s="35" t="s">
        <v>33</v>
      </c>
      <c r="O911" s="43" t="str">
        <f>IF(AND('331-CT'!$G$5=TH!G911,OR(M911="331",N911="331")),"x","")</f>
        <v/>
      </c>
      <c r="P911" s="43" t="str">
        <f>IF(AND(A911='111'!$L$11,OR($M911=$P$7,$N911=$P$7)),"x","")</f>
        <v/>
      </c>
      <c r="Q911" s="43" t="str">
        <f>IF(AND($M911=$P$7,$A911&lt;'111'!$L$11),"x","")</f>
        <v/>
      </c>
      <c r="R911" s="43" t="str">
        <f>IF(AND($N911=$P$7,$A911&lt;'111'!$L$11),"x","")</f>
        <v>x</v>
      </c>
    </row>
    <row r="912" spans="1:18" ht="15.75" hidden="1" customHeight="1">
      <c r="A912" s="32">
        <f t="shared" si="80"/>
        <v>5</v>
      </c>
      <c r="B912" s="33">
        <f t="shared" si="81"/>
        <v>42871</v>
      </c>
      <c r="C912" s="108" t="s">
        <v>416</v>
      </c>
      <c r="D912" s="33">
        <v>42871</v>
      </c>
      <c r="E912" s="86" t="s">
        <v>970</v>
      </c>
      <c r="F912" s="101"/>
      <c r="G912" s="149"/>
      <c r="H912" s="97"/>
      <c r="I912" s="97"/>
      <c r="J912" s="96"/>
      <c r="K912" s="97"/>
      <c r="L912" s="34">
        <v>10000000</v>
      </c>
      <c r="M912" s="35"/>
      <c r="N912" s="35" t="s">
        <v>33</v>
      </c>
      <c r="O912" s="43" t="str">
        <f>IF(AND('331-CT'!$G$5=TH!G912,OR(M912="331",N912="331")),"x","")</f>
        <v/>
      </c>
      <c r="P912" s="43" t="str">
        <f>IF(AND(A912='111'!$L$11,OR($M912=$P$7,$N912=$P$7)),"x","")</f>
        <v/>
      </c>
      <c r="Q912" s="43" t="str">
        <f>IF(AND($M912=$P$7,$A912&lt;'111'!$L$11),"x","")</f>
        <v/>
      </c>
      <c r="R912" s="43" t="str">
        <f>IF(AND($N912=$P$7,$A912&lt;'111'!$L$11),"x","")</f>
        <v>x</v>
      </c>
    </row>
    <row r="913" spans="1:18" ht="15.75" hidden="1" customHeight="1">
      <c r="A913" s="32">
        <f t="shared" si="80"/>
        <v>5</v>
      </c>
      <c r="B913" s="33">
        <f t="shared" si="81"/>
        <v>42871</v>
      </c>
      <c r="C913" s="108" t="s">
        <v>417</v>
      </c>
      <c r="D913" s="33">
        <v>42871</v>
      </c>
      <c r="E913" s="86" t="s">
        <v>971</v>
      </c>
      <c r="F913" s="101"/>
      <c r="G913" s="149"/>
      <c r="H913" s="97"/>
      <c r="I913" s="97"/>
      <c r="J913" s="96"/>
      <c r="K913" s="97"/>
      <c r="L913" s="34">
        <v>4000000</v>
      </c>
      <c r="M913" s="35"/>
      <c r="N913" s="35" t="s">
        <v>33</v>
      </c>
      <c r="O913" s="43" t="str">
        <f>IF(AND('331-CT'!$G$5=TH!G913,OR(M913="331",N913="331")),"x","")</f>
        <v/>
      </c>
      <c r="P913" s="43" t="str">
        <f>IF(AND(A913='111'!$L$11,OR($M913=$P$7,$N913=$P$7)),"x","")</f>
        <v/>
      </c>
      <c r="Q913" s="43" t="str">
        <f>IF(AND($M913=$P$7,$A913&lt;'111'!$L$11),"x","")</f>
        <v/>
      </c>
      <c r="R913" s="43" t="str">
        <f>IF(AND($N913=$P$7,$A913&lt;'111'!$L$11),"x","")</f>
        <v>x</v>
      </c>
    </row>
    <row r="914" spans="1:18" ht="15.75" hidden="1" customHeight="1">
      <c r="A914" s="32">
        <f t="shared" si="80"/>
        <v>5</v>
      </c>
      <c r="B914" s="33">
        <f t="shared" si="81"/>
        <v>42871</v>
      </c>
      <c r="C914" s="108" t="s">
        <v>418</v>
      </c>
      <c r="D914" s="33">
        <v>42871</v>
      </c>
      <c r="E914" s="86" t="s">
        <v>644</v>
      </c>
      <c r="F914" s="101"/>
      <c r="G914" s="149"/>
      <c r="H914" s="97"/>
      <c r="I914" s="97"/>
      <c r="J914" s="96"/>
      <c r="K914" s="97"/>
      <c r="L914" s="34">
        <v>10017000</v>
      </c>
      <c r="M914" s="35"/>
      <c r="N914" s="35" t="s">
        <v>33</v>
      </c>
      <c r="O914" s="43" t="str">
        <f>IF(AND('331-CT'!$G$5=TH!G914,OR(M914="331",N914="331")),"x","")</f>
        <v/>
      </c>
      <c r="P914" s="43" t="str">
        <f>IF(AND(A914='111'!$L$11,OR($M914=$P$7,$N914=$P$7)),"x","")</f>
        <v/>
      </c>
      <c r="Q914" s="43" t="str">
        <f>IF(AND($M914=$P$7,$A914&lt;'111'!$L$11),"x","")</f>
        <v/>
      </c>
      <c r="R914" s="43" t="str">
        <f>IF(AND($N914=$P$7,$A914&lt;'111'!$L$11),"x","")</f>
        <v>x</v>
      </c>
    </row>
    <row r="915" spans="1:18" ht="15.75" hidden="1" customHeight="1">
      <c r="A915" s="32">
        <f t="shared" si="80"/>
        <v>5</v>
      </c>
      <c r="B915" s="33">
        <f t="shared" si="81"/>
        <v>42871</v>
      </c>
      <c r="C915" s="108" t="s">
        <v>419</v>
      </c>
      <c r="D915" s="33">
        <v>42871</v>
      </c>
      <c r="E915" s="86" t="s">
        <v>972</v>
      </c>
      <c r="F915" s="101"/>
      <c r="G915" s="149"/>
      <c r="H915" s="97"/>
      <c r="I915" s="97"/>
      <c r="J915" s="96"/>
      <c r="K915" s="97"/>
      <c r="L915" s="34">
        <v>4930000</v>
      </c>
      <c r="M915" s="35"/>
      <c r="N915" s="35" t="s">
        <v>33</v>
      </c>
      <c r="O915" s="43" t="str">
        <f>IF(AND('331-CT'!$G$5=TH!G915,OR(M915="331",N915="331")),"x","")</f>
        <v/>
      </c>
      <c r="P915" s="43" t="str">
        <f>IF(AND(A915='111'!$L$11,OR($M915=$P$7,$N915=$P$7)),"x","")</f>
        <v/>
      </c>
      <c r="Q915" s="43" t="str">
        <f>IF(AND($M915=$P$7,$A915&lt;'111'!$L$11),"x","")</f>
        <v/>
      </c>
      <c r="R915" s="43" t="str">
        <f>IF(AND($N915=$P$7,$A915&lt;'111'!$L$11),"x","")</f>
        <v>x</v>
      </c>
    </row>
    <row r="916" spans="1:18" ht="15.75" hidden="1" customHeight="1">
      <c r="A916" s="32">
        <f t="shared" si="80"/>
        <v>5</v>
      </c>
      <c r="B916" s="33">
        <f t="shared" si="81"/>
        <v>42871</v>
      </c>
      <c r="C916" s="108" t="s">
        <v>420</v>
      </c>
      <c r="D916" s="33">
        <v>42871</v>
      </c>
      <c r="E916" s="86" t="s">
        <v>766</v>
      </c>
      <c r="F916" s="101"/>
      <c r="G916" s="149"/>
      <c r="H916" s="97"/>
      <c r="I916" s="97"/>
      <c r="J916" s="96"/>
      <c r="K916" s="97"/>
      <c r="L916" s="34">
        <v>245000</v>
      </c>
      <c r="M916" s="35"/>
      <c r="N916" s="35" t="s">
        <v>33</v>
      </c>
      <c r="O916" s="43" t="str">
        <f>IF(AND('331-CT'!$G$5=TH!G916,OR(M916="331",N916="331")),"x","")</f>
        <v/>
      </c>
      <c r="P916" s="43" t="str">
        <f>IF(AND(A916='111'!$L$11,OR($M916=$P$7,$N916=$P$7)),"x","")</f>
        <v/>
      </c>
      <c r="Q916" s="43" t="str">
        <f>IF(AND($M916=$P$7,$A916&lt;'111'!$L$11),"x","")</f>
        <v/>
      </c>
      <c r="R916" s="43" t="str">
        <f>IF(AND($N916=$P$7,$A916&lt;'111'!$L$11),"x","")</f>
        <v>x</v>
      </c>
    </row>
    <row r="917" spans="1:18" ht="15.75" hidden="1" customHeight="1">
      <c r="A917" s="32">
        <f t="shared" si="80"/>
        <v>5</v>
      </c>
      <c r="B917" s="33">
        <f t="shared" si="81"/>
        <v>42871</v>
      </c>
      <c r="C917" s="108" t="s">
        <v>421</v>
      </c>
      <c r="D917" s="33">
        <v>42871</v>
      </c>
      <c r="E917" s="86" t="s">
        <v>630</v>
      </c>
      <c r="F917" s="101"/>
      <c r="G917" s="101" t="s">
        <v>930</v>
      </c>
      <c r="H917" s="97"/>
      <c r="I917" s="97"/>
      <c r="J917" s="96"/>
      <c r="K917" s="97"/>
      <c r="L917" s="34">
        <v>33000000</v>
      </c>
      <c r="M917" s="35" t="s">
        <v>8</v>
      </c>
      <c r="N917" s="35" t="s">
        <v>33</v>
      </c>
      <c r="O917" s="43" t="str">
        <f>IF(AND('331-CT'!$G$5=TH!G917,OR(M917="331",N917="331")),"x","")</f>
        <v/>
      </c>
      <c r="P917" s="43" t="str">
        <f>IF(AND(A917='111'!$L$11,OR($M917=$P$7,$N917=$P$7)),"x","")</f>
        <v/>
      </c>
      <c r="Q917" s="43" t="str">
        <f>IF(AND($M917=$P$7,$A917&lt;'111'!$L$11),"x","")</f>
        <v/>
      </c>
      <c r="R917" s="43" t="str">
        <f>IF(AND($N917=$P$7,$A917&lt;'111'!$L$11),"x","")</f>
        <v>x</v>
      </c>
    </row>
    <row r="918" spans="1:18" ht="15.75" hidden="1" customHeight="1">
      <c r="A918" s="32">
        <f t="shared" ref="A918" si="84">IF(B918&lt;&gt;"",MONTH(B918),"")</f>
        <v>5</v>
      </c>
      <c r="B918" s="33">
        <f t="shared" ref="B918" si="85">D918</f>
        <v>42871</v>
      </c>
      <c r="C918" s="108" t="s">
        <v>421</v>
      </c>
      <c r="D918" s="33">
        <v>42871</v>
      </c>
      <c r="E918" s="86" t="s">
        <v>951</v>
      </c>
      <c r="F918" s="101"/>
      <c r="G918" s="101"/>
      <c r="H918" s="97"/>
      <c r="I918" s="97"/>
      <c r="J918" s="96"/>
      <c r="K918" s="97"/>
      <c r="L918" s="34">
        <v>17000</v>
      </c>
      <c r="M918" s="35"/>
      <c r="N918" s="35" t="s">
        <v>33</v>
      </c>
      <c r="O918" s="43" t="str">
        <f>IF(AND('331-CT'!$G$5=TH!G918,OR(M918="331",N918="331")),"x","")</f>
        <v/>
      </c>
      <c r="P918" s="43" t="str">
        <f>IF(AND(A918='111'!$L$11,OR($M918=$P$7,$N918=$P$7)),"x","")</f>
        <v/>
      </c>
      <c r="Q918" s="43" t="str">
        <f>IF(AND($M918=$P$7,$A918&lt;'111'!$L$11),"x","")</f>
        <v/>
      </c>
      <c r="R918" s="43" t="str">
        <f>IF(AND($N918=$P$7,$A918&lt;'111'!$L$11),"x","")</f>
        <v>x</v>
      </c>
    </row>
    <row r="919" spans="1:18" ht="15.75" hidden="1" customHeight="1">
      <c r="A919" s="32">
        <f t="shared" si="80"/>
        <v>5</v>
      </c>
      <c r="B919" s="33">
        <f t="shared" si="81"/>
        <v>42871</v>
      </c>
      <c r="C919" s="108" t="s">
        <v>422</v>
      </c>
      <c r="D919" s="33">
        <v>42871</v>
      </c>
      <c r="E919" s="86" t="s">
        <v>973</v>
      </c>
      <c r="F919" s="101"/>
      <c r="G919" s="149"/>
      <c r="H919" s="97"/>
      <c r="I919" s="97"/>
      <c r="J919" s="96"/>
      <c r="K919" s="97"/>
      <c r="L919" s="34">
        <v>7590000</v>
      </c>
      <c r="M919" s="35"/>
      <c r="N919" s="35" t="s">
        <v>33</v>
      </c>
      <c r="O919" s="43" t="str">
        <f>IF(AND('331-CT'!$G$5=TH!G919,OR(M919="331",N919="331")),"x","")</f>
        <v/>
      </c>
      <c r="P919" s="43" t="str">
        <f>IF(AND(A919='111'!$L$11,OR($M919=$P$7,$N919=$P$7)),"x","")</f>
        <v/>
      </c>
      <c r="Q919" s="43" t="str">
        <f>IF(AND($M919=$P$7,$A919&lt;'111'!$L$11),"x","")</f>
        <v/>
      </c>
      <c r="R919" s="43" t="str">
        <f>IF(AND($N919=$P$7,$A919&lt;'111'!$L$11),"x","")</f>
        <v>x</v>
      </c>
    </row>
    <row r="920" spans="1:18" ht="15.75" hidden="1" customHeight="1">
      <c r="A920" s="32">
        <f t="shared" si="80"/>
        <v>5</v>
      </c>
      <c r="B920" s="33">
        <f t="shared" si="81"/>
        <v>42871</v>
      </c>
      <c r="C920" s="108" t="s">
        <v>434</v>
      </c>
      <c r="D920" s="33">
        <v>42871</v>
      </c>
      <c r="E920" s="86" t="s">
        <v>974</v>
      </c>
      <c r="F920" s="101"/>
      <c r="G920" s="149"/>
      <c r="H920" s="97"/>
      <c r="I920" s="97"/>
      <c r="J920" s="96"/>
      <c r="K920" s="97"/>
      <c r="L920" s="34">
        <v>1000000</v>
      </c>
      <c r="M920" s="35"/>
      <c r="N920" s="35" t="s">
        <v>33</v>
      </c>
      <c r="O920" s="43" t="str">
        <f>IF(AND('331-CT'!$G$5=TH!G920,OR(M920="331",N920="331")),"x","")</f>
        <v/>
      </c>
      <c r="P920" s="43" t="str">
        <f>IF(AND(A920='111'!$L$11,OR($M920=$P$7,$N920=$P$7)),"x","")</f>
        <v/>
      </c>
      <c r="Q920" s="43" t="str">
        <f>IF(AND($M920=$P$7,$A920&lt;'111'!$L$11),"x","")</f>
        <v/>
      </c>
      <c r="R920" s="43" t="str">
        <f>IF(AND($N920=$P$7,$A920&lt;'111'!$L$11),"x","")</f>
        <v>x</v>
      </c>
    </row>
    <row r="921" spans="1:18" ht="15.75" hidden="1" customHeight="1">
      <c r="A921" s="32">
        <f t="shared" si="80"/>
        <v>5</v>
      </c>
      <c r="B921" s="33">
        <f t="shared" si="81"/>
        <v>42871</v>
      </c>
      <c r="C921" s="108" t="s">
        <v>435</v>
      </c>
      <c r="D921" s="33">
        <v>42871</v>
      </c>
      <c r="E921" s="86" t="s">
        <v>975</v>
      </c>
      <c r="F921" s="101"/>
      <c r="G921" s="149"/>
      <c r="H921" s="97"/>
      <c r="I921" s="97"/>
      <c r="J921" s="96"/>
      <c r="K921" s="97"/>
      <c r="L921" s="34">
        <v>63560000</v>
      </c>
      <c r="M921" s="35"/>
      <c r="N921" s="35" t="s">
        <v>33</v>
      </c>
      <c r="O921" s="43" t="str">
        <f>IF(AND('331-CT'!$G$5=TH!G921,OR(M921="331",N921="331")),"x","")</f>
        <v/>
      </c>
      <c r="P921" s="43" t="str">
        <f>IF(AND(A921='111'!$L$11,OR($M921=$P$7,$N921=$P$7)),"x","")</f>
        <v/>
      </c>
      <c r="Q921" s="43" t="str">
        <f>IF(AND($M921=$P$7,$A921&lt;'111'!$L$11),"x","")</f>
        <v/>
      </c>
      <c r="R921" s="43" t="str">
        <f>IF(AND($N921=$P$7,$A921&lt;'111'!$L$11),"x","")</f>
        <v>x</v>
      </c>
    </row>
    <row r="922" spans="1:18" ht="15.75" hidden="1" customHeight="1">
      <c r="A922" s="32">
        <f t="shared" si="80"/>
        <v>5</v>
      </c>
      <c r="B922" s="33">
        <f t="shared" si="81"/>
        <v>42871</v>
      </c>
      <c r="C922" s="108" t="s">
        <v>436</v>
      </c>
      <c r="D922" s="33">
        <v>42871</v>
      </c>
      <c r="E922" s="86" t="s">
        <v>976</v>
      </c>
      <c r="F922" s="101"/>
      <c r="G922" s="149"/>
      <c r="H922" s="97"/>
      <c r="I922" s="97"/>
      <c r="J922" s="96"/>
      <c r="K922" s="97"/>
      <c r="L922" s="34">
        <v>34406000</v>
      </c>
      <c r="M922" s="35"/>
      <c r="N922" s="35" t="s">
        <v>33</v>
      </c>
      <c r="O922" s="43" t="str">
        <f>IF(AND('331-CT'!$G$5=TH!G922,OR(M922="331",N922="331")),"x","")</f>
        <v/>
      </c>
      <c r="P922" s="43" t="str">
        <f>IF(AND(A922='111'!$L$11,OR($M922=$P$7,$N922=$P$7)),"x","")</f>
        <v/>
      </c>
      <c r="Q922" s="43" t="str">
        <f>IF(AND($M922=$P$7,$A922&lt;'111'!$L$11),"x","")</f>
        <v/>
      </c>
      <c r="R922" s="43" t="str">
        <f>IF(AND($N922=$P$7,$A922&lt;'111'!$L$11),"x","")</f>
        <v>x</v>
      </c>
    </row>
    <row r="923" spans="1:18" ht="15.75" hidden="1" customHeight="1">
      <c r="A923" s="32">
        <f t="shared" si="80"/>
        <v>5</v>
      </c>
      <c r="B923" s="33">
        <f t="shared" si="81"/>
        <v>42871</v>
      </c>
      <c r="C923" s="108" t="s">
        <v>433</v>
      </c>
      <c r="D923" s="33">
        <v>42871</v>
      </c>
      <c r="E923" s="86" t="s">
        <v>561</v>
      </c>
      <c r="F923" s="101"/>
      <c r="G923" s="149"/>
      <c r="H923" s="97"/>
      <c r="I923" s="97"/>
      <c r="J923" s="96"/>
      <c r="K923" s="97"/>
      <c r="L923" s="34">
        <v>1430000000</v>
      </c>
      <c r="M923" s="35" t="s">
        <v>33</v>
      </c>
      <c r="N923" s="35"/>
      <c r="O923" s="43" t="str">
        <f>IF(AND('331-CT'!$G$5=TH!G923,OR(M923="331",N923="331")),"x","")</f>
        <v/>
      </c>
      <c r="P923" s="43" t="str">
        <f>IF(AND(A923='111'!$L$11,OR($M923=$P$7,$N923=$P$7)),"x","")</f>
        <v/>
      </c>
      <c r="Q923" s="43" t="str">
        <f>IF(AND($M923=$P$7,$A923&lt;'111'!$L$11),"x","")</f>
        <v>x</v>
      </c>
      <c r="R923" s="43" t="str">
        <f>IF(AND($N923=$P$7,$A923&lt;'111'!$L$11),"x","")</f>
        <v/>
      </c>
    </row>
    <row r="924" spans="1:18" ht="15.75" hidden="1" customHeight="1">
      <c r="A924" s="32">
        <f t="shared" si="80"/>
        <v>5</v>
      </c>
      <c r="B924" s="33">
        <f t="shared" si="81"/>
        <v>42873</v>
      </c>
      <c r="C924" s="108" t="s">
        <v>437</v>
      </c>
      <c r="D924" s="33">
        <v>42873</v>
      </c>
      <c r="E924" s="86" t="s">
        <v>977</v>
      </c>
      <c r="F924" s="101"/>
      <c r="G924" s="149"/>
      <c r="H924" s="97"/>
      <c r="I924" s="97"/>
      <c r="J924" s="96"/>
      <c r="K924" s="97"/>
      <c r="L924" s="34">
        <v>600000</v>
      </c>
      <c r="M924" s="35"/>
      <c r="N924" s="35" t="s">
        <v>33</v>
      </c>
      <c r="O924" s="43" t="str">
        <f>IF(AND('331-CT'!$G$5=TH!G924,OR(M924="331",N924="331")),"x","")</f>
        <v/>
      </c>
      <c r="P924" s="43" t="str">
        <f>IF(AND(A924='111'!$L$11,OR($M924=$P$7,$N924=$P$7)),"x","")</f>
        <v/>
      </c>
      <c r="Q924" s="43" t="str">
        <f>IF(AND($M924=$P$7,$A924&lt;'111'!$L$11),"x","")</f>
        <v/>
      </c>
      <c r="R924" s="43" t="str">
        <f>IF(AND($N924=$P$7,$A924&lt;'111'!$L$11),"x","")</f>
        <v>x</v>
      </c>
    </row>
    <row r="925" spans="1:18" ht="15.75" hidden="1" customHeight="1">
      <c r="A925" s="32">
        <f t="shared" si="80"/>
        <v>5</v>
      </c>
      <c r="B925" s="33">
        <f t="shared" si="81"/>
        <v>42873</v>
      </c>
      <c r="C925" s="108" t="s">
        <v>438</v>
      </c>
      <c r="D925" s="33">
        <v>42873</v>
      </c>
      <c r="E925" s="86" t="s">
        <v>978</v>
      </c>
      <c r="F925" s="101"/>
      <c r="G925" s="149"/>
      <c r="H925" s="97"/>
      <c r="I925" s="97"/>
      <c r="J925" s="96"/>
      <c r="K925" s="97"/>
      <c r="L925" s="34">
        <v>5500000</v>
      </c>
      <c r="M925" s="35"/>
      <c r="N925" s="35" t="s">
        <v>33</v>
      </c>
      <c r="O925" s="43" t="str">
        <f>IF(AND('331-CT'!$G$5=TH!G925,OR(M925="331",N925="331")),"x","")</f>
        <v/>
      </c>
      <c r="P925" s="43" t="str">
        <f>IF(AND(A925='111'!$L$11,OR($M925=$P$7,$N925=$P$7)),"x","")</f>
        <v/>
      </c>
      <c r="Q925" s="43" t="str">
        <f>IF(AND($M925=$P$7,$A925&lt;'111'!$L$11),"x","")</f>
        <v/>
      </c>
      <c r="R925" s="43" t="str">
        <f>IF(AND($N925=$P$7,$A925&lt;'111'!$L$11),"x","")</f>
        <v>x</v>
      </c>
    </row>
    <row r="926" spans="1:18" ht="15.75" hidden="1" customHeight="1">
      <c r="A926" s="32">
        <f t="shared" si="80"/>
        <v>5</v>
      </c>
      <c r="B926" s="33">
        <f t="shared" si="81"/>
        <v>42873</v>
      </c>
      <c r="C926" s="108" t="s">
        <v>439</v>
      </c>
      <c r="D926" s="33">
        <v>42873</v>
      </c>
      <c r="E926" s="86" t="s">
        <v>644</v>
      </c>
      <c r="F926" s="101"/>
      <c r="G926" s="149"/>
      <c r="H926" s="97"/>
      <c r="I926" s="97"/>
      <c r="J926" s="96"/>
      <c r="K926" s="97"/>
      <c r="L926" s="34">
        <v>430000000</v>
      </c>
      <c r="M926" s="35"/>
      <c r="N926" s="35" t="s">
        <v>33</v>
      </c>
      <c r="O926" s="43" t="str">
        <f>IF(AND('331-CT'!$G$5=TH!G926,OR(M926="331",N926="331")),"x","")</f>
        <v/>
      </c>
      <c r="P926" s="43" t="str">
        <f>IF(AND(A926='111'!$L$11,OR($M926=$P$7,$N926=$P$7)),"x","")</f>
        <v/>
      </c>
      <c r="Q926" s="43" t="str">
        <f>IF(AND($M926=$P$7,$A926&lt;'111'!$L$11),"x","")</f>
        <v/>
      </c>
      <c r="R926" s="43" t="str">
        <f>IF(AND($N926=$P$7,$A926&lt;'111'!$L$11),"x","")</f>
        <v>x</v>
      </c>
    </row>
    <row r="927" spans="1:18" ht="15.75" hidden="1" customHeight="1">
      <c r="A927" s="32">
        <f t="shared" si="80"/>
        <v>5</v>
      </c>
      <c r="B927" s="33">
        <f t="shared" si="81"/>
        <v>42873</v>
      </c>
      <c r="C927" s="108" t="s">
        <v>440</v>
      </c>
      <c r="D927" s="33">
        <v>42873</v>
      </c>
      <c r="E927" s="86" t="s">
        <v>630</v>
      </c>
      <c r="F927" s="101"/>
      <c r="G927" s="149" t="s">
        <v>989</v>
      </c>
      <c r="H927" s="97"/>
      <c r="I927" s="97"/>
      <c r="J927" s="96"/>
      <c r="K927" s="97"/>
      <c r="L927" s="34">
        <v>75945000</v>
      </c>
      <c r="M927" s="35" t="s">
        <v>8</v>
      </c>
      <c r="N927" s="35" t="s">
        <v>33</v>
      </c>
      <c r="O927" s="43" t="str">
        <f>IF(AND('331-CT'!$G$5=TH!G927,OR(M927="331",N927="331")),"x","")</f>
        <v/>
      </c>
      <c r="P927" s="43" t="str">
        <f>IF(AND(A927='111'!$L$11,OR($M927=$P$7,$N927=$P$7)),"x","")</f>
        <v/>
      </c>
      <c r="Q927" s="43" t="str">
        <f>IF(AND($M927=$P$7,$A927&lt;'111'!$L$11),"x","")</f>
        <v/>
      </c>
      <c r="R927" s="43" t="str">
        <f>IF(AND($N927=$P$7,$A927&lt;'111'!$L$11),"x","")</f>
        <v>x</v>
      </c>
    </row>
    <row r="928" spans="1:18" ht="15.75" hidden="1" customHeight="1">
      <c r="A928" s="32">
        <f t="shared" si="80"/>
        <v>5</v>
      </c>
      <c r="B928" s="33">
        <f t="shared" si="81"/>
        <v>42873</v>
      </c>
      <c r="C928" s="108" t="s">
        <v>441</v>
      </c>
      <c r="D928" s="33">
        <v>42873</v>
      </c>
      <c r="E928" s="86" t="s">
        <v>644</v>
      </c>
      <c r="F928" s="101"/>
      <c r="G928" s="149"/>
      <c r="H928" s="97"/>
      <c r="I928" s="97"/>
      <c r="J928" s="96"/>
      <c r="K928" s="97"/>
      <c r="L928" s="34">
        <v>5000000</v>
      </c>
      <c r="M928" s="35"/>
      <c r="N928" s="35" t="s">
        <v>33</v>
      </c>
      <c r="O928" s="43" t="str">
        <f>IF(AND('331-CT'!$G$5=TH!G928,OR(M928="331",N928="331")),"x","")</f>
        <v/>
      </c>
      <c r="P928" s="43" t="str">
        <f>IF(AND(A928='111'!$L$11,OR($M928=$P$7,$N928=$P$7)),"x","")</f>
        <v/>
      </c>
      <c r="Q928" s="43" t="str">
        <f>IF(AND($M928=$P$7,$A928&lt;'111'!$L$11),"x","")</f>
        <v/>
      </c>
      <c r="R928" s="43" t="str">
        <f>IF(AND($N928=$P$7,$A928&lt;'111'!$L$11),"x","")</f>
        <v>x</v>
      </c>
    </row>
    <row r="929" spans="1:18" ht="15.75" hidden="1" customHeight="1">
      <c r="A929" s="32">
        <f t="shared" si="80"/>
        <v>5</v>
      </c>
      <c r="B929" s="33">
        <f t="shared" si="81"/>
        <v>42873</v>
      </c>
      <c r="C929" s="108" t="s">
        <v>444</v>
      </c>
      <c r="D929" s="33">
        <v>42873</v>
      </c>
      <c r="E929" s="86" t="s">
        <v>979</v>
      </c>
      <c r="F929" s="101"/>
      <c r="G929" s="149"/>
      <c r="H929" s="97"/>
      <c r="I929" s="97"/>
      <c r="J929" s="96"/>
      <c r="K929" s="97"/>
      <c r="L929" s="34">
        <v>229195000</v>
      </c>
      <c r="M929" s="35"/>
      <c r="N929" s="35" t="s">
        <v>33</v>
      </c>
      <c r="O929" s="43" t="str">
        <f>IF(AND('331-CT'!$G$5=TH!G929,OR(M929="331",N929="331")),"x","")</f>
        <v/>
      </c>
      <c r="P929" s="43" t="str">
        <f>IF(AND(A929='111'!$L$11,OR($M929=$P$7,$N929=$P$7)),"x","")</f>
        <v/>
      </c>
      <c r="Q929" s="43" t="str">
        <f>IF(AND($M929=$P$7,$A929&lt;'111'!$L$11),"x","")</f>
        <v/>
      </c>
      <c r="R929" s="43" t="str">
        <f>IF(AND($N929=$P$7,$A929&lt;'111'!$L$11),"x","")</f>
        <v>x</v>
      </c>
    </row>
    <row r="930" spans="1:18" ht="15.75" hidden="1" customHeight="1">
      <c r="A930" s="32">
        <f t="shared" si="80"/>
        <v>5</v>
      </c>
      <c r="B930" s="33">
        <f t="shared" si="81"/>
        <v>42873</v>
      </c>
      <c r="C930" s="108" t="s">
        <v>446</v>
      </c>
      <c r="D930" s="33">
        <v>42873</v>
      </c>
      <c r="E930" s="86" t="s">
        <v>711</v>
      </c>
      <c r="F930" s="101"/>
      <c r="G930" s="149"/>
      <c r="H930" s="97"/>
      <c r="I930" s="97"/>
      <c r="J930" s="96"/>
      <c r="K930" s="97"/>
      <c r="L930" s="34">
        <v>500000</v>
      </c>
      <c r="M930" s="35"/>
      <c r="N930" s="35" t="s">
        <v>33</v>
      </c>
      <c r="O930" s="43" t="str">
        <f>IF(AND('331-CT'!$G$5=TH!G930,OR(M930="331",N930="331")),"x","")</f>
        <v/>
      </c>
      <c r="P930" s="43" t="str">
        <f>IF(AND(A930='111'!$L$11,OR($M930=$P$7,$N930=$P$7)),"x","")</f>
        <v/>
      </c>
      <c r="Q930" s="43" t="str">
        <f>IF(AND($M930=$P$7,$A930&lt;'111'!$L$11),"x","")</f>
        <v/>
      </c>
      <c r="R930" s="43" t="str">
        <f>IF(AND($N930=$P$7,$A930&lt;'111'!$L$11),"x","")</f>
        <v>x</v>
      </c>
    </row>
    <row r="931" spans="1:18" ht="15.75" hidden="1" customHeight="1">
      <c r="A931" s="32">
        <f t="shared" si="80"/>
        <v>5</v>
      </c>
      <c r="B931" s="33">
        <f t="shared" si="81"/>
        <v>42873</v>
      </c>
      <c r="C931" s="108" t="s">
        <v>447</v>
      </c>
      <c r="D931" s="33">
        <v>42873</v>
      </c>
      <c r="E931" s="86" t="s">
        <v>980</v>
      </c>
      <c r="F931" s="101"/>
      <c r="G931" s="149"/>
      <c r="H931" s="97"/>
      <c r="I931" s="97"/>
      <c r="J931" s="96"/>
      <c r="K931" s="97"/>
      <c r="L931" s="34">
        <v>300000</v>
      </c>
      <c r="M931" s="35"/>
      <c r="N931" s="35" t="s">
        <v>33</v>
      </c>
      <c r="O931" s="43" t="str">
        <f>IF(AND('331-CT'!$G$5=TH!G931,OR(M931="331",N931="331")),"x","")</f>
        <v/>
      </c>
      <c r="P931" s="43" t="str">
        <f>IF(AND(A931='111'!$L$11,OR($M931=$P$7,$N931=$P$7)),"x","")</f>
        <v/>
      </c>
      <c r="Q931" s="43" t="str">
        <f>IF(AND($M931=$P$7,$A931&lt;'111'!$L$11),"x","")</f>
        <v/>
      </c>
      <c r="R931" s="43" t="str">
        <f>IF(AND($N931=$P$7,$A931&lt;'111'!$L$11),"x","")</f>
        <v>x</v>
      </c>
    </row>
    <row r="932" spans="1:18" ht="15.75" hidden="1" customHeight="1">
      <c r="A932" s="32">
        <f t="shared" si="80"/>
        <v>5</v>
      </c>
      <c r="B932" s="33">
        <f t="shared" si="81"/>
        <v>42873</v>
      </c>
      <c r="C932" s="108" t="s">
        <v>448</v>
      </c>
      <c r="D932" s="33">
        <v>42873</v>
      </c>
      <c r="E932" s="86" t="s">
        <v>981</v>
      </c>
      <c r="F932" s="101"/>
      <c r="G932" s="149"/>
      <c r="H932" s="97"/>
      <c r="I932" s="97"/>
      <c r="J932" s="96"/>
      <c r="K932" s="97"/>
      <c r="L932" s="34">
        <v>46459000</v>
      </c>
      <c r="M932" s="35"/>
      <c r="N932" s="35" t="s">
        <v>33</v>
      </c>
      <c r="O932" s="43" t="str">
        <f>IF(AND('331-CT'!$G$5=TH!G932,OR(M932="331",N932="331")),"x","")</f>
        <v/>
      </c>
      <c r="P932" s="43" t="str">
        <f>IF(AND(A932='111'!$L$11,OR($M932=$P$7,$N932=$P$7)),"x","")</f>
        <v/>
      </c>
      <c r="Q932" s="43" t="str">
        <f>IF(AND($M932=$P$7,$A932&lt;'111'!$L$11),"x","")</f>
        <v/>
      </c>
      <c r="R932" s="43" t="str">
        <f>IF(AND($N932=$P$7,$A932&lt;'111'!$L$11),"x","")</f>
        <v>x</v>
      </c>
    </row>
    <row r="933" spans="1:18" ht="15.75" hidden="1" customHeight="1">
      <c r="A933" s="32">
        <f t="shared" si="80"/>
        <v>5</v>
      </c>
      <c r="B933" s="33">
        <f t="shared" si="81"/>
        <v>42873</v>
      </c>
      <c r="C933" s="108" t="s">
        <v>449</v>
      </c>
      <c r="D933" s="33">
        <v>42873</v>
      </c>
      <c r="E933" s="86" t="s">
        <v>982</v>
      </c>
      <c r="F933" s="101"/>
      <c r="G933" s="149"/>
      <c r="H933" s="97"/>
      <c r="I933" s="97"/>
      <c r="J933" s="96"/>
      <c r="K933" s="97"/>
      <c r="L933" s="34">
        <v>3732000</v>
      </c>
      <c r="M933" s="35"/>
      <c r="N933" s="35" t="s">
        <v>33</v>
      </c>
      <c r="O933" s="43" t="str">
        <f>IF(AND('331-CT'!$G$5=TH!G933,OR(M933="331",N933="331")),"x","")</f>
        <v/>
      </c>
      <c r="P933" s="43" t="str">
        <f>IF(AND(A933='111'!$L$11,OR($M933=$P$7,$N933=$P$7)),"x","")</f>
        <v/>
      </c>
      <c r="Q933" s="43" t="str">
        <f>IF(AND($M933=$P$7,$A933&lt;'111'!$L$11),"x","")</f>
        <v/>
      </c>
      <c r="R933" s="43" t="str">
        <f>IF(AND($N933=$P$7,$A933&lt;'111'!$L$11),"x","")</f>
        <v>x</v>
      </c>
    </row>
    <row r="934" spans="1:18" ht="15.75" hidden="1" customHeight="1">
      <c r="A934" s="32">
        <f t="shared" si="80"/>
        <v>5</v>
      </c>
      <c r="B934" s="33">
        <f t="shared" si="81"/>
        <v>42873</v>
      </c>
      <c r="C934" s="108" t="s">
        <v>442</v>
      </c>
      <c r="D934" s="33">
        <v>42873</v>
      </c>
      <c r="E934" s="86" t="s">
        <v>983</v>
      </c>
      <c r="F934" s="101"/>
      <c r="G934" s="149"/>
      <c r="H934" s="97"/>
      <c r="I934" s="97"/>
      <c r="J934" s="96"/>
      <c r="K934" s="97"/>
      <c r="L934" s="34">
        <v>4000000</v>
      </c>
      <c r="M934" s="35" t="s">
        <v>33</v>
      </c>
      <c r="N934" s="35"/>
      <c r="O934" s="43" t="str">
        <f>IF(AND('331-CT'!$G$5=TH!G934,OR(M934="331",N934="331")),"x","")</f>
        <v/>
      </c>
      <c r="P934" s="43" t="str">
        <f>IF(AND(A934='111'!$L$11,OR($M934=$P$7,$N934=$P$7)),"x","")</f>
        <v/>
      </c>
      <c r="Q934" s="43" t="str">
        <f>IF(AND($M934=$P$7,$A934&lt;'111'!$L$11),"x","")</f>
        <v>x</v>
      </c>
      <c r="R934" s="43" t="str">
        <f>IF(AND($N934=$P$7,$A934&lt;'111'!$L$11),"x","")</f>
        <v/>
      </c>
    </row>
    <row r="935" spans="1:18" ht="15.75" hidden="1" customHeight="1">
      <c r="A935" s="32">
        <f t="shared" si="80"/>
        <v>5</v>
      </c>
      <c r="B935" s="33">
        <f t="shared" si="81"/>
        <v>42873</v>
      </c>
      <c r="C935" s="108" t="s">
        <v>450</v>
      </c>
      <c r="D935" s="33">
        <v>42873</v>
      </c>
      <c r="E935" s="86" t="s">
        <v>984</v>
      </c>
      <c r="F935" s="101"/>
      <c r="G935" s="149"/>
      <c r="H935" s="97"/>
      <c r="I935" s="97"/>
      <c r="J935" s="96"/>
      <c r="K935" s="97"/>
      <c r="L935" s="34">
        <v>5700000</v>
      </c>
      <c r="M935" s="35"/>
      <c r="N935" s="35" t="s">
        <v>33</v>
      </c>
      <c r="O935" s="43" t="str">
        <f>IF(AND('331-CT'!$G$5=TH!G935,OR(M935="331",N935="331")),"x","")</f>
        <v/>
      </c>
      <c r="P935" s="43" t="str">
        <f>IF(AND(A935='111'!$L$11,OR($M935=$P$7,$N935=$P$7)),"x","")</f>
        <v/>
      </c>
      <c r="Q935" s="43" t="str">
        <f>IF(AND($M935=$P$7,$A935&lt;'111'!$L$11),"x","")</f>
        <v/>
      </c>
      <c r="R935" s="43" t="str">
        <f>IF(AND($N935=$P$7,$A935&lt;'111'!$L$11),"x","")</f>
        <v>x</v>
      </c>
    </row>
    <row r="936" spans="1:18" ht="15.75" hidden="1" customHeight="1">
      <c r="A936" s="32">
        <f t="shared" si="80"/>
        <v>5</v>
      </c>
      <c r="B936" s="33">
        <f t="shared" si="81"/>
        <v>42873</v>
      </c>
      <c r="C936" s="108" t="s">
        <v>451</v>
      </c>
      <c r="D936" s="33">
        <v>42873</v>
      </c>
      <c r="E936" s="86" t="s">
        <v>985</v>
      </c>
      <c r="F936" s="101"/>
      <c r="G936" s="149"/>
      <c r="H936" s="97"/>
      <c r="I936" s="97"/>
      <c r="J936" s="96"/>
      <c r="K936" s="97"/>
      <c r="L936" s="34">
        <v>10000000</v>
      </c>
      <c r="M936" s="35"/>
      <c r="N936" s="35" t="s">
        <v>33</v>
      </c>
      <c r="O936" s="43" t="str">
        <f>IF(AND('331-CT'!$G$5=TH!G936,OR(M936="331",N936="331")),"x","")</f>
        <v/>
      </c>
      <c r="P936" s="43" t="str">
        <f>IF(AND(A936='111'!$L$11,OR($M936=$P$7,$N936=$P$7)),"x","")</f>
        <v/>
      </c>
      <c r="Q936" s="43" t="str">
        <f>IF(AND($M936=$P$7,$A936&lt;'111'!$L$11),"x","")</f>
        <v/>
      </c>
      <c r="R936" s="43" t="str">
        <f>IF(AND($N936=$P$7,$A936&lt;'111'!$L$11),"x","")</f>
        <v>x</v>
      </c>
    </row>
    <row r="937" spans="1:18" ht="15.75" hidden="1" customHeight="1">
      <c r="A937" s="32">
        <f t="shared" si="80"/>
        <v>5</v>
      </c>
      <c r="B937" s="33">
        <f t="shared" si="81"/>
        <v>42873</v>
      </c>
      <c r="C937" s="108" t="s">
        <v>452</v>
      </c>
      <c r="D937" s="33">
        <v>42873</v>
      </c>
      <c r="E937" s="86" t="s">
        <v>729</v>
      </c>
      <c r="F937" s="101"/>
      <c r="G937" s="149"/>
      <c r="H937" s="97"/>
      <c r="I937" s="97"/>
      <c r="J937" s="96"/>
      <c r="K937" s="97"/>
      <c r="L937" s="34">
        <v>1600000</v>
      </c>
      <c r="M937" s="35"/>
      <c r="N937" s="35" t="s">
        <v>33</v>
      </c>
      <c r="O937" s="43" t="str">
        <f>IF(AND('331-CT'!$G$5=TH!G937,OR(M937="331",N937="331")),"x","")</f>
        <v/>
      </c>
      <c r="P937" s="43" t="str">
        <f>IF(AND(A937='111'!$L$11,OR($M937=$P$7,$N937=$P$7)),"x","")</f>
        <v/>
      </c>
      <c r="Q937" s="43" t="str">
        <f>IF(AND($M937=$P$7,$A937&lt;'111'!$L$11),"x","")</f>
        <v/>
      </c>
      <c r="R937" s="43" t="str">
        <f>IF(AND($N937=$P$7,$A937&lt;'111'!$L$11),"x","")</f>
        <v>x</v>
      </c>
    </row>
    <row r="938" spans="1:18" ht="15.75" hidden="1" customHeight="1">
      <c r="A938" s="32">
        <f t="shared" si="80"/>
        <v>5</v>
      </c>
      <c r="B938" s="33">
        <f t="shared" si="81"/>
        <v>42874</v>
      </c>
      <c r="C938" s="108" t="s">
        <v>443</v>
      </c>
      <c r="D938" s="33">
        <v>42874</v>
      </c>
      <c r="E938" s="86" t="s">
        <v>986</v>
      </c>
      <c r="F938" s="101"/>
      <c r="G938" s="149"/>
      <c r="H938" s="97"/>
      <c r="I938" s="97"/>
      <c r="J938" s="96"/>
      <c r="K938" s="97"/>
      <c r="L938" s="34">
        <v>4930000</v>
      </c>
      <c r="M938" s="35" t="s">
        <v>33</v>
      </c>
      <c r="N938" s="35"/>
      <c r="O938" s="43" t="str">
        <f>IF(AND('331-CT'!$G$5=TH!G938,OR(M938="331",N938="331")),"x","")</f>
        <v/>
      </c>
      <c r="P938" s="43" t="str">
        <f>IF(AND(A938='111'!$L$11,OR($M938=$P$7,$N938=$P$7)),"x","")</f>
        <v/>
      </c>
      <c r="Q938" s="43" t="str">
        <f>IF(AND($M938=$P$7,$A938&lt;'111'!$L$11),"x","")</f>
        <v>x</v>
      </c>
      <c r="R938" s="43" t="str">
        <f>IF(AND($N938=$P$7,$A938&lt;'111'!$L$11),"x","")</f>
        <v/>
      </c>
    </row>
    <row r="939" spans="1:18" ht="15.75" hidden="1" customHeight="1">
      <c r="A939" s="32">
        <f t="shared" si="80"/>
        <v>5</v>
      </c>
      <c r="B939" s="33">
        <f t="shared" si="81"/>
        <v>42874</v>
      </c>
      <c r="C939" s="108" t="s">
        <v>477</v>
      </c>
      <c r="D939" s="33">
        <v>42874</v>
      </c>
      <c r="E939" s="86" t="s">
        <v>987</v>
      </c>
      <c r="F939" s="101"/>
      <c r="G939" s="149"/>
      <c r="H939" s="97"/>
      <c r="I939" s="97"/>
      <c r="J939" s="96"/>
      <c r="K939" s="97"/>
      <c r="L939" s="34">
        <v>1580000</v>
      </c>
      <c r="M939" s="35"/>
      <c r="N939" s="35" t="s">
        <v>33</v>
      </c>
      <c r="O939" s="43" t="str">
        <f>IF(AND('331-CT'!$G$5=TH!G939,OR(M939="331",N939="331")),"x","")</f>
        <v/>
      </c>
      <c r="P939" s="43" t="str">
        <f>IF(AND(A939='111'!$L$11,OR($M939=$P$7,$N939=$P$7)),"x","")</f>
        <v/>
      </c>
      <c r="Q939" s="43" t="str">
        <f>IF(AND($M939=$P$7,$A939&lt;'111'!$L$11),"x","")</f>
        <v/>
      </c>
      <c r="R939" s="43" t="str">
        <f>IF(AND($N939=$P$7,$A939&lt;'111'!$L$11),"x","")</f>
        <v>x</v>
      </c>
    </row>
    <row r="940" spans="1:18" ht="15.75" hidden="1" customHeight="1">
      <c r="A940" s="32">
        <f t="shared" si="80"/>
        <v>5</v>
      </c>
      <c r="B940" s="33">
        <f t="shared" si="81"/>
        <v>42874</v>
      </c>
      <c r="C940" s="108" t="s">
        <v>478</v>
      </c>
      <c r="D940" s="33">
        <v>42874</v>
      </c>
      <c r="E940" s="86" t="s">
        <v>988</v>
      </c>
      <c r="F940" s="101"/>
      <c r="G940" s="149"/>
      <c r="H940" s="97"/>
      <c r="I940" s="97"/>
      <c r="J940" s="96"/>
      <c r="K940" s="97"/>
      <c r="L940" s="34">
        <v>15011000</v>
      </c>
      <c r="M940" s="35"/>
      <c r="N940" s="35" t="s">
        <v>33</v>
      </c>
      <c r="O940" s="43" t="str">
        <f>IF(AND('331-CT'!$G$5=TH!G940,OR(M940="331",N940="331")),"x","")</f>
        <v/>
      </c>
      <c r="P940" s="43" t="str">
        <f>IF(AND(A940='111'!$L$11,OR($M940=$P$7,$N940=$P$7)),"x","")</f>
        <v/>
      </c>
      <c r="Q940" s="43" t="str">
        <f>IF(AND($M940=$P$7,$A940&lt;'111'!$L$11),"x","")</f>
        <v/>
      </c>
      <c r="R940" s="43" t="str">
        <f>IF(AND($N940=$P$7,$A940&lt;'111'!$L$11),"x","")</f>
        <v>x</v>
      </c>
    </row>
    <row r="941" spans="1:18" ht="15.75" hidden="1" customHeight="1">
      <c r="A941" s="32">
        <f t="shared" si="80"/>
        <v>5</v>
      </c>
      <c r="B941" s="33">
        <f t="shared" si="81"/>
        <v>42874</v>
      </c>
      <c r="C941" s="108" t="s">
        <v>479</v>
      </c>
      <c r="D941" s="33">
        <v>42874</v>
      </c>
      <c r="E941" s="86" t="s">
        <v>630</v>
      </c>
      <c r="F941" s="101"/>
      <c r="G941" s="149" t="s">
        <v>707</v>
      </c>
      <c r="H941" s="97"/>
      <c r="I941" s="97"/>
      <c r="J941" s="96"/>
      <c r="K941" s="97"/>
      <c r="L941" s="34">
        <v>100000000</v>
      </c>
      <c r="M941" s="35" t="s">
        <v>8</v>
      </c>
      <c r="N941" s="35" t="s">
        <v>33</v>
      </c>
      <c r="O941" s="43" t="str">
        <f>IF(AND('331-CT'!$G$5=TH!G941,OR(M941="331",N941="331")),"x","")</f>
        <v/>
      </c>
      <c r="P941" s="43" t="str">
        <f>IF(AND(A941='111'!$L$11,OR($M941=$P$7,$N941=$P$7)),"x","")</f>
        <v/>
      </c>
      <c r="Q941" s="43" t="str">
        <f>IF(AND($M941=$P$7,$A941&lt;'111'!$L$11),"x","")</f>
        <v/>
      </c>
      <c r="R941" s="43" t="str">
        <f>IF(AND($N941=$P$7,$A941&lt;'111'!$L$11),"x","")</f>
        <v>x</v>
      </c>
    </row>
    <row r="942" spans="1:18" ht="15.75" hidden="1" customHeight="1">
      <c r="A942" s="32">
        <f t="shared" ref="A942" si="86">IF(B942&lt;&gt;"",MONTH(B942),"")</f>
        <v>5</v>
      </c>
      <c r="B942" s="33">
        <f t="shared" ref="B942" si="87">D942</f>
        <v>42874</v>
      </c>
      <c r="C942" s="108" t="s">
        <v>479</v>
      </c>
      <c r="D942" s="33">
        <v>42874</v>
      </c>
      <c r="E942" s="86" t="s">
        <v>951</v>
      </c>
      <c r="F942" s="101"/>
      <c r="G942" s="149" t="s">
        <v>707</v>
      </c>
      <c r="H942" s="97"/>
      <c r="I942" s="97"/>
      <c r="J942" s="96"/>
      <c r="K942" s="97"/>
      <c r="L942" s="34">
        <v>33000</v>
      </c>
      <c r="M942" s="35"/>
      <c r="N942" s="35" t="s">
        <v>33</v>
      </c>
      <c r="O942" s="43" t="str">
        <f>IF(AND('331-CT'!$G$5=TH!G942,OR(M942="331",N942="331")),"x","")</f>
        <v/>
      </c>
      <c r="P942" s="43" t="str">
        <f>IF(AND(A942='111'!$L$11,OR($M942=$P$7,$N942=$P$7)),"x","")</f>
        <v/>
      </c>
      <c r="Q942" s="43" t="str">
        <f>IF(AND($M942=$P$7,$A942&lt;'111'!$L$11),"x","")</f>
        <v/>
      </c>
      <c r="R942" s="43" t="str">
        <f>IF(AND($N942=$P$7,$A942&lt;'111'!$L$11),"x","")</f>
        <v>x</v>
      </c>
    </row>
    <row r="943" spans="1:18" ht="15.75" hidden="1" customHeight="1">
      <c r="A943" s="32">
        <f t="shared" si="80"/>
        <v>5</v>
      </c>
      <c r="B943" s="33">
        <f t="shared" si="81"/>
        <v>42874</v>
      </c>
      <c r="C943" s="108" t="s">
        <v>480</v>
      </c>
      <c r="D943" s="33">
        <v>42874</v>
      </c>
      <c r="E943" s="86"/>
      <c r="F943" s="101"/>
      <c r="G943" s="149"/>
      <c r="H943" s="97"/>
      <c r="I943" s="97"/>
      <c r="J943" s="96"/>
      <c r="K943" s="97"/>
      <c r="L943" s="34">
        <v>81531000</v>
      </c>
      <c r="M943" s="35"/>
      <c r="N943" s="35" t="s">
        <v>33</v>
      </c>
      <c r="O943" s="43" t="str">
        <f>IF(AND('331-CT'!$G$5=TH!G943,OR(M943="331",N943="331")),"x","")</f>
        <v/>
      </c>
      <c r="P943" s="43" t="str">
        <f>IF(AND(A943='111'!$L$11,OR($M943=$P$7,$N943=$P$7)),"x","")</f>
        <v/>
      </c>
      <c r="Q943" s="43" t="str">
        <f>IF(AND($M943=$P$7,$A943&lt;'111'!$L$11),"x","")</f>
        <v/>
      </c>
      <c r="R943" s="43" t="str">
        <f>IF(AND($N943=$P$7,$A943&lt;'111'!$L$11),"x","")</f>
        <v>x</v>
      </c>
    </row>
    <row r="944" spans="1:18" ht="15.75" hidden="1" customHeight="1">
      <c r="A944" s="32">
        <f t="shared" si="80"/>
        <v>5</v>
      </c>
      <c r="B944" s="33">
        <f t="shared" si="81"/>
        <v>42874</v>
      </c>
      <c r="C944" s="108" t="s">
        <v>486</v>
      </c>
      <c r="D944" s="33">
        <v>42874</v>
      </c>
      <c r="E944" s="86"/>
      <c r="F944" s="101"/>
      <c r="G944" s="149"/>
      <c r="H944" s="97"/>
      <c r="I944" s="97"/>
      <c r="J944" s="96"/>
      <c r="K944" s="97"/>
      <c r="L944" s="34">
        <v>10000000</v>
      </c>
      <c r="M944" s="35"/>
      <c r="N944" s="35" t="s">
        <v>33</v>
      </c>
      <c r="O944" s="43" t="str">
        <f>IF(AND('331-CT'!$G$5=TH!G944,OR(M944="331",N944="331")),"x","")</f>
        <v/>
      </c>
      <c r="P944" s="43" t="str">
        <f>IF(AND(A944='111'!$L$11,OR($M944=$P$7,$N944=$P$7)),"x","")</f>
        <v/>
      </c>
      <c r="Q944" s="43" t="str">
        <f>IF(AND($M944=$P$7,$A944&lt;'111'!$L$11),"x","")</f>
        <v/>
      </c>
      <c r="R944" s="43" t="str">
        <f>IF(AND($N944=$P$7,$A944&lt;'111'!$L$11),"x","")</f>
        <v>x</v>
      </c>
    </row>
    <row r="945" spans="1:18" ht="15.75" hidden="1" customHeight="1">
      <c r="A945" s="32">
        <f t="shared" si="80"/>
        <v>5</v>
      </c>
      <c r="B945" s="33">
        <f t="shared" si="81"/>
        <v>42874</v>
      </c>
      <c r="C945" s="108" t="s">
        <v>487</v>
      </c>
      <c r="D945" s="33">
        <v>42874</v>
      </c>
      <c r="E945" s="86"/>
      <c r="F945" s="101"/>
      <c r="G945" s="149"/>
      <c r="H945" s="97"/>
      <c r="I945" s="97"/>
      <c r="J945" s="96"/>
      <c r="K945" s="97"/>
      <c r="L945" s="34">
        <v>600000</v>
      </c>
      <c r="M945" s="35"/>
      <c r="N945" s="35" t="s">
        <v>33</v>
      </c>
      <c r="O945" s="43" t="str">
        <f>IF(AND('331-CT'!$G$5=TH!G945,OR(M945="331",N945="331")),"x","")</f>
        <v/>
      </c>
      <c r="P945" s="43" t="str">
        <f>IF(AND(A945='111'!$L$11,OR($M945=$P$7,$N945=$P$7)),"x","")</f>
        <v/>
      </c>
      <c r="Q945" s="43" t="str">
        <f>IF(AND($M945=$P$7,$A945&lt;'111'!$L$11),"x","")</f>
        <v/>
      </c>
      <c r="R945" s="43" t="str">
        <f>IF(AND($N945=$P$7,$A945&lt;'111'!$L$11),"x","")</f>
        <v>x</v>
      </c>
    </row>
    <row r="946" spans="1:18" ht="15.75" hidden="1" customHeight="1">
      <c r="A946" s="32">
        <f t="shared" si="80"/>
        <v>5</v>
      </c>
      <c r="B946" s="33">
        <f t="shared" si="81"/>
        <v>42874</v>
      </c>
      <c r="C946" s="108" t="s">
        <v>488</v>
      </c>
      <c r="D946" s="33">
        <v>42874</v>
      </c>
      <c r="E946" s="86"/>
      <c r="F946" s="101"/>
      <c r="G946" s="149"/>
      <c r="H946" s="97"/>
      <c r="I946" s="97"/>
      <c r="J946" s="96"/>
      <c r="K946" s="97"/>
      <c r="L946" s="34">
        <v>2200000</v>
      </c>
      <c r="M946" s="35"/>
      <c r="N946" s="35" t="s">
        <v>33</v>
      </c>
      <c r="O946" s="43" t="str">
        <f>IF(AND('331-CT'!$G$5=TH!G946,OR(M946="331",N946="331")),"x","")</f>
        <v/>
      </c>
      <c r="P946" s="43" t="str">
        <f>IF(AND(A946='111'!$L$11,OR($M946=$P$7,$N946=$P$7)),"x","")</f>
        <v/>
      </c>
      <c r="Q946" s="43" t="str">
        <f>IF(AND($M946=$P$7,$A946&lt;'111'!$L$11),"x","")</f>
        <v/>
      </c>
      <c r="R946" s="43" t="str">
        <f>IF(AND($N946=$P$7,$A946&lt;'111'!$L$11),"x","")</f>
        <v>x</v>
      </c>
    </row>
    <row r="947" spans="1:18" ht="15.75" hidden="1" customHeight="1">
      <c r="A947" s="32">
        <f t="shared" si="80"/>
        <v>5</v>
      </c>
      <c r="B947" s="33">
        <f t="shared" si="81"/>
        <v>42875</v>
      </c>
      <c r="C947" s="108" t="s">
        <v>445</v>
      </c>
      <c r="D947" s="33">
        <v>42875</v>
      </c>
      <c r="E947" s="86"/>
      <c r="F947" s="101"/>
      <c r="G947" s="149"/>
      <c r="H947" s="97"/>
      <c r="I947" s="97"/>
      <c r="J947" s="96"/>
      <c r="K947" s="97"/>
      <c r="L947" s="34">
        <v>4150000000</v>
      </c>
      <c r="M947" s="35" t="s">
        <v>33</v>
      </c>
      <c r="N947" s="35"/>
      <c r="O947" s="43" t="str">
        <f>IF(AND('331-CT'!$G$5=TH!G947,OR(M947="331",N947="331")),"x","")</f>
        <v/>
      </c>
      <c r="P947" s="43" t="str">
        <f>IF(AND(A947='111'!$L$11,OR($M947=$P$7,$N947=$P$7)),"x","")</f>
        <v/>
      </c>
      <c r="Q947" s="43" t="str">
        <f>IF(AND($M947=$P$7,$A947&lt;'111'!$L$11),"x","")</f>
        <v>x</v>
      </c>
      <c r="R947" s="43" t="str">
        <f>IF(AND($N947=$P$7,$A947&lt;'111'!$L$11),"x","")</f>
        <v/>
      </c>
    </row>
    <row r="948" spans="1:18" ht="15.75" hidden="1" customHeight="1">
      <c r="A948" s="32">
        <f t="shared" si="80"/>
        <v>5</v>
      </c>
      <c r="B948" s="33">
        <f t="shared" si="81"/>
        <v>42876</v>
      </c>
      <c r="C948" s="108" t="s">
        <v>489</v>
      </c>
      <c r="D948" s="33">
        <v>42876</v>
      </c>
      <c r="E948" s="86"/>
      <c r="F948" s="101"/>
      <c r="G948" s="149"/>
      <c r="H948" s="97"/>
      <c r="I948" s="97"/>
      <c r="J948" s="96"/>
      <c r="K948" s="97"/>
      <c r="L948" s="34">
        <v>3500000000</v>
      </c>
      <c r="M948" s="35"/>
      <c r="N948" s="35" t="s">
        <v>33</v>
      </c>
      <c r="O948" s="43" t="str">
        <f>IF(AND('331-CT'!$G$5=TH!G948,OR(M948="331",N948="331")),"x","")</f>
        <v/>
      </c>
      <c r="P948" s="43" t="str">
        <f>IF(AND(A948='111'!$L$11,OR($M948=$P$7,$N948=$P$7)),"x","")</f>
        <v/>
      </c>
      <c r="Q948" s="43" t="str">
        <f>IF(AND($M948=$P$7,$A948&lt;'111'!$L$11),"x","")</f>
        <v/>
      </c>
      <c r="R948" s="43" t="str">
        <f>IF(AND($N948=$P$7,$A948&lt;'111'!$L$11),"x","")</f>
        <v>x</v>
      </c>
    </row>
    <row r="949" spans="1:18" ht="15.75" hidden="1" customHeight="1">
      <c r="A949" s="32">
        <f t="shared" si="80"/>
        <v>5</v>
      </c>
      <c r="B949" s="33">
        <f t="shared" si="81"/>
        <v>42876</v>
      </c>
      <c r="C949" s="108" t="s">
        <v>490</v>
      </c>
      <c r="D949" s="33">
        <v>42876</v>
      </c>
      <c r="E949" s="86"/>
      <c r="F949" s="101"/>
      <c r="G949" s="149"/>
      <c r="H949" s="97"/>
      <c r="I949" s="97"/>
      <c r="J949" s="96"/>
      <c r="K949" s="97"/>
      <c r="L949" s="34">
        <v>10000000</v>
      </c>
      <c r="M949" s="35"/>
      <c r="N949" s="35" t="s">
        <v>33</v>
      </c>
      <c r="O949" s="43" t="str">
        <f>IF(AND('331-CT'!$G$5=TH!G949,OR(M949="331",N949="331")),"x","")</f>
        <v/>
      </c>
      <c r="P949" s="43" t="str">
        <f>IF(AND(A949='111'!$L$11,OR($M949=$P$7,$N949=$P$7)),"x","")</f>
        <v/>
      </c>
      <c r="Q949" s="43" t="str">
        <f>IF(AND($M949=$P$7,$A949&lt;'111'!$L$11),"x","")</f>
        <v/>
      </c>
      <c r="R949" s="43" t="str">
        <f>IF(AND($N949=$P$7,$A949&lt;'111'!$L$11),"x","")</f>
        <v>x</v>
      </c>
    </row>
    <row r="950" spans="1:18" ht="15.75" hidden="1" customHeight="1">
      <c r="A950" s="32">
        <f t="shared" si="80"/>
        <v>5</v>
      </c>
      <c r="B950" s="33">
        <f t="shared" si="81"/>
        <v>42876</v>
      </c>
      <c r="C950" s="108" t="s">
        <v>491</v>
      </c>
      <c r="D950" s="33">
        <v>42876</v>
      </c>
      <c r="E950" s="86"/>
      <c r="F950" s="101"/>
      <c r="G950" s="149"/>
      <c r="H950" s="97"/>
      <c r="I950" s="97"/>
      <c r="J950" s="96"/>
      <c r="K950" s="97"/>
      <c r="L950" s="34">
        <v>5000000</v>
      </c>
      <c r="M950" s="35"/>
      <c r="N950" s="35" t="s">
        <v>33</v>
      </c>
      <c r="O950" s="43" t="str">
        <f>IF(AND('331-CT'!$G$5=TH!G950,OR(M950="331",N950="331")),"x","")</f>
        <v/>
      </c>
      <c r="P950" s="43" t="str">
        <f>IF(AND(A950='111'!$L$11,OR($M950=$P$7,$N950=$P$7)),"x","")</f>
        <v/>
      </c>
      <c r="Q950" s="43" t="str">
        <f>IF(AND($M950=$P$7,$A950&lt;'111'!$L$11),"x","")</f>
        <v/>
      </c>
      <c r="R950" s="43" t="str">
        <f>IF(AND($N950=$P$7,$A950&lt;'111'!$L$11),"x","")</f>
        <v>x</v>
      </c>
    </row>
    <row r="951" spans="1:18" ht="15.75" hidden="1" customHeight="1">
      <c r="A951" s="32">
        <f t="shared" si="80"/>
        <v>5</v>
      </c>
      <c r="B951" s="33">
        <f t="shared" si="81"/>
        <v>42876</v>
      </c>
      <c r="C951" s="108" t="s">
        <v>492</v>
      </c>
      <c r="D951" s="33">
        <v>42876</v>
      </c>
      <c r="E951" s="86"/>
      <c r="F951" s="101"/>
      <c r="G951" s="149"/>
      <c r="H951" s="97"/>
      <c r="I951" s="97"/>
      <c r="J951" s="96"/>
      <c r="K951" s="97"/>
      <c r="L951" s="34">
        <v>500000</v>
      </c>
      <c r="M951" s="35"/>
      <c r="N951" s="35" t="s">
        <v>33</v>
      </c>
      <c r="O951" s="43" t="str">
        <f>IF(AND('331-CT'!$G$5=TH!G951,OR(M951="331",N951="331")),"x","")</f>
        <v/>
      </c>
      <c r="P951" s="43" t="str">
        <f>IF(AND(A951='111'!$L$11,OR($M951=$P$7,$N951=$P$7)),"x","")</f>
        <v/>
      </c>
      <c r="Q951" s="43" t="str">
        <f>IF(AND($M951=$P$7,$A951&lt;'111'!$L$11),"x","")</f>
        <v/>
      </c>
      <c r="R951" s="43" t="str">
        <f>IF(AND($N951=$P$7,$A951&lt;'111'!$L$11),"x","")</f>
        <v>x</v>
      </c>
    </row>
    <row r="952" spans="1:18" ht="15.75" hidden="1" customHeight="1">
      <c r="A952" s="32">
        <f t="shared" si="80"/>
        <v>5</v>
      </c>
      <c r="B952" s="33">
        <f t="shared" si="81"/>
        <v>42876</v>
      </c>
      <c r="C952" s="108" t="s">
        <v>493</v>
      </c>
      <c r="D952" s="33">
        <v>42876</v>
      </c>
      <c r="E952" s="86"/>
      <c r="F952" s="101"/>
      <c r="G952" s="149"/>
      <c r="H952" s="97"/>
      <c r="I952" s="97"/>
      <c r="J952" s="96"/>
      <c r="K952" s="97"/>
      <c r="L952" s="34">
        <v>500000</v>
      </c>
      <c r="M952" s="35"/>
      <c r="N952" s="35" t="s">
        <v>33</v>
      </c>
      <c r="O952" s="43" t="str">
        <f>IF(AND('331-CT'!$G$5=TH!G952,OR(M952="331",N952="331")),"x","")</f>
        <v/>
      </c>
      <c r="P952" s="43" t="str">
        <f>IF(AND(A952='111'!$L$11,OR($M952=$P$7,$N952=$P$7)),"x","")</f>
        <v/>
      </c>
      <c r="Q952" s="43" t="str">
        <f>IF(AND($M952=$P$7,$A952&lt;'111'!$L$11),"x","")</f>
        <v/>
      </c>
      <c r="R952" s="43" t="str">
        <f>IF(AND($N952=$P$7,$A952&lt;'111'!$L$11),"x","")</f>
        <v>x</v>
      </c>
    </row>
    <row r="953" spans="1:18" ht="15.75" hidden="1" customHeight="1">
      <c r="A953" s="32">
        <f t="shared" si="80"/>
        <v>5</v>
      </c>
      <c r="B953" s="33">
        <f t="shared" si="81"/>
        <v>42876</v>
      </c>
      <c r="C953" s="108" t="s">
        <v>494</v>
      </c>
      <c r="D953" s="33">
        <v>42876</v>
      </c>
      <c r="E953" s="86"/>
      <c r="F953" s="101"/>
      <c r="G953" s="149"/>
      <c r="H953" s="97"/>
      <c r="I953" s="97"/>
      <c r="J953" s="96"/>
      <c r="K953" s="97"/>
      <c r="L953" s="34">
        <v>32793000</v>
      </c>
      <c r="M953" s="35"/>
      <c r="N953" s="35" t="s">
        <v>33</v>
      </c>
      <c r="O953" s="43" t="str">
        <f>IF(AND('331-CT'!$G$5=TH!G953,OR(M953="331",N953="331")),"x","")</f>
        <v/>
      </c>
      <c r="P953" s="43" t="str">
        <f>IF(AND(A953='111'!$L$11,OR($M953=$P$7,$N953=$P$7)),"x","")</f>
        <v/>
      </c>
      <c r="Q953" s="43" t="str">
        <f>IF(AND($M953=$P$7,$A953&lt;'111'!$L$11),"x","")</f>
        <v/>
      </c>
      <c r="R953" s="43" t="str">
        <f>IF(AND($N953=$P$7,$A953&lt;'111'!$L$11),"x","")</f>
        <v>x</v>
      </c>
    </row>
    <row r="954" spans="1:18" ht="15.75" hidden="1" customHeight="1">
      <c r="A954" s="32">
        <f t="shared" si="80"/>
        <v>5</v>
      </c>
      <c r="B954" s="33">
        <f t="shared" si="81"/>
        <v>42876</v>
      </c>
      <c r="C954" s="108" t="s">
        <v>495</v>
      </c>
      <c r="D954" s="33">
        <v>42876</v>
      </c>
      <c r="E954" s="86"/>
      <c r="F954" s="101"/>
      <c r="G954" s="149"/>
      <c r="H954" s="97"/>
      <c r="I954" s="97"/>
      <c r="J954" s="96"/>
      <c r="K954" s="97"/>
      <c r="L954" s="34">
        <v>10011000</v>
      </c>
      <c r="M954" s="35"/>
      <c r="N954" s="35" t="s">
        <v>33</v>
      </c>
      <c r="O954" s="43" t="str">
        <f>IF(AND('331-CT'!$G$5=TH!G954,OR(M954="331",N954="331")),"x","")</f>
        <v/>
      </c>
      <c r="P954" s="43" t="str">
        <f>IF(AND(A954='111'!$L$11,OR($M954=$P$7,$N954=$P$7)),"x","")</f>
        <v/>
      </c>
      <c r="Q954" s="43" t="str">
        <f>IF(AND($M954=$P$7,$A954&lt;'111'!$L$11),"x","")</f>
        <v/>
      </c>
      <c r="R954" s="43" t="str">
        <f>IF(AND($N954=$P$7,$A954&lt;'111'!$L$11),"x","")</f>
        <v>x</v>
      </c>
    </row>
    <row r="955" spans="1:18" ht="15.75" hidden="1" customHeight="1">
      <c r="A955" s="32">
        <f t="shared" si="80"/>
        <v>5</v>
      </c>
      <c r="B955" s="33">
        <f t="shared" si="81"/>
        <v>42876</v>
      </c>
      <c r="C955" s="108" t="s">
        <v>506</v>
      </c>
      <c r="D955" s="33">
        <v>42876</v>
      </c>
      <c r="E955" s="86"/>
      <c r="F955" s="101"/>
      <c r="G955" s="149"/>
      <c r="H955" s="97"/>
      <c r="I955" s="97"/>
      <c r="J955" s="96"/>
      <c r="K955" s="97"/>
      <c r="L955" s="34">
        <v>4674000</v>
      </c>
      <c r="M955" s="35"/>
      <c r="N955" s="35" t="s">
        <v>33</v>
      </c>
      <c r="O955" s="43" t="str">
        <f>IF(AND('331-CT'!$G$5=TH!G955,OR(M955="331",N955="331")),"x","")</f>
        <v/>
      </c>
      <c r="P955" s="43" t="str">
        <f>IF(AND(A955='111'!$L$11,OR($M955=$P$7,$N955=$P$7)),"x","")</f>
        <v/>
      </c>
      <c r="Q955" s="43" t="str">
        <f>IF(AND($M955=$P$7,$A955&lt;'111'!$L$11),"x","")</f>
        <v/>
      </c>
      <c r="R955" s="43" t="str">
        <f>IF(AND($N955=$P$7,$A955&lt;'111'!$L$11),"x","")</f>
        <v>x</v>
      </c>
    </row>
    <row r="956" spans="1:18" ht="15.75" hidden="1" customHeight="1">
      <c r="A956" s="32">
        <f t="shared" si="80"/>
        <v>5</v>
      </c>
      <c r="B956" s="33">
        <f t="shared" si="81"/>
        <v>42876</v>
      </c>
      <c r="C956" s="108" t="s">
        <v>483</v>
      </c>
      <c r="D956" s="33">
        <v>42876</v>
      </c>
      <c r="E956" s="86"/>
      <c r="F956" s="101"/>
      <c r="G956" s="149"/>
      <c r="H956" s="97"/>
      <c r="I956" s="97"/>
      <c r="J956" s="96"/>
      <c r="K956" s="97"/>
      <c r="L956" s="34">
        <v>10000000</v>
      </c>
      <c r="M956" s="35" t="s">
        <v>33</v>
      </c>
      <c r="N956" s="35"/>
      <c r="O956" s="43" t="str">
        <f>IF(AND('331-CT'!$G$5=TH!G956,OR(M956="331",N956="331")),"x","")</f>
        <v/>
      </c>
      <c r="P956" s="43" t="str">
        <f>IF(AND(A956='111'!$L$11,OR($M956=$P$7,$N956=$P$7)),"x","")</f>
        <v/>
      </c>
      <c r="Q956" s="43" t="str">
        <f>IF(AND($M956=$P$7,$A956&lt;'111'!$L$11),"x","")</f>
        <v>x</v>
      </c>
      <c r="R956" s="43" t="str">
        <f>IF(AND($N956=$P$7,$A956&lt;'111'!$L$11),"x","")</f>
        <v/>
      </c>
    </row>
    <row r="957" spans="1:18" ht="15.75" hidden="1" customHeight="1">
      <c r="A957" s="32">
        <f t="shared" si="80"/>
        <v>5</v>
      </c>
      <c r="B957" s="33">
        <f t="shared" si="81"/>
        <v>42876</v>
      </c>
      <c r="C957" s="108" t="s">
        <v>507</v>
      </c>
      <c r="D957" s="33">
        <v>42876</v>
      </c>
      <c r="E957" s="86"/>
      <c r="F957" s="101"/>
      <c r="G957" s="149"/>
      <c r="H957" s="97"/>
      <c r="I957" s="97"/>
      <c r="J957" s="96"/>
      <c r="K957" s="97"/>
      <c r="L957" s="34">
        <v>8800000</v>
      </c>
      <c r="M957" s="35"/>
      <c r="N957" s="35" t="s">
        <v>33</v>
      </c>
      <c r="O957" s="43" t="str">
        <f>IF(AND('331-CT'!$G$5=TH!G957,OR(M957="331",N957="331")),"x","")</f>
        <v/>
      </c>
      <c r="P957" s="43" t="str">
        <f>IF(AND(A957='111'!$L$11,OR($M957=$P$7,$N957=$P$7)),"x","")</f>
        <v/>
      </c>
      <c r="Q957" s="43" t="str">
        <f>IF(AND($M957=$P$7,$A957&lt;'111'!$L$11),"x","")</f>
        <v/>
      </c>
      <c r="R957" s="43" t="str">
        <f>IF(AND($N957=$P$7,$A957&lt;'111'!$L$11),"x","")</f>
        <v>x</v>
      </c>
    </row>
    <row r="958" spans="1:18" ht="15.75" hidden="1" customHeight="1">
      <c r="A958" s="32">
        <f t="shared" si="80"/>
        <v>5</v>
      </c>
      <c r="B958" s="33">
        <f t="shared" si="81"/>
        <v>42876</v>
      </c>
      <c r="C958" s="108" t="s">
        <v>510</v>
      </c>
      <c r="D958" s="33">
        <v>42876</v>
      </c>
      <c r="E958" s="86"/>
      <c r="F958" s="101"/>
      <c r="G958" s="149"/>
      <c r="H958" s="97"/>
      <c r="I958" s="97"/>
      <c r="J958" s="96"/>
      <c r="K958" s="97"/>
      <c r="L958" s="34">
        <v>15000000</v>
      </c>
      <c r="M958" s="35"/>
      <c r="N958" s="35" t="s">
        <v>33</v>
      </c>
      <c r="O958" s="43" t="str">
        <f>IF(AND('331-CT'!$G$5=TH!G958,OR(M958="331",N958="331")),"x","")</f>
        <v/>
      </c>
      <c r="P958" s="43" t="str">
        <f>IF(AND(A958='111'!$L$11,OR($M958=$P$7,$N958=$P$7)),"x","")</f>
        <v/>
      </c>
      <c r="Q958" s="43" t="str">
        <f>IF(AND($M958=$P$7,$A958&lt;'111'!$L$11),"x","")</f>
        <v/>
      </c>
      <c r="R958" s="43" t="str">
        <f>IF(AND($N958=$P$7,$A958&lt;'111'!$L$11),"x","")</f>
        <v>x</v>
      </c>
    </row>
    <row r="959" spans="1:18" ht="15.75" hidden="1" customHeight="1">
      <c r="A959" s="32">
        <f t="shared" si="80"/>
        <v>5</v>
      </c>
      <c r="B959" s="33">
        <f t="shared" si="81"/>
        <v>42876</v>
      </c>
      <c r="C959" s="108" t="s">
        <v>511</v>
      </c>
      <c r="D959" s="33">
        <v>42876</v>
      </c>
      <c r="E959" s="86" t="s">
        <v>630</v>
      </c>
      <c r="F959" s="101" t="s">
        <v>990</v>
      </c>
      <c r="G959" s="7" t="s">
        <v>89</v>
      </c>
      <c r="H959" s="97"/>
      <c r="I959" s="97"/>
      <c r="J959" s="96"/>
      <c r="K959" s="97"/>
      <c r="L959" s="34">
        <v>524483000</v>
      </c>
      <c r="M959" s="35" t="s">
        <v>8</v>
      </c>
      <c r="N959" s="35" t="s">
        <v>33</v>
      </c>
      <c r="O959" s="43" t="str">
        <f>IF(AND('331-CT'!$G$5=TH!G959,OR(M959="331",N959="331")),"x","")</f>
        <v/>
      </c>
      <c r="P959" s="43" t="str">
        <f>IF(AND(A959='111'!$L$11,OR($M959=$P$7,$N959=$P$7)),"x","")</f>
        <v/>
      </c>
      <c r="Q959" s="43" t="str">
        <f>IF(AND($M959=$P$7,$A959&lt;'111'!$L$11),"x","")</f>
        <v/>
      </c>
      <c r="R959" s="43" t="str">
        <f>IF(AND($N959=$P$7,$A959&lt;'111'!$L$11),"x","")</f>
        <v>x</v>
      </c>
    </row>
    <row r="960" spans="1:18" ht="15.75" hidden="1" customHeight="1">
      <c r="A960" s="32">
        <f t="shared" si="80"/>
        <v>5</v>
      </c>
      <c r="B960" s="33">
        <f t="shared" si="81"/>
        <v>42878</v>
      </c>
      <c r="C960" s="108" t="s">
        <v>484</v>
      </c>
      <c r="D960" s="33">
        <v>42878</v>
      </c>
      <c r="E960" s="86"/>
      <c r="F960" s="101"/>
      <c r="G960" s="149"/>
      <c r="H960" s="97"/>
      <c r="I960" s="97"/>
      <c r="J960" s="96"/>
      <c r="K960" s="97"/>
      <c r="L960" s="34">
        <v>580000000</v>
      </c>
      <c r="M960" s="35" t="s">
        <v>33</v>
      </c>
      <c r="N960" s="35"/>
      <c r="O960" s="43" t="str">
        <f>IF(AND('331-CT'!$G$5=TH!G960,OR(M960="331",N960="331")),"x","")</f>
        <v/>
      </c>
      <c r="P960" s="43" t="str">
        <f>IF(AND(A960='111'!$L$11,OR($M960=$P$7,$N960=$P$7)),"x","")</f>
        <v/>
      </c>
      <c r="Q960" s="43" t="str">
        <f>IF(AND($M960=$P$7,$A960&lt;'111'!$L$11),"x","")</f>
        <v>x</v>
      </c>
      <c r="R960" s="43" t="str">
        <f>IF(AND($N960=$P$7,$A960&lt;'111'!$L$11),"x","")</f>
        <v/>
      </c>
    </row>
    <row r="961" spans="1:18" ht="15.75" hidden="1" customHeight="1">
      <c r="A961" s="32">
        <f t="shared" si="80"/>
        <v>5</v>
      </c>
      <c r="B961" s="33">
        <f t="shared" si="81"/>
        <v>42878</v>
      </c>
      <c r="C961" s="108" t="s">
        <v>512</v>
      </c>
      <c r="D961" s="33">
        <v>42878</v>
      </c>
      <c r="E961" s="86"/>
      <c r="F961" s="101"/>
      <c r="G961" s="149"/>
      <c r="H961" s="97"/>
      <c r="I961" s="97"/>
      <c r="J961" s="96"/>
      <c r="K961" s="97"/>
      <c r="L961" s="34">
        <v>720000</v>
      </c>
      <c r="M961" s="35"/>
      <c r="N961" s="35" t="s">
        <v>33</v>
      </c>
      <c r="O961" s="43" t="str">
        <f>IF(AND('331-CT'!$G$5=TH!G961,OR(M961="331",N961="331")),"x","")</f>
        <v/>
      </c>
      <c r="P961" s="43" t="str">
        <f>IF(AND(A961='111'!$L$11,OR($M961=$P$7,$N961=$P$7)),"x","")</f>
        <v/>
      </c>
      <c r="Q961" s="43" t="str">
        <f>IF(AND($M961=$P$7,$A961&lt;'111'!$L$11),"x","")</f>
        <v/>
      </c>
      <c r="R961" s="43" t="str">
        <f>IF(AND($N961=$P$7,$A961&lt;'111'!$L$11),"x","")</f>
        <v>x</v>
      </c>
    </row>
    <row r="962" spans="1:18" ht="15.75" customHeight="1">
      <c r="A962" s="32">
        <f t="shared" si="80"/>
        <v>5</v>
      </c>
      <c r="B962" s="33">
        <f t="shared" si="81"/>
        <v>42862</v>
      </c>
      <c r="C962" s="108"/>
      <c r="D962" s="33">
        <v>42862</v>
      </c>
      <c r="E962" s="86" t="s">
        <v>470</v>
      </c>
      <c r="F962" s="101" t="s">
        <v>832</v>
      </c>
      <c r="G962" s="149" t="s">
        <v>707</v>
      </c>
      <c r="H962" s="97">
        <v>710</v>
      </c>
      <c r="I962" s="97">
        <v>55000</v>
      </c>
      <c r="J962" s="96"/>
      <c r="K962" s="97"/>
      <c r="L962" s="34">
        <f>ROUND(H962*I962,-3)</f>
        <v>39050000</v>
      </c>
      <c r="M962" s="35" t="s">
        <v>92</v>
      </c>
      <c r="N962" s="35" t="s">
        <v>8</v>
      </c>
      <c r="O962" s="43" t="str">
        <f>IF(AND('331-CT'!$G$5=TH!G962,OR(M962="331",N962="331")),"x","")</f>
        <v/>
      </c>
      <c r="P962" s="43" t="str">
        <f>IF(AND(A962='111'!$L$11,OR($M962=$P$7,$N962=$P$7)),"x","")</f>
        <v/>
      </c>
      <c r="Q962" s="43" t="str">
        <f>IF(AND($M962=$P$7,$A962&lt;'111'!$L$11),"x","")</f>
        <v/>
      </c>
      <c r="R962" s="43" t="str">
        <f>IF(AND($N962=$P$7,$A962&lt;'111'!$L$11),"x","")</f>
        <v/>
      </c>
    </row>
    <row r="963" spans="1:18" ht="15.75" customHeight="1">
      <c r="A963" s="32">
        <f t="shared" si="80"/>
        <v>5</v>
      </c>
      <c r="B963" s="33">
        <f t="shared" si="81"/>
        <v>42862</v>
      </c>
      <c r="C963" s="108"/>
      <c r="D963" s="33">
        <v>42862</v>
      </c>
      <c r="E963" s="86" t="s">
        <v>844</v>
      </c>
      <c r="F963" s="101" t="s">
        <v>832</v>
      </c>
      <c r="G963" s="149" t="s">
        <v>707</v>
      </c>
      <c r="H963" s="97">
        <v>363.3</v>
      </c>
      <c r="I963" s="97">
        <v>46000</v>
      </c>
      <c r="J963" s="96"/>
      <c r="K963" s="97"/>
      <c r="L963" s="34">
        <f>ROUND(H963*I963,-3)</f>
        <v>16712000</v>
      </c>
      <c r="M963" s="35" t="s">
        <v>92</v>
      </c>
      <c r="N963" s="35" t="s">
        <v>8</v>
      </c>
      <c r="O963" s="43" t="str">
        <f>IF(AND('331-CT'!$G$5=TH!G963,OR(M963="331",N963="331")),"x","")</f>
        <v/>
      </c>
      <c r="P963" s="43" t="str">
        <f>IF(AND(A963='111'!$L$11,OR($M963=$P$7,$N963=$P$7)),"x","")</f>
        <v/>
      </c>
      <c r="Q963" s="43" t="str">
        <f>IF(AND($M963=$P$7,$A963&lt;'111'!$L$11),"x","")</f>
        <v/>
      </c>
      <c r="R963" s="43" t="str">
        <f>IF(AND($N963=$P$7,$A963&lt;'111'!$L$11),"x","")</f>
        <v/>
      </c>
    </row>
    <row r="964" spans="1:18" ht="15.75" customHeight="1">
      <c r="A964" s="32">
        <f>IF(B964&lt;&gt;"",MONTH(B964),"")</f>
        <v>4</v>
      </c>
      <c r="B964" s="33">
        <f>D964</f>
        <v>42848</v>
      </c>
      <c r="C964" s="108"/>
      <c r="D964" s="33">
        <v>42848</v>
      </c>
      <c r="E964" s="86" t="s">
        <v>246</v>
      </c>
      <c r="F964" s="101" t="s">
        <v>832</v>
      </c>
      <c r="G964" s="7" t="s">
        <v>109</v>
      </c>
      <c r="H964" s="97">
        <v>1100</v>
      </c>
      <c r="I964" s="97">
        <v>195000</v>
      </c>
      <c r="J964" s="96"/>
      <c r="K964" s="97"/>
      <c r="L964" s="34">
        <f>ROUND(H964*I964,-3)</f>
        <v>214500000</v>
      </c>
      <c r="M964" s="35" t="s">
        <v>92</v>
      </c>
      <c r="N964" s="35" t="s">
        <v>8</v>
      </c>
      <c r="O964" s="43" t="str">
        <f>IF(AND('331-CT'!$G$5=TH!G964,OR(M964="331",N964="331")),"x","")</f>
        <v/>
      </c>
      <c r="P964" s="43" t="str">
        <f>IF(AND(A964='111'!$L$11,OR($M964=$P$7,$N964=$P$7)),"x","")</f>
        <v/>
      </c>
      <c r="Q964" s="43" t="str">
        <f>IF(AND($M964=$P$7,$A964&lt;'111'!$L$11),"x","")</f>
        <v/>
      </c>
      <c r="R964" s="43" t="str">
        <f>IF(AND($N964=$P$7,$A964&lt;'111'!$L$11),"x","")</f>
        <v/>
      </c>
    </row>
    <row r="965" spans="1:18" ht="15.75" customHeight="1">
      <c r="A965" s="32">
        <f t="shared" si="80"/>
        <v>5</v>
      </c>
      <c r="B965" s="33">
        <f t="shared" si="81"/>
        <v>42860</v>
      </c>
      <c r="C965" s="108"/>
      <c r="D965" s="33">
        <v>42860</v>
      </c>
      <c r="E965" s="86" t="s">
        <v>246</v>
      </c>
      <c r="F965" s="101" t="s">
        <v>832</v>
      </c>
      <c r="G965" s="7" t="s">
        <v>109</v>
      </c>
      <c r="H965" s="97">
        <v>1952</v>
      </c>
      <c r="I965" s="97">
        <v>195000</v>
      </c>
      <c r="J965" s="96"/>
      <c r="K965" s="97"/>
      <c r="L965" s="34">
        <f t="shared" ref="L965:L973" si="88">ROUND(H965*I965,-3)</f>
        <v>380640000</v>
      </c>
      <c r="M965" s="35" t="s">
        <v>92</v>
      </c>
      <c r="N965" s="35" t="s">
        <v>8</v>
      </c>
      <c r="O965" s="43" t="str">
        <f>IF(AND('331-CT'!$G$5=TH!G965,OR(M965="331",N965="331")),"x","")</f>
        <v/>
      </c>
      <c r="P965" s="43" t="str">
        <f>IF(AND(A965='111'!$L$11,OR($M965=$P$7,$N965=$P$7)),"x","")</f>
        <v/>
      </c>
      <c r="Q965" s="43" t="str">
        <f>IF(AND($M965=$P$7,$A965&lt;'111'!$L$11),"x","")</f>
        <v/>
      </c>
      <c r="R965" s="43" t="str">
        <f>IF(AND($N965=$P$7,$A965&lt;'111'!$L$11),"x","")</f>
        <v/>
      </c>
    </row>
    <row r="966" spans="1:18" ht="15.75" customHeight="1">
      <c r="A966" s="32">
        <f t="shared" si="80"/>
        <v>5</v>
      </c>
      <c r="B966" s="33">
        <f t="shared" si="81"/>
        <v>42865</v>
      </c>
      <c r="C966" s="108"/>
      <c r="D966" s="33">
        <v>42865</v>
      </c>
      <c r="E966" s="86" t="s">
        <v>246</v>
      </c>
      <c r="F966" s="101" t="s">
        <v>832</v>
      </c>
      <c r="G966" s="7" t="s">
        <v>109</v>
      </c>
      <c r="H966" s="97">
        <v>1330</v>
      </c>
      <c r="I966" s="97">
        <v>195000</v>
      </c>
      <c r="J966" s="96"/>
      <c r="K966" s="97"/>
      <c r="L966" s="34">
        <f t="shared" si="88"/>
        <v>259350000</v>
      </c>
      <c r="M966" s="35" t="s">
        <v>92</v>
      </c>
      <c r="N966" s="35" t="s">
        <v>8</v>
      </c>
      <c r="O966" s="43" t="str">
        <f>IF(AND('331-CT'!$G$5=TH!G966,OR(M966="331",N966="331")),"x","")</f>
        <v/>
      </c>
      <c r="P966" s="43" t="str">
        <f>IF(AND(A966='111'!$L$11,OR($M966=$P$7,$N966=$P$7)),"x","")</f>
        <v/>
      </c>
      <c r="Q966" s="43" t="str">
        <f>IF(AND($M966=$P$7,$A966&lt;'111'!$L$11),"x","")</f>
        <v/>
      </c>
      <c r="R966" s="43" t="str">
        <f>IF(AND($N966=$P$7,$A966&lt;'111'!$L$11),"x","")</f>
        <v/>
      </c>
    </row>
    <row r="967" spans="1:18" ht="15.75" customHeight="1">
      <c r="A967" s="32">
        <f t="shared" si="80"/>
        <v>5</v>
      </c>
      <c r="B967" s="33">
        <f t="shared" si="81"/>
        <v>42866</v>
      </c>
      <c r="C967" s="108"/>
      <c r="D967" s="33">
        <v>42866</v>
      </c>
      <c r="E967" s="86" t="s">
        <v>246</v>
      </c>
      <c r="F967" s="101" t="s">
        <v>832</v>
      </c>
      <c r="G967" s="7" t="s">
        <v>109</v>
      </c>
      <c r="H967" s="97">
        <v>1820</v>
      </c>
      <c r="I967" s="97">
        <v>195000</v>
      </c>
      <c r="J967" s="96"/>
      <c r="K967" s="97"/>
      <c r="L967" s="34">
        <f t="shared" si="88"/>
        <v>354900000</v>
      </c>
      <c r="M967" s="35" t="s">
        <v>92</v>
      </c>
      <c r="N967" s="35" t="s">
        <v>8</v>
      </c>
      <c r="O967" s="43" t="str">
        <f>IF(AND('331-CT'!$G$5=TH!G967,OR(M967="331",N967="331")),"x","")</f>
        <v/>
      </c>
      <c r="P967" s="43" t="str">
        <f>IF(AND(A967='111'!$L$11,OR($M967=$P$7,$N967=$P$7)),"x","")</f>
        <v/>
      </c>
      <c r="Q967" s="43" t="str">
        <f>IF(AND($M967=$P$7,$A967&lt;'111'!$L$11),"x","")</f>
        <v/>
      </c>
      <c r="R967" s="43" t="str">
        <f>IF(AND($N967=$P$7,$A967&lt;'111'!$L$11),"x","")</f>
        <v/>
      </c>
    </row>
    <row r="968" spans="1:18" ht="15.75" customHeight="1">
      <c r="A968" s="32">
        <f t="shared" si="80"/>
        <v>5</v>
      </c>
      <c r="B968" s="33">
        <f t="shared" si="81"/>
        <v>42873</v>
      </c>
      <c r="C968" s="108"/>
      <c r="D968" s="33">
        <v>42873</v>
      </c>
      <c r="E968" s="86" t="s">
        <v>246</v>
      </c>
      <c r="F968" s="101" t="s">
        <v>832</v>
      </c>
      <c r="G968" s="7" t="s">
        <v>109</v>
      </c>
      <c r="H968" s="97">
        <v>2710</v>
      </c>
      <c r="I968" s="97">
        <v>195000</v>
      </c>
      <c r="J968" s="96"/>
      <c r="K968" s="97"/>
      <c r="L968" s="34">
        <f t="shared" si="88"/>
        <v>528450000</v>
      </c>
      <c r="M968" s="35" t="s">
        <v>92</v>
      </c>
      <c r="N968" s="35" t="s">
        <v>8</v>
      </c>
      <c r="O968" s="43" t="str">
        <f>IF(AND('331-CT'!$G$5=TH!G968,OR(M968="331",N968="331")),"x","")</f>
        <v/>
      </c>
      <c r="P968" s="43" t="str">
        <f>IF(AND(A968='111'!$L$11,OR($M968=$P$7,$N968=$P$7)),"x","")</f>
        <v/>
      </c>
      <c r="Q968" s="43" t="str">
        <f>IF(AND($M968=$P$7,$A968&lt;'111'!$L$11),"x","")</f>
        <v/>
      </c>
      <c r="R968" s="43" t="str">
        <f>IF(AND($N968=$P$7,$A968&lt;'111'!$L$11),"x","")</f>
        <v/>
      </c>
    </row>
    <row r="969" spans="1:18" ht="15.75" customHeight="1">
      <c r="A969" s="32">
        <f t="shared" si="80"/>
        <v>4</v>
      </c>
      <c r="B969" s="33">
        <f t="shared" si="81"/>
        <v>42844</v>
      </c>
      <c r="C969" s="108"/>
      <c r="D969" s="33">
        <v>42844</v>
      </c>
      <c r="E969" s="86" t="s">
        <v>992</v>
      </c>
      <c r="F969" s="101" t="s">
        <v>832</v>
      </c>
      <c r="G969" s="7" t="s">
        <v>80</v>
      </c>
      <c r="H969" s="97">
        <v>530</v>
      </c>
      <c r="I969" s="97">
        <v>13000</v>
      </c>
      <c r="J969" s="96"/>
      <c r="K969" s="97"/>
      <c r="L969" s="34">
        <f t="shared" si="88"/>
        <v>6890000</v>
      </c>
      <c r="M969" s="35" t="s">
        <v>92</v>
      </c>
      <c r="N969" s="35" t="s">
        <v>8</v>
      </c>
      <c r="O969" s="43" t="str">
        <f>IF(AND('331-CT'!$G$5=TH!G969,OR(M969="331",N969="331")),"x","")</f>
        <v/>
      </c>
      <c r="P969" s="43" t="str">
        <f>IF(AND(A969='111'!$L$11,OR($M969=$P$7,$N969=$P$7)),"x","")</f>
        <v/>
      </c>
      <c r="Q969" s="43" t="str">
        <f>IF(AND($M969=$P$7,$A969&lt;'111'!$L$11),"x","")</f>
        <v/>
      </c>
      <c r="R969" s="43" t="str">
        <f>IF(AND($N969=$P$7,$A969&lt;'111'!$L$11),"x","")</f>
        <v/>
      </c>
    </row>
    <row r="970" spans="1:18" ht="15.75" customHeight="1">
      <c r="A970" s="32">
        <f t="shared" si="80"/>
        <v>5</v>
      </c>
      <c r="B970" s="33">
        <f t="shared" si="81"/>
        <v>42865</v>
      </c>
      <c r="C970" s="108"/>
      <c r="D970" s="33">
        <v>42865</v>
      </c>
      <c r="E970" s="86" t="s">
        <v>992</v>
      </c>
      <c r="F970" s="101" t="s">
        <v>832</v>
      </c>
      <c r="G970" s="7" t="s">
        <v>80</v>
      </c>
      <c r="H970" s="97">
        <v>550</v>
      </c>
      <c r="I970" s="97">
        <v>13500</v>
      </c>
      <c r="J970" s="96"/>
      <c r="K970" s="97"/>
      <c r="L970" s="34">
        <f t="shared" si="88"/>
        <v>7425000</v>
      </c>
      <c r="M970" s="35" t="s">
        <v>92</v>
      </c>
      <c r="N970" s="35" t="s">
        <v>8</v>
      </c>
      <c r="O970" s="43" t="str">
        <f>IF(AND('331-CT'!$G$5=TH!G970,OR(M970="331",N970="331")),"x","")</f>
        <v/>
      </c>
      <c r="P970" s="43" t="str">
        <f>IF(AND(A970='111'!$L$11,OR($M970=$P$7,$N970=$P$7)),"x","")</f>
        <v/>
      </c>
      <c r="Q970" s="43" t="str">
        <f>IF(AND($M970=$P$7,$A970&lt;'111'!$L$11),"x","")</f>
        <v/>
      </c>
      <c r="R970" s="43" t="str">
        <f>IF(AND($N970=$P$7,$A970&lt;'111'!$L$11),"x","")</f>
        <v/>
      </c>
    </row>
    <row r="971" spans="1:18" ht="15.75" customHeight="1">
      <c r="A971" s="32">
        <f t="shared" si="80"/>
        <v>5</v>
      </c>
      <c r="B971" s="33">
        <f t="shared" si="81"/>
        <v>42865</v>
      </c>
      <c r="C971" s="108"/>
      <c r="D971" s="33">
        <v>42865</v>
      </c>
      <c r="E971" s="86" t="s">
        <v>992</v>
      </c>
      <c r="F971" s="101" t="s">
        <v>832</v>
      </c>
      <c r="G971" s="7" t="s">
        <v>80</v>
      </c>
      <c r="H971" s="97">
        <v>700</v>
      </c>
      <c r="I971" s="97">
        <v>13000</v>
      </c>
      <c r="J971" s="96"/>
      <c r="K971" s="97"/>
      <c r="L971" s="34">
        <f t="shared" si="88"/>
        <v>9100000</v>
      </c>
      <c r="M971" s="35" t="s">
        <v>92</v>
      </c>
      <c r="N971" s="35" t="s">
        <v>8</v>
      </c>
      <c r="O971" s="43" t="str">
        <f>IF(AND('331-CT'!$G$5=TH!G971,OR(M971="331",N971="331")),"x","")</f>
        <v/>
      </c>
      <c r="P971" s="43" t="str">
        <f>IF(AND(A971='111'!$L$11,OR($M971=$P$7,$N971=$P$7)),"x","")</f>
        <v/>
      </c>
      <c r="Q971" s="43" t="str">
        <f>IF(AND($M971=$P$7,$A971&lt;'111'!$L$11),"x","")</f>
        <v/>
      </c>
      <c r="R971" s="43" t="str">
        <f>IF(AND($N971=$P$7,$A971&lt;'111'!$L$11),"x","")</f>
        <v/>
      </c>
    </row>
    <row r="972" spans="1:18" ht="15.75" customHeight="1">
      <c r="A972" s="32">
        <f t="shared" si="80"/>
        <v>5</v>
      </c>
      <c r="B972" s="33">
        <f t="shared" si="81"/>
        <v>42860</v>
      </c>
      <c r="C972" s="108"/>
      <c r="D972" s="33">
        <v>42860</v>
      </c>
      <c r="E972" s="86" t="s">
        <v>243</v>
      </c>
      <c r="F972" s="101" t="s">
        <v>832</v>
      </c>
      <c r="G972" s="7" t="s">
        <v>111</v>
      </c>
      <c r="H972" s="97">
        <v>458</v>
      </c>
      <c r="I972" s="97">
        <v>85000</v>
      </c>
      <c r="J972" s="96"/>
      <c r="K972" s="97"/>
      <c r="L972" s="34">
        <f t="shared" si="88"/>
        <v>38930000</v>
      </c>
      <c r="M972" s="35" t="s">
        <v>92</v>
      </c>
      <c r="N972" s="35" t="s">
        <v>8</v>
      </c>
      <c r="O972" s="43" t="str">
        <f>IF(AND('331-CT'!$G$5=TH!G972,OR(M972="331",N972="331")),"x","")</f>
        <v/>
      </c>
      <c r="P972" s="43" t="str">
        <f>IF(AND(A972='111'!$L$11,OR($M972=$P$7,$N972=$P$7)),"x","")</f>
        <v/>
      </c>
      <c r="Q972" s="43" t="str">
        <f>IF(AND($M972=$P$7,$A972&lt;'111'!$L$11),"x","")</f>
        <v/>
      </c>
      <c r="R972" s="43" t="str">
        <f>IF(AND($N972=$P$7,$A972&lt;'111'!$L$11),"x","")</f>
        <v/>
      </c>
    </row>
    <row r="973" spans="1:18" ht="15.75" customHeight="1">
      <c r="A973" s="32">
        <f t="shared" si="80"/>
        <v>5</v>
      </c>
      <c r="B973" s="33">
        <f t="shared" si="81"/>
        <v>42864</v>
      </c>
      <c r="C973" s="108"/>
      <c r="D973" s="33">
        <v>42864</v>
      </c>
      <c r="E973" s="86" t="s">
        <v>243</v>
      </c>
      <c r="F973" s="101" t="s">
        <v>832</v>
      </c>
      <c r="G973" s="7" t="s">
        <v>111</v>
      </c>
      <c r="H973" s="97">
        <v>130</v>
      </c>
      <c r="I973" s="97">
        <v>85000</v>
      </c>
      <c r="J973" s="96"/>
      <c r="K973" s="97"/>
      <c r="L973" s="34">
        <f t="shared" si="88"/>
        <v>11050000</v>
      </c>
      <c r="M973" s="35" t="s">
        <v>92</v>
      </c>
      <c r="N973" s="35" t="s">
        <v>8</v>
      </c>
      <c r="O973" s="43" t="str">
        <f>IF(AND('331-CT'!$G$5=TH!G973,OR(M973="331",N973="331")),"x","")</f>
        <v/>
      </c>
      <c r="P973" s="43" t="str">
        <f>IF(AND(A973='111'!$L$11,OR($M973=$P$7,$N973=$P$7)),"x","")</f>
        <v/>
      </c>
      <c r="Q973" s="43" t="str">
        <f>IF(AND($M973=$P$7,$A973&lt;'111'!$L$11),"x","")</f>
        <v/>
      </c>
      <c r="R973" s="43" t="str">
        <f>IF(AND($N973=$P$7,$A973&lt;'111'!$L$11),"x","")</f>
        <v/>
      </c>
    </row>
    <row r="974" spans="1:18" ht="15.75" hidden="1" customHeight="1">
      <c r="A974" s="32">
        <f t="shared" si="80"/>
        <v>5</v>
      </c>
      <c r="B974" s="33">
        <f t="shared" si="81"/>
        <v>42878</v>
      </c>
      <c r="C974" s="108" t="s">
        <v>515</v>
      </c>
      <c r="D974" s="33">
        <v>42878</v>
      </c>
      <c r="E974" s="86" t="s">
        <v>993</v>
      </c>
      <c r="F974" s="101"/>
      <c r="G974" s="149"/>
      <c r="H974" s="97"/>
      <c r="I974" s="97"/>
      <c r="J974" s="96"/>
      <c r="K974" s="97"/>
      <c r="L974" s="34">
        <v>974000</v>
      </c>
      <c r="M974" s="35"/>
      <c r="N974" s="35" t="s">
        <v>33</v>
      </c>
      <c r="O974" s="43" t="str">
        <f>IF(AND('331-CT'!$G$5=TH!G974,OR(M974="331",N974="331")),"x","")</f>
        <v/>
      </c>
      <c r="P974" s="43" t="str">
        <f>IF(AND(A974='111'!$L$11,OR($M974=$P$7,$N974=$P$7)),"x","")</f>
        <v/>
      </c>
      <c r="Q974" s="43" t="str">
        <f>IF(AND($M974=$P$7,$A974&lt;'111'!$L$11),"x","")</f>
        <v/>
      </c>
      <c r="R974" s="43" t="str">
        <f>IF(AND($N974=$P$7,$A974&lt;'111'!$L$11),"x","")</f>
        <v>x</v>
      </c>
    </row>
    <row r="975" spans="1:18" ht="15.75" hidden="1" customHeight="1">
      <c r="A975" s="32">
        <f t="shared" si="80"/>
        <v>5</v>
      </c>
      <c r="B975" s="33">
        <f t="shared" si="81"/>
        <v>42878</v>
      </c>
      <c r="C975" s="108" t="s">
        <v>516</v>
      </c>
      <c r="D975" s="33">
        <v>42878</v>
      </c>
      <c r="E975" s="86" t="s">
        <v>994</v>
      </c>
      <c r="F975" s="101"/>
      <c r="G975" s="149"/>
      <c r="H975" s="97"/>
      <c r="I975" s="97"/>
      <c r="J975" s="96"/>
      <c r="K975" s="97"/>
      <c r="L975" s="34">
        <v>1500000</v>
      </c>
      <c r="M975" s="35"/>
      <c r="N975" s="35" t="s">
        <v>33</v>
      </c>
      <c r="O975" s="43" t="str">
        <f>IF(AND('331-CT'!$G$5=TH!G975,OR(M975="331",N975="331")),"x","")</f>
        <v/>
      </c>
      <c r="P975" s="43" t="str">
        <f>IF(AND(A975='111'!$L$11,OR($M975=$P$7,$N975=$P$7)),"x","")</f>
        <v/>
      </c>
      <c r="Q975" s="43" t="str">
        <f>IF(AND($M975=$P$7,$A975&lt;'111'!$L$11),"x","")</f>
        <v/>
      </c>
      <c r="R975" s="43" t="str">
        <f>IF(AND($N975=$P$7,$A975&lt;'111'!$L$11),"x","")</f>
        <v>x</v>
      </c>
    </row>
    <row r="976" spans="1:18" ht="15.75" hidden="1" customHeight="1">
      <c r="A976" s="32">
        <f t="shared" si="80"/>
        <v>5</v>
      </c>
      <c r="B976" s="33">
        <f t="shared" si="81"/>
        <v>42879</v>
      </c>
      <c r="C976" s="108" t="s">
        <v>485</v>
      </c>
      <c r="D976" s="33">
        <v>42879</v>
      </c>
      <c r="E976" s="86" t="s">
        <v>995</v>
      </c>
      <c r="F976" s="101"/>
      <c r="G976" s="149"/>
      <c r="H976" s="97"/>
      <c r="I976" s="97"/>
      <c r="J976" s="96"/>
      <c r="K976" s="97"/>
      <c r="L976" s="34">
        <v>2000000</v>
      </c>
      <c r="M976" s="35" t="s">
        <v>33</v>
      </c>
      <c r="N976" s="35"/>
      <c r="O976" s="43" t="str">
        <f>IF(AND('331-CT'!$G$5=TH!G976,OR(M976="331",N976="331")),"x","")</f>
        <v/>
      </c>
      <c r="P976" s="43" t="str">
        <f>IF(AND(A976='111'!$L$11,OR($M976=$P$7,$N976=$P$7)),"x","")</f>
        <v/>
      </c>
      <c r="Q976" s="43" t="str">
        <f>IF(AND($M976=$P$7,$A976&lt;'111'!$L$11),"x","")</f>
        <v>x</v>
      </c>
      <c r="R976" s="43" t="str">
        <f>IF(AND($N976=$P$7,$A976&lt;'111'!$L$11),"x","")</f>
        <v/>
      </c>
    </row>
    <row r="977" spans="1:18" ht="15.75" hidden="1" customHeight="1">
      <c r="A977" s="32">
        <f t="shared" si="80"/>
        <v>5</v>
      </c>
      <c r="B977" s="33">
        <f t="shared" si="81"/>
        <v>42879</v>
      </c>
      <c r="C977" s="108" t="s">
        <v>519</v>
      </c>
      <c r="D977" s="33">
        <v>42879</v>
      </c>
      <c r="E977" s="86" t="s">
        <v>996</v>
      </c>
      <c r="F977" s="101"/>
      <c r="G977" s="149"/>
      <c r="H977" s="97"/>
      <c r="I977" s="97"/>
      <c r="J977" s="96"/>
      <c r="K977" s="97"/>
      <c r="L977" s="34">
        <v>2400000</v>
      </c>
      <c r="M977" s="35"/>
      <c r="N977" s="35" t="s">
        <v>33</v>
      </c>
      <c r="O977" s="43" t="str">
        <f>IF(AND('331-CT'!$G$5=TH!G977,OR(M977="331",N977="331")),"x","")</f>
        <v/>
      </c>
      <c r="P977" s="43" t="str">
        <f>IF(AND(A977='111'!$L$11,OR($M977=$P$7,$N977=$P$7)),"x","")</f>
        <v/>
      </c>
      <c r="Q977" s="43" t="str">
        <f>IF(AND($M977=$P$7,$A977&lt;'111'!$L$11),"x","")</f>
        <v/>
      </c>
      <c r="R977" s="43" t="str">
        <f>IF(AND($N977=$P$7,$A977&lt;'111'!$L$11),"x","")</f>
        <v>x</v>
      </c>
    </row>
    <row r="978" spans="1:18" ht="15.75" hidden="1" customHeight="1">
      <c r="A978" s="32">
        <f t="shared" si="80"/>
        <v>5</v>
      </c>
      <c r="B978" s="33">
        <f t="shared" si="81"/>
        <v>42879</v>
      </c>
      <c r="C978" s="108" t="s">
        <v>518</v>
      </c>
      <c r="D978" s="33">
        <v>42879</v>
      </c>
      <c r="E978" s="86" t="s">
        <v>969</v>
      </c>
      <c r="F978" s="101"/>
      <c r="G978" s="149"/>
      <c r="H978" s="97"/>
      <c r="I978" s="97"/>
      <c r="J978" s="96"/>
      <c r="K978" s="97"/>
      <c r="L978" s="34">
        <v>3615000</v>
      </c>
      <c r="M978" s="35"/>
      <c r="N978" s="35" t="s">
        <v>33</v>
      </c>
      <c r="O978" s="43" t="str">
        <f>IF(AND('331-CT'!$G$5=TH!G978,OR(M978="331",N978="331")),"x","")</f>
        <v/>
      </c>
      <c r="P978" s="43" t="str">
        <f>IF(AND(A978='111'!$L$11,OR($M978=$P$7,$N978=$P$7)),"x","")</f>
        <v/>
      </c>
      <c r="Q978" s="43" t="str">
        <f>IF(AND($M978=$P$7,$A978&lt;'111'!$L$11),"x","")</f>
        <v/>
      </c>
      <c r="R978" s="43" t="str">
        <f>IF(AND($N978=$P$7,$A978&lt;'111'!$L$11),"x","")</f>
        <v>x</v>
      </c>
    </row>
    <row r="979" spans="1:18" ht="15.75" hidden="1" customHeight="1">
      <c r="A979" s="32">
        <f t="shared" si="80"/>
        <v>5</v>
      </c>
      <c r="B979" s="33">
        <f t="shared" si="81"/>
        <v>42879</v>
      </c>
      <c r="C979" s="108" t="s">
        <v>520</v>
      </c>
      <c r="D979" s="33">
        <v>42879</v>
      </c>
      <c r="E979" s="86" t="s">
        <v>997</v>
      </c>
      <c r="F979" s="101"/>
      <c r="G979" s="149"/>
      <c r="H979" s="97"/>
      <c r="I979" s="97"/>
      <c r="J979" s="96"/>
      <c r="K979" s="97"/>
      <c r="L979" s="34">
        <v>2000000</v>
      </c>
      <c r="M979" s="35"/>
      <c r="N979" s="35" t="s">
        <v>33</v>
      </c>
      <c r="O979" s="43" t="str">
        <f>IF(AND('331-CT'!$G$5=TH!G979,OR(M979="331",N979="331")),"x","")</f>
        <v/>
      </c>
      <c r="P979" s="43" t="str">
        <f>IF(AND(A979='111'!$L$11,OR($M979=$P$7,$N979=$P$7)),"x","")</f>
        <v/>
      </c>
      <c r="Q979" s="43" t="str">
        <f>IF(AND($M979=$P$7,$A979&lt;'111'!$L$11),"x","")</f>
        <v/>
      </c>
      <c r="R979" s="43" t="str">
        <f>IF(AND($N979=$P$7,$A979&lt;'111'!$L$11),"x","")</f>
        <v>x</v>
      </c>
    </row>
    <row r="980" spans="1:18" ht="15.75" hidden="1" customHeight="1">
      <c r="A980" s="32">
        <f t="shared" si="80"/>
        <v>5</v>
      </c>
      <c r="B980" s="33">
        <f t="shared" si="81"/>
        <v>42879</v>
      </c>
      <c r="C980" s="108" t="s">
        <v>521</v>
      </c>
      <c r="D980" s="33">
        <v>42879</v>
      </c>
      <c r="E980" s="86" t="s">
        <v>611</v>
      </c>
      <c r="F980" s="101"/>
      <c r="G980" s="149"/>
      <c r="H980" s="97"/>
      <c r="I980" s="97"/>
      <c r="J980" s="96"/>
      <c r="K980" s="97"/>
      <c r="L980" s="34">
        <v>3728000</v>
      </c>
      <c r="M980" s="35"/>
      <c r="N980" s="35" t="s">
        <v>33</v>
      </c>
      <c r="O980" s="43" t="str">
        <f>IF(AND('331-CT'!$G$5=TH!G980,OR(M980="331",N980="331")),"x","")</f>
        <v/>
      </c>
      <c r="P980" s="43" t="str">
        <f>IF(AND(A980='111'!$L$11,OR($M980=$P$7,$N980=$P$7)),"x","")</f>
        <v/>
      </c>
      <c r="Q980" s="43" t="str">
        <f>IF(AND($M980=$P$7,$A980&lt;'111'!$L$11),"x","")</f>
        <v/>
      </c>
      <c r="R980" s="43" t="str">
        <f>IF(AND($N980=$P$7,$A980&lt;'111'!$L$11),"x","")</f>
        <v>x</v>
      </c>
    </row>
    <row r="981" spans="1:18" ht="15.75" hidden="1" customHeight="1">
      <c r="A981" s="32">
        <f t="shared" si="80"/>
        <v>5</v>
      </c>
      <c r="B981" s="33">
        <f t="shared" si="81"/>
        <v>42879</v>
      </c>
      <c r="C981" s="108" t="s">
        <v>522</v>
      </c>
      <c r="D981" s="33">
        <v>42879</v>
      </c>
      <c r="E981" s="86" t="s">
        <v>733</v>
      </c>
      <c r="F981" s="101"/>
      <c r="G981" s="149"/>
      <c r="H981" s="97"/>
      <c r="I981" s="97"/>
      <c r="J981" s="96"/>
      <c r="K981" s="97"/>
      <c r="L981" s="34">
        <v>50000000</v>
      </c>
      <c r="M981" s="35"/>
      <c r="N981" s="35" t="s">
        <v>33</v>
      </c>
      <c r="O981" s="43" t="str">
        <f>IF(AND('331-CT'!$G$5=TH!G981,OR(M981="331",N981="331")),"x","")</f>
        <v/>
      </c>
      <c r="P981" s="43" t="str">
        <f>IF(AND(A981='111'!$L$11,OR($M981=$P$7,$N981=$P$7)),"x","")</f>
        <v/>
      </c>
      <c r="Q981" s="43" t="str">
        <f>IF(AND($M981=$P$7,$A981&lt;'111'!$L$11),"x","")</f>
        <v/>
      </c>
      <c r="R981" s="43" t="str">
        <f>IF(AND($N981=$P$7,$A981&lt;'111'!$L$11),"x","")</f>
        <v>x</v>
      </c>
    </row>
    <row r="982" spans="1:18" ht="15.75" hidden="1" customHeight="1">
      <c r="A982" s="32">
        <f t="shared" si="80"/>
        <v>5</v>
      </c>
      <c r="B982" s="33">
        <f t="shared" si="81"/>
        <v>42879</v>
      </c>
      <c r="C982" s="108" t="s">
        <v>523</v>
      </c>
      <c r="D982" s="33">
        <v>42879</v>
      </c>
      <c r="E982" s="86" t="s">
        <v>630</v>
      </c>
      <c r="F982" s="101"/>
      <c r="G982" s="7" t="s">
        <v>90</v>
      </c>
      <c r="H982" s="97"/>
      <c r="I982" s="97"/>
      <c r="J982" s="96"/>
      <c r="K982" s="97"/>
      <c r="L982" s="34">
        <v>150000000</v>
      </c>
      <c r="M982" s="35" t="s">
        <v>8</v>
      </c>
      <c r="N982" s="35" t="s">
        <v>33</v>
      </c>
      <c r="O982" s="43" t="str">
        <f>IF(AND('331-CT'!$G$5=TH!G982,OR(M982="331",N982="331")),"x","")</f>
        <v/>
      </c>
      <c r="P982" s="43" t="str">
        <f>IF(AND(A982='111'!$L$11,OR($M982=$P$7,$N982=$P$7)),"x","")</f>
        <v/>
      </c>
      <c r="Q982" s="43" t="str">
        <f>IF(AND($M982=$P$7,$A982&lt;'111'!$L$11),"x","")</f>
        <v/>
      </c>
      <c r="R982" s="43" t="str">
        <f>IF(AND($N982=$P$7,$A982&lt;'111'!$L$11),"x","")</f>
        <v>x</v>
      </c>
    </row>
    <row r="983" spans="1:18" ht="15.75" hidden="1" customHeight="1">
      <c r="A983" s="32">
        <f t="shared" si="80"/>
        <v>5</v>
      </c>
      <c r="B983" s="33">
        <f t="shared" si="81"/>
        <v>42879</v>
      </c>
      <c r="C983" s="108" t="s">
        <v>524</v>
      </c>
      <c r="D983" s="33">
        <v>42879</v>
      </c>
      <c r="E983" s="86" t="s">
        <v>630</v>
      </c>
      <c r="F983" s="101"/>
      <c r="G983" s="149" t="s">
        <v>707</v>
      </c>
      <c r="H983" s="97"/>
      <c r="I983" s="97"/>
      <c r="J983" s="96"/>
      <c r="K983" s="97"/>
      <c r="L983" s="34">
        <v>150000000</v>
      </c>
      <c r="M983" s="35" t="s">
        <v>8</v>
      </c>
      <c r="N983" s="35" t="s">
        <v>33</v>
      </c>
      <c r="O983" s="43" t="str">
        <f>IF(AND('331-CT'!$G$5=TH!G983,OR(M983="331",N983="331")),"x","")</f>
        <v/>
      </c>
      <c r="P983" s="43" t="str">
        <f>IF(AND(A983='111'!$L$11,OR($M983=$P$7,$N983=$P$7)),"x","")</f>
        <v/>
      </c>
      <c r="Q983" s="43" t="str">
        <f>IF(AND($M983=$P$7,$A983&lt;'111'!$L$11),"x","")</f>
        <v/>
      </c>
      <c r="R983" s="43" t="str">
        <f>IF(AND($N983=$P$7,$A983&lt;'111'!$L$11),"x","")</f>
        <v>x</v>
      </c>
    </row>
    <row r="984" spans="1:18" ht="15.75" hidden="1" customHeight="1">
      <c r="A984" s="32">
        <f t="shared" ref="A984" si="89">IF(B984&lt;&gt;"",MONTH(B984),"")</f>
        <v>5</v>
      </c>
      <c r="B984" s="33">
        <f t="shared" ref="B984" si="90">D984</f>
        <v>42879</v>
      </c>
      <c r="C984" s="108" t="s">
        <v>524</v>
      </c>
      <c r="D984" s="33">
        <v>42879</v>
      </c>
      <c r="E984" s="86" t="s">
        <v>630</v>
      </c>
      <c r="F984" s="101"/>
      <c r="G984" s="41"/>
      <c r="H984" s="97"/>
      <c r="I984" s="97"/>
      <c r="J984" s="96"/>
      <c r="K984" s="97"/>
      <c r="L984" s="34">
        <v>50000</v>
      </c>
      <c r="M984" s="35"/>
      <c r="N984" s="35" t="s">
        <v>33</v>
      </c>
      <c r="O984" s="43" t="str">
        <f>IF(AND('331-CT'!$G$5=TH!G984,OR(M984="331",N984="331")),"x","")</f>
        <v/>
      </c>
      <c r="P984" s="43" t="str">
        <f>IF(AND(A984='111'!$L$11,OR($M984=$P$7,$N984=$P$7)),"x","")</f>
        <v/>
      </c>
      <c r="Q984" s="43" t="str">
        <f>IF(AND($M984=$P$7,$A984&lt;'111'!$L$11),"x","")</f>
        <v/>
      </c>
      <c r="R984" s="43" t="str">
        <f>IF(AND($N984=$P$7,$A984&lt;'111'!$L$11),"x","")</f>
        <v>x</v>
      </c>
    </row>
    <row r="985" spans="1:18" ht="15.75" hidden="1" customHeight="1">
      <c r="A985" s="32">
        <f t="shared" si="80"/>
        <v>5</v>
      </c>
      <c r="B985" s="33">
        <f t="shared" si="81"/>
        <v>42879</v>
      </c>
      <c r="C985" s="108" t="s">
        <v>525</v>
      </c>
      <c r="D985" s="33">
        <v>42879</v>
      </c>
      <c r="E985" s="86" t="s">
        <v>630</v>
      </c>
      <c r="F985" s="101"/>
      <c r="G985" s="41" t="s">
        <v>78</v>
      </c>
      <c r="H985" s="97"/>
      <c r="I985" s="97"/>
      <c r="J985" s="96"/>
      <c r="K985" s="97"/>
      <c r="L985" s="34">
        <v>163923000</v>
      </c>
      <c r="M985" s="35" t="s">
        <v>8</v>
      </c>
      <c r="N985" s="35" t="s">
        <v>33</v>
      </c>
      <c r="O985" s="43" t="str">
        <f>IF(AND('331-CT'!$G$5=TH!G985,OR(M985="331",N985="331")),"x","")</f>
        <v/>
      </c>
      <c r="P985" s="43" t="str">
        <f>IF(AND(A985='111'!$L$11,OR($M985=$P$7,$N985=$P$7)),"x","")</f>
        <v/>
      </c>
      <c r="Q985" s="43" t="str">
        <f>IF(AND($M985=$P$7,$A985&lt;'111'!$L$11),"x","")</f>
        <v/>
      </c>
      <c r="R985" s="43" t="str">
        <f>IF(AND($N985=$P$7,$A985&lt;'111'!$L$11),"x","")</f>
        <v>x</v>
      </c>
    </row>
    <row r="986" spans="1:18" ht="15.75" hidden="1" customHeight="1">
      <c r="A986" s="32">
        <f t="shared" si="80"/>
        <v>5</v>
      </c>
      <c r="B986" s="33">
        <f t="shared" si="81"/>
        <v>42879</v>
      </c>
      <c r="C986" s="108" t="s">
        <v>526</v>
      </c>
      <c r="D986" s="33">
        <v>42879</v>
      </c>
      <c r="E986" s="86" t="s">
        <v>630</v>
      </c>
      <c r="F986" s="101"/>
      <c r="G986" s="149" t="s">
        <v>579</v>
      </c>
      <c r="H986" s="97"/>
      <c r="I986" s="97"/>
      <c r="J986" s="96"/>
      <c r="K986" s="97"/>
      <c r="L986" s="34">
        <v>92708000</v>
      </c>
      <c r="M986" s="35" t="s">
        <v>8</v>
      </c>
      <c r="N986" s="35" t="s">
        <v>33</v>
      </c>
      <c r="O986" s="43" t="str">
        <f>IF(AND('331-CT'!$G$5=TH!G986,OR(M986="331",N986="331")),"x","")</f>
        <v/>
      </c>
      <c r="P986" s="43" t="str">
        <f>IF(AND(A986='111'!$L$11,OR($M986=$P$7,$N986=$P$7)),"x","")</f>
        <v/>
      </c>
      <c r="Q986" s="43" t="str">
        <f>IF(AND($M986=$P$7,$A986&lt;'111'!$L$11),"x","")</f>
        <v/>
      </c>
      <c r="R986" s="43" t="str">
        <f>IF(AND($N986=$P$7,$A986&lt;'111'!$L$11),"x","")</f>
        <v>x</v>
      </c>
    </row>
    <row r="987" spans="1:18" ht="15.75" hidden="1" customHeight="1">
      <c r="A987" s="32">
        <f t="shared" si="80"/>
        <v>5</v>
      </c>
      <c r="B987" s="33">
        <f t="shared" si="81"/>
        <v>42879</v>
      </c>
      <c r="C987" s="108" t="s">
        <v>527</v>
      </c>
      <c r="D987" s="33">
        <v>42879</v>
      </c>
      <c r="E987" s="86" t="s">
        <v>630</v>
      </c>
      <c r="F987" s="101"/>
      <c r="G987" s="7" t="s">
        <v>81</v>
      </c>
      <c r="H987" s="97"/>
      <c r="I987" s="97"/>
      <c r="J987" s="96"/>
      <c r="K987" s="97"/>
      <c r="L987" s="34">
        <v>83520000</v>
      </c>
      <c r="M987" s="35" t="s">
        <v>8</v>
      </c>
      <c r="N987" s="35" t="s">
        <v>33</v>
      </c>
      <c r="O987" s="43" t="str">
        <f>IF(AND('331-CT'!$G$5=TH!G987,OR(M987="331",N987="331")),"x","")</f>
        <v/>
      </c>
      <c r="P987" s="43" t="str">
        <f>IF(AND(A987='111'!$L$11,OR($M987=$P$7,$N987=$P$7)),"x","")</f>
        <v/>
      </c>
      <c r="Q987" s="43" t="str">
        <f>IF(AND($M987=$P$7,$A987&lt;'111'!$L$11),"x","")</f>
        <v/>
      </c>
      <c r="R987" s="43" t="str">
        <f>IF(AND($N987=$P$7,$A987&lt;'111'!$L$11),"x","")</f>
        <v>x</v>
      </c>
    </row>
    <row r="988" spans="1:18" ht="15.75" hidden="1" customHeight="1">
      <c r="A988" s="32">
        <f t="shared" si="80"/>
        <v>5</v>
      </c>
      <c r="B988" s="33">
        <f t="shared" si="81"/>
        <v>42879</v>
      </c>
      <c r="C988" s="108" t="s">
        <v>528</v>
      </c>
      <c r="D988" s="33">
        <v>42879</v>
      </c>
      <c r="E988" s="86" t="s">
        <v>630</v>
      </c>
      <c r="F988" s="101"/>
      <c r="G988" s="7" t="s">
        <v>80</v>
      </c>
      <c r="H988" s="97"/>
      <c r="I988" s="97"/>
      <c r="J988" s="96"/>
      <c r="K988" s="97"/>
      <c r="L988" s="34">
        <v>40185000</v>
      </c>
      <c r="M988" s="35" t="s">
        <v>8</v>
      </c>
      <c r="N988" s="35" t="s">
        <v>33</v>
      </c>
      <c r="O988" s="43" t="str">
        <f>IF(AND('331-CT'!$G$5=TH!G988,OR(M988="331",N988="331")),"x","")</f>
        <v/>
      </c>
      <c r="P988" s="43" t="str">
        <f>IF(AND(A988='111'!$L$11,OR($M988=$P$7,$N988=$P$7)),"x","")</f>
        <v/>
      </c>
      <c r="Q988" s="43" t="str">
        <f>IF(AND($M988=$P$7,$A988&lt;'111'!$L$11),"x","")</f>
        <v/>
      </c>
      <c r="R988" s="43" t="str">
        <f>IF(AND($N988=$P$7,$A988&lt;'111'!$L$11),"x","")</f>
        <v>x</v>
      </c>
    </row>
    <row r="989" spans="1:18" ht="15.75" hidden="1" customHeight="1">
      <c r="A989" s="32">
        <f t="shared" si="80"/>
        <v>5</v>
      </c>
      <c r="B989" s="33">
        <f t="shared" si="81"/>
        <v>42879</v>
      </c>
      <c r="C989" s="108" t="s">
        <v>529</v>
      </c>
      <c r="D989" s="33">
        <v>42879</v>
      </c>
      <c r="E989" s="86" t="s">
        <v>567</v>
      </c>
      <c r="F989" s="101"/>
      <c r="G989" s="149"/>
      <c r="H989" s="97"/>
      <c r="I989" s="97"/>
      <c r="J989" s="96"/>
      <c r="K989" s="97"/>
      <c r="L989" s="34">
        <v>10000000</v>
      </c>
      <c r="M989" s="35"/>
      <c r="N989" s="35" t="s">
        <v>33</v>
      </c>
      <c r="O989" s="43" t="str">
        <f>IF(AND('331-CT'!$G$5=TH!G989,OR(M989="331",N989="331")),"x","")</f>
        <v/>
      </c>
      <c r="P989" s="43" t="str">
        <f>IF(AND(A989='111'!$L$11,OR($M989=$P$7,$N989=$P$7)),"x","")</f>
        <v/>
      </c>
      <c r="Q989" s="43" t="str">
        <f>IF(AND($M989=$P$7,$A989&lt;'111'!$L$11),"x","")</f>
        <v/>
      </c>
      <c r="R989" s="43" t="str">
        <f>IF(AND($N989=$P$7,$A989&lt;'111'!$L$11),"x","")</f>
        <v>x</v>
      </c>
    </row>
    <row r="990" spans="1:18" ht="15.75" hidden="1" customHeight="1">
      <c r="A990" s="32">
        <f t="shared" si="80"/>
        <v>5</v>
      </c>
      <c r="B990" s="33">
        <f t="shared" si="81"/>
        <v>42879</v>
      </c>
      <c r="C990" s="108" t="s">
        <v>513</v>
      </c>
      <c r="D990" s="33">
        <v>42879</v>
      </c>
      <c r="E990" s="86" t="s">
        <v>998</v>
      </c>
      <c r="F990" s="101"/>
      <c r="G990" s="149"/>
      <c r="H990" s="97"/>
      <c r="I990" s="97"/>
      <c r="J990" s="96"/>
      <c r="K990" s="97"/>
      <c r="L990" s="34">
        <v>1000000000</v>
      </c>
      <c r="M990" s="35" t="s">
        <v>33</v>
      </c>
      <c r="N990" s="35"/>
      <c r="O990" s="43" t="str">
        <f>IF(AND('331-CT'!$G$5=TH!G990,OR(M990="331",N990="331")),"x","")</f>
        <v/>
      </c>
      <c r="P990" s="43" t="str">
        <f>IF(AND(A990='111'!$L$11,OR($M990=$P$7,$N990=$P$7)),"x","")</f>
        <v/>
      </c>
      <c r="Q990" s="43" t="str">
        <f>IF(AND($M990=$P$7,$A990&lt;'111'!$L$11),"x","")</f>
        <v>x</v>
      </c>
      <c r="R990" s="43" t="str">
        <f>IF(AND($N990=$P$7,$A990&lt;'111'!$L$11),"x","")</f>
        <v/>
      </c>
    </row>
    <row r="991" spans="1:18" ht="15.75" hidden="1" customHeight="1">
      <c r="A991" s="32">
        <f t="shared" si="80"/>
        <v>5</v>
      </c>
      <c r="B991" s="33">
        <f t="shared" si="81"/>
        <v>42879</v>
      </c>
      <c r="C991" s="108" t="s">
        <v>530</v>
      </c>
      <c r="D991" s="33">
        <v>42879</v>
      </c>
      <c r="E991" s="86" t="s">
        <v>999</v>
      </c>
      <c r="F991" s="101"/>
      <c r="G991" s="149"/>
      <c r="H991" s="97"/>
      <c r="I991" s="97"/>
      <c r="J991" s="96"/>
      <c r="K991" s="97"/>
      <c r="L991" s="34">
        <v>1020000000</v>
      </c>
      <c r="M991" s="35"/>
      <c r="N991" s="35" t="s">
        <v>33</v>
      </c>
      <c r="O991" s="43" t="str">
        <f>IF(AND('331-CT'!$G$5=TH!G991,OR(M991="331",N991="331")),"x","")</f>
        <v/>
      </c>
      <c r="P991" s="43" t="str">
        <f>IF(AND(A991='111'!$L$11,OR($M991=$P$7,$N991=$P$7)),"x","")</f>
        <v/>
      </c>
      <c r="Q991" s="43" t="str">
        <f>IF(AND($M991=$P$7,$A991&lt;'111'!$L$11),"x","")</f>
        <v/>
      </c>
      <c r="R991" s="43" t="str">
        <f>IF(AND($N991=$P$7,$A991&lt;'111'!$L$11),"x","")</f>
        <v>x</v>
      </c>
    </row>
    <row r="992" spans="1:18" ht="15.75" hidden="1" customHeight="1">
      <c r="A992" s="32">
        <f t="shared" si="80"/>
        <v>5</v>
      </c>
      <c r="B992" s="33">
        <f t="shared" si="81"/>
        <v>42880</v>
      </c>
      <c r="C992" s="108" t="s">
        <v>531</v>
      </c>
      <c r="D992" s="33">
        <v>42880</v>
      </c>
      <c r="E992" s="86" t="s">
        <v>455</v>
      </c>
      <c r="F992" s="101"/>
      <c r="G992" s="149"/>
      <c r="H992" s="97"/>
      <c r="I992" s="97"/>
      <c r="J992" s="96"/>
      <c r="K992" s="97"/>
      <c r="L992" s="34">
        <v>2000000</v>
      </c>
      <c r="M992" s="35"/>
      <c r="N992" s="35" t="s">
        <v>33</v>
      </c>
      <c r="O992" s="43" t="str">
        <f>IF(AND('331-CT'!$G$5=TH!G992,OR(M992="331",N992="331")),"x","")</f>
        <v/>
      </c>
      <c r="P992" s="43" t="str">
        <f>IF(AND(A992='111'!$L$11,OR($M992=$P$7,$N992=$P$7)),"x","")</f>
        <v/>
      </c>
      <c r="Q992" s="43" t="str">
        <f>IF(AND($M992=$P$7,$A992&lt;'111'!$L$11),"x","")</f>
        <v/>
      </c>
      <c r="R992" s="43" t="str">
        <f>IF(AND($N992=$P$7,$A992&lt;'111'!$L$11),"x","")</f>
        <v>x</v>
      </c>
    </row>
    <row r="993" spans="1:18" ht="15.75" hidden="1" customHeight="1">
      <c r="A993" s="32">
        <f t="shared" si="80"/>
        <v>5</v>
      </c>
      <c r="B993" s="33">
        <f t="shared" si="81"/>
        <v>42880</v>
      </c>
      <c r="C993" s="108" t="s">
        <v>532</v>
      </c>
      <c r="D993" s="33">
        <v>42880</v>
      </c>
      <c r="E993" s="86" t="s">
        <v>468</v>
      </c>
      <c r="F993" s="101"/>
      <c r="G993" s="149"/>
      <c r="H993" s="97"/>
      <c r="I993" s="97"/>
      <c r="J993" s="96"/>
      <c r="K993" s="97"/>
      <c r="L993" s="34">
        <v>505000</v>
      </c>
      <c r="M993" s="35"/>
      <c r="N993" s="35" t="s">
        <v>33</v>
      </c>
      <c r="O993" s="43" t="str">
        <f>IF(AND('331-CT'!$G$5=TH!G993,OR(M993="331",N993="331")),"x","")</f>
        <v/>
      </c>
      <c r="P993" s="43" t="str">
        <f>IF(AND(A993='111'!$L$11,OR($M993=$P$7,$N993=$P$7)),"x","")</f>
        <v/>
      </c>
      <c r="Q993" s="43" t="str">
        <f>IF(AND($M993=$P$7,$A993&lt;'111'!$L$11),"x","")</f>
        <v/>
      </c>
      <c r="R993" s="43" t="str">
        <f>IF(AND($N993=$P$7,$A993&lt;'111'!$L$11),"x","")</f>
        <v>x</v>
      </c>
    </row>
    <row r="994" spans="1:18" ht="15.75" hidden="1" customHeight="1">
      <c r="A994" s="32">
        <f t="shared" si="80"/>
        <v>5</v>
      </c>
      <c r="B994" s="33">
        <f t="shared" si="81"/>
        <v>42880</v>
      </c>
      <c r="C994" s="108" t="s">
        <v>533</v>
      </c>
      <c r="D994" s="33">
        <v>42880</v>
      </c>
      <c r="E994" s="86" t="s">
        <v>1000</v>
      </c>
      <c r="F994" s="101"/>
      <c r="G994" s="149"/>
      <c r="H994" s="97"/>
      <c r="I994" s="97"/>
      <c r="J994" s="96"/>
      <c r="K994" s="97"/>
      <c r="L994" s="34">
        <v>200000000</v>
      </c>
      <c r="M994" s="35"/>
      <c r="N994" s="35" t="s">
        <v>33</v>
      </c>
      <c r="O994" s="43" t="str">
        <f>IF(AND('331-CT'!$G$5=TH!G994,OR(M994="331",N994="331")),"x","")</f>
        <v/>
      </c>
      <c r="P994" s="43" t="str">
        <f>IF(AND(A994='111'!$L$11,OR($M994=$P$7,$N994=$P$7)),"x","")</f>
        <v/>
      </c>
      <c r="Q994" s="43" t="str">
        <f>IF(AND($M994=$P$7,$A994&lt;'111'!$L$11),"x","")</f>
        <v/>
      </c>
      <c r="R994" s="43" t="str">
        <f>IF(AND($N994=$P$7,$A994&lt;'111'!$L$11),"x","")</f>
        <v>x</v>
      </c>
    </row>
    <row r="995" spans="1:18" ht="15.75" hidden="1" customHeight="1">
      <c r="A995" s="32">
        <f t="shared" si="80"/>
        <v>5</v>
      </c>
      <c r="B995" s="33">
        <f t="shared" si="81"/>
        <v>42880</v>
      </c>
      <c r="C995" s="108" t="s">
        <v>535</v>
      </c>
      <c r="D995" s="33">
        <v>42880</v>
      </c>
      <c r="E995" s="86" t="s">
        <v>1001</v>
      </c>
      <c r="F995" s="101"/>
      <c r="G995" s="149"/>
      <c r="H995" s="97"/>
      <c r="I995" s="97"/>
      <c r="J995" s="96"/>
      <c r="K995" s="97"/>
      <c r="L995" s="34">
        <v>297000</v>
      </c>
      <c r="M995" s="35"/>
      <c r="N995" s="35" t="s">
        <v>33</v>
      </c>
      <c r="O995" s="43" t="str">
        <f>IF(AND('331-CT'!$G$5=TH!G995,OR(M995="331",N995="331")),"x","")</f>
        <v/>
      </c>
      <c r="P995" s="43" t="str">
        <f>IF(AND(A995='111'!$L$11,OR($M995=$P$7,$N995=$P$7)),"x","")</f>
        <v/>
      </c>
      <c r="Q995" s="43" t="str">
        <f>IF(AND($M995=$P$7,$A995&lt;'111'!$L$11),"x","")</f>
        <v/>
      </c>
      <c r="R995" s="43" t="str">
        <f>IF(AND($N995=$P$7,$A995&lt;'111'!$L$11),"x","")</f>
        <v>x</v>
      </c>
    </row>
    <row r="996" spans="1:18" ht="15.75" hidden="1" customHeight="1">
      <c r="A996" s="32">
        <f t="shared" si="80"/>
        <v>5</v>
      </c>
      <c r="B996" s="33">
        <f t="shared" si="81"/>
        <v>42880</v>
      </c>
      <c r="C996" s="108" t="s">
        <v>536</v>
      </c>
      <c r="D996" s="33">
        <v>42880</v>
      </c>
      <c r="E996" s="86" t="s">
        <v>1002</v>
      </c>
      <c r="F996" s="101"/>
      <c r="G996" s="149"/>
      <c r="H996" s="97"/>
      <c r="I996" s="97"/>
      <c r="J996" s="96"/>
      <c r="K996" s="97"/>
      <c r="L996" s="34">
        <v>6000000</v>
      </c>
      <c r="M996" s="35"/>
      <c r="N996" s="35" t="s">
        <v>33</v>
      </c>
      <c r="O996" s="43" t="str">
        <f>IF(AND('331-CT'!$G$5=TH!G996,OR(M996="331",N996="331")),"x","")</f>
        <v/>
      </c>
      <c r="P996" s="43" t="str">
        <f>IF(AND(A996='111'!$L$11,OR($M996=$P$7,$N996=$P$7)),"x","")</f>
        <v/>
      </c>
      <c r="Q996" s="43" t="str">
        <f>IF(AND($M996=$P$7,$A996&lt;'111'!$L$11),"x","")</f>
        <v/>
      </c>
      <c r="R996" s="43" t="str">
        <f>IF(AND($N996=$P$7,$A996&lt;'111'!$L$11),"x","")</f>
        <v>x</v>
      </c>
    </row>
    <row r="997" spans="1:18" ht="15.75" hidden="1" customHeight="1">
      <c r="A997" s="32">
        <f t="shared" si="80"/>
        <v>5</v>
      </c>
      <c r="B997" s="33">
        <f t="shared" si="81"/>
        <v>42880</v>
      </c>
      <c r="C997" s="108" t="s">
        <v>514</v>
      </c>
      <c r="D997" s="33">
        <v>42880</v>
      </c>
      <c r="E997" s="86" t="s">
        <v>1003</v>
      </c>
      <c r="F997" s="101"/>
      <c r="G997" s="149"/>
      <c r="H997" s="97"/>
      <c r="I997" s="97"/>
      <c r="J997" s="96"/>
      <c r="K997" s="97"/>
      <c r="L997" s="34">
        <v>1190000000</v>
      </c>
      <c r="M997" s="35" t="s">
        <v>33</v>
      </c>
      <c r="N997" s="35"/>
      <c r="O997" s="43" t="str">
        <f>IF(AND('331-CT'!$G$5=TH!G997,OR(M997="331",N997="331")),"x","")</f>
        <v/>
      </c>
      <c r="P997" s="43" t="str">
        <f>IF(AND(A997='111'!$L$11,OR($M997=$P$7,$N997=$P$7)),"x","")</f>
        <v/>
      </c>
      <c r="Q997" s="43" t="str">
        <f>IF(AND($M997=$P$7,$A997&lt;'111'!$L$11),"x","")</f>
        <v>x</v>
      </c>
      <c r="R997" s="43" t="str">
        <f>IF(AND($N997=$P$7,$A997&lt;'111'!$L$11),"x","")</f>
        <v/>
      </c>
    </row>
    <row r="998" spans="1:18" ht="15.75" hidden="1" customHeight="1">
      <c r="A998" s="32">
        <f t="shared" si="80"/>
        <v>5</v>
      </c>
      <c r="B998" s="33">
        <f t="shared" si="81"/>
        <v>42881</v>
      </c>
      <c r="C998" s="108" t="s">
        <v>537</v>
      </c>
      <c r="D998" s="33">
        <v>42881</v>
      </c>
      <c r="E998" s="86" t="s">
        <v>1004</v>
      </c>
      <c r="F998" s="101"/>
      <c r="G998" s="149"/>
      <c r="H998" s="97"/>
      <c r="I998" s="97"/>
      <c r="J998" s="96"/>
      <c r="K998" s="97"/>
      <c r="L998" s="34">
        <v>1006332000</v>
      </c>
      <c r="M998" s="35"/>
      <c r="N998" s="35" t="s">
        <v>33</v>
      </c>
      <c r="O998" s="43" t="str">
        <f>IF(AND('331-CT'!$G$5=TH!G998,OR(M998="331",N998="331")),"x","")</f>
        <v/>
      </c>
      <c r="P998" s="43" t="str">
        <f>IF(AND(A998='111'!$L$11,OR($M998=$P$7,$N998=$P$7)),"x","")</f>
        <v/>
      </c>
      <c r="Q998" s="43" t="str">
        <f>IF(AND($M998=$P$7,$A998&lt;'111'!$L$11),"x","")</f>
        <v/>
      </c>
      <c r="R998" s="43" t="str">
        <f>IF(AND($N998=$P$7,$A998&lt;'111'!$L$11),"x","")</f>
        <v>x</v>
      </c>
    </row>
    <row r="999" spans="1:18" ht="15.75" hidden="1" customHeight="1">
      <c r="A999" s="32">
        <f t="shared" si="80"/>
        <v>5</v>
      </c>
      <c r="B999" s="33">
        <f t="shared" si="81"/>
        <v>42881</v>
      </c>
      <c r="C999" s="108" t="s">
        <v>583</v>
      </c>
      <c r="D999" s="33">
        <v>42881</v>
      </c>
      <c r="E999" s="86" t="s">
        <v>630</v>
      </c>
      <c r="F999" s="101"/>
      <c r="G999" s="101" t="s">
        <v>925</v>
      </c>
      <c r="H999" s="97"/>
      <c r="I999" s="97"/>
      <c r="J999" s="96"/>
      <c r="K999" s="97"/>
      <c r="L999" s="34">
        <v>160000000</v>
      </c>
      <c r="M999" s="35" t="s">
        <v>8</v>
      </c>
      <c r="N999" s="35" t="s">
        <v>33</v>
      </c>
      <c r="O999" s="43" t="str">
        <f>IF(AND('331-CT'!$G$5=TH!G999,OR(M999="331",N999="331")),"x","")</f>
        <v/>
      </c>
      <c r="P999" s="43" t="str">
        <f>IF(AND(A999='111'!$L$11,OR($M999=$P$7,$N999=$P$7)),"x","")</f>
        <v/>
      </c>
      <c r="Q999" s="43" t="str">
        <f>IF(AND($M999=$P$7,$A999&lt;'111'!$L$11),"x","")</f>
        <v/>
      </c>
      <c r="R999" s="43" t="str">
        <f>IF(AND($N999=$P$7,$A999&lt;'111'!$L$11),"x","")</f>
        <v>x</v>
      </c>
    </row>
    <row r="1000" spans="1:18" ht="15.75" hidden="1" customHeight="1">
      <c r="A1000" s="32">
        <f t="shared" si="80"/>
        <v>5</v>
      </c>
      <c r="B1000" s="33">
        <f t="shared" si="81"/>
        <v>42881</v>
      </c>
      <c r="C1000" s="108" t="s">
        <v>584</v>
      </c>
      <c r="D1000" s="33">
        <v>42881</v>
      </c>
      <c r="E1000" s="86" t="s">
        <v>630</v>
      </c>
      <c r="F1000" s="101"/>
      <c r="G1000" s="149" t="s">
        <v>860</v>
      </c>
      <c r="H1000" s="97"/>
      <c r="I1000" s="97"/>
      <c r="J1000" s="96"/>
      <c r="K1000" s="97"/>
      <c r="L1000" s="34">
        <v>70000000</v>
      </c>
      <c r="M1000" s="35" t="s">
        <v>8</v>
      </c>
      <c r="N1000" s="35" t="s">
        <v>33</v>
      </c>
      <c r="O1000" s="43" t="str">
        <f>IF(AND('331-CT'!$G$5=TH!G1000,OR(M1000="331",N1000="331")),"x","")</f>
        <v>x</v>
      </c>
      <c r="P1000" s="43" t="str">
        <f>IF(AND(A1000='111'!$L$11,OR($M1000=$P$7,$N1000=$P$7)),"x","")</f>
        <v/>
      </c>
      <c r="Q1000" s="43" t="str">
        <f>IF(AND($M1000=$P$7,$A1000&lt;'111'!$L$11),"x","")</f>
        <v/>
      </c>
      <c r="R1000" s="43" t="str">
        <f>IF(AND($N1000=$P$7,$A1000&lt;'111'!$L$11),"x","")</f>
        <v>x</v>
      </c>
    </row>
    <row r="1001" spans="1:18" ht="15.75" hidden="1" customHeight="1">
      <c r="A1001" s="32">
        <f t="shared" ref="A1001" si="91">IF(B1001&lt;&gt;"",MONTH(B1001),"")</f>
        <v>5</v>
      </c>
      <c r="B1001" s="33">
        <f t="shared" ref="B1001" si="92">D1001</f>
        <v>42881</v>
      </c>
      <c r="C1001" s="108" t="s">
        <v>584</v>
      </c>
      <c r="D1001" s="33">
        <v>42881</v>
      </c>
      <c r="E1001" s="86" t="s">
        <v>630</v>
      </c>
      <c r="F1001" s="101"/>
      <c r="G1001" s="149" t="s">
        <v>860</v>
      </c>
      <c r="H1001" s="97"/>
      <c r="I1001" s="97"/>
      <c r="J1001" s="96"/>
      <c r="K1001" s="97"/>
      <c r="L1001" s="34">
        <v>23000</v>
      </c>
      <c r="M1001" s="35"/>
      <c r="N1001" s="35" t="s">
        <v>33</v>
      </c>
      <c r="O1001" s="43" t="str">
        <f>IF(AND('331-CT'!$G$5=TH!G1001,OR(M1001="331",N1001="331")),"x","")</f>
        <v/>
      </c>
      <c r="P1001" s="43" t="str">
        <f>IF(AND(A1001='111'!$L$11,OR($M1001=$P$7,$N1001=$P$7)),"x","")</f>
        <v/>
      </c>
      <c r="Q1001" s="43" t="str">
        <f>IF(AND($M1001=$P$7,$A1001&lt;'111'!$L$11),"x","")</f>
        <v/>
      </c>
      <c r="R1001" s="43" t="str">
        <f>IF(AND($N1001=$P$7,$A1001&lt;'111'!$L$11),"x","")</f>
        <v>x</v>
      </c>
    </row>
    <row r="1002" spans="1:18" ht="15.75" hidden="1" customHeight="1">
      <c r="A1002" s="32">
        <f t="shared" si="80"/>
        <v>5</v>
      </c>
      <c r="B1002" s="33">
        <f t="shared" si="81"/>
        <v>42881</v>
      </c>
      <c r="C1002" s="108" t="s">
        <v>517</v>
      </c>
      <c r="D1002" s="33">
        <v>42881</v>
      </c>
      <c r="E1002" s="86" t="s">
        <v>1005</v>
      </c>
      <c r="F1002" s="101"/>
      <c r="G1002" s="149"/>
      <c r="H1002" s="97"/>
      <c r="I1002" s="97"/>
      <c r="J1002" s="96"/>
      <c r="K1002" s="97"/>
      <c r="L1002" s="34">
        <v>6000000</v>
      </c>
      <c r="M1002" s="35" t="s">
        <v>33</v>
      </c>
      <c r="N1002" s="35"/>
      <c r="O1002" s="43" t="str">
        <f>IF(AND('331-CT'!$G$5=TH!G1002,OR(M1002="331",N1002="331")),"x","")</f>
        <v/>
      </c>
      <c r="P1002" s="43" t="str">
        <f>IF(AND(A1002='111'!$L$11,OR($M1002=$P$7,$N1002=$P$7)),"x","")</f>
        <v/>
      </c>
      <c r="Q1002" s="43" t="str">
        <f>IF(AND($M1002=$P$7,$A1002&lt;'111'!$L$11),"x","")</f>
        <v>x</v>
      </c>
      <c r="R1002" s="43" t="str">
        <f>IF(AND($N1002=$P$7,$A1002&lt;'111'!$L$11),"x","")</f>
        <v/>
      </c>
    </row>
    <row r="1003" spans="1:18" ht="15.75" hidden="1" customHeight="1">
      <c r="A1003" s="32">
        <f t="shared" si="80"/>
        <v>5</v>
      </c>
      <c r="B1003" s="33">
        <f t="shared" si="81"/>
        <v>42881</v>
      </c>
      <c r="C1003" s="108" t="s">
        <v>897</v>
      </c>
      <c r="D1003" s="33">
        <v>42881</v>
      </c>
      <c r="E1003" s="86" t="s">
        <v>1006</v>
      </c>
      <c r="F1003" s="101"/>
      <c r="G1003" s="149"/>
      <c r="H1003" s="97"/>
      <c r="I1003" s="97"/>
      <c r="J1003" s="96"/>
      <c r="K1003" s="97"/>
      <c r="L1003" s="34">
        <v>5708000</v>
      </c>
      <c r="M1003" s="35"/>
      <c r="N1003" s="35" t="s">
        <v>33</v>
      </c>
      <c r="O1003" s="43" t="str">
        <f>IF(AND('331-CT'!$G$5=TH!G1003,OR(M1003="331",N1003="331")),"x","")</f>
        <v/>
      </c>
      <c r="P1003" s="43" t="str">
        <f>IF(AND(A1003='111'!$L$11,OR($M1003=$P$7,$N1003=$P$7)),"x","")</f>
        <v/>
      </c>
      <c r="Q1003" s="43" t="str">
        <f>IF(AND($M1003=$P$7,$A1003&lt;'111'!$L$11),"x","")</f>
        <v/>
      </c>
      <c r="R1003" s="43" t="str">
        <f>IF(AND($N1003=$P$7,$A1003&lt;'111'!$L$11),"x","")</f>
        <v>x</v>
      </c>
    </row>
    <row r="1004" spans="1:18" ht="15.75" hidden="1" customHeight="1">
      <c r="A1004" s="32">
        <f t="shared" si="80"/>
        <v>5</v>
      </c>
      <c r="B1004" s="33">
        <f t="shared" si="81"/>
        <v>42881</v>
      </c>
      <c r="C1004" s="108" t="s">
        <v>898</v>
      </c>
      <c r="D1004" s="33">
        <v>42881</v>
      </c>
      <c r="E1004" s="86" t="s">
        <v>705</v>
      </c>
      <c r="F1004" s="101"/>
      <c r="G1004" s="149"/>
      <c r="H1004" s="97"/>
      <c r="I1004" s="97"/>
      <c r="J1004" s="96"/>
      <c r="K1004" s="97"/>
      <c r="L1004" s="34">
        <v>8400000</v>
      </c>
      <c r="M1004" s="35"/>
      <c r="N1004" s="35" t="s">
        <v>33</v>
      </c>
      <c r="O1004" s="43" t="str">
        <f>IF(AND('331-CT'!$G$5=TH!G1004,OR(M1004="331",N1004="331")),"x","")</f>
        <v/>
      </c>
      <c r="P1004" s="43" t="str">
        <f>IF(AND(A1004='111'!$L$11,OR($M1004=$P$7,$N1004=$P$7)),"x","")</f>
        <v/>
      </c>
      <c r="Q1004" s="43" t="str">
        <f>IF(AND($M1004=$P$7,$A1004&lt;'111'!$L$11),"x","")</f>
        <v/>
      </c>
      <c r="R1004" s="43" t="str">
        <f>IF(AND($N1004=$P$7,$A1004&lt;'111'!$L$11),"x","")</f>
        <v>x</v>
      </c>
    </row>
    <row r="1005" spans="1:18" ht="15.75" hidden="1" customHeight="1">
      <c r="A1005" s="32">
        <f t="shared" si="80"/>
        <v>5</v>
      </c>
      <c r="B1005" s="33">
        <f t="shared" si="81"/>
        <v>42881</v>
      </c>
      <c r="C1005" s="108" t="s">
        <v>899</v>
      </c>
      <c r="D1005" s="33">
        <v>42881</v>
      </c>
      <c r="E1005" s="86" t="s">
        <v>1007</v>
      </c>
      <c r="F1005" s="101"/>
      <c r="G1005" s="149"/>
      <c r="H1005" s="97"/>
      <c r="I1005" s="97"/>
      <c r="J1005" s="96"/>
      <c r="K1005" s="97"/>
      <c r="L1005" s="34">
        <v>500000</v>
      </c>
      <c r="M1005" s="35"/>
      <c r="N1005" s="35" t="s">
        <v>33</v>
      </c>
      <c r="O1005" s="43" t="str">
        <f>IF(AND('331-CT'!$G$5=TH!G1005,OR(M1005="331",N1005="331")),"x","")</f>
        <v/>
      </c>
      <c r="P1005" s="43" t="str">
        <f>IF(AND(A1005='111'!$L$11,OR($M1005=$P$7,$N1005=$P$7)),"x","")</f>
        <v/>
      </c>
      <c r="Q1005" s="43" t="str">
        <f>IF(AND($M1005=$P$7,$A1005&lt;'111'!$L$11),"x","")</f>
        <v/>
      </c>
      <c r="R1005" s="43" t="str">
        <f>IF(AND($N1005=$P$7,$A1005&lt;'111'!$L$11),"x","")</f>
        <v>x</v>
      </c>
    </row>
    <row r="1006" spans="1:18" ht="15.75" hidden="1" customHeight="1">
      <c r="A1006" s="32">
        <f t="shared" si="80"/>
        <v>5</v>
      </c>
      <c r="B1006" s="33">
        <f t="shared" si="81"/>
        <v>42881</v>
      </c>
      <c r="C1006" s="108" t="s">
        <v>901</v>
      </c>
      <c r="D1006" s="33">
        <v>42881</v>
      </c>
      <c r="E1006" s="86" t="s">
        <v>559</v>
      </c>
      <c r="F1006" s="101"/>
      <c r="G1006" s="149"/>
      <c r="H1006" s="97"/>
      <c r="I1006" s="97"/>
      <c r="J1006" s="96"/>
      <c r="K1006" s="97"/>
      <c r="L1006" s="34">
        <v>4250000</v>
      </c>
      <c r="M1006" s="35"/>
      <c r="N1006" s="35" t="s">
        <v>33</v>
      </c>
      <c r="O1006" s="43" t="str">
        <f>IF(AND('331-CT'!$G$5=TH!G1006,OR(M1006="331",N1006="331")),"x","")</f>
        <v/>
      </c>
      <c r="P1006" s="43" t="str">
        <f>IF(AND(A1006='111'!$L$11,OR($M1006=$P$7,$N1006=$P$7)),"x","")</f>
        <v/>
      </c>
      <c r="Q1006" s="43" t="str">
        <f>IF(AND($M1006=$P$7,$A1006&lt;'111'!$L$11),"x","")</f>
        <v/>
      </c>
      <c r="R1006" s="43" t="str">
        <f>IF(AND($N1006=$P$7,$A1006&lt;'111'!$L$11),"x","")</f>
        <v>x</v>
      </c>
    </row>
    <row r="1007" spans="1:18" ht="15.75" hidden="1" customHeight="1">
      <c r="A1007" s="32">
        <f t="shared" si="80"/>
        <v>5</v>
      </c>
      <c r="B1007" s="33">
        <f t="shared" si="81"/>
        <v>42881</v>
      </c>
      <c r="C1007" s="108" t="s">
        <v>902</v>
      </c>
      <c r="D1007" s="33">
        <v>42881</v>
      </c>
      <c r="E1007" s="86" t="s">
        <v>468</v>
      </c>
      <c r="F1007" s="101"/>
      <c r="G1007" s="149"/>
      <c r="H1007" s="97"/>
      <c r="I1007" s="97"/>
      <c r="J1007" s="96"/>
      <c r="K1007" s="97"/>
      <c r="L1007" s="34">
        <v>365000</v>
      </c>
      <c r="M1007" s="35"/>
      <c r="N1007" s="35" t="s">
        <v>33</v>
      </c>
      <c r="O1007" s="43" t="str">
        <f>IF(AND('331-CT'!$G$5=TH!G1007,OR(M1007="331",N1007="331")),"x","")</f>
        <v/>
      </c>
      <c r="P1007" s="43" t="str">
        <f>IF(AND(A1007='111'!$L$11,OR($M1007=$P$7,$N1007=$P$7)),"x","")</f>
        <v/>
      </c>
      <c r="Q1007" s="43" t="str">
        <f>IF(AND($M1007=$P$7,$A1007&lt;'111'!$L$11),"x","")</f>
        <v/>
      </c>
      <c r="R1007" s="43" t="str">
        <f>IF(AND($N1007=$P$7,$A1007&lt;'111'!$L$11),"x","")</f>
        <v>x</v>
      </c>
    </row>
    <row r="1008" spans="1:18" ht="15.75" hidden="1" customHeight="1">
      <c r="A1008" s="32">
        <f t="shared" si="80"/>
        <v>5</v>
      </c>
      <c r="B1008" s="33">
        <f t="shared" si="81"/>
        <v>42881</v>
      </c>
      <c r="C1008" s="108" t="s">
        <v>903</v>
      </c>
      <c r="D1008" s="33">
        <v>42881</v>
      </c>
      <c r="E1008" s="86" t="s">
        <v>595</v>
      </c>
      <c r="F1008" s="101"/>
      <c r="G1008" s="149"/>
      <c r="H1008" s="97"/>
      <c r="I1008" s="97"/>
      <c r="J1008" s="96"/>
      <c r="K1008" s="97"/>
      <c r="L1008" s="34">
        <v>2000000</v>
      </c>
      <c r="M1008" s="35"/>
      <c r="N1008" s="35" t="s">
        <v>33</v>
      </c>
      <c r="O1008" s="43" t="str">
        <f>IF(AND('331-CT'!$G$5=TH!G1008,OR(M1008="331",N1008="331")),"x","")</f>
        <v/>
      </c>
      <c r="P1008" s="43" t="str">
        <f>IF(AND(A1008='111'!$L$11,OR($M1008=$P$7,$N1008=$P$7)),"x","")</f>
        <v/>
      </c>
      <c r="Q1008" s="43" t="str">
        <f>IF(AND($M1008=$P$7,$A1008&lt;'111'!$L$11),"x","")</f>
        <v/>
      </c>
      <c r="R1008" s="43" t="str">
        <f>IF(AND($N1008=$P$7,$A1008&lt;'111'!$L$11),"x","")</f>
        <v>x</v>
      </c>
    </row>
    <row r="1009" spans="1:18" ht="15.75" hidden="1" customHeight="1">
      <c r="A1009" s="32">
        <f t="shared" si="80"/>
        <v>5</v>
      </c>
      <c r="B1009" s="33">
        <f t="shared" si="81"/>
        <v>42882</v>
      </c>
      <c r="C1009" s="108" t="s">
        <v>534</v>
      </c>
      <c r="D1009" s="33">
        <v>42882</v>
      </c>
      <c r="E1009" s="86" t="s">
        <v>781</v>
      </c>
      <c r="F1009" s="101"/>
      <c r="G1009" s="149"/>
      <c r="H1009" s="97"/>
      <c r="I1009" s="97"/>
      <c r="J1009" s="96"/>
      <c r="K1009" s="97"/>
      <c r="L1009" s="34">
        <v>250000000</v>
      </c>
      <c r="M1009" s="35" t="s">
        <v>33</v>
      </c>
      <c r="N1009" s="35"/>
      <c r="O1009" s="43" t="str">
        <f>IF(AND('331-CT'!$G$5=TH!G1009,OR(M1009="331",N1009="331")),"x","")</f>
        <v/>
      </c>
      <c r="P1009" s="43" t="str">
        <f>IF(AND(A1009='111'!$L$11,OR($M1009=$P$7,$N1009=$P$7)),"x","")</f>
        <v/>
      </c>
      <c r="Q1009" s="43" t="str">
        <f>IF(AND($M1009=$P$7,$A1009&lt;'111'!$L$11),"x","")</f>
        <v>x</v>
      </c>
      <c r="R1009" s="43" t="str">
        <f>IF(AND($N1009=$P$7,$A1009&lt;'111'!$L$11),"x","")</f>
        <v/>
      </c>
    </row>
    <row r="1010" spans="1:18" ht="15.75" hidden="1" customHeight="1">
      <c r="A1010" s="32">
        <f t="shared" si="80"/>
        <v>5</v>
      </c>
      <c r="B1010" s="33">
        <f t="shared" si="81"/>
        <v>42882</v>
      </c>
      <c r="C1010" s="108" t="s">
        <v>904</v>
      </c>
      <c r="D1010" s="33">
        <v>42882</v>
      </c>
      <c r="E1010" s="86" t="s">
        <v>735</v>
      </c>
      <c r="F1010" s="101"/>
      <c r="G1010" s="149"/>
      <c r="H1010" s="97"/>
      <c r="I1010" s="97"/>
      <c r="J1010" s="96"/>
      <c r="K1010" s="97"/>
      <c r="L1010" s="34">
        <v>250000000</v>
      </c>
      <c r="M1010" s="35"/>
      <c r="N1010" s="35" t="s">
        <v>33</v>
      </c>
      <c r="O1010" s="43" t="str">
        <f>IF(AND('331-CT'!$G$5=TH!G1010,OR(M1010="331",N1010="331")),"x","")</f>
        <v/>
      </c>
      <c r="P1010" s="43" t="str">
        <f>IF(AND(A1010='111'!$L$11,OR($M1010=$P$7,$N1010=$P$7)),"x","")</f>
        <v/>
      </c>
      <c r="Q1010" s="43" t="str">
        <f>IF(AND($M1010=$P$7,$A1010&lt;'111'!$L$11),"x","")</f>
        <v/>
      </c>
      <c r="R1010" s="43" t="str">
        <f>IF(AND($N1010=$P$7,$A1010&lt;'111'!$L$11),"x","")</f>
        <v>x</v>
      </c>
    </row>
    <row r="1011" spans="1:18" ht="15.75" hidden="1" customHeight="1">
      <c r="A1011" s="32">
        <f t="shared" si="80"/>
        <v>5</v>
      </c>
      <c r="B1011" s="33">
        <f t="shared" si="81"/>
        <v>42886</v>
      </c>
      <c r="C1011" s="108" t="s">
        <v>538</v>
      </c>
      <c r="D1011" s="33">
        <v>42886</v>
      </c>
      <c r="E1011" s="86" t="s">
        <v>427</v>
      </c>
      <c r="F1011" s="101"/>
      <c r="G1011" s="149"/>
      <c r="H1011" s="97"/>
      <c r="I1011" s="97"/>
      <c r="J1011" s="96"/>
      <c r="K1011" s="97"/>
      <c r="L1011" s="34">
        <v>120000000</v>
      </c>
      <c r="M1011" s="35" t="s">
        <v>33</v>
      </c>
      <c r="N1011" s="35"/>
      <c r="O1011" s="43" t="str">
        <f>IF(AND('331-CT'!$G$5=TH!G1011,OR(M1011="331",N1011="331")),"x","")</f>
        <v/>
      </c>
      <c r="P1011" s="43" t="str">
        <f>IF(AND(A1011='111'!$L$11,OR($M1011=$P$7,$N1011=$P$7)),"x","")</f>
        <v/>
      </c>
      <c r="Q1011" s="43" t="str">
        <f>IF(AND($M1011=$P$7,$A1011&lt;'111'!$L$11),"x","")</f>
        <v>x</v>
      </c>
      <c r="R1011" s="43" t="str">
        <f>IF(AND($N1011=$P$7,$A1011&lt;'111'!$L$11),"x","")</f>
        <v/>
      </c>
    </row>
    <row r="1012" spans="1:18" ht="15.75" hidden="1" customHeight="1">
      <c r="A1012" s="32">
        <f t="shared" si="80"/>
        <v>5</v>
      </c>
      <c r="B1012" s="33">
        <f t="shared" si="81"/>
        <v>42886</v>
      </c>
      <c r="C1012" s="108" t="s">
        <v>905</v>
      </c>
      <c r="D1012" s="33">
        <v>42886</v>
      </c>
      <c r="E1012" s="86" t="s">
        <v>735</v>
      </c>
      <c r="F1012" s="101"/>
      <c r="G1012" s="149"/>
      <c r="H1012" s="97"/>
      <c r="I1012" s="97"/>
      <c r="J1012" s="96"/>
      <c r="K1012" s="97"/>
      <c r="L1012" s="34">
        <v>100000000</v>
      </c>
      <c r="M1012" s="35"/>
      <c r="N1012" s="35" t="s">
        <v>33</v>
      </c>
      <c r="O1012" s="43" t="str">
        <f>IF(AND('331-CT'!$G$5=TH!G1012,OR(M1012="331",N1012="331")),"x","")</f>
        <v/>
      </c>
      <c r="P1012" s="43" t="str">
        <f>IF(AND(A1012='111'!$L$11,OR($M1012=$P$7,$N1012=$P$7)),"x","")</f>
        <v/>
      </c>
      <c r="Q1012" s="43" t="str">
        <f>IF(AND($M1012=$P$7,$A1012&lt;'111'!$L$11),"x","")</f>
        <v/>
      </c>
      <c r="R1012" s="43" t="str">
        <f>IF(AND($N1012=$P$7,$A1012&lt;'111'!$L$11),"x","")</f>
        <v>x</v>
      </c>
    </row>
    <row r="1013" spans="1:18" ht="15.75" hidden="1" customHeight="1">
      <c r="A1013" s="32">
        <f t="shared" si="80"/>
        <v>5</v>
      </c>
      <c r="B1013" s="33">
        <f t="shared" si="81"/>
        <v>42886</v>
      </c>
      <c r="C1013" s="108" t="s">
        <v>906</v>
      </c>
      <c r="D1013" s="33">
        <v>42886</v>
      </c>
      <c r="E1013" s="86" t="s">
        <v>468</v>
      </c>
      <c r="F1013" s="101"/>
      <c r="G1013" s="149"/>
      <c r="H1013" s="97"/>
      <c r="I1013" s="97"/>
      <c r="J1013" s="96"/>
      <c r="K1013" s="97"/>
      <c r="L1013" s="34">
        <v>170000</v>
      </c>
      <c r="M1013" s="35"/>
      <c r="N1013" s="35" t="s">
        <v>33</v>
      </c>
      <c r="O1013" s="43" t="str">
        <f>IF(AND('331-CT'!$G$5=TH!G1013,OR(M1013="331",N1013="331")),"x","")</f>
        <v/>
      </c>
      <c r="P1013" s="43" t="str">
        <f>IF(AND(A1013='111'!$L$11,OR($M1013=$P$7,$N1013=$P$7)),"x","")</f>
        <v/>
      </c>
      <c r="Q1013" s="43" t="str">
        <f>IF(AND($M1013=$P$7,$A1013&lt;'111'!$L$11),"x","")</f>
        <v/>
      </c>
      <c r="R1013" s="43" t="str">
        <f>IF(AND($N1013=$P$7,$A1013&lt;'111'!$L$11),"x","")</f>
        <v>x</v>
      </c>
    </row>
    <row r="1014" spans="1:18" ht="15.75" hidden="1" customHeight="1">
      <c r="A1014" s="32">
        <f t="shared" si="80"/>
        <v>5</v>
      </c>
      <c r="B1014" s="33">
        <f t="shared" si="81"/>
        <v>42886</v>
      </c>
      <c r="C1014" s="108" t="s">
        <v>907</v>
      </c>
      <c r="D1014" s="33">
        <v>42886</v>
      </c>
      <c r="E1014" s="86" t="s">
        <v>455</v>
      </c>
      <c r="F1014" s="101"/>
      <c r="G1014" s="149"/>
      <c r="H1014" s="97"/>
      <c r="I1014" s="97"/>
      <c r="J1014" s="96"/>
      <c r="K1014" s="97"/>
      <c r="L1014" s="34">
        <v>500000</v>
      </c>
      <c r="M1014" s="35"/>
      <c r="N1014" s="35" t="s">
        <v>33</v>
      </c>
      <c r="O1014" s="43" t="str">
        <f>IF(AND('331-CT'!$G$5=TH!G1014,OR(M1014="331",N1014="331")),"x","")</f>
        <v/>
      </c>
      <c r="P1014" s="43" t="str">
        <f>IF(AND(A1014='111'!$L$11,OR($M1014=$P$7,$N1014=$P$7)),"x","")</f>
        <v/>
      </c>
      <c r="Q1014" s="43" t="str">
        <f>IF(AND($M1014=$P$7,$A1014&lt;'111'!$L$11),"x","")</f>
        <v/>
      </c>
      <c r="R1014" s="43" t="str">
        <f>IF(AND($N1014=$P$7,$A1014&lt;'111'!$L$11),"x","")</f>
        <v>x</v>
      </c>
    </row>
    <row r="1015" spans="1:18" ht="15.75" hidden="1" customHeight="1">
      <c r="A1015" s="32">
        <f t="shared" si="80"/>
        <v>6</v>
      </c>
      <c r="B1015" s="33">
        <f t="shared" si="81"/>
        <v>42887</v>
      </c>
      <c r="C1015" s="108" t="s">
        <v>251</v>
      </c>
      <c r="D1015" s="33">
        <v>42887</v>
      </c>
      <c r="E1015" s="86" t="s">
        <v>935</v>
      </c>
      <c r="F1015" s="101"/>
      <c r="G1015" s="149"/>
      <c r="H1015" s="97"/>
      <c r="I1015" s="97"/>
      <c r="J1015" s="96"/>
      <c r="K1015" s="97"/>
      <c r="L1015" s="34">
        <v>11897000</v>
      </c>
      <c r="M1015" s="35"/>
      <c r="N1015" s="35" t="s">
        <v>33</v>
      </c>
      <c r="O1015" s="43" t="str">
        <f>IF(AND('331-CT'!$G$5=TH!G1015,OR(M1015="331",N1015="331")),"x","")</f>
        <v/>
      </c>
      <c r="P1015" s="43" t="str">
        <f>IF(AND(A1015='111'!$L$11,OR($M1015=$P$7,$N1015=$P$7)),"x","")</f>
        <v>x</v>
      </c>
      <c r="Q1015" s="43" t="str">
        <f>IF(AND($M1015=$P$7,$A1015&lt;'111'!$L$11),"x","")</f>
        <v/>
      </c>
      <c r="R1015" s="43" t="str">
        <f>IF(AND($N1015=$P$7,$A1015&lt;'111'!$L$11),"x","")</f>
        <v/>
      </c>
    </row>
    <row r="1016" spans="1:18" ht="15.75" hidden="1" customHeight="1">
      <c r="A1016" s="32">
        <f t="shared" si="80"/>
        <v>6</v>
      </c>
      <c r="B1016" s="33">
        <f t="shared" si="81"/>
        <v>42887</v>
      </c>
      <c r="C1016" s="108" t="s">
        <v>248</v>
      </c>
      <c r="D1016" s="33">
        <v>42887</v>
      </c>
      <c r="E1016" s="86" t="s">
        <v>1008</v>
      </c>
      <c r="F1016" s="101"/>
      <c r="G1016" s="149"/>
      <c r="H1016" s="97"/>
      <c r="I1016" s="97"/>
      <c r="J1016" s="96"/>
      <c r="K1016" s="97"/>
      <c r="L1016" s="34">
        <v>200000000</v>
      </c>
      <c r="M1016" s="35" t="s">
        <v>33</v>
      </c>
      <c r="N1016" s="35"/>
      <c r="O1016" s="43" t="str">
        <f>IF(AND('331-CT'!$G$5=TH!G1016,OR(M1016="331",N1016="331")),"x","")</f>
        <v/>
      </c>
      <c r="P1016" s="43" t="str">
        <f>IF(AND(A1016='111'!$L$11,OR($M1016=$P$7,$N1016=$P$7)),"x","")</f>
        <v>x</v>
      </c>
      <c r="Q1016" s="43" t="str">
        <f>IF(AND($M1016=$P$7,$A1016&lt;'111'!$L$11),"x","")</f>
        <v/>
      </c>
      <c r="R1016" s="43" t="str">
        <f>IF(AND($N1016=$P$7,$A1016&lt;'111'!$L$11),"x","")</f>
        <v/>
      </c>
    </row>
    <row r="1017" spans="1:18" ht="15.75" hidden="1" customHeight="1">
      <c r="A1017" s="32">
        <f t="shared" si="80"/>
        <v>6</v>
      </c>
      <c r="B1017" s="33">
        <f t="shared" si="81"/>
        <v>42887</v>
      </c>
      <c r="C1017" s="108" t="s">
        <v>252</v>
      </c>
      <c r="D1017" s="33">
        <v>42887</v>
      </c>
      <c r="E1017" s="86" t="s">
        <v>1009</v>
      </c>
      <c r="F1017" s="101"/>
      <c r="G1017" s="149"/>
      <c r="H1017" s="97"/>
      <c r="I1017" s="97"/>
      <c r="J1017" s="96"/>
      <c r="K1017" s="97"/>
      <c r="L1017" s="34">
        <v>120040000</v>
      </c>
      <c r="M1017" s="35"/>
      <c r="N1017" s="35" t="s">
        <v>33</v>
      </c>
      <c r="O1017" s="43" t="str">
        <f>IF(AND('331-CT'!$G$5=TH!G1017,OR(M1017="331",N1017="331")),"x","")</f>
        <v/>
      </c>
      <c r="P1017" s="43" t="str">
        <f>IF(AND(A1017='111'!$L$11,OR($M1017=$P$7,$N1017=$P$7)),"x","")</f>
        <v>x</v>
      </c>
      <c r="Q1017" s="43" t="str">
        <f>IF(AND($M1017=$P$7,$A1017&lt;'111'!$L$11),"x","")</f>
        <v/>
      </c>
      <c r="R1017" s="43" t="str">
        <f>IF(AND($N1017=$P$7,$A1017&lt;'111'!$L$11),"x","")</f>
        <v/>
      </c>
    </row>
    <row r="1018" spans="1:18" ht="15.75" hidden="1" customHeight="1">
      <c r="A1018" s="32">
        <f t="shared" si="80"/>
        <v>6</v>
      </c>
      <c r="B1018" s="33">
        <f t="shared" si="81"/>
        <v>42887</v>
      </c>
      <c r="C1018" s="108" t="s">
        <v>253</v>
      </c>
      <c r="D1018" s="33">
        <v>42887</v>
      </c>
      <c r="E1018" s="86" t="s">
        <v>1010</v>
      </c>
      <c r="F1018" s="101"/>
      <c r="G1018" s="149"/>
      <c r="H1018" s="97"/>
      <c r="I1018" s="97"/>
      <c r="J1018" s="96"/>
      <c r="K1018" s="97"/>
      <c r="L1018" s="34">
        <v>10517000</v>
      </c>
      <c r="M1018" s="35"/>
      <c r="N1018" s="35" t="s">
        <v>33</v>
      </c>
      <c r="O1018" s="43" t="str">
        <f>IF(AND('331-CT'!$G$5=TH!G1018,OR(M1018="331",N1018="331")),"x","")</f>
        <v/>
      </c>
      <c r="P1018" s="43" t="str">
        <f>IF(AND(A1018='111'!$L$11,OR($M1018=$P$7,$N1018=$P$7)),"x","")</f>
        <v>x</v>
      </c>
      <c r="Q1018" s="43" t="str">
        <f>IF(AND($M1018=$P$7,$A1018&lt;'111'!$L$11),"x","")</f>
        <v/>
      </c>
      <c r="R1018" s="43" t="str">
        <f>IF(AND($N1018=$P$7,$A1018&lt;'111'!$L$11),"x","")</f>
        <v/>
      </c>
    </row>
    <row r="1019" spans="1:18" ht="15.75" hidden="1" customHeight="1">
      <c r="A1019" s="32">
        <f t="shared" si="78"/>
        <v>6</v>
      </c>
      <c r="B1019" s="33">
        <f t="shared" si="79"/>
        <v>42887</v>
      </c>
      <c r="C1019" s="108" t="s">
        <v>254</v>
      </c>
      <c r="D1019" s="33">
        <v>42887</v>
      </c>
      <c r="E1019" s="86" t="s">
        <v>1011</v>
      </c>
      <c r="F1019" s="101"/>
      <c r="G1019" s="149"/>
      <c r="H1019" s="97"/>
      <c r="I1019" s="97"/>
      <c r="J1019" s="96"/>
      <c r="K1019" s="97"/>
      <c r="L1019" s="34">
        <v>6017000</v>
      </c>
      <c r="M1019" s="35"/>
      <c r="N1019" s="35" t="s">
        <v>33</v>
      </c>
      <c r="O1019" s="43" t="str">
        <f>IF(AND('331-CT'!$G$5=TH!G1019,OR(M1019="331",N1019="331")),"x","")</f>
        <v/>
      </c>
      <c r="P1019" s="43" t="str">
        <f>IF(AND(A1019='111'!$L$11,OR($M1019=$P$7,$N1019=$P$7)),"x","")</f>
        <v>x</v>
      </c>
      <c r="Q1019" s="43" t="str">
        <f>IF(AND($M1019=$P$7,$A1019&lt;'111'!$L$11),"x","")</f>
        <v/>
      </c>
      <c r="R1019" s="43" t="str">
        <f>IF(AND($N1019=$P$7,$A1019&lt;'111'!$L$11),"x","")</f>
        <v/>
      </c>
    </row>
    <row r="1020" spans="1:18" ht="15.75" hidden="1" customHeight="1">
      <c r="A1020" s="32">
        <f t="shared" si="78"/>
        <v>6</v>
      </c>
      <c r="B1020" s="33">
        <f t="shared" si="79"/>
        <v>42887</v>
      </c>
      <c r="C1020" s="108" t="s">
        <v>259</v>
      </c>
      <c r="D1020" s="33">
        <v>42887</v>
      </c>
      <c r="E1020" s="86" t="s">
        <v>561</v>
      </c>
      <c r="F1020" s="101"/>
      <c r="G1020" s="149"/>
      <c r="H1020" s="97"/>
      <c r="I1020" s="97"/>
      <c r="J1020" s="96"/>
      <c r="K1020" s="97"/>
      <c r="L1020" s="34">
        <v>340000000</v>
      </c>
      <c r="M1020" s="35" t="s">
        <v>33</v>
      </c>
      <c r="N1020" s="35"/>
      <c r="O1020" s="43" t="str">
        <f>IF(AND('331-CT'!$G$5=TH!G1020,OR(M1020="331",N1020="331")),"x","")</f>
        <v/>
      </c>
      <c r="P1020" s="43" t="str">
        <f>IF(AND(A1020='111'!$L$11,OR($M1020=$P$7,$N1020=$P$7)),"x","")</f>
        <v>x</v>
      </c>
      <c r="Q1020" s="43" t="str">
        <f>IF(AND($M1020=$P$7,$A1020&lt;'111'!$L$11),"x","")</f>
        <v/>
      </c>
      <c r="R1020" s="43" t="str">
        <f>IF(AND($N1020=$P$7,$A1020&lt;'111'!$L$11),"x","")</f>
        <v/>
      </c>
    </row>
    <row r="1021" spans="1:18" ht="15.75" hidden="1" customHeight="1">
      <c r="A1021" s="32">
        <f t="shared" si="78"/>
        <v>6</v>
      </c>
      <c r="B1021" s="33">
        <f t="shared" si="79"/>
        <v>42887</v>
      </c>
      <c r="C1021" s="108" t="s">
        <v>260</v>
      </c>
      <c r="D1021" s="33">
        <v>42887</v>
      </c>
      <c r="E1021" s="86" t="s">
        <v>1012</v>
      </c>
      <c r="F1021" s="101"/>
      <c r="G1021" s="149"/>
      <c r="H1021" s="97"/>
      <c r="I1021" s="97"/>
      <c r="J1021" s="96"/>
      <c r="K1021" s="97"/>
      <c r="L1021" s="34">
        <v>85571000</v>
      </c>
      <c r="M1021" s="35"/>
      <c r="N1021" s="35" t="s">
        <v>33</v>
      </c>
      <c r="O1021" s="43" t="str">
        <f>IF(AND('331-CT'!$G$5=TH!G1021,OR(M1021="331",N1021="331")),"x","")</f>
        <v/>
      </c>
      <c r="P1021" s="43" t="str">
        <f>IF(AND(A1021='111'!$L$11,OR($M1021=$P$7,$N1021=$P$7)),"x","")</f>
        <v>x</v>
      </c>
      <c r="Q1021" s="43" t="str">
        <f>IF(AND($M1021=$P$7,$A1021&lt;'111'!$L$11),"x","")</f>
        <v/>
      </c>
      <c r="R1021" s="43" t="str">
        <f>IF(AND($N1021=$P$7,$A1021&lt;'111'!$L$11),"x","")</f>
        <v/>
      </c>
    </row>
    <row r="1022" spans="1:18" ht="15.75" hidden="1" customHeight="1">
      <c r="A1022" s="32">
        <f t="shared" si="78"/>
        <v>6</v>
      </c>
      <c r="B1022" s="33">
        <f t="shared" si="79"/>
        <v>42887</v>
      </c>
      <c r="C1022" s="108" t="s">
        <v>261</v>
      </c>
      <c r="D1022" s="33">
        <v>42887</v>
      </c>
      <c r="E1022" s="86" t="s">
        <v>1013</v>
      </c>
      <c r="F1022" s="101"/>
      <c r="G1022" s="149"/>
      <c r="H1022" s="97"/>
      <c r="I1022" s="97"/>
      <c r="J1022" s="96"/>
      <c r="K1022" s="97"/>
      <c r="L1022" s="34">
        <v>1700000</v>
      </c>
      <c r="M1022" s="35"/>
      <c r="N1022" s="35" t="s">
        <v>33</v>
      </c>
      <c r="O1022" s="43" t="str">
        <f>IF(AND('331-CT'!$G$5=TH!G1022,OR(M1022="331",N1022="331")),"x","")</f>
        <v/>
      </c>
      <c r="P1022" s="43" t="str">
        <f>IF(AND(A1022='111'!$L$11,OR($M1022=$P$7,$N1022=$P$7)),"x","")</f>
        <v>x</v>
      </c>
      <c r="Q1022" s="43" t="str">
        <f>IF(AND($M1022=$P$7,$A1022&lt;'111'!$L$11),"x","")</f>
        <v/>
      </c>
      <c r="R1022" s="43" t="str">
        <f>IF(AND($N1022=$P$7,$A1022&lt;'111'!$L$11),"x","")</f>
        <v/>
      </c>
    </row>
    <row r="1023" spans="1:18" ht="15.75" hidden="1" customHeight="1">
      <c r="A1023" s="32">
        <f t="shared" si="78"/>
        <v>6</v>
      </c>
      <c r="B1023" s="33">
        <f t="shared" si="79"/>
        <v>42887</v>
      </c>
      <c r="C1023" s="108" t="s">
        <v>262</v>
      </c>
      <c r="D1023" s="33">
        <v>42887</v>
      </c>
      <c r="E1023" s="86" t="s">
        <v>1014</v>
      </c>
      <c r="F1023" s="101"/>
      <c r="G1023" s="149"/>
      <c r="H1023" s="97"/>
      <c r="I1023" s="97"/>
      <c r="J1023" s="96"/>
      <c r="K1023" s="97"/>
      <c r="L1023" s="34">
        <v>5000000</v>
      </c>
      <c r="M1023" s="35"/>
      <c r="N1023" s="35" t="s">
        <v>33</v>
      </c>
      <c r="O1023" s="43" t="str">
        <f>IF(AND('331-CT'!$G$5=TH!G1023,OR(M1023="331",N1023="331")),"x","")</f>
        <v/>
      </c>
      <c r="P1023" s="43" t="str">
        <f>IF(AND(A1023='111'!$L$11,OR($M1023=$P$7,$N1023=$P$7)),"x","")</f>
        <v>x</v>
      </c>
      <c r="Q1023" s="43" t="str">
        <f>IF(AND($M1023=$P$7,$A1023&lt;'111'!$L$11),"x","")</f>
        <v/>
      </c>
      <c r="R1023" s="43" t="str">
        <f>IF(AND($N1023=$P$7,$A1023&lt;'111'!$L$11),"x","")</f>
        <v/>
      </c>
    </row>
    <row r="1024" spans="1:18" ht="15.75" hidden="1" customHeight="1">
      <c r="A1024" s="32">
        <f t="shared" si="78"/>
        <v>6</v>
      </c>
      <c r="B1024" s="33">
        <f t="shared" si="79"/>
        <v>42887</v>
      </c>
      <c r="C1024" s="108" t="s">
        <v>263</v>
      </c>
      <c r="D1024" s="33">
        <v>42887</v>
      </c>
      <c r="E1024" s="86" t="s">
        <v>1015</v>
      </c>
      <c r="F1024" s="101"/>
      <c r="G1024" s="149"/>
      <c r="H1024" s="97"/>
      <c r="I1024" s="97"/>
      <c r="J1024" s="96"/>
      <c r="K1024" s="97"/>
      <c r="L1024" s="34">
        <v>243000000</v>
      </c>
      <c r="M1024" s="35"/>
      <c r="N1024" s="35" t="s">
        <v>33</v>
      </c>
      <c r="O1024" s="43" t="str">
        <f>IF(AND('331-CT'!$G$5=TH!G1024,OR(M1024="331",N1024="331")),"x","")</f>
        <v/>
      </c>
      <c r="P1024" s="43" t="str">
        <f>IF(AND(A1024='111'!$L$11,OR($M1024=$P$7,$N1024=$P$7)),"x","")</f>
        <v>x</v>
      </c>
      <c r="Q1024" s="43" t="str">
        <f>IF(AND($M1024=$P$7,$A1024&lt;'111'!$L$11),"x","")</f>
        <v/>
      </c>
      <c r="R1024" s="43" t="str">
        <f>IF(AND($N1024=$P$7,$A1024&lt;'111'!$L$11),"x","")</f>
        <v/>
      </c>
    </row>
    <row r="1025" spans="1:18" ht="15.75" hidden="1" customHeight="1">
      <c r="A1025" s="32">
        <f t="shared" si="68"/>
        <v>6</v>
      </c>
      <c r="B1025" s="33">
        <f t="shared" si="69"/>
        <v>42887</v>
      </c>
      <c r="C1025" s="108" t="s">
        <v>264</v>
      </c>
      <c r="D1025" s="33">
        <v>42887</v>
      </c>
      <c r="E1025" s="86" t="s">
        <v>1016</v>
      </c>
      <c r="F1025" s="101"/>
      <c r="G1025" s="149"/>
      <c r="H1025" s="97"/>
      <c r="I1025" s="97"/>
      <c r="J1025" s="96"/>
      <c r="K1025" s="97"/>
      <c r="L1025" s="34">
        <v>3000000</v>
      </c>
      <c r="M1025" s="35"/>
      <c r="N1025" s="35" t="s">
        <v>33</v>
      </c>
      <c r="O1025" s="43" t="str">
        <f>IF(AND('331-CT'!$G$5=TH!G1025,OR(M1025="331",N1025="331")),"x","")</f>
        <v/>
      </c>
      <c r="P1025" s="43" t="str">
        <f>IF(AND(A1025='111'!$L$11,OR($M1025=$P$7,$N1025=$P$7)),"x","")</f>
        <v>x</v>
      </c>
      <c r="Q1025" s="43" t="str">
        <f>IF(AND($M1025=$P$7,$A1025&lt;'111'!$L$11),"x","")</f>
        <v/>
      </c>
      <c r="R1025" s="43" t="str">
        <f>IF(AND($N1025=$P$7,$A1025&lt;'111'!$L$11),"x","")</f>
        <v/>
      </c>
    </row>
    <row r="1026" spans="1:18" ht="15.75" hidden="1" customHeight="1">
      <c r="A1026" s="32">
        <f t="shared" si="68"/>
        <v>6</v>
      </c>
      <c r="B1026" s="33">
        <f t="shared" si="69"/>
        <v>42887</v>
      </c>
      <c r="C1026" s="108" t="s">
        <v>265</v>
      </c>
      <c r="D1026" s="33">
        <v>42887</v>
      </c>
      <c r="E1026" s="86" t="s">
        <v>669</v>
      </c>
      <c r="F1026" s="101"/>
      <c r="G1026" s="149"/>
      <c r="H1026" s="97"/>
      <c r="I1026" s="97"/>
      <c r="J1026" s="96"/>
      <c r="K1026" s="97"/>
      <c r="L1026" s="34">
        <v>9000000</v>
      </c>
      <c r="M1026" s="35"/>
      <c r="N1026" s="35" t="s">
        <v>33</v>
      </c>
      <c r="O1026" s="43" t="str">
        <f>IF(AND('331-CT'!$G$5=TH!G1026,OR(M1026="331",N1026="331")),"x","")</f>
        <v/>
      </c>
      <c r="P1026" s="43" t="str">
        <f>IF(AND(A1026='111'!$L$11,OR($M1026=$P$7,$N1026=$P$7)),"x","")</f>
        <v>x</v>
      </c>
      <c r="Q1026" s="43" t="str">
        <f>IF(AND($M1026=$P$7,$A1026&lt;'111'!$L$11),"x","")</f>
        <v/>
      </c>
      <c r="R1026" s="43" t="str">
        <f>IF(AND($N1026=$P$7,$A1026&lt;'111'!$L$11),"x","")</f>
        <v/>
      </c>
    </row>
    <row r="1027" spans="1:18" ht="15.75" hidden="1" customHeight="1">
      <c r="A1027" s="32">
        <f t="shared" si="68"/>
        <v>6</v>
      </c>
      <c r="B1027" s="33">
        <f t="shared" si="69"/>
        <v>42888</v>
      </c>
      <c r="C1027" s="108" t="s">
        <v>308</v>
      </c>
      <c r="D1027" s="33">
        <v>42888</v>
      </c>
      <c r="E1027" s="86" t="s">
        <v>1017</v>
      </c>
      <c r="F1027" s="101"/>
      <c r="G1027" s="149"/>
      <c r="H1027" s="97"/>
      <c r="I1027" s="97"/>
      <c r="J1027" s="96"/>
      <c r="K1027" s="97"/>
      <c r="L1027" s="34">
        <v>6000000</v>
      </c>
      <c r="M1027" s="35" t="s">
        <v>33</v>
      </c>
      <c r="N1027" s="35"/>
      <c r="O1027" s="43" t="str">
        <f>IF(AND('331-CT'!$G$5=TH!G1027,OR(M1027="331",N1027="331")),"x","")</f>
        <v/>
      </c>
      <c r="P1027" s="43" t="str">
        <f>IF(AND(A1027='111'!$L$11,OR($M1027=$P$7,$N1027=$P$7)),"x","")</f>
        <v>x</v>
      </c>
      <c r="Q1027" s="43" t="str">
        <f>IF(AND($M1027=$P$7,$A1027&lt;'111'!$L$11),"x","")</f>
        <v/>
      </c>
      <c r="R1027" s="43" t="str">
        <f>IF(AND($N1027=$P$7,$A1027&lt;'111'!$L$11),"x","")</f>
        <v/>
      </c>
    </row>
    <row r="1028" spans="1:18" ht="15.75" hidden="1" customHeight="1">
      <c r="A1028" s="32">
        <f t="shared" si="68"/>
        <v>6</v>
      </c>
      <c r="B1028" s="33">
        <f t="shared" si="69"/>
        <v>42888</v>
      </c>
      <c r="C1028" s="108" t="s">
        <v>266</v>
      </c>
      <c r="D1028" s="33">
        <v>42888</v>
      </c>
      <c r="E1028" s="86" t="s">
        <v>1018</v>
      </c>
      <c r="F1028" s="101"/>
      <c r="G1028" s="149"/>
      <c r="H1028" s="97"/>
      <c r="I1028" s="97"/>
      <c r="J1028" s="96"/>
      <c r="K1028" s="97"/>
      <c r="L1028" s="34">
        <v>7400000</v>
      </c>
      <c r="M1028" s="35"/>
      <c r="N1028" s="35" t="s">
        <v>33</v>
      </c>
      <c r="O1028" s="43" t="str">
        <f>IF(AND('331-CT'!$G$5=TH!G1028,OR(M1028="331",N1028="331")),"x","")</f>
        <v/>
      </c>
      <c r="P1028" s="43" t="str">
        <f>IF(AND(A1028='111'!$L$11,OR($M1028=$P$7,$N1028=$P$7)),"x","")</f>
        <v>x</v>
      </c>
      <c r="Q1028" s="43" t="str">
        <f>IF(AND($M1028=$P$7,$A1028&lt;'111'!$L$11),"x","")</f>
        <v/>
      </c>
      <c r="R1028" s="43" t="str">
        <f>IF(AND($N1028=$P$7,$A1028&lt;'111'!$L$11),"x","")</f>
        <v/>
      </c>
    </row>
    <row r="1029" spans="1:18" ht="15.75" hidden="1" customHeight="1">
      <c r="A1029" s="32">
        <f t="shared" si="68"/>
        <v>6</v>
      </c>
      <c r="B1029" s="33">
        <f t="shared" si="69"/>
        <v>42888</v>
      </c>
      <c r="C1029" s="108" t="s">
        <v>309</v>
      </c>
      <c r="D1029" s="33">
        <v>42888</v>
      </c>
      <c r="E1029" s="86" t="s">
        <v>1019</v>
      </c>
      <c r="F1029" s="101"/>
      <c r="G1029" s="149"/>
      <c r="H1029" s="97"/>
      <c r="I1029" s="97"/>
      <c r="J1029" s="96"/>
      <c r="K1029" s="97"/>
      <c r="L1029" s="34">
        <v>5000000</v>
      </c>
      <c r="M1029" s="35" t="s">
        <v>33</v>
      </c>
      <c r="N1029" s="35"/>
      <c r="O1029" s="43" t="str">
        <f>IF(AND('331-CT'!$G$5=TH!G1029,OR(M1029="331",N1029="331")),"x","")</f>
        <v/>
      </c>
      <c r="P1029" s="43" t="str">
        <f>IF(AND(A1029='111'!$L$11,OR($M1029=$P$7,$N1029=$P$7)),"x","")</f>
        <v>x</v>
      </c>
      <c r="Q1029" s="43" t="str">
        <f>IF(AND($M1029=$P$7,$A1029&lt;'111'!$L$11),"x","")</f>
        <v/>
      </c>
      <c r="R1029" s="43" t="str">
        <f>IF(AND($N1029=$P$7,$A1029&lt;'111'!$L$11),"x","")</f>
        <v/>
      </c>
    </row>
    <row r="1030" spans="1:18" ht="15.75" hidden="1" customHeight="1">
      <c r="A1030" s="32">
        <f t="shared" si="68"/>
        <v>6</v>
      </c>
      <c r="B1030" s="33">
        <f t="shared" si="69"/>
        <v>42888</v>
      </c>
      <c r="C1030" s="108" t="s">
        <v>267</v>
      </c>
      <c r="D1030" s="33">
        <v>42888</v>
      </c>
      <c r="E1030" s="86" t="s">
        <v>1020</v>
      </c>
      <c r="F1030" s="101"/>
      <c r="G1030" s="149"/>
      <c r="H1030" s="97"/>
      <c r="I1030" s="97"/>
      <c r="J1030" s="96"/>
      <c r="K1030" s="97"/>
      <c r="L1030" s="34">
        <v>15668000</v>
      </c>
      <c r="M1030" s="35"/>
      <c r="N1030" s="35" t="s">
        <v>33</v>
      </c>
      <c r="O1030" s="43" t="str">
        <f>IF(AND('331-CT'!$G$5=TH!G1030,OR(M1030="331",N1030="331")),"x","")</f>
        <v/>
      </c>
      <c r="P1030" s="43" t="str">
        <f>IF(AND(A1030='111'!$L$11,OR($M1030=$P$7,$N1030=$P$7)),"x","")</f>
        <v>x</v>
      </c>
      <c r="Q1030" s="43" t="str">
        <f>IF(AND($M1030=$P$7,$A1030&lt;'111'!$L$11),"x","")</f>
        <v/>
      </c>
      <c r="R1030" s="43" t="str">
        <f>IF(AND($N1030=$P$7,$A1030&lt;'111'!$L$11),"x","")</f>
        <v/>
      </c>
    </row>
    <row r="1031" spans="1:18" ht="15.75" hidden="1" customHeight="1">
      <c r="A1031" s="32">
        <f t="shared" si="68"/>
        <v>6</v>
      </c>
      <c r="B1031" s="33">
        <f t="shared" si="69"/>
        <v>42888</v>
      </c>
      <c r="C1031" s="108" t="s">
        <v>310</v>
      </c>
      <c r="D1031" s="33">
        <v>42888</v>
      </c>
      <c r="E1031" s="86" t="s">
        <v>1021</v>
      </c>
      <c r="F1031" s="101"/>
      <c r="G1031" s="149"/>
      <c r="H1031" s="97"/>
      <c r="I1031" s="97"/>
      <c r="J1031" s="96"/>
      <c r="K1031" s="97"/>
      <c r="L1031" s="34">
        <v>30000000</v>
      </c>
      <c r="M1031" s="35" t="s">
        <v>33</v>
      </c>
      <c r="N1031" s="35"/>
      <c r="O1031" s="43" t="str">
        <f>IF(AND('331-CT'!$G$5=TH!G1031,OR(M1031="331",N1031="331")),"x","")</f>
        <v/>
      </c>
      <c r="P1031" s="43" t="str">
        <f>IF(AND(A1031='111'!$L$11,OR($M1031=$P$7,$N1031=$P$7)),"x","")</f>
        <v>x</v>
      </c>
      <c r="Q1031" s="43" t="str">
        <f>IF(AND($M1031=$P$7,$A1031&lt;'111'!$L$11),"x","")</f>
        <v/>
      </c>
      <c r="R1031" s="43" t="str">
        <f>IF(AND($N1031=$P$7,$A1031&lt;'111'!$L$11),"x","")</f>
        <v/>
      </c>
    </row>
    <row r="1032" spans="1:18" ht="15.75" hidden="1" customHeight="1">
      <c r="A1032" s="32">
        <f t="shared" si="68"/>
        <v>6</v>
      </c>
      <c r="B1032" s="33">
        <f t="shared" si="69"/>
        <v>42888</v>
      </c>
      <c r="C1032" s="108" t="s">
        <v>268</v>
      </c>
      <c r="D1032" s="33">
        <v>42888</v>
      </c>
      <c r="E1032" s="86" t="s">
        <v>1022</v>
      </c>
      <c r="F1032" s="101"/>
      <c r="G1032" s="149"/>
      <c r="H1032" s="97"/>
      <c r="I1032" s="97"/>
      <c r="J1032" s="96"/>
      <c r="K1032" s="97"/>
      <c r="L1032" s="34">
        <v>26419000</v>
      </c>
      <c r="M1032" s="35"/>
      <c r="N1032" s="35" t="s">
        <v>33</v>
      </c>
      <c r="O1032" s="43" t="str">
        <f>IF(AND('331-CT'!$G$5=TH!G1032,OR(M1032="331",N1032="331")),"x","")</f>
        <v/>
      </c>
      <c r="P1032" s="43" t="str">
        <f>IF(AND(A1032='111'!$L$11,OR($M1032=$P$7,$N1032=$P$7)),"x","")</f>
        <v>x</v>
      </c>
      <c r="Q1032" s="43" t="str">
        <f>IF(AND($M1032=$P$7,$A1032&lt;'111'!$L$11),"x","")</f>
        <v/>
      </c>
      <c r="R1032" s="43" t="str">
        <f>IF(AND($N1032=$P$7,$A1032&lt;'111'!$L$11),"x","")</f>
        <v/>
      </c>
    </row>
    <row r="1033" spans="1:18" ht="15.75" hidden="1" customHeight="1">
      <c r="A1033" s="32">
        <f t="shared" si="68"/>
        <v>6</v>
      </c>
      <c r="B1033" s="33">
        <f t="shared" si="69"/>
        <v>42888</v>
      </c>
      <c r="C1033" s="108" t="s">
        <v>311</v>
      </c>
      <c r="D1033" s="33">
        <v>42888</v>
      </c>
      <c r="E1033" s="86" t="s">
        <v>1023</v>
      </c>
      <c r="F1033" s="101"/>
      <c r="G1033" s="149"/>
      <c r="H1033" s="97"/>
      <c r="I1033" s="97"/>
      <c r="J1033" s="96"/>
      <c r="K1033" s="97"/>
      <c r="L1033" s="34">
        <v>16000000</v>
      </c>
      <c r="M1033" s="35" t="s">
        <v>33</v>
      </c>
      <c r="N1033" s="35"/>
      <c r="O1033" s="43" t="str">
        <f>IF(AND('331-CT'!$G$5=TH!G1033,OR(M1033="331",N1033="331")),"x","")</f>
        <v/>
      </c>
      <c r="P1033" s="43" t="str">
        <f>IF(AND(A1033='111'!$L$11,OR($M1033=$P$7,$N1033=$P$7)),"x","")</f>
        <v>x</v>
      </c>
      <c r="Q1033" s="43" t="str">
        <f>IF(AND($M1033=$P$7,$A1033&lt;'111'!$L$11),"x","")</f>
        <v/>
      </c>
      <c r="R1033" s="43" t="str">
        <f>IF(AND($N1033=$P$7,$A1033&lt;'111'!$L$11),"x","")</f>
        <v/>
      </c>
    </row>
    <row r="1034" spans="1:18" ht="15.75" hidden="1" customHeight="1">
      <c r="A1034" s="32">
        <f t="shared" si="68"/>
        <v>6</v>
      </c>
      <c r="B1034" s="33">
        <f t="shared" si="69"/>
        <v>42888</v>
      </c>
      <c r="C1034" s="108" t="s">
        <v>269</v>
      </c>
      <c r="D1034" s="33">
        <v>42888</v>
      </c>
      <c r="E1034" s="86" t="s">
        <v>806</v>
      </c>
      <c r="F1034" s="101"/>
      <c r="G1034" s="149"/>
      <c r="H1034" s="97"/>
      <c r="I1034" s="97"/>
      <c r="J1034" s="96"/>
      <c r="K1034" s="97"/>
      <c r="L1034" s="34">
        <v>12844000</v>
      </c>
      <c r="M1034" s="35"/>
      <c r="N1034" s="35" t="s">
        <v>33</v>
      </c>
      <c r="O1034" s="43" t="str">
        <f>IF(AND('331-CT'!$G$5=TH!G1034,OR(M1034="331",N1034="331")),"x","")</f>
        <v/>
      </c>
      <c r="P1034" s="43" t="str">
        <f>IF(AND(A1034='111'!$L$11,OR($M1034=$P$7,$N1034=$P$7)),"x","")</f>
        <v>x</v>
      </c>
      <c r="Q1034" s="43" t="str">
        <f>IF(AND($M1034=$P$7,$A1034&lt;'111'!$L$11),"x","")</f>
        <v/>
      </c>
      <c r="R1034" s="43" t="str">
        <f>IF(AND($N1034=$P$7,$A1034&lt;'111'!$L$11),"x","")</f>
        <v/>
      </c>
    </row>
    <row r="1035" spans="1:18" ht="15.75" hidden="1" customHeight="1">
      <c r="A1035" s="32">
        <f t="shared" si="68"/>
        <v>6</v>
      </c>
      <c r="B1035" s="33">
        <f t="shared" si="69"/>
        <v>42888</v>
      </c>
      <c r="C1035" s="108" t="s">
        <v>323</v>
      </c>
      <c r="D1035" s="33">
        <v>42888</v>
      </c>
      <c r="E1035" s="86" t="s">
        <v>1024</v>
      </c>
      <c r="F1035" s="101"/>
      <c r="G1035" s="149"/>
      <c r="H1035" s="97"/>
      <c r="I1035" s="97"/>
      <c r="J1035" s="96"/>
      <c r="K1035" s="97"/>
      <c r="L1035" s="34">
        <v>2400000</v>
      </c>
      <c r="M1035" s="35" t="s">
        <v>33</v>
      </c>
      <c r="N1035" s="35"/>
      <c r="O1035" s="43" t="str">
        <f>IF(AND('331-CT'!$G$5=TH!G1035,OR(M1035="331",N1035="331")),"x","")</f>
        <v/>
      </c>
      <c r="P1035" s="43" t="str">
        <f>IF(AND(A1035='111'!$L$11,OR($M1035=$P$7,$N1035=$P$7)),"x","")</f>
        <v>x</v>
      </c>
      <c r="Q1035" s="43" t="str">
        <f>IF(AND($M1035=$P$7,$A1035&lt;'111'!$L$11),"x","")</f>
        <v/>
      </c>
      <c r="R1035" s="43" t="str">
        <f>IF(AND($N1035=$P$7,$A1035&lt;'111'!$L$11),"x","")</f>
        <v/>
      </c>
    </row>
    <row r="1036" spans="1:18" ht="15.75" hidden="1" customHeight="1">
      <c r="A1036" s="32">
        <f t="shared" si="68"/>
        <v>6</v>
      </c>
      <c r="B1036" s="33">
        <f t="shared" si="69"/>
        <v>42888</v>
      </c>
      <c r="C1036" s="108" t="s">
        <v>270</v>
      </c>
      <c r="D1036" s="33">
        <v>42888</v>
      </c>
      <c r="E1036" s="86" t="s">
        <v>1025</v>
      </c>
      <c r="F1036" s="101"/>
      <c r="G1036" s="149"/>
      <c r="H1036" s="97"/>
      <c r="I1036" s="97"/>
      <c r="J1036" s="96"/>
      <c r="K1036" s="97"/>
      <c r="L1036" s="34">
        <v>1200000</v>
      </c>
      <c r="M1036" s="35"/>
      <c r="N1036" s="35" t="s">
        <v>33</v>
      </c>
      <c r="O1036" s="43" t="str">
        <f>IF(AND('331-CT'!$G$5=TH!G1036,OR(M1036="331",N1036="331")),"x","")</f>
        <v/>
      </c>
      <c r="P1036" s="43" t="str">
        <f>IF(AND(A1036='111'!$L$11,OR($M1036=$P$7,$N1036=$P$7)),"x","")</f>
        <v>x</v>
      </c>
      <c r="Q1036" s="43" t="str">
        <f>IF(AND($M1036=$P$7,$A1036&lt;'111'!$L$11),"x","")</f>
        <v/>
      </c>
      <c r="R1036" s="43" t="str">
        <f>IF(AND($N1036=$P$7,$A1036&lt;'111'!$L$11),"x","")</f>
        <v/>
      </c>
    </row>
    <row r="1037" spans="1:18" ht="15.75" hidden="1" customHeight="1">
      <c r="A1037" s="32">
        <f t="shared" si="68"/>
        <v>6</v>
      </c>
      <c r="B1037" s="33">
        <f t="shared" si="69"/>
        <v>42888</v>
      </c>
      <c r="C1037" s="108" t="s">
        <v>271</v>
      </c>
      <c r="D1037" s="33">
        <v>42888</v>
      </c>
      <c r="E1037" s="86" t="s">
        <v>1026</v>
      </c>
      <c r="F1037" s="101"/>
      <c r="G1037" s="149"/>
      <c r="H1037" s="97"/>
      <c r="I1037" s="97"/>
      <c r="J1037" s="96"/>
      <c r="K1037" s="97"/>
      <c r="L1037" s="34">
        <v>1300000</v>
      </c>
      <c r="M1037" s="35"/>
      <c r="N1037" s="35" t="s">
        <v>33</v>
      </c>
      <c r="O1037" s="43" t="str">
        <f>IF(AND('331-CT'!$G$5=TH!G1037,OR(M1037="331",N1037="331")),"x","")</f>
        <v/>
      </c>
      <c r="P1037" s="43" t="str">
        <f>IF(AND(A1037='111'!$L$11,OR($M1037=$P$7,$N1037=$P$7)),"x","")</f>
        <v>x</v>
      </c>
      <c r="Q1037" s="43" t="str">
        <f>IF(AND($M1037=$P$7,$A1037&lt;'111'!$L$11),"x","")</f>
        <v/>
      </c>
      <c r="R1037" s="43" t="str">
        <f>IF(AND($N1037=$P$7,$A1037&lt;'111'!$L$11),"x","")</f>
        <v/>
      </c>
    </row>
    <row r="1038" spans="1:18" ht="15.75" hidden="1" customHeight="1">
      <c r="A1038" s="32">
        <f t="shared" si="68"/>
        <v>6</v>
      </c>
      <c r="B1038" s="33">
        <f t="shared" si="69"/>
        <v>42888</v>
      </c>
      <c r="C1038" s="108" t="s">
        <v>290</v>
      </c>
      <c r="D1038" s="33">
        <v>42888</v>
      </c>
      <c r="E1038" s="86" t="s">
        <v>1027</v>
      </c>
      <c r="F1038" s="101"/>
      <c r="G1038" s="149"/>
      <c r="H1038" s="97"/>
      <c r="I1038" s="97"/>
      <c r="J1038" s="96"/>
      <c r="K1038" s="97"/>
      <c r="L1038" s="34">
        <v>417000</v>
      </c>
      <c r="M1038" s="35"/>
      <c r="N1038" s="35" t="s">
        <v>33</v>
      </c>
      <c r="O1038" s="43" t="str">
        <f>IF(AND('331-CT'!$G$5=TH!G1038,OR(M1038="331",N1038="331")),"x","")</f>
        <v/>
      </c>
      <c r="P1038" s="43" t="str">
        <f>IF(AND(A1038='111'!$L$11,OR($M1038=$P$7,$N1038=$P$7)),"x","")</f>
        <v>x</v>
      </c>
      <c r="Q1038" s="43" t="str">
        <f>IF(AND($M1038=$P$7,$A1038&lt;'111'!$L$11),"x","")</f>
        <v/>
      </c>
      <c r="R1038" s="43" t="str">
        <f>IF(AND($N1038=$P$7,$A1038&lt;'111'!$L$11),"x","")</f>
        <v/>
      </c>
    </row>
    <row r="1039" spans="1:18" ht="15.75" hidden="1" customHeight="1">
      <c r="A1039" s="32">
        <f t="shared" si="68"/>
        <v>6</v>
      </c>
      <c r="B1039" s="33">
        <f t="shared" si="69"/>
        <v>42888</v>
      </c>
      <c r="C1039" s="108" t="s">
        <v>291</v>
      </c>
      <c r="D1039" s="33">
        <v>42888</v>
      </c>
      <c r="E1039" s="86" t="s">
        <v>1028</v>
      </c>
      <c r="F1039" s="101"/>
      <c r="G1039" s="149"/>
      <c r="H1039" s="97"/>
      <c r="I1039" s="97"/>
      <c r="J1039" s="96"/>
      <c r="K1039" s="97"/>
      <c r="L1039" s="34">
        <v>915000</v>
      </c>
      <c r="M1039" s="35"/>
      <c r="N1039" s="35" t="s">
        <v>33</v>
      </c>
      <c r="O1039" s="43" t="str">
        <f>IF(AND('331-CT'!$G$5=TH!G1039,OR(M1039="331",N1039="331")),"x","")</f>
        <v/>
      </c>
      <c r="P1039" s="43" t="str">
        <f>IF(AND(A1039='111'!$L$11,OR($M1039=$P$7,$N1039=$P$7)),"x","")</f>
        <v>x</v>
      </c>
      <c r="Q1039" s="43" t="str">
        <f>IF(AND($M1039=$P$7,$A1039&lt;'111'!$L$11),"x","")</f>
        <v/>
      </c>
      <c r="R1039" s="43" t="str">
        <f>IF(AND($N1039=$P$7,$A1039&lt;'111'!$L$11),"x","")</f>
        <v/>
      </c>
    </row>
    <row r="1040" spans="1:18" ht="15.75" hidden="1" customHeight="1">
      <c r="A1040" s="32">
        <f t="shared" si="68"/>
        <v>6</v>
      </c>
      <c r="B1040" s="33">
        <f t="shared" si="69"/>
        <v>42889</v>
      </c>
      <c r="C1040" s="108" t="s">
        <v>342</v>
      </c>
      <c r="D1040" s="33">
        <v>42889</v>
      </c>
      <c r="E1040" s="86" t="s">
        <v>1029</v>
      </c>
      <c r="F1040" s="101"/>
      <c r="G1040" s="149"/>
      <c r="H1040" s="97"/>
      <c r="I1040" s="97"/>
      <c r="J1040" s="96"/>
      <c r="K1040" s="97"/>
      <c r="L1040" s="34">
        <v>9000000</v>
      </c>
      <c r="M1040" s="35" t="s">
        <v>33</v>
      </c>
      <c r="N1040" s="35"/>
      <c r="O1040" s="43" t="str">
        <f>IF(AND('331-CT'!$G$5=TH!G1040,OR(M1040="331",N1040="331")),"x","")</f>
        <v/>
      </c>
      <c r="P1040" s="43" t="str">
        <f>IF(AND(A1040='111'!$L$11,OR($M1040=$P$7,$N1040=$P$7)),"x","")</f>
        <v>x</v>
      </c>
      <c r="Q1040" s="43" t="str">
        <f>IF(AND($M1040=$P$7,$A1040&lt;'111'!$L$11),"x","")</f>
        <v/>
      </c>
      <c r="R1040" s="43" t="str">
        <f>IF(AND($N1040=$P$7,$A1040&lt;'111'!$L$11),"x","")</f>
        <v/>
      </c>
    </row>
    <row r="1041" spans="1:18" ht="15.75" hidden="1" customHeight="1">
      <c r="A1041" s="32">
        <f t="shared" si="68"/>
        <v>6</v>
      </c>
      <c r="B1041" s="33">
        <f t="shared" si="69"/>
        <v>42889</v>
      </c>
      <c r="C1041" s="108" t="s">
        <v>292</v>
      </c>
      <c r="D1041" s="33">
        <v>42889</v>
      </c>
      <c r="E1041" s="86" t="s">
        <v>1006</v>
      </c>
      <c r="F1041" s="101"/>
      <c r="G1041" s="149"/>
      <c r="H1041" s="97"/>
      <c r="I1041" s="97"/>
      <c r="J1041" s="96"/>
      <c r="K1041" s="97"/>
      <c r="L1041" s="34">
        <v>13272000</v>
      </c>
      <c r="M1041" s="35"/>
      <c r="N1041" s="35" t="s">
        <v>33</v>
      </c>
      <c r="O1041" s="43" t="str">
        <f>IF(AND('331-CT'!$G$5=TH!G1041,OR(M1041="331",N1041="331")),"x","")</f>
        <v/>
      </c>
      <c r="P1041" s="43" t="str">
        <f>IF(AND(A1041='111'!$L$11,OR($M1041=$P$7,$N1041=$P$7)),"x","")</f>
        <v>x</v>
      </c>
      <c r="Q1041" s="43" t="str">
        <f>IF(AND($M1041=$P$7,$A1041&lt;'111'!$L$11),"x","")</f>
        <v/>
      </c>
      <c r="R1041" s="43" t="str">
        <f>IF(AND($N1041=$P$7,$A1041&lt;'111'!$L$11),"x","")</f>
        <v/>
      </c>
    </row>
    <row r="1042" spans="1:18" ht="15.75" hidden="1" customHeight="1">
      <c r="A1042" s="32">
        <f t="shared" si="68"/>
        <v>6</v>
      </c>
      <c r="B1042" s="33">
        <f t="shared" si="69"/>
        <v>42889</v>
      </c>
      <c r="C1042" s="108" t="s">
        <v>293</v>
      </c>
      <c r="D1042" s="33">
        <v>42889</v>
      </c>
      <c r="E1042" s="86" t="s">
        <v>540</v>
      </c>
      <c r="F1042" s="101"/>
      <c r="G1042" s="149"/>
      <c r="H1042" s="97"/>
      <c r="I1042" s="97"/>
      <c r="J1042" s="96"/>
      <c r="K1042" s="97"/>
      <c r="L1042" s="34">
        <v>10000000</v>
      </c>
      <c r="M1042" s="35"/>
      <c r="N1042" s="35" t="s">
        <v>33</v>
      </c>
      <c r="O1042" s="43" t="str">
        <f>IF(AND('331-CT'!$G$5=TH!G1042,OR(M1042="331",N1042="331")),"x","")</f>
        <v/>
      </c>
      <c r="P1042" s="43" t="str">
        <f>IF(AND(A1042='111'!$L$11,OR($M1042=$P$7,$N1042=$P$7)),"x","")</f>
        <v>x</v>
      </c>
      <c r="Q1042" s="43" t="str">
        <f>IF(AND($M1042=$P$7,$A1042&lt;'111'!$L$11),"x","")</f>
        <v/>
      </c>
      <c r="R1042" s="43" t="str">
        <f>IF(AND($N1042=$P$7,$A1042&lt;'111'!$L$11),"x","")</f>
        <v/>
      </c>
    </row>
    <row r="1043" spans="1:18" ht="15.75" hidden="1" customHeight="1">
      <c r="A1043" s="32">
        <f t="shared" si="68"/>
        <v>6</v>
      </c>
      <c r="B1043" s="33">
        <f t="shared" si="69"/>
        <v>42889</v>
      </c>
      <c r="C1043" s="108" t="s">
        <v>294</v>
      </c>
      <c r="D1043" s="33">
        <v>42889</v>
      </c>
      <c r="E1043" s="86" t="s">
        <v>590</v>
      </c>
      <c r="F1043" s="101"/>
      <c r="G1043" s="149"/>
      <c r="H1043" s="97"/>
      <c r="I1043" s="97"/>
      <c r="J1043" s="96"/>
      <c r="K1043" s="97"/>
      <c r="L1043" s="34">
        <v>5900000</v>
      </c>
      <c r="M1043" s="35"/>
      <c r="N1043" s="35" t="s">
        <v>33</v>
      </c>
      <c r="O1043" s="43" t="str">
        <f>IF(AND('331-CT'!$G$5=TH!G1043,OR(M1043="331",N1043="331")),"x","")</f>
        <v/>
      </c>
      <c r="P1043" s="43" t="str">
        <f>IF(AND(A1043='111'!$L$11,OR($M1043=$P$7,$N1043=$P$7)),"x","")</f>
        <v>x</v>
      </c>
      <c r="Q1043" s="43" t="str">
        <f>IF(AND($M1043=$P$7,$A1043&lt;'111'!$L$11),"x","")</f>
        <v/>
      </c>
      <c r="R1043" s="43" t="str">
        <f>IF(AND($N1043=$P$7,$A1043&lt;'111'!$L$11),"x","")</f>
        <v/>
      </c>
    </row>
    <row r="1044" spans="1:18" ht="15.75" hidden="1" customHeight="1">
      <c r="A1044" s="32">
        <f t="shared" si="68"/>
        <v>6</v>
      </c>
      <c r="B1044" s="33">
        <f t="shared" si="69"/>
        <v>42889</v>
      </c>
      <c r="C1044" s="108" t="s">
        <v>353</v>
      </c>
      <c r="D1044" s="33">
        <v>42889</v>
      </c>
      <c r="E1044" s="86" t="s">
        <v>1030</v>
      </c>
      <c r="F1044" s="101"/>
      <c r="G1044" s="149"/>
      <c r="H1044" s="97"/>
      <c r="I1044" s="97"/>
      <c r="J1044" s="96"/>
      <c r="K1044" s="97"/>
      <c r="L1044" s="34">
        <v>2000000</v>
      </c>
      <c r="M1044" s="35" t="s">
        <v>33</v>
      </c>
      <c r="N1044" s="35"/>
      <c r="O1044" s="43" t="str">
        <f>IF(AND('331-CT'!$G$5=TH!G1044,OR(M1044="331",N1044="331")),"x","")</f>
        <v/>
      </c>
      <c r="P1044" s="43" t="str">
        <f>IF(AND(A1044='111'!$L$11,OR($M1044=$P$7,$N1044=$P$7)),"x","")</f>
        <v>x</v>
      </c>
      <c r="Q1044" s="43" t="str">
        <f>IF(AND($M1044=$P$7,$A1044&lt;'111'!$L$11),"x","")</f>
        <v/>
      </c>
      <c r="R1044" s="43" t="str">
        <f>IF(AND($N1044=$P$7,$A1044&lt;'111'!$L$11),"x","")</f>
        <v/>
      </c>
    </row>
    <row r="1045" spans="1:18" ht="15.75" hidden="1" customHeight="1">
      <c r="A1045" s="32">
        <f t="shared" ref="A1045:A1065" si="93">IF(B1045&lt;&gt;"",MONTH(B1045),"")</f>
        <v>6</v>
      </c>
      <c r="B1045" s="33">
        <f t="shared" ref="B1045:B1065" si="94">D1045</f>
        <v>42889</v>
      </c>
      <c r="C1045" s="108" t="s">
        <v>295</v>
      </c>
      <c r="D1045" s="33">
        <v>42889</v>
      </c>
      <c r="E1045" s="86" t="s">
        <v>820</v>
      </c>
      <c r="F1045" s="101"/>
      <c r="G1045" s="149"/>
      <c r="H1045" s="97"/>
      <c r="I1045" s="97"/>
      <c r="J1045" s="96"/>
      <c r="K1045" s="97"/>
      <c r="L1045" s="34">
        <v>2030000</v>
      </c>
      <c r="M1045" s="35"/>
      <c r="N1045" s="35" t="s">
        <v>33</v>
      </c>
      <c r="O1045" s="43" t="str">
        <f>IF(AND('331-CT'!$G$5=TH!G1045,OR(M1045="331",N1045="331")),"x","")</f>
        <v/>
      </c>
      <c r="P1045" s="43" t="str">
        <f>IF(AND(A1045='111'!$L$11,OR($M1045=$P$7,$N1045=$P$7)),"x","")</f>
        <v>x</v>
      </c>
      <c r="Q1045" s="43" t="str">
        <f>IF(AND($M1045=$P$7,$A1045&lt;'111'!$L$11),"x","")</f>
        <v/>
      </c>
      <c r="R1045" s="43" t="str">
        <f>IF(AND($N1045=$P$7,$A1045&lt;'111'!$L$11),"x","")</f>
        <v/>
      </c>
    </row>
    <row r="1046" spans="1:18" ht="15.75" hidden="1" customHeight="1">
      <c r="A1046" s="32">
        <f t="shared" si="93"/>
        <v>6</v>
      </c>
      <c r="B1046" s="33">
        <f t="shared" si="94"/>
        <v>42889</v>
      </c>
      <c r="C1046" s="108" t="s">
        <v>296</v>
      </c>
      <c r="D1046" s="33">
        <v>42889</v>
      </c>
      <c r="E1046" s="86" t="s">
        <v>1031</v>
      </c>
      <c r="F1046" s="101"/>
      <c r="G1046" s="149"/>
      <c r="H1046" s="97"/>
      <c r="I1046" s="97"/>
      <c r="J1046" s="96"/>
      <c r="K1046" s="97"/>
      <c r="L1046" s="34">
        <v>2000000</v>
      </c>
      <c r="M1046" s="35"/>
      <c r="N1046" s="35" t="s">
        <v>33</v>
      </c>
      <c r="O1046" s="43" t="str">
        <f>IF(AND('331-CT'!$G$5=TH!G1046,OR(M1046="331",N1046="331")),"x","")</f>
        <v/>
      </c>
      <c r="P1046" s="43" t="str">
        <f>IF(AND(A1046='111'!$L$11,OR($M1046=$P$7,$N1046=$P$7)),"x","")</f>
        <v>x</v>
      </c>
      <c r="Q1046" s="43" t="str">
        <f>IF(AND($M1046=$P$7,$A1046&lt;'111'!$L$11),"x","")</f>
        <v/>
      </c>
      <c r="R1046" s="43" t="str">
        <f>IF(AND($N1046=$P$7,$A1046&lt;'111'!$L$11),"x","")</f>
        <v/>
      </c>
    </row>
    <row r="1047" spans="1:18" ht="15.75" hidden="1" customHeight="1">
      <c r="A1047" s="32">
        <f t="shared" si="93"/>
        <v>6</v>
      </c>
      <c r="B1047" s="33">
        <f t="shared" si="94"/>
        <v>42889</v>
      </c>
      <c r="C1047" s="108" t="s">
        <v>297</v>
      </c>
      <c r="D1047" s="33">
        <v>42889</v>
      </c>
      <c r="E1047" s="86" t="s">
        <v>1032</v>
      </c>
      <c r="F1047" s="101"/>
      <c r="G1047" s="149"/>
      <c r="H1047" s="97"/>
      <c r="I1047" s="97"/>
      <c r="J1047" s="96"/>
      <c r="K1047" s="97"/>
      <c r="L1047" s="34">
        <v>3000000</v>
      </c>
      <c r="M1047" s="35"/>
      <c r="N1047" s="35" t="s">
        <v>33</v>
      </c>
      <c r="O1047" s="43" t="str">
        <f>IF(AND('331-CT'!$G$5=TH!G1047,OR(M1047="331",N1047="331")),"x","")</f>
        <v/>
      </c>
      <c r="P1047" s="43" t="str">
        <f>IF(AND(A1047='111'!$L$11,OR($M1047=$P$7,$N1047=$P$7)),"x","")</f>
        <v>x</v>
      </c>
      <c r="Q1047" s="43" t="str">
        <f>IF(AND($M1047=$P$7,$A1047&lt;'111'!$L$11),"x","")</f>
        <v/>
      </c>
      <c r="R1047" s="43" t="str">
        <f>IF(AND($N1047=$P$7,$A1047&lt;'111'!$L$11),"x","")</f>
        <v/>
      </c>
    </row>
    <row r="1048" spans="1:18" ht="15.75" hidden="1" customHeight="1">
      <c r="A1048" s="32">
        <f t="shared" si="93"/>
        <v>6</v>
      </c>
      <c r="B1048" s="33">
        <f t="shared" si="94"/>
        <v>42892</v>
      </c>
      <c r="C1048" s="108" t="s">
        <v>386</v>
      </c>
      <c r="D1048" s="33">
        <v>42892</v>
      </c>
      <c r="E1048" s="86" t="s">
        <v>667</v>
      </c>
      <c r="F1048" s="101"/>
      <c r="G1048" s="149"/>
      <c r="H1048" s="97"/>
      <c r="I1048" s="97"/>
      <c r="J1048" s="96"/>
      <c r="K1048" s="97"/>
      <c r="L1048" s="34">
        <v>360000000</v>
      </c>
      <c r="M1048" s="35" t="s">
        <v>33</v>
      </c>
      <c r="N1048" s="35"/>
      <c r="O1048" s="43" t="str">
        <f>IF(AND('331-CT'!$G$5=TH!G1048,OR(M1048="331",N1048="331")),"x","")</f>
        <v/>
      </c>
      <c r="P1048" s="43" t="str">
        <f>IF(AND(A1048='111'!$L$11,OR($M1048=$P$7,$N1048=$P$7)),"x","")</f>
        <v>x</v>
      </c>
      <c r="Q1048" s="43" t="str">
        <f>IF(AND($M1048=$P$7,$A1048&lt;'111'!$L$11),"x","")</f>
        <v/>
      </c>
      <c r="R1048" s="43" t="str">
        <f>IF(AND($N1048=$P$7,$A1048&lt;'111'!$L$11),"x","")</f>
        <v/>
      </c>
    </row>
    <row r="1049" spans="1:18" ht="15.75" hidden="1" customHeight="1">
      <c r="A1049" s="32">
        <f t="shared" si="93"/>
        <v>6</v>
      </c>
      <c r="B1049" s="33">
        <f t="shared" si="94"/>
        <v>42892</v>
      </c>
      <c r="C1049" s="108" t="s">
        <v>298</v>
      </c>
      <c r="D1049" s="33">
        <v>42892</v>
      </c>
      <c r="E1049" s="86" t="s">
        <v>1033</v>
      </c>
      <c r="F1049" s="101"/>
      <c r="G1049" s="149"/>
      <c r="H1049" s="97"/>
      <c r="I1049" s="97"/>
      <c r="J1049" s="96"/>
      <c r="K1049" s="97"/>
      <c r="L1049" s="34">
        <v>338312000</v>
      </c>
      <c r="M1049" s="35"/>
      <c r="N1049" s="35" t="s">
        <v>33</v>
      </c>
      <c r="O1049" s="43" t="str">
        <f>IF(AND('331-CT'!$G$5=TH!G1049,OR(M1049="331",N1049="331")),"x","")</f>
        <v/>
      </c>
      <c r="P1049" s="43" t="str">
        <f>IF(AND(A1049='111'!$L$11,OR($M1049=$P$7,$N1049=$P$7)),"x","")</f>
        <v>x</v>
      </c>
      <c r="Q1049" s="43" t="str">
        <f>IF(AND($M1049=$P$7,$A1049&lt;'111'!$L$11),"x","")</f>
        <v/>
      </c>
      <c r="R1049" s="43" t="str">
        <f>IF(AND($N1049=$P$7,$A1049&lt;'111'!$L$11),"x","")</f>
        <v/>
      </c>
    </row>
    <row r="1050" spans="1:18" ht="15.75" hidden="1" customHeight="1">
      <c r="A1050" s="32">
        <f t="shared" si="93"/>
        <v>6</v>
      </c>
      <c r="B1050" s="33">
        <f t="shared" si="94"/>
        <v>42892</v>
      </c>
      <c r="C1050" s="108" t="s">
        <v>316</v>
      </c>
      <c r="D1050" s="33">
        <v>42892</v>
      </c>
      <c r="E1050" s="86" t="s">
        <v>455</v>
      </c>
      <c r="F1050" s="101"/>
      <c r="G1050" s="149"/>
      <c r="H1050" s="97"/>
      <c r="I1050" s="97"/>
      <c r="J1050" s="96"/>
      <c r="K1050" s="97"/>
      <c r="L1050" s="34">
        <v>500000</v>
      </c>
      <c r="M1050" s="35"/>
      <c r="N1050" s="35" t="s">
        <v>33</v>
      </c>
      <c r="O1050" s="43" t="str">
        <f>IF(AND('331-CT'!$G$5=TH!G1050,OR(M1050="331",N1050="331")),"x","")</f>
        <v/>
      </c>
      <c r="P1050" s="43" t="str">
        <f>IF(AND(A1050='111'!$L$11,OR($M1050=$P$7,$N1050=$P$7)),"x","")</f>
        <v>x</v>
      </c>
      <c r="Q1050" s="43" t="str">
        <f>IF(AND($M1050=$P$7,$A1050&lt;'111'!$L$11),"x","")</f>
        <v/>
      </c>
      <c r="R1050" s="43" t="str">
        <f>IF(AND($N1050=$P$7,$A1050&lt;'111'!$L$11),"x","")</f>
        <v/>
      </c>
    </row>
    <row r="1051" spans="1:18" ht="15.75" hidden="1" customHeight="1">
      <c r="A1051" s="32">
        <f t="shared" si="93"/>
        <v>6</v>
      </c>
      <c r="B1051" s="33">
        <f t="shared" si="94"/>
        <v>42892</v>
      </c>
      <c r="C1051" s="108" t="s">
        <v>317</v>
      </c>
      <c r="D1051" s="33">
        <v>42892</v>
      </c>
      <c r="E1051" s="86" t="s">
        <v>1034</v>
      </c>
      <c r="F1051" s="101"/>
      <c r="G1051" s="149"/>
      <c r="H1051" s="97"/>
      <c r="I1051" s="97"/>
      <c r="J1051" s="96"/>
      <c r="K1051" s="97"/>
      <c r="L1051" s="34">
        <v>462000</v>
      </c>
      <c r="M1051" s="35"/>
      <c r="N1051" s="35" t="s">
        <v>33</v>
      </c>
      <c r="O1051" s="43" t="str">
        <f>IF(AND('331-CT'!$G$5=TH!G1051,OR(M1051="331",N1051="331")),"x","")</f>
        <v/>
      </c>
      <c r="P1051" s="43" t="str">
        <f>IF(AND(A1051='111'!$L$11,OR($M1051=$P$7,$N1051=$P$7)),"x","")</f>
        <v>x</v>
      </c>
      <c r="Q1051" s="43" t="str">
        <f>IF(AND($M1051=$P$7,$A1051&lt;'111'!$L$11),"x","")</f>
        <v/>
      </c>
      <c r="R1051" s="43" t="str">
        <f>IF(AND($N1051=$P$7,$A1051&lt;'111'!$L$11),"x","")</f>
        <v/>
      </c>
    </row>
    <row r="1052" spans="1:18" ht="15.75" hidden="1" customHeight="1">
      <c r="A1052" s="32">
        <f t="shared" si="93"/>
        <v>6</v>
      </c>
      <c r="B1052" s="33">
        <f t="shared" si="94"/>
        <v>42892</v>
      </c>
      <c r="C1052" s="108" t="s">
        <v>318</v>
      </c>
      <c r="D1052" s="33">
        <v>42892</v>
      </c>
      <c r="E1052" s="86" t="s">
        <v>1035</v>
      </c>
      <c r="F1052" s="101"/>
      <c r="G1052" s="149"/>
      <c r="H1052" s="97"/>
      <c r="I1052" s="97"/>
      <c r="J1052" s="96"/>
      <c r="K1052" s="97"/>
      <c r="L1052" s="34">
        <v>6017000</v>
      </c>
      <c r="M1052" s="35"/>
      <c r="N1052" s="35" t="s">
        <v>33</v>
      </c>
      <c r="O1052" s="43" t="str">
        <f>IF(AND('331-CT'!$G$5=TH!G1052,OR(M1052="331",N1052="331")),"x","")</f>
        <v/>
      </c>
      <c r="P1052" s="43" t="str">
        <f>IF(AND(A1052='111'!$L$11,OR($M1052=$P$7,$N1052=$P$7)),"x","")</f>
        <v>x</v>
      </c>
      <c r="Q1052" s="43" t="str">
        <f>IF(AND($M1052=$P$7,$A1052&lt;'111'!$L$11),"x","")</f>
        <v/>
      </c>
      <c r="R1052" s="43" t="str">
        <f>IF(AND($N1052=$P$7,$A1052&lt;'111'!$L$11),"x","")</f>
        <v/>
      </c>
    </row>
    <row r="1053" spans="1:18" ht="15.75" hidden="1" customHeight="1">
      <c r="A1053" s="32">
        <f t="shared" si="93"/>
        <v>6</v>
      </c>
      <c r="B1053" s="33">
        <f t="shared" si="94"/>
        <v>42893</v>
      </c>
      <c r="C1053" s="108" t="s">
        <v>319</v>
      </c>
      <c r="D1053" s="33">
        <v>42893</v>
      </c>
      <c r="E1053" s="86" t="s">
        <v>1036</v>
      </c>
      <c r="F1053" s="101"/>
      <c r="G1053" s="149"/>
      <c r="H1053" s="97"/>
      <c r="I1053" s="97"/>
      <c r="J1053" s="96"/>
      <c r="K1053" s="97"/>
      <c r="L1053" s="34">
        <v>292000</v>
      </c>
      <c r="M1053" s="35"/>
      <c r="N1053" s="35" t="s">
        <v>33</v>
      </c>
      <c r="O1053" s="43" t="str">
        <f>IF(AND('331-CT'!$G$5=TH!G1053,OR(M1053="331",N1053="331")),"x","")</f>
        <v/>
      </c>
      <c r="P1053" s="43" t="str">
        <f>IF(AND(A1053='111'!$L$11,OR($M1053=$P$7,$N1053=$P$7)),"x","")</f>
        <v>x</v>
      </c>
      <c r="Q1053" s="43" t="str">
        <f>IF(AND($M1053=$P$7,$A1053&lt;'111'!$L$11),"x","")</f>
        <v/>
      </c>
      <c r="R1053" s="43" t="str">
        <f>IF(AND($N1053=$P$7,$A1053&lt;'111'!$L$11),"x","")</f>
        <v/>
      </c>
    </row>
    <row r="1054" spans="1:18" ht="15.75" hidden="1" customHeight="1">
      <c r="A1054" s="32">
        <f t="shared" si="93"/>
        <v>6</v>
      </c>
      <c r="B1054" s="33">
        <f t="shared" si="94"/>
        <v>42893</v>
      </c>
      <c r="C1054" s="108" t="s">
        <v>325</v>
      </c>
      <c r="D1054" s="33">
        <v>42893</v>
      </c>
      <c r="E1054" s="86" t="s">
        <v>1037</v>
      </c>
      <c r="F1054" s="101"/>
      <c r="G1054" s="149"/>
      <c r="H1054" s="97"/>
      <c r="I1054" s="97"/>
      <c r="J1054" s="96"/>
      <c r="K1054" s="97"/>
      <c r="L1054" s="34">
        <v>3000000</v>
      </c>
      <c r="M1054" s="35"/>
      <c r="N1054" s="35" t="s">
        <v>33</v>
      </c>
      <c r="O1054" s="43" t="str">
        <f>IF(AND('331-CT'!$G$5=TH!G1054,OR(M1054="331",N1054="331")),"x","")</f>
        <v/>
      </c>
      <c r="P1054" s="43" t="str">
        <f>IF(AND(A1054='111'!$L$11,OR($M1054=$P$7,$N1054=$P$7)),"x","")</f>
        <v>x</v>
      </c>
      <c r="Q1054" s="43" t="str">
        <f>IF(AND($M1054=$P$7,$A1054&lt;'111'!$L$11),"x","")</f>
        <v/>
      </c>
      <c r="R1054" s="43" t="str">
        <f>IF(AND($N1054=$P$7,$A1054&lt;'111'!$L$11),"x","")</f>
        <v/>
      </c>
    </row>
    <row r="1055" spans="1:18" ht="15.75" hidden="1" customHeight="1">
      <c r="A1055" s="32">
        <f t="shared" si="93"/>
        <v>6</v>
      </c>
      <c r="B1055" s="33">
        <f t="shared" si="94"/>
        <v>42893</v>
      </c>
      <c r="C1055" s="108" t="s">
        <v>385</v>
      </c>
      <c r="D1055" s="33">
        <v>42893</v>
      </c>
      <c r="E1055" s="86" t="s">
        <v>561</v>
      </c>
      <c r="F1055" s="101"/>
      <c r="G1055" s="149"/>
      <c r="H1055" s="97"/>
      <c r="I1055" s="97"/>
      <c r="J1055" s="96"/>
      <c r="K1055" s="97"/>
      <c r="L1055" s="34">
        <v>1590000000</v>
      </c>
      <c r="M1055" s="35" t="s">
        <v>33</v>
      </c>
      <c r="N1055" s="35"/>
      <c r="O1055" s="43" t="str">
        <f>IF(AND('331-CT'!$G$5=TH!G1055,OR(M1055="331",N1055="331")),"x","")</f>
        <v/>
      </c>
      <c r="P1055" s="43" t="str">
        <f>IF(AND(A1055='111'!$L$11,OR($M1055=$P$7,$N1055=$P$7)),"x","")</f>
        <v>x</v>
      </c>
      <c r="Q1055" s="43" t="str">
        <f>IF(AND($M1055=$P$7,$A1055&lt;'111'!$L$11),"x","")</f>
        <v/>
      </c>
      <c r="R1055" s="43" t="str">
        <f>IF(AND($N1055=$P$7,$A1055&lt;'111'!$L$11),"x","")</f>
        <v/>
      </c>
    </row>
    <row r="1056" spans="1:18" ht="15.75" hidden="1" customHeight="1">
      <c r="A1056" s="32">
        <f t="shared" si="93"/>
        <v>6</v>
      </c>
      <c r="B1056" s="33">
        <f t="shared" si="94"/>
        <v>42893</v>
      </c>
      <c r="C1056" s="108" t="s">
        <v>423</v>
      </c>
      <c r="D1056" s="33">
        <v>42893</v>
      </c>
      <c r="E1056" s="86" t="s">
        <v>667</v>
      </c>
      <c r="F1056" s="101"/>
      <c r="G1056" s="149"/>
      <c r="H1056" s="97"/>
      <c r="I1056" s="97"/>
      <c r="J1056" s="96"/>
      <c r="K1056" s="97"/>
      <c r="L1056" s="34">
        <v>6780000000</v>
      </c>
      <c r="M1056" s="35" t="s">
        <v>33</v>
      </c>
      <c r="N1056" s="35"/>
      <c r="O1056" s="43" t="str">
        <f>IF(AND('331-CT'!$G$5=TH!G1056,OR(M1056="331",N1056="331")),"x","")</f>
        <v/>
      </c>
      <c r="P1056" s="43" t="str">
        <f>IF(AND(A1056='111'!$L$11,OR($M1056=$P$7,$N1056=$P$7)),"x","")</f>
        <v>x</v>
      </c>
      <c r="Q1056" s="43" t="str">
        <f>IF(AND($M1056=$P$7,$A1056&lt;'111'!$L$11),"x","")</f>
        <v/>
      </c>
      <c r="R1056" s="43" t="str">
        <f>IF(AND($N1056=$P$7,$A1056&lt;'111'!$L$11),"x","")</f>
        <v/>
      </c>
    </row>
    <row r="1057" spans="1:18" ht="15.75" hidden="1" customHeight="1">
      <c r="A1057" s="32">
        <f t="shared" si="93"/>
        <v>6</v>
      </c>
      <c r="B1057" s="33">
        <f t="shared" si="94"/>
        <v>42893</v>
      </c>
      <c r="C1057" s="108" t="s">
        <v>326</v>
      </c>
      <c r="D1057" s="33">
        <v>42893</v>
      </c>
      <c r="E1057" s="86" t="s">
        <v>1038</v>
      </c>
      <c r="F1057" s="101"/>
      <c r="G1057" s="149"/>
      <c r="H1057" s="97"/>
      <c r="I1057" s="97"/>
      <c r="J1057" s="96"/>
      <c r="K1057" s="97"/>
      <c r="L1057" s="34">
        <v>3200000000</v>
      </c>
      <c r="M1057" s="35"/>
      <c r="N1057" s="35" t="s">
        <v>33</v>
      </c>
      <c r="O1057" s="43" t="str">
        <f>IF(AND('331-CT'!$G$5=TH!G1057,OR(M1057="331",N1057="331")),"x","")</f>
        <v/>
      </c>
      <c r="P1057" s="43" t="str">
        <f>IF(AND(A1057='111'!$L$11,OR($M1057=$P$7,$N1057=$P$7)),"x","")</f>
        <v>x</v>
      </c>
      <c r="Q1057" s="43" t="str">
        <f>IF(AND($M1057=$P$7,$A1057&lt;'111'!$L$11),"x","")</f>
        <v/>
      </c>
      <c r="R1057" s="43" t="str">
        <f>IF(AND($N1057=$P$7,$A1057&lt;'111'!$L$11),"x","")</f>
        <v/>
      </c>
    </row>
    <row r="1058" spans="1:18" ht="15.75" hidden="1" customHeight="1">
      <c r="A1058" s="32">
        <f t="shared" si="93"/>
        <v>6</v>
      </c>
      <c r="B1058" s="33">
        <f t="shared" si="94"/>
        <v>42893</v>
      </c>
      <c r="C1058" s="108" t="s">
        <v>327</v>
      </c>
      <c r="D1058" s="33">
        <v>42893</v>
      </c>
      <c r="E1058" s="86" t="s">
        <v>956</v>
      </c>
      <c r="F1058" s="101"/>
      <c r="G1058" s="149"/>
      <c r="H1058" s="97"/>
      <c r="I1058" s="97"/>
      <c r="J1058" s="96"/>
      <c r="K1058" s="97"/>
      <c r="L1058" s="34">
        <v>15600000</v>
      </c>
      <c r="M1058" s="35"/>
      <c r="N1058" s="35" t="s">
        <v>33</v>
      </c>
      <c r="O1058" s="43" t="str">
        <f>IF(AND('331-CT'!$G$5=TH!G1058,OR(M1058="331",N1058="331")),"x","")</f>
        <v/>
      </c>
      <c r="P1058" s="43" t="str">
        <f>IF(AND(A1058='111'!$L$11,OR($M1058=$P$7,$N1058=$P$7)),"x","")</f>
        <v>x</v>
      </c>
      <c r="Q1058" s="43" t="str">
        <f>IF(AND($M1058=$P$7,$A1058&lt;'111'!$L$11),"x","")</f>
        <v/>
      </c>
      <c r="R1058" s="43" t="str">
        <f>IF(AND($N1058=$P$7,$A1058&lt;'111'!$L$11),"x","")</f>
        <v/>
      </c>
    </row>
    <row r="1059" spans="1:18" ht="15.75" hidden="1" customHeight="1">
      <c r="A1059" s="32">
        <f t="shared" si="93"/>
        <v>6</v>
      </c>
      <c r="B1059" s="33">
        <f t="shared" si="94"/>
        <v>42893</v>
      </c>
      <c r="C1059" s="108" t="s">
        <v>328</v>
      </c>
      <c r="D1059" s="33">
        <v>42893</v>
      </c>
      <c r="E1059" s="86" t="s">
        <v>873</v>
      </c>
      <c r="F1059" s="101"/>
      <c r="G1059" s="149"/>
      <c r="H1059" s="97"/>
      <c r="I1059" s="97"/>
      <c r="J1059" s="96"/>
      <c r="K1059" s="97"/>
      <c r="L1059" s="34">
        <v>4691100000</v>
      </c>
      <c r="M1059" s="35"/>
      <c r="N1059" s="35" t="s">
        <v>33</v>
      </c>
      <c r="O1059" s="43" t="str">
        <f>IF(AND('331-CT'!$G$5=TH!G1059,OR(M1059="331",N1059="331")),"x","")</f>
        <v/>
      </c>
      <c r="P1059" s="43" t="str">
        <f>IF(AND(A1059='111'!$L$11,OR($M1059=$P$7,$N1059=$P$7)),"x","")</f>
        <v>x</v>
      </c>
      <c r="Q1059" s="43" t="str">
        <f>IF(AND($M1059=$P$7,$A1059&lt;'111'!$L$11),"x","")</f>
        <v/>
      </c>
      <c r="R1059" s="43" t="str">
        <f>IF(AND($N1059=$P$7,$A1059&lt;'111'!$L$11),"x","")</f>
        <v/>
      </c>
    </row>
    <row r="1060" spans="1:18" ht="15.75" hidden="1" customHeight="1">
      <c r="A1060" s="32">
        <f t="shared" si="93"/>
        <v>6</v>
      </c>
      <c r="B1060" s="33">
        <f t="shared" si="94"/>
        <v>42893</v>
      </c>
      <c r="C1060" s="108" t="s">
        <v>329</v>
      </c>
      <c r="D1060" s="33">
        <v>42893</v>
      </c>
      <c r="E1060" s="86" t="s">
        <v>630</v>
      </c>
      <c r="F1060" s="101"/>
      <c r="G1060" s="149" t="s">
        <v>707</v>
      </c>
      <c r="H1060" s="97"/>
      <c r="I1060" s="97"/>
      <c r="J1060" s="96"/>
      <c r="K1060" s="97"/>
      <c r="L1060" s="34">
        <v>100000000</v>
      </c>
      <c r="M1060" s="35" t="s">
        <v>8</v>
      </c>
      <c r="N1060" s="35" t="s">
        <v>33</v>
      </c>
      <c r="O1060" s="43" t="str">
        <f>IF(AND('331-CT'!$G$5=TH!G1060,OR(M1060="331",N1060="331")),"x","")</f>
        <v/>
      </c>
      <c r="P1060" s="43" t="str">
        <f>IF(AND(A1060='111'!$L$11,OR($M1060=$P$7,$N1060=$P$7)),"x","")</f>
        <v>x</v>
      </c>
      <c r="Q1060" s="43" t="str">
        <f>IF(AND($M1060=$P$7,$A1060&lt;'111'!$L$11),"x","")</f>
        <v/>
      </c>
      <c r="R1060" s="43" t="str">
        <f>IF(AND($N1060=$P$7,$A1060&lt;'111'!$L$11),"x","")</f>
        <v/>
      </c>
    </row>
    <row r="1061" spans="1:18" ht="15.75" hidden="1" customHeight="1">
      <c r="A1061" s="32">
        <f t="shared" ref="A1061" si="95">IF(B1061&lt;&gt;"",MONTH(B1061),"")</f>
        <v>6</v>
      </c>
      <c r="B1061" s="33">
        <f t="shared" ref="B1061" si="96">D1061</f>
        <v>42893</v>
      </c>
      <c r="C1061" s="108" t="s">
        <v>329</v>
      </c>
      <c r="D1061" s="33">
        <v>42893</v>
      </c>
      <c r="E1061" s="86" t="s">
        <v>951</v>
      </c>
      <c r="F1061" s="101"/>
      <c r="G1061" s="149"/>
      <c r="H1061" s="97"/>
      <c r="I1061" s="97"/>
      <c r="J1061" s="96"/>
      <c r="K1061" s="97"/>
      <c r="L1061" s="34">
        <v>33000</v>
      </c>
      <c r="M1061" s="35"/>
      <c r="N1061" s="35" t="s">
        <v>33</v>
      </c>
      <c r="O1061" s="43" t="str">
        <f>IF(AND('331-CT'!$G$5=TH!G1061,OR(M1061="331",N1061="331")),"x","")</f>
        <v/>
      </c>
      <c r="P1061" s="43" t="str">
        <f>IF(AND(A1061='111'!$L$11,OR($M1061=$P$7,$N1061=$P$7)),"x","")</f>
        <v>x</v>
      </c>
      <c r="Q1061" s="43" t="str">
        <f>IF(AND($M1061=$P$7,$A1061&lt;'111'!$L$11),"x","")</f>
        <v/>
      </c>
      <c r="R1061" s="43" t="str">
        <f>IF(AND($N1061=$P$7,$A1061&lt;'111'!$L$11),"x","")</f>
        <v/>
      </c>
    </row>
    <row r="1062" spans="1:18" ht="15.75" hidden="1" customHeight="1">
      <c r="A1062" s="32">
        <f t="shared" si="93"/>
        <v>6</v>
      </c>
      <c r="B1062" s="33">
        <f t="shared" si="94"/>
        <v>42893</v>
      </c>
      <c r="C1062" s="108" t="s">
        <v>330</v>
      </c>
      <c r="D1062" s="33">
        <v>42893</v>
      </c>
      <c r="E1062" s="86" t="s">
        <v>630</v>
      </c>
      <c r="F1062" s="101"/>
      <c r="G1062" s="101" t="s">
        <v>925</v>
      </c>
      <c r="H1062" s="97"/>
      <c r="I1062" s="97"/>
      <c r="J1062" s="96"/>
      <c r="K1062" s="97"/>
      <c r="L1062" s="34">
        <v>178500000</v>
      </c>
      <c r="M1062" s="35" t="s">
        <v>8</v>
      </c>
      <c r="N1062" s="35" t="s">
        <v>33</v>
      </c>
      <c r="O1062" s="43" t="str">
        <f>IF(AND('331-CT'!$G$5=TH!G1062,OR(M1062="331",N1062="331")),"x","")</f>
        <v/>
      </c>
      <c r="P1062" s="43" t="str">
        <f>IF(AND(A1062='111'!$L$11,OR($M1062=$P$7,$N1062=$P$7)),"x","")</f>
        <v>x</v>
      </c>
      <c r="Q1062" s="43" t="str">
        <f>IF(AND($M1062=$P$7,$A1062&lt;'111'!$L$11),"x","")</f>
        <v/>
      </c>
      <c r="R1062" s="43" t="str">
        <f>IF(AND($N1062=$P$7,$A1062&lt;'111'!$L$11),"x","")</f>
        <v/>
      </c>
    </row>
    <row r="1063" spans="1:18" ht="15.75" hidden="1" customHeight="1">
      <c r="A1063" s="32">
        <f t="shared" si="93"/>
        <v>6</v>
      </c>
      <c r="B1063" s="33">
        <f t="shared" si="94"/>
        <v>42893</v>
      </c>
      <c r="C1063" s="108" t="s">
        <v>331</v>
      </c>
      <c r="D1063" s="33">
        <v>42893</v>
      </c>
      <c r="E1063" s="86" t="s">
        <v>630</v>
      </c>
      <c r="F1063" s="101"/>
      <c r="G1063" s="149" t="s">
        <v>989</v>
      </c>
      <c r="H1063" s="97"/>
      <c r="I1063" s="97"/>
      <c r="J1063" s="96"/>
      <c r="K1063" s="97"/>
      <c r="L1063" s="34">
        <v>120000000</v>
      </c>
      <c r="M1063" s="35" t="s">
        <v>8</v>
      </c>
      <c r="N1063" s="35" t="s">
        <v>33</v>
      </c>
      <c r="O1063" s="43" t="str">
        <f>IF(AND('331-CT'!$G$5=TH!G1063,OR(M1063="331",N1063="331")),"x","")</f>
        <v/>
      </c>
      <c r="P1063" s="43" t="str">
        <f>IF(AND(A1063='111'!$L$11,OR($M1063=$P$7,$N1063=$P$7)),"x","")</f>
        <v>x</v>
      </c>
      <c r="Q1063" s="43" t="str">
        <f>IF(AND($M1063=$P$7,$A1063&lt;'111'!$L$11),"x","")</f>
        <v/>
      </c>
      <c r="R1063" s="43" t="str">
        <f>IF(AND($N1063=$P$7,$A1063&lt;'111'!$L$11),"x","")</f>
        <v/>
      </c>
    </row>
    <row r="1064" spans="1:18" ht="15.75" hidden="1" customHeight="1">
      <c r="A1064" s="32">
        <f t="shared" si="93"/>
        <v>6</v>
      </c>
      <c r="B1064" s="33">
        <f t="shared" si="94"/>
        <v>42893</v>
      </c>
      <c r="C1064" s="108" t="s">
        <v>332</v>
      </c>
      <c r="D1064" s="33">
        <v>42893</v>
      </c>
      <c r="E1064" s="86" t="s">
        <v>1039</v>
      </c>
      <c r="F1064" s="101"/>
      <c r="G1064" s="149"/>
      <c r="H1064" s="97"/>
      <c r="I1064" s="97"/>
      <c r="J1064" s="96"/>
      <c r="K1064" s="97"/>
      <c r="L1064" s="34">
        <v>30369000</v>
      </c>
      <c r="M1064" s="35"/>
      <c r="N1064" s="35" t="s">
        <v>33</v>
      </c>
      <c r="O1064" s="43" t="str">
        <f>IF(AND('331-CT'!$G$5=TH!G1064,OR(M1064="331",N1064="331")),"x","")</f>
        <v/>
      </c>
      <c r="P1064" s="43" t="str">
        <f>IF(AND(A1064='111'!$L$11,OR($M1064=$P$7,$N1064=$P$7)),"x","")</f>
        <v>x</v>
      </c>
      <c r="Q1064" s="43" t="str">
        <f>IF(AND($M1064=$P$7,$A1064&lt;'111'!$L$11),"x","")</f>
        <v/>
      </c>
      <c r="R1064" s="43" t="str">
        <f>IF(AND($N1064=$P$7,$A1064&lt;'111'!$L$11),"x","")</f>
        <v/>
      </c>
    </row>
    <row r="1065" spans="1:18" ht="15.75" hidden="1" customHeight="1">
      <c r="A1065" s="32">
        <f t="shared" si="93"/>
        <v>6</v>
      </c>
      <c r="B1065" s="33">
        <f t="shared" si="94"/>
        <v>42893</v>
      </c>
      <c r="C1065" s="108" t="s">
        <v>345</v>
      </c>
      <c r="D1065" s="33">
        <v>42893</v>
      </c>
      <c r="E1065" s="86" t="s">
        <v>1040</v>
      </c>
      <c r="F1065" s="101"/>
      <c r="G1065" s="149"/>
      <c r="H1065" s="97"/>
      <c r="I1065" s="97"/>
      <c r="J1065" s="96"/>
      <c r="K1065" s="97"/>
      <c r="L1065" s="34">
        <v>10000000</v>
      </c>
      <c r="M1065" s="35"/>
      <c r="N1065" s="35" t="s">
        <v>33</v>
      </c>
      <c r="O1065" s="43" t="str">
        <f>IF(AND('331-CT'!$G$5=TH!G1065,OR(M1065="331",N1065="331")),"x","")</f>
        <v/>
      </c>
      <c r="P1065" s="43" t="str">
        <f>IF(AND(A1065='111'!$L$11,OR($M1065=$P$7,$N1065=$P$7)),"x","")</f>
        <v>x</v>
      </c>
      <c r="Q1065" s="43" t="str">
        <f>IF(AND($M1065=$P$7,$A1065&lt;'111'!$L$11),"x","")</f>
        <v/>
      </c>
      <c r="R1065" s="43" t="str">
        <f>IF(AND($N1065=$P$7,$A1065&lt;'111'!$L$11),"x","")</f>
        <v/>
      </c>
    </row>
    <row r="1066" spans="1:18" ht="15.75" hidden="1" customHeight="1">
      <c r="A1066" s="32">
        <f t="shared" si="68"/>
        <v>6</v>
      </c>
      <c r="B1066" s="33">
        <f t="shared" si="69"/>
        <v>42894</v>
      </c>
      <c r="C1066" s="108" t="s">
        <v>346</v>
      </c>
      <c r="D1066" s="33">
        <v>42894</v>
      </c>
      <c r="E1066" s="86" t="s">
        <v>468</v>
      </c>
      <c r="F1066" s="101"/>
      <c r="G1066" s="149"/>
      <c r="H1066" s="97"/>
      <c r="I1066" s="97"/>
      <c r="J1066" s="96"/>
      <c r="K1066" s="97"/>
      <c r="L1066" s="34">
        <v>355000</v>
      </c>
      <c r="M1066" s="35"/>
      <c r="N1066" s="35" t="s">
        <v>33</v>
      </c>
      <c r="O1066" s="43" t="str">
        <f>IF(AND('331-CT'!$G$5=TH!G1066,OR(M1066="331",N1066="331")),"x","")</f>
        <v/>
      </c>
      <c r="P1066" s="43" t="str">
        <f>IF(AND(A1066='111'!$L$11,OR($M1066=$P$7,$N1066=$P$7)),"x","")</f>
        <v>x</v>
      </c>
      <c r="Q1066" s="43" t="str">
        <f>IF(AND($M1066=$P$7,$A1066&lt;'111'!$L$11),"x","")</f>
        <v/>
      </c>
      <c r="R1066" s="43" t="str">
        <f>IF(AND($N1066=$P$7,$A1066&lt;'111'!$L$11),"x","")</f>
        <v/>
      </c>
    </row>
    <row r="1067" spans="1:18" ht="15.75" hidden="1" customHeight="1">
      <c r="A1067" s="32">
        <f t="shared" si="68"/>
        <v>6</v>
      </c>
      <c r="B1067" s="33">
        <f t="shared" si="69"/>
        <v>42894</v>
      </c>
      <c r="C1067" s="108" t="s">
        <v>347</v>
      </c>
      <c r="D1067" s="33">
        <v>42894</v>
      </c>
      <c r="E1067" s="86" t="s">
        <v>455</v>
      </c>
      <c r="F1067" s="101"/>
      <c r="G1067" s="149"/>
      <c r="H1067" s="97"/>
      <c r="I1067" s="97"/>
      <c r="J1067" s="96"/>
      <c r="K1067" s="97"/>
      <c r="L1067" s="34">
        <v>1000000</v>
      </c>
      <c r="M1067" s="35"/>
      <c r="N1067" s="35" t="s">
        <v>33</v>
      </c>
      <c r="O1067" s="43" t="str">
        <f>IF(AND('331-CT'!$G$5=TH!G1067,OR(M1067="331",N1067="331")),"x","")</f>
        <v/>
      </c>
      <c r="P1067" s="43" t="str">
        <f>IF(AND(A1067='111'!$L$11,OR($M1067=$P$7,$N1067=$P$7)),"x","")</f>
        <v>x</v>
      </c>
      <c r="Q1067" s="43" t="str">
        <f>IF(AND($M1067=$P$7,$A1067&lt;'111'!$L$11),"x","")</f>
        <v/>
      </c>
      <c r="R1067" s="43" t="str">
        <f>IF(AND($N1067=$P$7,$A1067&lt;'111'!$L$11),"x","")</f>
        <v/>
      </c>
    </row>
    <row r="1068" spans="1:18" ht="15.75" hidden="1" customHeight="1">
      <c r="A1068" s="32">
        <f t="shared" si="68"/>
        <v>6</v>
      </c>
      <c r="B1068" s="33">
        <f t="shared" si="69"/>
        <v>42894</v>
      </c>
      <c r="C1068" s="108" t="s">
        <v>348</v>
      </c>
      <c r="D1068" s="33">
        <v>42894</v>
      </c>
      <c r="E1068" s="86" t="s">
        <v>717</v>
      </c>
      <c r="F1068" s="101"/>
      <c r="G1068" s="149"/>
      <c r="H1068" s="97"/>
      <c r="I1068" s="97"/>
      <c r="J1068" s="96"/>
      <c r="K1068" s="97"/>
      <c r="L1068" s="34">
        <v>485000</v>
      </c>
      <c r="M1068" s="35"/>
      <c r="N1068" s="35" t="s">
        <v>33</v>
      </c>
      <c r="O1068" s="43" t="str">
        <f>IF(AND('331-CT'!$G$5=TH!G1068,OR(M1068="331",N1068="331")),"x","")</f>
        <v/>
      </c>
      <c r="P1068" s="43" t="str">
        <f>IF(AND(A1068='111'!$L$11,OR($M1068=$P$7,$N1068=$P$7)),"x","")</f>
        <v>x</v>
      </c>
      <c r="Q1068" s="43" t="str">
        <f>IF(AND($M1068=$P$7,$A1068&lt;'111'!$L$11),"x","")</f>
        <v/>
      </c>
      <c r="R1068" s="43" t="str">
        <f>IF(AND($N1068=$P$7,$A1068&lt;'111'!$L$11),"x","")</f>
        <v/>
      </c>
    </row>
    <row r="1069" spans="1:18" ht="15.75" hidden="1" customHeight="1">
      <c r="A1069" s="32">
        <f t="shared" si="68"/>
        <v>1</v>
      </c>
      <c r="B1069" s="33">
        <f t="shared" si="69"/>
        <v>0</v>
      </c>
      <c r="C1069" s="108"/>
      <c r="D1069" s="33"/>
      <c r="E1069" s="86"/>
      <c r="F1069" s="101"/>
      <c r="G1069" s="149"/>
      <c r="H1069" s="97"/>
      <c r="I1069" s="97"/>
      <c r="J1069" s="96"/>
      <c r="K1069" s="97"/>
      <c r="L1069" s="34">
        <f t="shared" ref="L1069:L1085" si="97">ROUND(H1069*I1069,-3)</f>
        <v>0</v>
      </c>
      <c r="M1069" s="35"/>
      <c r="N1069" s="35" t="s">
        <v>33</v>
      </c>
      <c r="O1069" s="43" t="str">
        <f>IF(AND('331-CT'!$G$5=TH!G1069,OR(M1069="331",N1069="331")),"x","")</f>
        <v/>
      </c>
      <c r="P1069" s="43" t="str">
        <f>IF(AND(A1069='111'!$L$11,OR($M1069=$P$7,$N1069=$P$7)),"x","")</f>
        <v/>
      </c>
      <c r="Q1069" s="43" t="str">
        <f>IF(AND($M1069=$P$7,$A1069&lt;'111'!$L$11),"x","")</f>
        <v/>
      </c>
      <c r="R1069" s="43" t="str">
        <f>IF(AND($N1069=$P$7,$A1069&lt;'111'!$L$11),"x","")</f>
        <v>x</v>
      </c>
    </row>
    <row r="1070" spans="1:18" ht="15.75" hidden="1" customHeight="1">
      <c r="A1070" s="32">
        <f t="shared" si="68"/>
        <v>1</v>
      </c>
      <c r="B1070" s="33">
        <f t="shared" si="69"/>
        <v>0</v>
      </c>
      <c r="C1070" s="108"/>
      <c r="D1070" s="33"/>
      <c r="E1070" s="86"/>
      <c r="F1070" s="101"/>
      <c r="G1070" s="149"/>
      <c r="H1070" s="97"/>
      <c r="I1070" s="97"/>
      <c r="J1070" s="96"/>
      <c r="K1070" s="97"/>
      <c r="L1070" s="34">
        <f t="shared" si="97"/>
        <v>0</v>
      </c>
      <c r="M1070" s="35"/>
      <c r="N1070" s="35" t="s">
        <v>33</v>
      </c>
      <c r="O1070" s="43" t="str">
        <f>IF(AND('331-CT'!$G$5=TH!G1070,OR(M1070="331",N1070="331")),"x","")</f>
        <v/>
      </c>
      <c r="P1070" s="43" t="str">
        <f>IF(AND(A1070='111'!$L$11,OR($M1070=$P$7,$N1070=$P$7)),"x","")</f>
        <v/>
      </c>
      <c r="Q1070" s="43" t="str">
        <f>IF(AND($M1070=$P$7,$A1070&lt;'111'!$L$11),"x","")</f>
        <v/>
      </c>
      <c r="R1070" s="43" t="str">
        <f>IF(AND($N1070=$P$7,$A1070&lt;'111'!$L$11),"x","")</f>
        <v>x</v>
      </c>
    </row>
    <row r="1071" spans="1:18" ht="15.75" hidden="1" customHeight="1">
      <c r="A1071" s="32">
        <f t="shared" si="68"/>
        <v>1</v>
      </c>
      <c r="B1071" s="33">
        <f t="shared" si="69"/>
        <v>0</v>
      </c>
      <c r="C1071" s="108"/>
      <c r="D1071" s="33"/>
      <c r="E1071" s="86"/>
      <c r="F1071" s="101"/>
      <c r="G1071" s="149"/>
      <c r="H1071" s="97"/>
      <c r="I1071" s="97"/>
      <c r="J1071" s="96"/>
      <c r="K1071" s="97"/>
      <c r="L1071" s="34">
        <f t="shared" si="97"/>
        <v>0</v>
      </c>
      <c r="M1071" s="35"/>
      <c r="N1071" s="35" t="s">
        <v>33</v>
      </c>
      <c r="O1071" s="43" t="str">
        <f>IF(AND('331-CT'!$G$5=TH!G1071,OR(M1071="331",N1071="331")),"x","")</f>
        <v/>
      </c>
      <c r="P1071" s="43" t="str">
        <f>IF(AND(A1071='111'!$L$11,OR($M1071=$P$7,$N1071=$P$7)),"x","")</f>
        <v/>
      </c>
      <c r="Q1071" s="43" t="str">
        <f>IF(AND($M1071=$P$7,$A1071&lt;'111'!$L$11),"x","")</f>
        <v/>
      </c>
      <c r="R1071" s="43" t="str">
        <f>IF(AND($N1071=$P$7,$A1071&lt;'111'!$L$11),"x","")</f>
        <v>x</v>
      </c>
    </row>
    <row r="1072" spans="1:18" ht="15.75" hidden="1" customHeight="1">
      <c r="A1072" s="32">
        <f t="shared" si="68"/>
        <v>1</v>
      </c>
      <c r="B1072" s="33">
        <f t="shared" si="69"/>
        <v>0</v>
      </c>
      <c r="C1072" s="108"/>
      <c r="D1072" s="33"/>
      <c r="E1072" s="86"/>
      <c r="F1072" s="101"/>
      <c r="G1072" s="149"/>
      <c r="H1072" s="97"/>
      <c r="I1072" s="97"/>
      <c r="J1072" s="96"/>
      <c r="K1072" s="97"/>
      <c r="L1072" s="34">
        <f t="shared" si="97"/>
        <v>0</v>
      </c>
      <c r="M1072" s="35"/>
      <c r="N1072" s="35" t="s">
        <v>33</v>
      </c>
      <c r="O1072" s="43" t="str">
        <f>IF(AND('331-CT'!$G$5=TH!G1072,OR(M1072="331",N1072="331")),"x","")</f>
        <v/>
      </c>
      <c r="P1072" s="43" t="str">
        <f>IF(AND(A1072='111'!$L$11,OR($M1072=$P$7,$N1072=$P$7)),"x","")</f>
        <v/>
      </c>
      <c r="Q1072" s="43" t="str">
        <f>IF(AND($M1072=$P$7,$A1072&lt;'111'!$L$11),"x","")</f>
        <v/>
      </c>
      <c r="R1072" s="43" t="str">
        <f>IF(AND($N1072=$P$7,$A1072&lt;'111'!$L$11),"x","")</f>
        <v>x</v>
      </c>
    </row>
    <row r="1073" spans="1:18" ht="15.75" customHeight="1">
      <c r="A1073" s="32">
        <f t="shared" si="68"/>
        <v>1</v>
      </c>
      <c r="B1073" s="33">
        <f t="shared" si="69"/>
        <v>0</v>
      </c>
      <c r="C1073" s="108"/>
      <c r="D1073" s="33"/>
      <c r="E1073" s="86"/>
      <c r="F1073" s="101"/>
      <c r="G1073" s="149"/>
      <c r="H1073" s="97"/>
      <c r="I1073" s="97"/>
      <c r="J1073" s="96"/>
      <c r="K1073" s="97"/>
      <c r="L1073" s="34">
        <f t="shared" si="97"/>
        <v>0</v>
      </c>
      <c r="M1073" s="35" t="s">
        <v>92</v>
      </c>
      <c r="N1073" s="35" t="s">
        <v>8</v>
      </c>
      <c r="O1073" s="43" t="str">
        <f>IF(AND('331-CT'!$G$5=TH!G1073,OR(M1073="331",N1073="331")),"x","")</f>
        <v/>
      </c>
      <c r="P1073" s="43" t="str">
        <f>IF(AND(A1073='111'!$L$11,OR($M1073=$P$7,$N1073=$P$7)),"x","")</f>
        <v/>
      </c>
      <c r="Q1073" s="43" t="str">
        <f>IF(AND($M1073=$P$7,$A1073&lt;'111'!$L$11),"x","")</f>
        <v/>
      </c>
      <c r="R1073" s="43" t="str">
        <f>IF(AND($N1073=$P$7,$A1073&lt;'111'!$L$11),"x","")</f>
        <v/>
      </c>
    </row>
    <row r="1074" spans="1:18" ht="15.75" customHeight="1">
      <c r="A1074" s="32">
        <f t="shared" si="68"/>
        <v>1</v>
      </c>
      <c r="B1074" s="33">
        <f t="shared" si="69"/>
        <v>0</v>
      </c>
      <c r="C1074" s="108"/>
      <c r="D1074" s="33"/>
      <c r="E1074" s="86"/>
      <c r="F1074" s="101"/>
      <c r="G1074" s="149"/>
      <c r="H1074" s="97"/>
      <c r="I1074" s="97"/>
      <c r="J1074" s="96"/>
      <c r="K1074" s="97"/>
      <c r="L1074" s="34">
        <f t="shared" si="97"/>
        <v>0</v>
      </c>
      <c r="M1074" s="35" t="s">
        <v>92</v>
      </c>
      <c r="N1074" s="35" t="s">
        <v>8</v>
      </c>
      <c r="O1074" s="43" t="str">
        <f>IF(AND('331-CT'!$G$5=TH!G1074,OR(M1074="331",N1074="331")),"x","")</f>
        <v/>
      </c>
      <c r="P1074" s="43" t="str">
        <f>IF(AND(A1074='111'!$L$11,OR($M1074=$P$7,$N1074=$P$7)),"x","")</f>
        <v/>
      </c>
      <c r="Q1074" s="43" t="str">
        <f>IF(AND($M1074=$P$7,$A1074&lt;'111'!$L$11),"x","")</f>
        <v/>
      </c>
      <c r="R1074" s="43" t="str">
        <f>IF(AND($N1074=$P$7,$A1074&lt;'111'!$L$11),"x","")</f>
        <v/>
      </c>
    </row>
    <row r="1075" spans="1:18" ht="15.75" customHeight="1">
      <c r="A1075" s="32">
        <f t="shared" si="68"/>
        <v>1</v>
      </c>
      <c r="B1075" s="33">
        <f t="shared" si="69"/>
        <v>0</v>
      </c>
      <c r="C1075" s="108"/>
      <c r="D1075" s="33"/>
      <c r="E1075" s="86"/>
      <c r="F1075" s="101"/>
      <c r="G1075" s="149"/>
      <c r="H1075" s="97"/>
      <c r="I1075" s="97"/>
      <c r="J1075" s="96"/>
      <c r="K1075" s="97"/>
      <c r="L1075" s="34">
        <f t="shared" si="97"/>
        <v>0</v>
      </c>
      <c r="M1075" s="35" t="s">
        <v>92</v>
      </c>
      <c r="N1075" s="35" t="s">
        <v>8</v>
      </c>
      <c r="O1075" s="43" t="str">
        <f>IF(AND('331-CT'!$G$5=TH!G1075,OR(M1075="331",N1075="331")),"x","")</f>
        <v/>
      </c>
      <c r="P1075" s="43" t="str">
        <f>IF(AND(A1075='111'!$L$11,OR($M1075=$P$7,$N1075=$P$7)),"x","")</f>
        <v/>
      </c>
      <c r="Q1075" s="43" t="str">
        <f>IF(AND($M1075=$P$7,$A1075&lt;'111'!$L$11),"x","")</f>
        <v/>
      </c>
      <c r="R1075" s="43" t="str">
        <f>IF(AND($N1075=$P$7,$A1075&lt;'111'!$L$11),"x","")</f>
        <v/>
      </c>
    </row>
    <row r="1076" spans="1:18" ht="15.75" customHeight="1">
      <c r="A1076" s="32">
        <f t="shared" si="68"/>
        <v>1</v>
      </c>
      <c r="B1076" s="33">
        <f t="shared" si="69"/>
        <v>0</v>
      </c>
      <c r="C1076" s="108"/>
      <c r="D1076" s="33"/>
      <c r="E1076" s="86"/>
      <c r="F1076" s="101"/>
      <c r="G1076" s="149"/>
      <c r="H1076" s="97"/>
      <c r="I1076" s="97"/>
      <c r="J1076" s="96"/>
      <c r="K1076" s="97"/>
      <c r="L1076" s="34">
        <f t="shared" si="97"/>
        <v>0</v>
      </c>
      <c r="M1076" s="35" t="s">
        <v>92</v>
      </c>
      <c r="N1076" s="35" t="s">
        <v>8</v>
      </c>
      <c r="O1076" s="43" t="str">
        <f>IF(AND('331-CT'!$G$5=TH!G1076,OR(M1076="331",N1076="331")),"x","")</f>
        <v/>
      </c>
      <c r="P1076" s="43" t="str">
        <f>IF(AND(A1076='111'!$L$11,OR($M1076=$P$7,$N1076=$P$7)),"x","")</f>
        <v/>
      </c>
      <c r="Q1076" s="43" t="str">
        <f>IF(AND($M1076=$P$7,$A1076&lt;'111'!$L$11),"x","")</f>
        <v/>
      </c>
      <c r="R1076" s="43" t="str">
        <f>IF(AND($N1076=$P$7,$A1076&lt;'111'!$L$11),"x","")</f>
        <v/>
      </c>
    </row>
    <row r="1077" spans="1:18" ht="15.75" customHeight="1">
      <c r="A1077" s="32">
        <f t="shared" si="68"/>
        <v>1</v>
      </c>
      <c r="B1077" s="33">
        <f t="shared" si="69"/>
        <v>0</v>
      </c>
      <c r="C1077" s="108"/>
      <c r="D1077" s="33"/>
      <c r="E1077" s="86"/>
      <c r="F1077" s="101"/>
      <c r="G1077" s="149"/>
      <c r="H1077" s="97"/>
      <c r="I1077" s="97"/>
      <c r="J1077" s="96"/>
      <c r="K1077" s="97"/>
      <c r="L1077" s="34">
        <f t="shared" si="97"/>
        <v>0</v>
      </c>
      <c r="M1077" s="35" t="s">
        <v>92</v>
      </c>
      <c r="N1077" s="35" t="s">
        <v>8</v>
      </c>
      <c r="O1077" s="43" t="str">
        <f>IF(AND('331-CT'!$G$5=TH!G1077,OR(M1077="331",N1077="331")),"x","")</f>
        <v/>
      </c>
      <c r="P1077" s="43" t="str">
        <f>IF(AND(A1077='111'!$L$11,OR($M1077=$P$7,$N1077=$P$7)),"x","")</f>
        <v/>
      </c>
      <c r="Q1077" s="43" t="str">
        <f>IF(AND($M1077=$P$7,$A1077&lt;'111'!$L$11),"x","")</f>
        <v/>
      </c>
      <c r="R1077" s="43" t="str">
        <f>IF(AND($N1077=$P$7,$A1077&lt;'111'!$L$11),"x","")</f>
        <v/>
      </c>
    </row>
    <row r="1078" spans="1:18" ht="15.75" customHeight="1">
      <c r="A1078" s="32">
        <f t="shared" si="68"/>
        <v>1</v>
      </c>
      <c r="B1078" s="33">
        <f t="shared" si="69"/>
        <v>0</v>
      </c>
      <c r="C1078" s="108"/>
      <c r="D1078" s="33"/>
      <c r="E1078" s="86"/>
      <c r="F1078" s="101"/>
      <c r="G1078" s="149"/>
      <c r="H1078" s="97"/>
      <c r="I1078" s="97"/>
      <c r="J1078" s="96"/>
      <c r="K1078" s="97"/>
      <c r="L1078" s="34">
        <f t="shared" si="97"/>
        <v>0</v>
      </c>
      <c r="M1078" s="35" t="s">
        <v>92</v>
      </c>
      <c r="N1078" s="35" t="s">
        <v>8</v>
      </c>
      <c r="O1078" s="43" t="str">
        <f>IF(AND('331-CT'!$G$5=TH!G1078,OR(M1078="331",N1078="331")),"x","")</f>
        <v/>
      </c>
      <c r="P1078" s="43" t="str">
        <f>IF(AND(A1078='111'!$L$11,OR($M1078=$P$7,$N1078=$P$7)),"x","")</f>
        <v/>
      </c>
      <c r="Q1078" s="43" t="str">
        <f>IF(AND($M1078=$P$7,$A1078&lt;'111'!$L$11),"x","")</f>
        <v/>
      </c>
      <c r="R1078" s="43" t="str">
        <f>IF(AND($N1078=$P$7,$A1078&lt;'111'!$L$11),"x","")</f>
        <v/>
      </c>
    </row>
    <row r="1079" spans="1:18" ht="15.75" customHeight="1">
      <c r="A1079" s="32">
        <f t="shared" si="68"/>
        <v>1</v>
      </c>
      <c r="B1079" s="33">
        <f t="shared" si="69"/>
        <v>0</v>
      </c>
      <c r="C1079" s="108"/>
      <c r="D1079" s="33"/>
      <c r="E1079" s="86"/>
      <c r="F1079" s="101"/>
      <c r="G1079" s="149"/>
      <c r="H1079" s="97"/>
      <c r="I1079" s="97"/>
      <c r="J1079" s="96"/>
      <c r="K1079" s="97"/>
      <c r="L1079" s="34">
        <f t="shared" si="97"/>
        <v>0</v>
      </c>
      <c r="M1079" s="35" t="s">
        <v>92</v>
      </c>
      <c r="N1079" s="35" t="s">
        <v>8</v>
      </c>
      <c r="O1079" s="43" t="str">
        <f>IF(AND('331-CT'!$G$5=TH!G1079,OR(M1079="331",N1079="331")),"x","")</f>
        <v/>
      </c>
      <c r="P1079" s="43" t="str">
        <f>IF(AND(A1079='111'!$L$11,OR($M1079=$P$7,$N1079=$P$7)),"x","")</f>
        <v/>
      </c>
      <c r="Q1079" s="43" t="str">
        <f>IF(AND($M1079=$P$7,$A1079&lt;'111'!$L$11),"x","")</f>
        <v/>
      </c>
      <c r="R1079" s="43" t="str">
        <f>IF(AND($N1079=$P$7,$A1079&lt;'111'!$L$11),"x","")</f>
        <v/>
      </c>
    </row>
    <row r="1080" spans="1:18" ht="15.75" customHeight="1">
      <c r="A1080" s="32">
        <f t="shared" si="68"/>
        <v>1</v>
      </c>
      <c r="B1080" s="33">
        <f t="shared" si="69"/>
        <v>0</v>
      </c>
      <c r="C1080" s="108"/>
      <c r="D1080" s="33"/>
      <c r="E1080" s="86"/>
      <c r="F1080" s="101"/>
      <c r="G1080" s="149"/>
      <c r="H1080" s="97"/>
      <c r="I1080" s="97"/>
      <c r="J1080" s="96"/>
      <c r="K1080" s="97"/>
      <c r="L1080" s="34">
        <f t="shared" si="97"/>
        <v>0</v>
      </c>
      <c r="M1080" s="35" t="s">
        <v>92</v>
      </c>
      <c r="N1080" s="35" t="s">
        <v>8</v>
      </c>
      <c r="O1080" s="43" t="str">
        <f>IF(AND('331-CT'!$G$5=TH!G1080,OR(M1080="331",N1080="331")),"x","")</f>
        <v/>
      </c>
      <c r="P1080" s="43" t="str">
        <f>IF(AND(A1080='111'!$L$11,OR($M1080=$P$7,$N1080=$P$7)),"x","")</f>
        <v/>
      </c>
      <c r="Q1080" s="43" t="str">
        <f>IF(AND($M1080=$P$7,$A1080&lt;'111'!$L$11),"x","")</f>
        <v/>
      </c>
      <c r="R1080" s="43" t="str">
        <f>IF(AND($N1080=$P$7,$A1080&lt;'111'!$L$11),"x","")</f>
        <v/>
      </c>
    </row>
    <row r="1081" spans="1:18" ht="15.75" customHeight="1">
      <c r="A1081" s="32">
        <f t="shared" si="68"/>
        <v>1</v>
      </c>
      <c r="B1081" s="33">
        <f t="shared" si="69"/>
        <v>0</v>
      </c>
      <c r="C1081" s="108"/>
      <c r="D1081" s="33"/>
      <c r="E1081" s="86"/>
      <c r="F1081" s="101"/>
      <c r="G1081" s="149"/>
      <c r="H1081" s="97"/>
      <c r="I1081" s="97"/>
      <c r="J1081" s="96"/>
      <c r="K1081" s="97"/>
      <c r="L1081" s="34">
        <f t="shared" si="97"/>
        <v>0</v>
      </c>
      <c r="M1081" s="35" t="s">
        <v>92</v>
      </c>
      <c r="N1081" s="35" t="s">
        <v>8</v>
      </c>
      <c r="O1081" s="43" t="str">
        <f>IF(AND('331-CT'!$G$5=TH!G1081,OR(M1081="331",N1081="331")),"x","")</f>
        <v/>
      </c>
      <c r="P1081" s="43" t="str">
        <f>IF(AND(A1081='111'!$L$11,OR($M1081=$P$7,$N1081=$P$7)),"x","")</f>
        <v/>
      </c>
      <c r="Q1081" s="43" t="str">
        <f>IF(AND($M1081=$P$7,$A1081&lt;'111'!$L$11),"x","")</f>
        <v/>
      </c>
      <c r="R1081" s="43" t="str">
        <f>IF(AND($N1081=$P$7,$A1081&lt;'111'!$L$11),"x","")</f>
        <v/>
      </c>
    </row>
    <row r="1082" spans="1:18" ht="15.75" customHeight="1">
      <c r="A1082" s="32">
        <f t="shared" si="68"/>
        <v>1</v>
      </c>
      <c r="B1082" s="33">
        <f t="shared" si="69"/>
        <v>0</v>
      </c>
      <c r="C1082" s="108"/>
      <c r="D1082" s="33"/>
      <c r="E1082" s="86"/>
      <c r="F1082" s="101"/>
      <c r="G1082" s="149"/>
      <c r="H1082" s="97"/>
      <c r="I1082" s="97"/>
      <c r="J1082" s="96"/>
      <c r="K1082" s="97"/>
      <c r="L1082" s="34">
        <f t="shared" si="97"/>
        <v>0</v>
      </c>
      <c r="M1082" s="35" t="s">
        <v>92</v>
      </c>
      <c r="N1082" s="35" t="s">
        <v>8</v>
      </c>
      <c r="O1082" s="43" t="str">
        <f>IF(AND('331-CT'!$G$5=TH!G1082,OR(M1082="331",N1082="331")),"x","")</f>
        <v/>
      </c>
      <c r="P1082" s="43" t="str">
        <f>IF(AND(A1082='111'!$L$11,OR($M1082=$P$7,$N1082=$P$7)),"x","")</f>
        <v/>
      </c>
      <c r="Q1082" s="43" t="str">
        <f>IF(AND($M1082=$P$7,$A1082&lt;'111'!$L$11),"x","")</f>
        <v/>
      </c>
      <c r="R1082" s="43" t="str">
        <f>IF(AND($N1082=$P$7,$A1082&lt;'111'!$L$11),"x","")</f>
        <v/>
      </c>
    </row>
    <row r="1083" spans="1:18" ht="15.75" customHeight="1">
      <c r="A1083" s="32">
        <f t="shared" si="68"/>
        <v>1</v>
      </c>
      <c r="B1083" s="33">
        <f t="shared" si="69"/>
        <v>0</v>
      </c>
      <c r="C1083" s="108"/>
      <c r="D1083" s="33"/>
      <c r="E1083" s="86"/>
      <c r="F1083" s="101"/>
      <c r="G1083" s="149"/>
      <c r="H1083" s="97"/>
      <c r="I1083" s="97"/>
      <c r="J1083" s="96"/>
      <c r="K1083" s="97"/>
      <c r="L1083" s="34">
        <f t="shared" si="97"/>
        <v>0</v>
      </c>
      <c r="M1083" s="35" t="s">
        <v>92</v>
      </c>
      <c r="N1083" s="35" t="s">
        <v>8</v>
      </c>
      <c r="O1083" s="43" t="str">
        <f>IF(AND('331-CT'!$G$5=TH!G1083,OR(M1083="331",N1083="331")),"x","")</f>
        <v/>
      </c>
      <c r="P1083" s="43" t="str">
        <f>IF(AND(A1083='111'!$L$11,OR($M1083=$P$7,$N1083=$P$7)),"x","")</f>
        <v/>
      </c>
      <c r="Q1083" s="43" t="str">
        <f>IF(AND($M1083=$P$7,$A1083&lt;'111'!$L$11),"x","")</f>
        <v/>
      </c>
      <c r="R1083" s="43" t="str">
        <f>IF(AND($N1083=$P$7,$A1083&lt;'111'!$L$11),"x","")</f>
        <v/>
      </c>
    </row>
    <row r="1084" spans="1:18" ht="15.75" customHeight="1">
      <c r="A1084" s="32">
        <f t="shared" si="68"/>
        <v>1</v>
      </c>
      <c r="B1084" s="33">
        <f t="shared" si="69"/>
        <v>0</v>
      </c>
      <c r="C1084" s="108"/>
      <c r="D1084" s="33"/>
      <c r="E1084" s="86"/>
      <c r="F1084" s="101"/>
      <c r="G1084" s="149"/>
      <c r="H1084" s="97"/>
      <c r="I1084" s="97"/>
      <c r="J1084" s="96"/>
      <c r="K1084" s="97"/>
      <c r="L1084" s="34">
        <f t="shared" si="97"/>
        <v>0</v>
      </c>
      <c r="M1084" s="35" t="s">
        <v>92</v>
      </c>
      <c r="N1084" s="35" t="s">
        <v>8</v>
      </c>
      <c r="O1084" s="43" t="str">
        <f>IF(AND('331-CT'!$G$5=TH!G1084,OR(M1084="331",N1084="331")),"x","")</f>
        <v/>
      </c>
      <c r="P1084" s="43" t="str">
        <f>IF(AND(A1084='111'!$L$11,OR($M1084=$P$7,$N1084=$P$7)),"x","")</f>
        <v/>
      </c>
      <c r="Q1084" s="43" t="str">
        <f>IF(AND($M1084=$P$7,$A1084&lt;'111'!$L$11),"x","")</f>
        <v/>
      </c>
      <c r="R1084" s="43" t="str">
        <f>IF(AND($N1084=$P$7,$A1084&lt;'111'!$L$11),"x","")</f>
        <v/>
      </c>
    </row>
    <row r="1085" spans="1:18" ht="15.75" customHeight="1">
      <c r="A1085" s="32">
        <f t="shared" si="68"/>
        <v>1</v>
      </c>
      <c r="B1085" s="33">
        <f t="shared" si="69"/>
        <v>0</v>
      </c>
      <c r="C1085" s="108"/>
      <c r="D1085" s="33"/>
      <c r="E1085" s="86"/>
      <c r="F1085" s="101"/>
      <c r="G1085" s="149"/>
      <c r="H1085" s="97"/>
      <c r="I1085" s="97"/>
      <c r="J1085" s="96"/>
      <c r="K1085" s="97"/>
      <c r="L1085" s="34">
        <f t="shared" si="97"/>
        <v>0</v>
      </c>
      <c r="M1085" s="35" t="s">
        <v>92</v>
      </c>
      <c r="N1085" s="35" t="s">
        <v>8</v>
      </c>
      <c r="O1085" s="43" t="str">
        <f>IF(AND('331-CT'!$G$5=TH!G1085,OR(M1085="331",N1085="331")),"x","")</f>
        <v/>
      </c>
      <c r="P1085" s="43" t="str">
        <f>IF(AND(A1085='111'!$L$11,OR($M1085=$P$7,$N1085=$P$7)),"x","")</f>
        <v/>
      </c>
      <c r="Q1085" s="43" t="str">
        <f>IF(AND($M1085=$P$7,$A1085&lt;'111'!$L$11),"x","")</f>
        <v/>
      </c>
      <c r="R1085" s="43" t="str">
        <f>IF(AND($N1085=$P$7,$A1085&lt;'111'!$L$11),"x","")</f>
        <v/>
      </c>
    </row>
    <row r="1086" spans="1:18" ht="15.75" customHeight="1">
      <c r="A1086" s="32">
        <f t="shared" ref="A1086:A1105" si="98">IF(B1086&lt;&gt;"",MONTH(B1086),"")</f>
        <v>1</v>
      </c>
      <c r="B1086" s="33">
        <f t="shared" ref="B1086:B1105" si="99">D1086</f>
        <v>0</v>
      </c>
      <c r="C1086" s="108"/>
      <c r="D1086" s="33"/>
      <c r="E1086" s="86"/>
      <c r="F1086" s="101"/>
      <c r="G1086" s="149"/>
      <c r="H1086" s="97"/>
      <c r="I1086" s="97"/>
      <c r="J1086" s="96"/>
      <c r="K1086" s="97"/>
      <c r="L1086" s="34">
        <f t="shared" ref="L1086:L1105" si="100">ROUND(H1086*I1086,-3)</f>
        <v>0</v>
      </c>
      <c r="M1086" s="35" t="s">
        <v>92</v>
      </c>
      <c r="N1086" s="35" t="s">
        <v>8</v>
      </c>
      <c r="O1086" s="43" t="str">
        <f>IF(AND('331-CT'!$G$5=TH!G1086,OR(M1086="331",N1086="331")),"x","")</f>
        <v/>
      </c>
      <c r="P1086" s="43" t="str">
        <f>IF(AND(A1086='111'!$L$11,OR($M1086=$P$7,$N1086=$P$7)),"x","")</f>
        <v/>
      </c>
      <c r="Q1086" s="43" t="str">
        <f>IF(AND($M1086=$P$7,$A1086&lt;'111'!$L$11),"x","")</f>
        <v/>
      </c>
      <c r="R1086" s="43" t="str">
        <f>IF(AND($N1086=$P$7,$A1086&lt;'111'!$L$11),"x","")</f>
        <v/>
      </c>
    </row>
    <row r="1087" spans="1:18" ht="15.75" customHeight="1">
      <c r="A1087" s="32">
        <f t="shared" si="98"/>
        <v>1</v>
      </c>
      <c r="B1087" s="33">
        <f t="shared" si="99"/>
        <v>0</v>
      </c>
      <c r="C1087" s="108"/>
      <c r="D1087" s="33"/>
      <c r="E1087" s="86"/>
      <c r="F1087" s="101"/>
      <c r="G1087" s="149"/>
      <c r="H1087" s="97"/>
      <c r="I1087" s="97"/>
      <c r="J1087" s="96"/>
      <c r="K1087" s="97"/>
      <c r="L1087" s="34">
        <f t="shared" si="100"/>
        <v>0</v>
      </c>
      <c r="M1087" s="35" t="s">
        <v>92</v>
      </c>
      <c r="N1087" s="35" t="s">
        <v>8</v>
      </c>
      <c r="O1087" s="43" t="str">
        <f>IF(AND('331-CT'!$G$5=TH!G1087,OR(M1087="331",N1087="331")),"x","")</f>
        <v/>
      </c>
      <c r="P1087" s="43" t="str">
        <f>IF(AND(A1087='111'!$L$11,OR($M1087=$P$7,$N1087=$P$7)),"x","")</f>
        <v/>
      </c>
      <c r="Q1087" s="43" t="str">
        <f>IF(AND($M1087=$P$7,$A1087&lt;'111'!$L$11),"x","")</f>
        <v/>
      </c>
      <c r="R1087" s="43" t="str">
        <f>IF(AND($N1087=$P$7,$A1087&lt;'111'!$L$11),"x","")</f>
        <v/>
      </c>
    </row>
    <row r="1088" spans="1:18" ht="15.75" customHeight="1">
      <c r="A1088" s="32">
        <f t="shared" si="98"/>
        <v>1</v>
      </c>
      <c r="B1088" s="33">
        <f t="shared" si="99"/>
        <v>0</v>
      </c>
      <c r="C1088" s="108"/>
      <c r="D1088" s="33"/>
      <c r="E1088" s="86"/>
      <c r="F1088" s="101"/>
      <c r="G1088" s="149"/>
      <c r="H1088" s="97"/>
      <c r="I1088" s="97"/>
      <c r="J1088" s="96"/>
      <c r="K1088" s="97"/>
      <c r="L1088" s="34">
        <f t="shared" si="100"/>
        <v>0</v>
      </c>
      <c r="M1088" s="35" t="s">
        <v>92</v>
      </c>
      <c r="N1088" s="35" t="s">
        <v>8</v>
      </c>
      <c r="O1088" s="43" t="str">
        <f>IF(AND('331-CT'!$G$5=TH!G1088,OR(M1088="331",N1088="331")),"x","")</f>
        <v/>
      </c>
      <c r="P1088" s="43" t="str">
        <f>IF(AND(A1088='111'!$L$11,OR($M1088=$P$7,$N1088=$P$7)),"x","")</f>
        <v/>
      </c>
      <c r="Q1088" s="43" t="str">
        <f>IF(AND($M1088=$P$7,$A1088&lt;'111'!$L$11),"x","")</f>
        <v/>
      </c>
      <c r="R1088" s="43" t="str">
        <f>IF(AND($N1088=$P$7,$A1088&lt;'111'!$L$11),"x","")</f>
        <v/>
      </c>
    </row>
    <row r="1089" spans="1:18" ht="15.75" customHeight="1">
      <c r="A1089" s="32">
        <f t="shared" si="98"/>
        <v>1</v>
      </c>
      <c r="B1089" s="33">
        <f t="shared" si="99"/>
        <v>0</v>
      </c>
      <c r="C1089" s="108"/>
      <c r="D1089" s="33"/>
      <c r="E1089" s="86"/>
      <c r="F1089" s="101"/>
      <c r="G1089" s="149"/>
      <c r="H1089" s="97"/>
      <c r="I1089" s="97"/>
      <c r="J1089" s="96"/>
      <c r="K1089" s="97"/>
      <c r="L1089" s="34">
        <f t="shared" si="100"/>
        <v>0</v>
      </c>
      <c r="M1089" s="35" t="s">
        <v>92</v>
      </c>
      <c r="N1089" s="35" t="s">
        <v>8</v>
      </c>
      <c r="O1089" s="43" t="str">
        <f>IF(AND('331-CT'!$G$5=TH!G1089,OR(M1089="331",N1089="331")),"x","")</f>
        <v/>
      </c>
      <c r="P1089" s="43" t="str">
        <f>IF(AND(A1089='111'!$L$11,OR($M1089=$P$7,$N1089=$P$7)),"x","")</f>
        <v/>
      </c>
      <c r="Q1089" s="43" t="str">
        <f>IF(AND($M1089=$P$7,$A1089&lt;'111'!$L$11),"x","")</f>
        <v/>
      </c>
      <c r="R1089" s="43" t="str">
        <f>IF(AND($N1089=$P$7,$A1089&lt;'111'!$L$11),"x","")</f>
        <v/>
      </c>
    </row>
    <row r="1090" spans="1:18" ht="15.75" customHeight="1">
      <c r="A1090" s="32">
        <f t="shared" si="98"/>
        <v>1</v>
      </c>
      <c r="B1090" s="33">
        <f t="shared" si="99"/>
        <v>0</v>
      </c>
      <c r="C1090" s="108"/>
      <c r="D1090" s="33"/>
      <c r="E1090" s="86"/>
      <c r="F1090" s="101"/>
      <c r="G1090" s="149"/>
      <c r="H1090" s="97"/>
      <c r="I1090" s="97"/>
      <c r="J1090" s="96"/>
      <c r="K1090" s="97"/>
      <c r="L1090" s="34">
        <f t="shared" si="100"/>
        <v>0</v>
      </c>
      <c r="M1090" s="35" t="s">
        <v>92</v>
      </c>
      <c r="N1090" s="35" t="s">
        <v>8</v>
      </c>
      <c r="O1090" s="43" t="str">
        <f>IF(AND('331-CT'!$G$5=TH!G1090,OR(M1090="331",N1090="331")),"x","")</f>
        <v/>
      </c>
      <c r="P1090" s="43" t="str">
        <f>IF(AND(A1090='111'!$L$11,OR($M1090=$P$7,$N1090=$P$7)),"x","")</f>
        <v/>
      </c>
      <c r="Q1090" s="43" t="str">
        <f>IF(AND($M1090=$P$7,$A1090&lt;'111'!$L$11),"x","")</f>
        <v/>
      </c>
      <c r="R1090" s="43" t="str">
        <f>IF(AND($N1090=$P$7,$A1090&lt;'111'!$L$11),"x","")</f>
        <v/>
      </c>
    </row>
    <row r="1091" spans="1:18" ht="15.75" customHeight="1">
      <c r="A1091" s="32">
        <f t="shared" si="98"/>
        <v>1</v>
      </c>
      <c r="B1091" s="33">
        <f t="shared" si="99"/>
        <v>0</v>
      </c>
      <c r="C1091" s="108"/>
      <c r="D1091" s="33"/>
      <c r="E1091" s="86"/>
      <c r="F1091" s="101"/>
      <c r="G1091" s="149"/>
      <c r="H1091" s="97"/>
      <c r="I1091" s="97"/>
      <c r="J1091" s="96"/>
      <c r="K1091" s="97"/>
      <c r="L1091" s="34">
        <f t="shared" si="100"/>
        <v>0</v>
      </c>
      <c r="M1091" s="35" t="s">
        <v>92</v>
      </c>
      <c r="N1091" s="35" t="s">
        <v>8</v>
      </c>
      <c r="O1091" s="43" t="str">
        <f>IF(AND('331-CT'!$G$5=TH!G1091,OR(M1091="331",N1091="331")),"x","")</f>
        <v/>
      </c>
      <c r="P1091" s="43" t="str">
        <f>IF(AND(A1091='111'!$L$11,OR($M1091=$P$7,$N1091=$P$7)),"x","")</f>
        <v/>
      </c>
      <c r="Q1091" s="43" t="str">
        <f>IF(AND($M1091=$P$7,$A1091&lt;'111'!$L$11),"x","")</f>
        <v/>
      </c>
      <c r="R1091" s="43" t="str">
        <f>IF(AND($N1091=$P$7,$A1091&lt;'111'!$L$11),"x","")</f>
        <v/>
      </c>
    </row>
    <row r="1092" spans="1:18" ht="15.75" customHeight="1">
      <c r="A1092" s="32">
        <f t="shared" si="98"/>
        <v>1</v>
      </c>
      <c r="B1092" s="33">
        <f t="shared" si="99"/>
        <v>0</v>
      </c>
      <c r="C1092" s="108"/>
      <c r="D1092" s="33"/>
      <c r="E1092" s="86"/>
      <c r="F1092" s="101"/>
      <c r="G1092" s="149"/>
      <c r="H1092" s="97"/>
      <c r="I1092" s="97"/>
      <c r="J1092" s="96"/>
      <c r="K1092" s="97"/>
      <c r="L1092" s="34">
        <f t="shared" si="100"/>
        <v>0</v>
      </c>
      <c r="M1092" s="35" t="s">
        <v>92</v>
      </c>
      <c r="N1092" s="35" t="s">
        <v>8</v>
      </c>
      <c r="O1092" s="43" t="str">
        <f>IF(AND('331-CT'!$G$5=TH!G1092,OR(M1092="331",N1092="331")),"x","")</f>
        <v/>
      </c>
      <c r="P1092" s="43" t="str">
        <f>IF(AND(A1092='111'!$L$11,OR($M1092=$P$7,$N1092=$P$7)),"x","")</f>
        <v/>
      </c>
      <c r="Q1092" s="43" t="str">
        <f>IF(AND($M1092=$P$7,$A1092&lt;'111'!$L$11),"x","")</f>
        <v/>
      </c>
      <c r="R1092" s="43" t="str">
        <f>IF(AND($N1092=$P$7,$A1092&lt;'111'!$L$11),"x","")</f>
        <v/>
      </c>
    </row>
    <row r="1093" spans="1:18" ht="15.75" customHeight="1">
      <c r="A1093" s="32">
        <f t="shared" si="98"/>
        <v>1</v>
      </c>
      <c r="B1093" s="33">
        <f t="shared" si="99"/>
        <v>0</v>
      </c>
      <c r="C1093" s="108"/>
      <c r="D1093" s="33"/>
      <c r="E1093" s="86"/>
      <c r="F1093" s="101"/>
      <c r="G1093" s="149"/>
      <c r="H1093" s="97"/>
      <c r="I1093" s="97"/>
      <c r="J1093" s="96"/>
      <c r="K1093" s="97"/>
      <c r="L1093" s="34">
        <f t="shared" si="100"/>
        <v>0</v>
      </c>
      <c r="M1093" s="35" t="s">
        <v>92</v>
      </c>
      <c r="N1093" s="35" t="s">
        <v>8</v>
      </c>
      <c r="O1093" s="43" t="str">
        <f>IF(AND('331-CT'!$G$5=TH!G1093,OR(M1093="331",N1093="331")),"x","")</f>
        <v/>
      </c>
      <c r="P1093" s="43" t="str">
        <f>IF(AND(A1093='111'!$L$11,OR($M1093=$P$7,$N1093=$P$7)),"x","")</f>
        <v/>
      </c>
      <c r="Q1093" s="43" t="str">
        <f>IF(AND($M1093=$P$7,$A1093&lt;'111'!$L$11),"x","")</f>
        <v/>
      </c>
      <c r="R1093" s="43" t="str">
        <f>IF(AND($N1093=$P$7,$A1093&lt;'111'!$L$11),"x","")</f>
        <v/>
      </c>
    </row>
    <row r="1094" spans="1:18" ht="15.75" customHeight="1">
      <c r="A1094" s="32">
        <f t="shared" si="98"/>
        <v>1</v>
      </c>
      <c r="B1094" s="33">
        <f t="shared" si="99"/>
        <v>0</v>
      </c>
      <c r="C1094" s="108"/>
      <c r="D1094" s="33"/>
      <c r="E1094" s="86"/>
      <c r="F1094" s="101"/>
      <c r="G1094" s="149"/>
      <c r="H1094" s="97"/>
      <c r="I1094" s="97"/>
      <c r="J1094" s="96"/>
      <c r="K1094" s="97"/>
      <c r="L1094" s="34">
        <f t="shared" si="100"/>
        <v>0</v>
      </c>
      <c r="M1094" s="35" t="s">
        <v>92</v>
      </c>
      <c r="N1094" s="35" t="s">
        <v>8</v>
      </c>
      <c r="O1094" s="43" t="str">
        <f>IF(AND('331-CT'!$G$5=TH!G1094,OR(M1094="331",N1094="331")),"x","")</f>
        <v/>
      </c>
      <c r="P1094" s="43" t="str">
        <f>IF(AND(A1094='111'!$L$11,OR($M1094=$P$7,$N1094=$P$7)),"x","")</f>
        <v/>
      </c>
      <c r="Q1094" s="43" t="str">
        <f>IF(AND($M1094=$P$7,$A1094&lt;'111'!$L$11),"x","")</f>
        <v/>
      </c>
      <c r="R1094" s="43" t="str">
        <f>IF(AND($N1094=$P$7,$A1094&lt;'111'!$L$11),"x","")</f>
        <v/>
      </c>
    </row>
    <row r="1095" spans="1:18" ht="15.75" customHeight="1">
      <c r="A1095" s="32">
        <f t="shared" si="98"/>
        <v>1</v>
      </c>
      <c r="B1095" s="33">
        <f t="shared" si="99"/>
        <v>0</v>
      </c>
      <c r="C1095" s="108"/>
      <c r="D1095" s="33"/>
      <c r="E1095" s="86"/>
      <c r="F1095" s="101"/>
      <c r="G1095" s="149"/>
      <c r="H1095" s="97"/>
      <c r="I1095" s="97"/>
      <c r="J1095" s="96"/>
      <c r="K1095" s="97"/>
      <c r="L1095" s="34">
        <f t="shared" si="100"/>
        <v>0</v>
      </c>
      <c r="M1095" s="35" t="s">
        <v>92</v>
      </c>
      <c r="N1095" s="35" t="s">
        <v>8</v>
      </c>
      <c r="O1095" s="43" t="str">
        <f>IF(AND('331-CT'!$G$5=TH!G1095,OR(M1095="331",N1095="331")),"x","")</f>
        <v/>
      </c>
      <c r="P1095" s="43" t="str">
        <f>IF(AND(A1095='111'!$L$11,OR($M1095=$P$7,$N1095=$P$7)),"x","")</f>
        <v/>
      </c>
      <c r="Q1095" s="43" t="str">
        <f>IF(AND($M1095=$P$7,$A1095&lt;'111'!$L$11),"x","")</f>
        <v/>
      </c>
      <c r="R1095" s="43" t="str">
        <f>IF(AND($N1095=$P$7,$A1095&lt;'111'!$L$11),"x","")</f>
        <v/>
      </c>
    </row>
    <row r="1096" spans="1:18" ht="15.75" customHeight="1">
      <c r="A1096" s="32">
        <f t="shared" si="98"/>
        <v>1</v>
      </c>
      <c r="B1096" s="33">
        <f t="shared" si="99"/>
        <v>0</v>
      </c>
      <c r="C1096" s="108"/>
      <c r="D1096" s="33"/>
      <c r="E1096" s="86"/>
      <c r="F1096" s="101"/>
      <c r="G1096" s="149"/>
      <c r="H1096" s="97"/>
      <c r="I1096" s="97"/>
      <c r="J1096" s="96"/>
      <c r="K1096" s="97"/>
      <c r="L1096" s="34">
        <f t="shared" si="100"/>
        <v>0</v>
      </c>
      <c r="M1096" s="35" t="s">
        <v>92</v>
      </c>
      <c r="N1096" s="35" t="s">
        <v>8</v>
      </c>
      <c r="O1096" s="43" t="str">
        <f>IF(AND('331-CT'!$G$5=TH!G1096,OR(M1096="331",N1096="331")),"x","")</f>
        <v/>
      </c>
      <c r="P1096" s="43" t="str">
        <f>IF(AND(A1096='111'!$L$11,OR($M1096=$P$7,$N1096=$P$7)),"x","")</f>
        <v/>
      </c>
      <c r="Q1096" s="43" t="str">
        <f>IF(AND($M1096=$P$7,$A1096&lt;'111'!$L$11),"x","")</f>
        <v/>
      </c>
      <c r="R1096" s="43" t="str">
        <f>IF(AND($N1096=$P$7,$A1096&lt;'111'!$L$11),"x","")</f>
        <v/>
      </c>
    </row>
    <row r="1097" spans="1:18" ht="15.75" customHeight="1">
      <c r="A1097" s="32">
        <f t="shared" si="98"/>
        <v>1</v>
      </c>
      <c r="B1097" s="33">
        <f t="shared" si="99"/>
        <v>0</v>
      </c>
      <c r="C1097" s="108"/>
      <c r="D1097" s="33"/>
      <c r="E1097" s="86"/>
      <c r="F1097" s="101"/>
      <c r="G1097" s="149"/>
      <c r="H1097" s="97"/>
      <c r="I1097" s="97"/>
      <c r="J1097" s="96"/>
      <c r="K1097" s="97"/>
      <c r="L1097" s="34">
        <f t="shared" si="100"/>
        <v>0</v>
      </c>
      <c r="M1097" s="35" t="s">
        <v>92</v>
      </c>
      <c r="N1097" s="35" t="s">
        <v>8</v>
      </c>
      <c r="O1097" s="43" t="str">
        <f>IF(AND('331-CT'!$G$5=TH!G1097,OR(M1097="331",N1097="331")),"x","")</f>
        <v/>
      </c>
      <c r="P1097" s="43" t="str">
        <f>IF(AND(A1097='111'!$L$11,OR($M1097=$P$7,$N1097=$P$7)),"x","")</f>
        <v/>
      </c>
      <c r="Q1097" s="43" t="str">
        <f>IF(AND($M1097=$P$7,$A1097&lt;'111'!$L$11),"x","")</f>
        <v/>
      </c>
      <c r="R1097" s="43" t="str">
        <f>IF(AND($N1097=$P$7,$A1097&lt;'111'!$L$11),"x","")</f>
        <v/>
      </c>
    </row>
    <row r="1098" spans="1:18" ht="15.75" customHeight="1">
      <c r="A1098" s="32">
        <f t="shared" si="98"/>
        <v>1</v>
      </c>
      <c r="B1098" s="33">
        <f t="shared" si="99"/>
        <v>0</v>
      </c>
      <c r="C1098" s="108"/>
      <c r="D1098" s="33"/>
      <c r="E1098" s="86"/>
      <c r="F1098" s="101"/>
      <c r="G1098" s="149"/>
      <c r="H1098" s="97"/>
      <c r="I1098" s="97"/>
      <c r="J1098" s="96"/>
      <c r="K1098" s="97"/>
      <c r="L1098" s="34">
        <f t="shared" si="100"/>
        <v>0</v>
      </c>
      <c r="M1098" s="35" t="s">
        <v>92</v>
      </c>
      <c r="N1098" s="35" t="s">
        <v>8</v>
      </c>
      <c r="O1098" s="43" t="str">
        <f>IF(AND('331-CT'!$G$5=TH!G1098,OR(M1098="331",N1098="331")),"x","")</f>
        <v/>
      </c>
      <c r="P1098" s="43" t="str">
        <f>IF(AND(A1098='111'!$L$11,OR($M1098=$P$7,$N1098=$P$7)),"x","")</f>
        <v/>
      </c>
      <c r="Q1098" s="43" t="str">
        <f>IF(AND($M1098=$P$7,$A1098&lt;'111'!$L$11),"x","")</f>
        <v/>
      </c>
      <c r="R1098" s="43" t="str">
        <f>IF(AND($N1098=$P$7,$A1098&lt;'111'!$L$11),"x","")</f>
        <v/>
      </c>
    </row>
    <row r="1099" spans="1:18" ht="15.75" customHeight="1">
      <c r="A1099" s="32">
        <f t="shared" si="98"/>
        <v>1</v>
      </c>
      <c r="B1099" s="33">
        <f t="shared" si="99"/>
        <v>0</v>
      </c>
      <c r="C1099" s="108"/>
      <c r="D1099" s="33"/>
      <c r="E1099" s="86"/>
      <c r="F1099" s="101"/>
      <c r="G1099" s="149"/>
      <c r="H1099" s="97"/>
      <c r="I1099" s="97"/>
      <c r="J1099" s="96"/>
      <c r="K1099" s="97"/>
      <c r="L1099" s="34">
        <f t="shared" si="100"/>
        <v>0</v>
      </c>
      <c r="M1099" s="35" t="s">
        <v>92</v>
      </c>
      <c r="N1099" s="35" t="s">
        <v>8</v>
      </c>
      <c r="O1099" s="43" t="str">
        <f>IF(AND('331-CT'!$G$5=TH!G1099,OR(M1099="331",N1099="331")),"x","")</f>
        <v/>
      </c>
      <c r="P1099" s="43" t="str">
        <f>IF(AND(A1099='111'!$L$11,OR($M1099=$P$7,$N1099=$P$7)),"x","")</f>
        <v/>
      </c>
      <c r="Q1099" s="43" t="str">
        <f>IF(AND($M1099=$P$7,$A1099&lt;'111'!$L$11),"x","")</f>
        <v/>
      </c>
      <c r="R1099" s="43" t="str">
        <f>IF(AND($N1099=$P$7,$A1099&lt;'111'!$L$11),"x","")</f>
        <v/>
      </c>
    </row>
    <row r="1100" spans="1:18" ht="15.75" customHeight="1">
      <c r="A1100" s="32">
        <f t="shared" si="98"/>
        <v>1</v>
      </c>
      <c r="B1100" s="33">
        <f t="shared" si="99"/>
        <v>0</v>
      </c>
      <c r="C1100" s="108"/>
      <c r="D1100" s="33"/>
      <c r="E1100" s="86"/>
      <c r="F1100" s="101"/>
      <c r="G1100" s="149"/>
      <c r="H1100" s="97"/>
      <c r="I1100" s="97"/>
      <c r="J1100" s="96"/>
      <c r="K1100" s="97"/>
      <c r="L1100" s="34">
        <f t="shared" si="100"/>
        <v>0</v>
      </c>
      <c r="M1100" s="35" t="s">
        <v>92</v>
      </c>
      <c r="N1100" s="35" t="s">
        <v>8</v>
      </c>
      <c r="O1100" s="43" t="str">
        <f>IF(AND('331-CT'!$G$5=TH!G1100,OR(M1100="331",N1100="331")),"x","")</f>
        <v/>
      </c>
      <c r="P1100" s="43" t="str">
        <f>IF(AND(A1100='111'!$L$11,OR($M1100=$P$7,$N1100=$P$7)),"x","")</f>
        <v/>
      </c>
      <c r="Q1100" s="43" t="str">
        <f>IF(AND($M1100=$P$7,$A1100&lt;'111'!$L$11),"x","")</f>
        <v/>
      </c>
      <c r="R1100" s="43" t="str">
        <f>IF(AND($N1100=$P$7,$A1100&lt;'111'!$L$11),"x","")</f>
        <v/>
      </c>
    </row>
    <row r="1101" spans="1:18" ht="15.75" customHeight="1">
      <c r="A1101" s="32">
        <f t="shared" si="98"/>
        <v>1</v>
      </c>
      <c r="B1101" s="33">
        <f t="shared" si="99"/>
        <v>0</v>
      </c>
      <c r="C1101" s="108"/>
      <c r="D1101" s="33"/>
      <c r="E1101" s="86"/>
      <c r="F1101" s="101"/>
      <c r="G1101" s="149"/>
      <c r="H1101" s="97"/>
      <c r="I1101" s="97"/>
      <c r="J1101" s="96"/>
      <c r="K1101" s="97"/>
      <c r="L1101" s="34">
        <f t="shared" si="100"/>
        <v>0</v>
      </c>
      <c r="M1101" s="35" t="s">
        <v>92</v>
      </c>
      <c r="N1101" s="35" t="s">
        <v>8</v>
      </c>
      <c r="O1101" s="43" t="str">
        <f>IF(AND('331-CT'!$G$5=TH!G1101,OR(M1101="331",N1101="331")),"x","")</f>
        <v/>
      </c>
      <c r="P1101" s="43" t="str">
        <f>IF(AND(A1101='111'!$L$11,OR($M1101=$P$7,$N1101=$P$7)),"x","")</f>
        <v/>
      </c>
      <c r="Q1101" s="43" t="str">
        <f>IF(AND($M1101=$P$7,$A1101&lt;'111'!$L$11),"x","")</f>
        <v/>
      </c>
      <c r="R1101" s="43" t="str">
        <f>IF(AND($N1101=$P$7,$A1101&lt;'111'!$L$11),"x","")</f>
        <v/>
      </c>
    </row>
    <row r="1102" spans="1:18" ht="15.75" customHeight="1">
      <c r="A1102" s="32">
        <f t="shared" si="98"/>
        <v>1</v>
      </c>
      <c r="B1102" s="33">
        <f t="shared" si="99"/>
        <v>0</v>
      </c>
      <c r="C1102" s="108"/>
      <c r="D1102" s="33"/>
      <c r="E1102" s="86"/>
      <c r="F1102" s="101"/>
      <c r="G1102" s="149"/>
      <c r="H1102" s="97"/>
      <c r="I1102" s="97"/>
      <c r="J1102" s="96"/>
      <c r="K1102" s="97"/>
      <c r="L1102" s="34">
        <f t="shared" si="100"/>
        <v>0</v>
      </c>
      <c r="M1102" s="35" t="s">
        <v>92</v>
      </c>
      <c r="N1102" s="35" t="s">
        <v>8</v>
      </c>
      <c r="O1102" s="43" t="str">
        <f>IF(AND('331-CT'!$G$5=TH!G1102,OR(M1102="331",N1102="331")),"x","")</f>
        <v/>
      </c>
      <c r="P1102" s="43" t="str">
        <f>IF(AND(A1102='111'!$L$11,OR($M1102=$P$7,$N1102=$P$7)),"x","")</f>
        <v/>
      </c>
      <c r="Q1102" s="43" t="str">
        <f>IF(AND($M1102=$P$7,$A1102&lt;'111'!$L$11),"x","")</f>
        <v/>
      </c>
      <c r="R1102" s="43" t="str">
        <f>IF(AND($N1102=$P$7,$A1102&lt;'111'!$L$11),"x","")</f>
        <v/>
      </c>
    </row>
    <row r="1103" spans="1:18" ht="15.75" customHeight="1">
      <c r="A1103" s="32">
        <f t="shared" si="98"/>
        <v>1</v>
      </c>
      <c r="B1103" s="33">
        <f t="shared" si="99"/>
        <v>0</v>
      </c>
      <c r="C1103" s="108"/>
      <c r="D1103" s="33"/>
      <c r="E1103" s="86"/>
      <c r="F1103" s="101"/>
      <c r="G1103" s="149"/>
      <c r="H1103" s="97"/>
      <c r="I1103" s="97"/>
      <c r="J1103" s="96"/>
      <c r="K1103" s="97"/>
      <c r="L1103" s="34">
        <f t="shared" si="100"/>
        <v>0</v>
      </c>
      <c r="M1103" s="35" t="s">
        <v>92</v>
      </c>
      <c r="N1103" s="35" t="s">
        <v>8</v>
      </c>
      <c r="O1103" s="43" t="str">
        <f>IF(AND('331-CT'!$G$5=TH!G1103,OR(M1103="331",N1103="331")),"x","")</f>
        <v/>
      </c>
      <c r="P1103" s="43" t="str">
        <f>IF(AND(A1103='111'!$L$11,OR($M1103=$P$7,$N1103=$P$7)),"x","")</f>
        <v/>
      </c>
      <c r="Q1103" s="43" t="str">
        <f>IF(AND($M1103=$P$7,$A1103&lt;'111'!$L$11),"x","")</f>
        <v/>
      </c>
      <c r="R1103" s="43" t="str">
        <f>IF(AND($N1103=$P$7,$A1103&lt;'111'!$L$11),"x","")</f>
        <v/>
      </c>
    </row>
    <row r="1104" spans="1:18" ht="15.75" customHeight="1">
      <c r="A1104" s="32">
        <f t="shared" si="98"/>
        <v>1</v>
      </c>
      <c r="B1104" s="33">
        <f t="shared" si="99"/>
        <v>0</v>
      </c>
      <c r="C1104" s="108"/>
      <c r="D1104" s="33"/>
      <c r="E1104" s="86"/>
      <c r="F1104" s="101"/>
      <c r="G1104" s="149"/>
      <c r="H1104" s="97"/>
      <c r="I1104" s="97"/>
      <c r="J1104" s="96"/>
      <c r="K1104" s="97"/>
      <c r="L1104" s="34">
        <f t="shared" si="100"/>
        <v>0</v>
      </c>
      <c r="M1104" s="35" t="s">
        <v>92</v>
      </c>
      <c r="N1104" s="35" t="s">
        <v>8</v>
      </c>
      <c r="O1104" s="43" t="str">
        <f>IF(AND('331-CT'!$G$5=TH!G1104,OR(M1104="331",N1104="331")),"x","")</f>
        <v/>
      </c>
      <c r="P1104" s="43" t="str">
        <f>IF(AND(A1104='111'!$L$11,OR($M1104=$P$7,$N1104=$P$7)),"x","")</f>
        <v/>
      </c>
      <c r="Q1104" s="43" t="str">
        <f>IF(AND($M1104=$P$7,$A1104&lt;'111'!$L$11),"x","")</f>
        <v/>
      </c>
      <c r="R1104" s="43" t="str">
        <f>IF(AND($N1104=$P$7,$A1104&lt;'111'!$L$11),"x","")</f>
        <v/>
      </c>
    </row>
    <row r="1105" spans="1:18" ht="15.75" customHeight="1">
      <c r="A1105" s="32">
        <f t="shared" si="98"/>
        <v>1</v>
      </c>
      <c r="B1105" s="33">
        <f t="shared" si="99"/>
        <v>0</v>
      </c>
      <c r="C1105" s="108"/>
      <c r="D1105" s="33"/>
      <c r="E1105" s="86"/>
      <c r="F1105" s="101"/>
      <c r="G1105" s="149"/>
      <c r="H1105" s="97"/>
      <c r="I1105" s="97"/>
      <c r="J1105" s="96"/>
      <c r="K1105" s="97"/>
      <c r="L1105" s="34">
        <f t="shared" si="100"/>
        <v>0</v>
      </c>
      <c r="M1105" s="35" t="s">
        <v>92</v>
      </c>
      <c r="N1105" s="35" t="s">
        <v>8</v>
      </c>
      <c r="O1105" s="43" t="str">
        <f>IF(AND('331-CT'!$G$5=TH!G1105,OR(M1105="331",N1105="331")),"x","")</f>
        <v/>
      </c>
      <c r="P1105" s="43" t="str">
        <f>IF(AND(A1105='111'!$L$11,OR($M1105=$P$7,$N1105=$P$7)),"x","")</f>
        <v/>
      </c>
      <c r="Q1105" s="43" t="str">
        <f>IF(AND($M1105=$P$7,$A1105&lt;'111'!$L$11),"x","")</f>
        <v/>
      </c>
      <c r="R1105" s="43" t="str">
        <f>IF(AND($N1105=$P$7,$A1105&lt;'111'!$L$11),"x","")</f>
        <v/>
      </c>
    </row>
    <row r="1106" spans="1:18" ht="15.75" customHeight="1">
      <c r="A1106" s="32">
        <f t="shared" si="68"/>
        <v>1</v>
      </c>
      <c r="B1106" s="33">
        <f t="shared" si="69"/>
        <v>0</v>
      </c>
      <c r="C1106" s="108"/>
      <c r="D1106" s="33"/>
      <c r="E1106" s="86"/>
      <c r="F1106" s="101"/>
      <c r="G1106" s="149"/>
      <c r="H1106" s="97"/>
      <c r="I1106" s="97"/>
      <c r="J1106" s="96"/>
      <c r="K1106" s="97"/>
      <c r="L1106" s="34">
        <f t="shared" ref="L1106:L1125" si="101">ROUND(H1106*I1106,-3)</f>
        <v>0</v>
      </c>
      <c r="M1106" s="35" t="s">
        <v>92</v>
      </c>
      <c r="N1106" s="35" t="s">
        <v>8</v>
      </c>
      <c r="O1106" s="43" t="str">
        <f>IF(AND('331-CT'!$G$5=TH!G1106,OR(M1106="331",N1106="331")),"x","")</f>
        <v/>
      </c>
      <c r="P1106" s="43" t="str">
        <f>IF(AND(A1106='111'!$L$11,OR($M1106=$P$7,$N1106=$P$7)),"x","")</f>
        <v/>
      </c>
      <c r="Q1106" s="43" t="str">
        <f>IF(AND($M1106=$P$7,$A1106&lt;'111'!$L$11),"x","")</f>
        <v/>
      </c>
      <c r="R1106" s="43" t="str">
        <f>IF(AND($N1106=$P$7,$A1106&lt;'111'!$L$11),"x","")</f>
        <v/>
      </c>
    </row>
    <row r="1107" spans="1:18" ht="15.75" customHeight="1">
      <c r="A1107" s="32">
        <f t="shared" si="68"/>
        <v>1</v>
      </c>
      <c r="B1107" s="33">
        <f t="shared" si="69"/>
        <v>0</v>
      </c>
      <c r="C1107" s="108"/>
      <c r="D1107" s="33"/>
      <c r="E1107" s="86"/>
      <c r="F1107" s="101"/>
      <c r="G1107" s="149"/>
      <c r="H1107" s="97"/>
      <c r="I1107" s="97"/>
      <c r="J1107" s="96"/>
      <c r="K1107" s="97"/>
      <c r="L1107" s="34">
        <f t="shared" si="101"/>
        <v>0</v>
      </c>
      <c r="M1107" s="35" t="s">
        <v>92</v>
      </c>
      <c r="N1107" s="35" t="s">
        <v>8</v>
      </c>
      <c r="O1107" s="43" t="str">
        <f>IF(AND('331-CT'!$G$5=TH!G1107,OR(M1107="331",N1107="331")),"x","")</f>
        <v/>
      </c>
      <c r="P1107" s="43" t="str">
        <f>IF(AND(A1107='111'!$L$11,OR($M1107=$P$7,$N1107=$P$7)),"x","")</f>
        <v/>
      </c>
      <c r="Q1107" s="43" t="str">
        <f>IF(AND($M1107=$P$7,$A1107&lt;'111'!$L$11),"x","")</f>
        <v/>
      </c>
      <c r="R1107" s="43" t="str">
        <f>IF(AND($N1107=$P$7,$A1107&lt;'111'!$L$11),"x","")</f>
        <v/>
      </c>
    </row>
    <row r="1108" spans="1:18" ht="15.75" customHeight="1">
      <c r="A1108" s="32">
        <f t="shared" si="68"/>
        <v>1</v>
      </c>
      <c r="B1108" s="33">
        <f t="shared" si="69"/>
        <v>0</v>
      </c>
      <c r="C1108" s="108"/>
      <c r="D1108" s="33"/>
      <c r="E1108" s="86"/>
      <c r="F1108" s="101"/>
      <c r="G1108" s="149"/>
      <c r="H1108" s="97"/>
      <c r="I1108" s="97"/>
      <c r="J1108" s="96"/>
      <c r="K1108" s="97"/>
      <c r="L1108" s="34">
        <f t="shared" si="101"/>
        <v>0</v>
      </c>
      <c r="M1108" s="35" t="s">
        <v>92</v>
      </c>
      <c r="N1108" s="35" t="s">
        <v>8</v>
      </c>
      <c r="O1108" s="43" t="str">
        <f>IF(AND('331-CT'!$G$5=TH!G1108,OR(M1108="331",N1108="331")),"x","")</f>
        <v/>
      </c>
      <c r="P1108" s="43" t="str">
        <f>IF(AND(A1108='111'!$L$11,OR($M1108=$P$7,$N1108=$P$7)),"x","")</f>
        <v/>
      </c>
      <c r="Q1108" s="43" t="str">
        <f>IF(AND($M1108=$P$7,$A1108&lt;'111'!$L$11),"x","")</f>
        <v/>
      </c>
      <c r="R1108" s="43" t="str">
        <f>IF(AND($N1108=$P$7,$A1108&lt;'111'!$L$11),"x","")</f>
        <v/>
      </c>
    </row>
    <row r="1109" spans="1:18" ht="15.75" customHeight="1">
      <c r="A1109" s="32">
        <f t="shared" si="68"/>
        <v>1</v>
      </c>
      <c r="B1109" s="33">
        <f t="shared" si="69"/>
        <v>0</v>
      </c>
      <c r="C1109" s="108"/>
      <c r="D1109" s="33"/>
      <c r="E1109" s="86"/>
      <c r="F1109" s="101"/>
      <c r="G1109" s="149"/>
      <c r="H1109" s="97"/>
      <c r="I1109" s="97"/>
      <c r="J1109" s="96"/>
      <c r="K1109" s="97"/>
      <c r="L1109" s="34">
        <f t="shared" si="101"/>
        <v>0</v>
      </c>
      <c r="M1109" s="35" t="s">
        <v>92</v>
      </c>
      <c r="N1109" s="35" t="s">
        <v>8</v>
      </c>
      <c r="O1109" s="43" t="str">
        <f>IF(AND('331-CT'!$G$5=TH!G1109,OR(M1109="331",N1109="331")),"x","")</f>
        <v/>
      </c>
      <c r="P1109" s="43" t="str">
        <f>IF(AND(A1109='111'!$L$11,OR($M1109=$P$7,$N1109=$P$7)),"x","")</f>
        <v/>
      </c>
      <c r="Q1109" s="43" t="str">
        <f>IF(AND($M1109=$P$7,$A1109&lt;'111'!$L$11),"x","")</f>
        <v/>
      </c>
      <c r="R1109" s="43" t="str">
        <f>IF(AND($N1109=$P$7,$A1109&lt;'111'!$L$11),"x","")</f>
        <v/>
      </c>
    </row>
    <row r="1110" spans="1:18" ht="15.75" customHeight="1">
      <c r="A1110" s="32">
        <f t="shared" si="68"/>
        <v>1</v>
      </c>
      <c r="B1110" s="33">
        <f t="shared" si="69"/>
        <v>0</v>
      </c>
      <c r="C1110" s="108"/>
      <c r="D1110" s="33"/>
      <c r="E1110" s="86"/>
      <c r="F1110" s="101"/>
      <c r="G1110" s="149"/>
      <c r="H1110" s="97"/>
      <c r="I1110" s="97"/>
      <c r="J1110" s="96"/>
      <c r="K1110" s="97"/>
      <c r="L1110" s="34">
        <f t="shared" si="101"/>
        <v>0</v>
      </c>
      <c r="M1110" s="35" t="s">
        <v>92</v>
      </c>
      <c r="N1110" s="35" t="s">
        <v>8</v>
      </c>
      <c r="O1110" s="43" t="str">
        <f>IF(AND('331-CT'!$G$5=TH!G1110,OR(M1110="331",N1110="331")),"x","")</f>
        <v/>
      </c>
      <c r="P1110" s="43" t="str">
        <f>IF(AND(A1110='111'!$L$11,OR($M1110=$P$7,$N1110=$P$7)),"x","")</f>
        <v/>
      </c>
      <c r="Q1110" s="43" t="str">
        <f>IF(AND($M1110=$P$7,$A1110&lt;'111'!$L$11),"x","")</f>
        <v/>
      </c>
      <c r="R1110" s="43" t="str">
        <f>IF(AND($N1110=$P$7,$A1110&lt;'111'!$L$11),"x","")</f>
        <v/>
      </c>
    </row>
    <row r="1111" spans="1:18" ht="15.75" customHeight="1">
      <c r="A1111" s="32">
        <f t="shared" si="68"/>
        <v>1</v>
      </c>
      <c r="B1111" s="33">
        <f t="shared" si="69"/>
        <v>0</v>
      </c>
      <c r="C1111" s="108"/>
      <c r="D1111" s="33"/>
      <c r="E1111" s="86"/>
      <c r="F1111" s="101"/>
      <c r="G1111" s="149"/>
      <c r="H1111" s="97"/>
      <c r="I1111" s="97"/>
      <c r="J1111" s="96"/>
      <c r="K1111" s="97"/>
      <c r="L1111" s="34">
        <f t="shared" si="101"/>
        <v>0</v>
      </c>
      <c r="M1111" s="35" t="s">
        <v>92</v>
      </c>
      <c r="N1111" s="35" t="s">
        <v>8</v>
      </c>
      <c r="O1111" s="43" t="str">
        <f>IF(AND('331-CT'!$G$5=TH!G1111,OR(M1111="331",N1111="331")),"x","")</f>
        <v/>
      </c>
      <c r="P1111" s="43" t="str">
        <f>IF(AND(A1111='111'!$L$11,OR($M1111=$P$7,$N1111=$P$7)),"x","")</f>
        <v/>
      </c>
      <c r="Q1111" s="43" t="str">
        <f>IF(AND($M1111=$P$7,$A1111&lt;'111'!$L$11),"x","")</f>
        <v/>
      </c>
      <c r="R1111" s="43" t="str">
        <f>IF(AND($N1111=$P$7,$A1111&lt;'111'!$L$11),"x","")</f>
        <v/>
      </c>
    </row>
    <row r="1112" spans="1:18" ht="15.75" customHeight="1">
      <c r="A1112" s="32">
        <f t="shared" si="68"/>
        <v>1</v>
      </c>
      <c r="B1112" s="33">
        <f t="shared" si="69"/>
        <v>0</v>
      </c>
      <c r="C1112" s="108"/>
      <c r="D1112" s="33"/>
      <c r="E1112" s="86"/>
      <c r="F1112" s="101"/>
      <c r="G1112" s="149"/>
      <c r="H1112" s="97"/>
      <c r="I1112" s="97"/>
      <c r="J1112" s="96"/>
      <c r="K1112" s="97"/>
      <c r="L1112" s="34">
        <f t="shared" si="101"/>
        <v>0</v>
      </c>
      <c r="M1112" s="35" t="s">
        <v>92</v>
      </c>
      <c r="N1112" s="35" t="s">
        <v>8</v>
      </c>
      <c r="O1112" s="43" t="str">
        <f>IF(AND('331-CT'!$G$5=TH!G1112,OR(M1112="331",N1112="331")),"x","")</f>
        <v/>
      </c>
      <c r="P1112" s="43" t="str">
        <f>IF(AND(A1112='111'!$L$11,OR($M1112=$P$7,$N1112=$P$7)),"x","")</f>
        <v/>
      </c>
      <c r="Q1112" s="43" t="str">
        <f>IF(AND($M1112=$P$7,$A1112&lt;'111'!$L$11),"x","")</f>
        <v/>
      </c>
      <c r="R1112" s="43" t="str">
        <f>IF(AND($N1112=$P$7,$A1112&lt;'111'!$L$11),"x","")</f>
        <v/>
      </c>
    </row>
    <row r="1113" spans="1:18" ht="15.75" customHeight="1">
      <c r="A1113" s="32">
        <f t="shared" si="68"/>
        <v>1</v>
      </c>
      <c r="B1113" s="33">
        <f t="shared" si="69"/>
        <v>0</v>
      </c>
      <c r="C1113" s="108"/>
      <c r="D1113" s="33"/>
      <c r="E1113" s="86"/>
      <c r="F1113" s="101"/>
      <c r="G1113" s="149"/>
      <c r="H1113" s="97"/>
      <c r="I1113" s="97"/>
      <c r="J1113" s="96"/>
      <c r="K1113" s="97"/>
      <c r="L1113" s="34">
        <f t="shared" si="101"/>
        <v>0</v>
      </c>
      <c r="M1113" s="35" t="s">
        <v>92</v>
      </c>
      <c r="N1113" s="35" t="s">
        <v>8</v>
      </c>
      <c r="O1113" s="43" t="str">
        <f>IF(AND('331-CT'!$G$5=TH!G1113,OR(M1113="331",N1113="331")),"x","")</f>
        <v/>
      </c>
      <c r="P1113" s="43" t="str">
        <f>IF(AND(A1113='111'!$L$11,OR($M1113=$P$7,$N1113=$P$7)),"x","")</f>
        <v/>
      </c>
      <c r="Q1113" s="43" t="str">
        <f>IF(AND($M1113=$P$7,$A1113&lt;'111'!$L$11),"x","")</f>
        <v/>
      </c>
      <c r="R1113" s="43" t="str">
        <f>IF(AND($N1113=$P$7,$A1113&lt;'111'!$L$11),"x","")</f>
        <v/>
      </c>
    </row>
    <row r="1114" spans="1:18" ht="15.75" customHeight="1">
      <c r="A1114" s="32">
        <f t="shared" si="68"/>
        <v>1</v>
      </c>
      <c r="B1114" s="33">
        <f t="shared" si="69"/>
        <v>0</v>
      </c>
      <c r="C1114" s="108"/>
      <c r="D1114" s="33"/>
      <c r="E1114" s="86"/>
      <c r="F1114" s="101"/>
      <c r="G1114" s="149"/>
      <c r="H1114" s="97"/>
      <c r="I1114" s="97"/>
      <c r="J1114" s="96"/>
      <c r="K1114" s="97"/>
      <c r="L1114" s="34">
        <f t="shared" si="101"/>
        <v>0</v>
      </c>
      <c r="M1114" s="35" t="s">
        <v>92</v>
      </c>
      <c r="N1114" s="35" t="s">
        <v>8</v>
      </c>
      <c r="O1114" s="43" t="str">
        <f>IF(AND('331-CT'!$G$5=TH!G1114,OR(M1114="331",N1114="331")),"x","")</f>
        <v/>
      </c>
      <c r="P1114" s="43" t="str">
        <f>IF(AND(A1114='111'!$L$11,OR($M1114=$P$7,$N1114=$P$7)),"x","")</f>
        <v/>
      </c>
      <c r="Q1114" s="43" t="str">
        <f>IF(AND($M1114=$P$7,$A1114&lt;'111'!$L$11),"x","")</f>
        <v/>
      </c>
      <c r="R1114" s="43" t="str">
        <f>IF(AND($N1114=$P$7,$A1114&lt;'111'!$L$11),"x","")</f>
        <v/>
      </c>
    </row>
    <row r="1115" spans="1:18" ht="15.75" customHeight="1">
      <c r="A1115" s="32">
        <f t="shared" si="68"/>
        <v>1</v>
      </c>
      <c r="B1115" s="33">
        <f t="shared" si="69"/>
        <v>0</v>
      </c>
      <c r="C1115" s="108"/>
      <c r="D1115" s="33"/>
      <c r="E1115" s="86"/>
      <c r="F1115" s="101"/>
      <c r="G1115" s="149"/>
      <c r="H1115" s="97"/>
      <c r="I1115" s="97"/>
      <c r="J1115" s="96"/>
      <c r="K1115" s="97"/>
      <c r="L1115" s="34">
        <f t="shared" si="101"/>
        <v>0</v>
      </c>
      <c r="M1115" s="35" t="s">
        <v>92</v>
      </c>
      <c r="N1115" s="35" t="s">
        <v>8</v>
      </c>
      <c r="O1115" s="43" t="str">
        <f>IF(AND('331-CT'!$G$5=TH!G1115,OR(M1115="331",N1115="331")),"x","")</f>
        <v/>
      </c>
      <c r="P1115" s="43" t="str">
        <f>IF(AND(A1115='111'!$L$11,OR($M1115=$P$7,$N1115=$P$7)),"x","")</f>
        <v/>
      </c>
      <c r="Q1115" s="43" t="str">
        <f>IF(AND($M1115=$P$7,$A1115&lt;'111'!$L$11),"x","")</f>
        <v/>
      </c>
      <c r="R1115" s="43" t="str">
        <f>IF(AND($N1115=$P$7,$A1115&lt;'111'!$L$11),"x","")</f>
        <v/>
      </c>
    </row>
    <row r="1116" spans="1:18" ht="15.75" customHeight="1">
      <c r="A1116" s="32">
        <f t="shared" si="68"/>
        <v>1</v>
      </c>
      <c r="B1116" s="33">
        <f t="shared" si="69"/>
        <v>0</v>
      </c>
      <c r="C1116" s="108"/>
      <c r="D1116" s="33"/>
      <c r="E1116" s="86"/>
      <c r="F1116" s="101"/>
      <c r="G1116" s="149"/>
      <c r="H1116" s="97"/>
      <c r="I1116" s="97"/>
      <c r="J1116" s="96"/>
      <c r="K1116" s="97"/>
      <c r="L1116" s="34">
        <f t="shared" si="101"/>
        <v>0</v>
      </c>
      <c r="M1116" s="35" t="s">
        <v>92</v>
      </c>
      <c r="N1116" s="35" t="s">
        <v>8</v>
      </c>
      <c r="O1116" s="43" t="str">
        <f>IF(AND('331-CT'!$G$5=TH!G1116,OR(M1116="331",N1116="331")),"x","")</f>
        <v/>
      </c>
      <c r="P1116" s="43" t="str">
        <f>IF(AND(A1116='111'!$L$11,OR($M1116=$P$7,$N1116=$P$7)),"x","")</f>
        <v/>
      </c>
      <c r="Q1116" s="43" t="str">
        <f>IF(AND($M1116=$P$7,$A1116&lt;'111'!$L$11),"x","")</f>
        <v/>
      </c>
      <c r="R1116" s="43" t="str">
        <f>IF(AND($N1116=$P$7,$A1116&lt;'111'!$L$11),"x","")</f>
        <v/>
      </c>
    </row>
    <row r="1117" spans="1:18" ht="15.75" customHeight="1">
      <c r="A1117" s="32">
        <f t="shared" si="68"/>
        <v>1</v>
      </c>
      <c r="B1117" s="33">
        <f t="shared" si="69"/>
        <v>0</v>
      </c>
      <c r="C1117" s="108"/>
      <c r="D1117" s="33"/>
      <c r="E1117" s="86"/>
      <c r="F1117" s="101"/>
      <c r="G1117" s="149"/>
      <c r="H1117" s="97"/>
      <c r="I1117" s="97"/>
      <c r="J1117" s="96"/>
      <c r="K1117" s="97"/>
      <c r="L1117" s="34">
        <f t="shared" si="101"/>
        <v>0</v>
      </c>
      <c r="M1117" s="35" t="s">
        <v>92</v>
      </c>
      <c r="N1117" s="35" t="s">
        <v>8</v>
      </c>
      <c r="O1117" s="43" t="str">
        <f>IF(AND('331-CT'!$G$5=TH!G1117,OR(M1117="331",N1117="331")),"x","")</f>
        <v/>
      </c>
      <c r="P1117" s="43" t="str">
        <f>IF(AND(A1117='111'!$L$11,OR($M1117=$P$7,$N1117=$P$7)),"x","")</f>
        <v/>
      </c>
      <c r="Q1117" s="43" t="str">
        <f>IF(AND($M1117=$P$7,$A1117&lt;'111'!$L$11),"x","")</f>
        <v/>
      </c>
      <c r="R1117" s="43" t="str">
        <f>IF(AND($N1117=$P$7,$A1117&lt;'111'!$L$11),"x","")</f>
        <v/>
      </c>
    </row>
    <row r="1118" spans="1:18" ht="15.75" customHeight="1">
      <c r="A1118" s="32">
        <f t="shared" si="68"/>
        <v>1</v>
      </c>
      <c r="B1118" s="33">
        <f t="shared" si="69"/>
        <v>0</v>
      </c>
      <c r="C1118" s="108"/>
      <c r="D1118" s="33"/>
      <c r="E1118" s="86"/>
      <c r="F1118" s="101"/>
      <c r="G1118" s="149"/>
      <c r="H1118" s="97"/>
      <c r="I1118" s="97"/>
      <c r="J1118" s="96"/>
      <c r="K1118" s="97"/>
      <c r="L1118" s="34">
        <f t="shared" si="101"/>
        <v>0</v>
      </c>
      <c r="M1118" s="35" t="s">
        <v>92</v>
      </c>
      <c r="N1118" s="35" t="s">
        <v>8</v>
      </c>
      <c r="O1118" s="43" t="str">
        <f>IF(AND('331-CT'!$G$5=TH!G1118,OR(M1118="331",N1118="331")),"x","")</f>
        <v/>
      </c>
      <c r="P1118" s="43" t="str">
        <f>IF(AND(A1118='111'!$L$11,OR($M1118=$P$7,$N1118=$P$7)),"x","")</f>
        <v/>
      </c>
      <c r="Q1118" s="43" t="str">
        <f>IF(AND($M1118=$P$7,$A1118&lt;'111'!$L$11),"x","")</f>
        <v/>
      </c>
      <c r="R1118" s="43" t="str">
        <f>IF(AND($N1118=$P$7,$A1118&lt;'111'!$L$11),"x","")</f>
        <v/>
      </c>
    </row>
    <row r="1119" spans="1:18" ht="15.75" customHeight="1">
      <c r="A1119" s="32">
        <f t="shared" si="68"/>
        <v>1</v>
      </c>
      <c r="B1119" s="33">
        <f t="shared" si="69"/>
        <v>0</v>
      </c>
      <c r="C1119" s="108"/>
      <c r="D1119" s="33"/>
      <c r="E1119" s="86"/>
      <c r="F1119" s="101"/>
      <c r="G1119" s="149"/>
      <c r="H1119" s="97"/>
      <c r="I1119" s="97"/>
      <c r="J1119" s="96"/>
      <c r="K1119" s="97"/>
      <c r="L1119" s="34">
        <f t="shared" si="101"/>
        <v>0</v>
      </c>
      <c r="M1119" s="35" t="s">
        <v>92</v>
      </c>
      <c r="N1119" s="35" t="s">
        <v>8</v>
      </c>
      <c r="O1119" s="43" t="str">
        <f>IF(AND('331-CT'!$G$5=TH!G1119,OR(M1119="331",N1119="331")),"x","")</f>
        <v/>
      </c>
      <c r="P1119" s="43" t="str">
        <f>IF(AND(A1119='111'!$L$11,OR($M1119=$P$7,$N1119=$P$7)),"x","")</f>
        <v/>
      </c>
      <c r="Q1119" s="43" t="str">
        <f>IF(AND($M1119=$P$7,$A1119&lt;'111'!$L$11),"x","")</f>
        <v/>
      </c>
      <c r="R1119" s="43" t="str">
        <f>IF(AND($N1119=$P$7,$A1119&lt;'111'!$L$11),"x","")</f>
        <v/>
      </c>
    </row>
    <row r="1120" spans="1:18" ht="15.75" customHeight="1">
      <c r="A1120" s="32">
        <f t="shared" si="68"/>
        <v>1</v>
      </c>
      <c r="B1120" s="33">
        <f t="shared" si="69"/>
        <v>0</v>
      </c>
      <c r="C1120" s="108"/>
      <c r="D1120" s="33"/>
      <c r="E1120" s="86"/>
      <c r="F1120" s="101"/>
      <c r="G1120" s="149"/>
      <c r="H1120" s="97"/>
      <c r="I1120" s="97"/>
      <c r="J1120" s="96"/>
      <c r="K1120" s="97"/>
      <c r="L1120" s="34">
        <f t="shared" si="101"/>
        <v>0</v>
      </c>
      <c r="M1120" s="35" t="s">
        <v>92</v>
      </c>
      <c r="N1120" s="35" t="s">
        <v>8</v>
      </c>
      <c r="O1120" s="43" t="str">
        <f>IF(AND('331-CT'!$G$5=TH!G1120,OR(M1120="331",N1120="331")),"x","")</f>
        <v/>
      </c>
      <c r="P1120" s="43" t="str">
        <f>IF(AND(A1120='111'!$L$11,OR($M1120=$P$7,$N1120=$P$7)),"x","")</f>
        <v/>
      </c>
      <c r="Q1120" s="43" t="str">
        <f>IF(AND($M1120=$P$7,$A1120&lt;'111'!$L$11),"x","")</f>
        <v/>
      </c>
      <c r="R1120" s="43" t="str">
        <f>IF(AND($N1120=$P$7,$A1120&lt;'111'!$L$11),"x","")</f>
        <v/>
      </c>
    </row>
    <row r="1121" spans="1:18" ht="15.75" customHeight="1">
      <c r="A1121" s="32">
        <f t="shared" si="68"/>
        <v>1</v>
      </c>
      <c r="B1121" s="33">
        <f t="shared" si="69"/>
        <v>0</v>
      </c>
      <c r="C1121" s="108"/>
      <c r="D1121" s="33"/>
      <c r="E1121" s="86"/>
      <c r="F1121" s="101"/>
      <c r="G1121" s="149"/>
      <c r="H1121" s="97"/>
      <c r="I1121" s="97"/>
      <c r="J1121" s="96"/>
      <c r="K1121" s="97"/>
      <c r="L1121" s="34">
        <f t="shared" si="101"/>
        <v>0</v>
      </c>
      <c r="M1121" s="35" t="s">
        <v>92</v>
      </c>
      <c r="N1121" s="35" t="s">
        <v>8</v>
      </c>
      <c r="O1121" s="43" t="str">
        <f>IF(AND('331-CT'!$G$5=TH!G1121,OR(M1121="331",N1121="331")),"x","")</f>
        <v/>
      </c>
      <c r="P1121" s="43" t="str">
        <f>IF(AND(A1121='111'!$L$11,OR($M1121=$P$7,$N1121=$P$7)),"x","")</f>
        <v/>
      </c>
      <c r="Q1121" s="43" t="str">
        <f>IF(AND($M1121=$P$7,$A1121&lt;'111'!$L$11),"x","")</f>
        <v/>
      </c>
      <c r="R1121" s="43" t="str">
        <f>IF(AND($N1121=$P$7,$A1121&lt;'111'!$L$11),"x","")</f>
        <v/>
      </c>
    </row>
    <row r="1122" spans="1:18" ht="15.75" customHeight="1">
      <c r="A1122" s="32">
        <f t="shared" si="68"/>
        <v>1</v>
      </c>
      <c r="B1122" s="33">
        <f t="shared" si="69"/>
        <v>0</v>
      </c>
      <c r="C1122" s="108"/>
      <c r="D1122" s="33"/>
      <c r="E1122" s="86"/>
      <c r="F1122" s="101"/>
      <c r="G1122" s="149"/>
      <c r="H1122" s="97"/>
      <c r="I1122" s="97"/>
      <c r="J1122" s="96"/>
      <c r="K1122" s="97"/>
      <c r="L1122" s="34">
        <f t="shared" si="101"/>
        <v>0</v>
      </c>
      <c r="M1122" s="35" t="s">
        <v>92</v>
      </c>
      <c r="N1122" s="35" t="s">
        <v>8</v>
      </c>
      <c r="O1122" s="43" t="str">
        <f>IF(AND('331-CT'!$G$5=TH!G1122,OR(M1122="331",N1122="331")),"x","")</f>
        <v/>
      </c>
      <c r="P1122" s="43" t="str">
        <f>IF(AND(A1122='111'!$L$11,OR($M1122=$P$7,$N1122=$P$7)),"x","")</f>
        <v/>
      </c>
      <c r="Q1122" s="43" t="str">
        <f>IF(AND($M1122=$P$7,$A1122&lt;'111'!$L$11),"x","")</f>
        <v/>
      </c>
      <c r="R1122" s="43" t="str">
        <f>IF(AND($N1122=$P$7,$A1122&lt;'111'!$L$11),"x","")</f>
        <v/>
      </c>
    </row>
    <row r="1123" spans="1:18" ht="15.75" customHeight="1">
      <c r="A1123" s="32">
        <f t="shared" si="68"/>
        <v>1</v>
      </c>
      <c r="B1123" s="33">
        <f t="shared" si="69"/>
        <v>0</v>
      </c>
      <c r="C1123" s="108"/>
      <c r="D1123" s="33"/>
      <c r="E1123" s="86"/>
      <c r="F1123" s="101"/>
      <c r="G1123" s="149"/>
      <c r="H1123" s="97"/>
      <c r="I1123" s="97"/>
      <c r="J1123" s="96"/>
      <c r="K1123" s="97"/>
      <c r="L1123" s="34">
        <f t="shared" si="101"/>
        <v>0</v>
      </c>
      <c r="M1123" s="35" t="s">
        <v>92</v>
      </c>
      <c r="N1123" s="35" t="s">
        <v>8</v>
      </c>
      <c r="O1123" s="43" t="str">
        <f>IF(AND('331-CT'!$G$5=TH!G1123,OR(M1123="331",N1123="331")),"x","")</f>
        <v/>
      </c>
      <c r="P1123" s="43" t="str">
        <f>IF(AND(A1123='111'!$L$11,OR($M1123=$P$7,$N1123=$P$7)),"x","")</f>
        <v/>
      </c>
      <c r="Q1123" s="43" t="str">
        <f>IF(AND($M1123=$P$7,$A1123&lt;'111'!$L$11),"x","")</f>
        <v/>
      </c>
      <c r="R1123" s="43" t="str">
        <f>IF(AND($N1123=$P$7,$A1123&lt;'111'!$L$11),"x","")</f>
        <v/>
      </c>
    </row>
    <row r="1124" spans="1:18" ht="15.75" customHeight="1">
      <c r="A1124" s="32">
        <f t="shared" si="68"/>
        <v>1</v>
      </c>
      <c r="B1124" s="33">
        <f t="shared" si="69"/>
        <v>0</v>
      </c>
      <c r="C1124" s="108"/>
      <c r="D1124" s="33"/>
      <c r="E1124" s="86"/>
      <c r="F1124" s="101"/>
      <c r="G1124" s="149"/>
      <c r="H1124" s="97"/>
      <c r="I1124" s="97"/>
      <c r="J1124" s="96"/>
      <c r="K1124" s="97"/>
      <c r="L1124" s="34">
        <f t="shared" si="101"/>
        <v>0</v>
      </c>
      <c r="M1124" s="35" t="s">
        <v>92</v>
      </c>
      <c r="N1124" s="35" t="s">
        <v>8</v>
      </c>
      <c r="O1124" s="43" t="str">
        <f>IF(AND('331-CT'!$G$5=TH!G1124,OR(M1124="331",N1124="331")),"x","")</f>
        <v/>
      </c>
      <c r="P1124" s="43" t="str">
        <f>IF(AND(A1124='111'!$L$11,OR($M1124=$P$7,$N1124=$P$7)),"x","")</f>
        <v/>
      </c>
      <c r="Q1124" s="43" t="str">
        <f>IF(AND($M1124=$P$7,$A1124&lt;'111'!$L$11),"x","")</f>
        <v/>
      </c>
      <c r="R1124" s="43" t="str">
        <f>IF(AND($N1124=$P$7,$A1124&lt;'111'!$L$11),"x","")</f>
        <v/>
      </c>
    </row>
    <row r="1125" spans="1:18" ht="15.75" customHeight="1">
      <c r="A1125" s="32">
        <f t="shared" si="68"/>
        <v>1</v>
      </c>
      <c r="B1125" s="33">
        <f t="shared" si="69"/>
        <v>0</v>
      </c>
      <c r="C1125" s="108"/>
      <c r="D1125" s="33"/>
      <c r="E1125" s="86"/>
      <c r="F1125" s="101"/>
      <c r="G1125" s="149"/>
      <c r="H1125" s="97"/>
      <c r="I1125" s="97"/>
      <c r="J1125" s="96"/>
      <c r="K1125" s="97"/>
      <c r="L1125" s="34">
        <f t="shared" si="101"/>
        <v>0</v>
      </c>
      <c r="M1125" s="35" t="s">
        <v>92</v>
      </c>
      <c r="N1125" s="35" t="s">
        <v>8</v>
      </c>
      <c r="O1125" s="43" t="str">
        <f>IF(AND('331-CT'!$G$5=TH!G1125,OR(M1125="331",N1125="331")),"x","")</f>
        <v/>
      </c>
      <c r="P1125" s="43" t="str">
        <f>IF(AND(A1125='111'!$L$11,OR($M1125=$P$7,$N1125=$P$7)),"x","")</f>
        <v/>
      </c>
      <c r="Q1125" s="43" t="str">
        <f>IF(AND($M1125=$P$7,$A1125&lt;'111'!$L$11),"x","")</f>
        <v/>
      </c>
      <c r="R1125" s="43" t="str">
        <f>IF(AND($N1125=$P$7,$A1125&lt;'111'!$L$11),"x","")</f>
        <v/>
      </c>
    </row>
    <row r="1126" spans="1:18" ht="15.75" customHeight="1">
      <c r="A1126" s="32">
        <f t="shared" ref="A1126:A1145" si="102">IF(B1126&lt;&gt;"",MONTH(B1126),"")</f>
        <v>1</v>
      </c>
      <c r="B1126" s="33">
        <f t="shared" ref="B1126:B1145" si="103">D1126</f>
        <v>0</v>
      </c>
      <c r="C1126" s="108"/>
      <c r="D1126" s="33"/>
      <c r="E1126" s="86"/>
      <c r="F1126" s="101"/>
      <c r="G1126" s="149"/>
      <c r="H1126" s="97"/>
      <c r="I1126" s="97"/>
      <c r="J1126" s="96"/>
      <c r="K1126" s="97"/>
      <c r="L1126" s="34">
        <f t="shared" ref="L1126:L1145" si="104">ROUND(H1126*I1126,-3)</f>
        <v>0</v>
      </c>
      <c r="M1126" s="35" t="s">
        <v>92</v>
      </c>
      <c r="N1126" s="35" t="s">
        <v>8</v>
      </c>
      <c r="O1126" s="43" t="str">
        <f>IF(AND('331-CT'!$G$5=TH!G1126,OR(M1126="331",N1126="331")),"x","")</f>
        <v/>
      </c>
      <c r="P1126" s="43" t="str">
        <f>IF(AND(A1126='111'!$L$11,OR($M1126=$P$7,$N1126=$P$7)),"x","")</f>
        <v/>
      </c>
      <c r="Q1126" s="43" t="str">
        <f>IF(AND($M1126=$P$7,$A1126&lt;'111'!$L$11),"x","")</f>
        <v/>
      </c>
      <c r="R1126" s="43" t="str">
        <f>IF(AND($N1126=$P$7,$A1126&lt;'111'!$L$11),"x","")</f>
        <v/>
      </c>
    </row>
    <row r="1127" spans="1:18" ht="15.75" customHeight="1">
      <c r="A1127" s="32">
        <f t="shared" si="102"/>
        <v>1</v>
      </c>
      <c r="B1127" s="33">
        <f t="shared" si="103"/>
        <v>0</v>
      </c>
      <c r="C1127" s="108"/>
      <c r="D1127" s="33"/>
      <c r="E1127" s="86"/>
      <c r="F1127" s="101"/>
      <c r="G1127" s="149"/>
      <c r="H1127" s="97"/>
      <c r="I1127" s="97"/>
      <c r="J1127" s="96"/>
      <c r="K1127" s="97"/>
      <c r="L1127" s="34">
        <f t="shared" si="104"/>
        <v>0</v>
      </c>
      <c r="M1127" s="35" t="s">
        <v>92</v>
      </c>
      <c r="N1127" s="35" t="s">
        <v>8</v>
      </c>
      <c r="O1127" s="43" t="str">
        <f>IF(AND('331-CT'!$G$5=TH!G1127,OR(M1127="331",N1127="331")),"x","")</f>
        <v/>
      </c>
      <c r="P1127" s="43" t="str">
        <f>IF(AND(A1127='111'!$L$11,OR($M1127=$P$7,$N1127=$P$7)),"x","")</f>
        <v/>
      </c>
      <c r="Q1127" s="43" t="str">
        <f>IF(AND($M1127=$P$7,$A1127&lt;'111'!$L$11),"x","")</f>
        <v/>
      </c>
      <c r="R1127" s="43" t="str">
        <f>IF(AND($N1127=$P$7,$A1127&lt;'111'!$L$11),"x","")</f>
        <v/>
      </c>
    </row>
    <row r="1128" spans="1:18" ht="15.75" customHeight="1">
      <c r="A1128" s="32">
        <f t="shared" si="102"/>
        <v>1</v>
      </c>
      <c r="B1128" s="33">
        <f t="shared" si="103"/>
        <v>0</v>
      </c>
      <c r="C1128" s="108"/>
      <c r="D1128" s="33"/>
      <c r="E1128" s="86"/>
      <c r="F1128" s="101"/>
      <c r="G1128" s="149"/>
      <c r="H1128" s="97"/>
      <c r="I1128" s="97"/>
      <c r="J1128" s="96"/>
      <c r="K1128" s="97"/>
      <c r="L1128" s="34">
        <f t="shared" si="104"/>
        <v>0</v>
      </c>
      <c r="M1128" s="35" t="s">
        <v>92</v>
      </c>
      <c r="N1128" s="35" t="s">
        <v>8</v>
      </c>
      <c r="O1128" s="43" t="str">
        <f>IF(AND('331-CT'!$G$5=TH!G1128,OR(M1128="331",N1128="331")),"x","")</f>
        <v/>
      </c>
      <c r="P1128" s="43" t="str">
        <f>IF(AND(A1128='111'!$L$11,OR($M1128=$P$7,$N1128=$P$7)),"x","")</f>
        <v/>
      </c>
      <c r="Q1128" s="43" t="str">
        <f>IF(AND($M1128=$P$7,$A1128&lt;'111'!$L$11),"x","")</f>
        <v/>
      </c>
      <c r="R1128" s="43" t="str">
        <f>IF(AND($N1128=$P$7,$A1128&lt;'111'!$L$11),"x","")</f>
        <v/>
      </c>
    </row>
    <row r="1129" spans="1:18" ht="15.75" customHeight="1">
      <c r="A1129" s="32">
        <f t="shared" si="102"/>
        <v>1</v>
      </c>
      <c r="B1129" s="33">
        <f t="shared" si="103"/>
        <v>0</v>
      </c>
      <c r="C1129" s="108"/>
      <c r="D1129" s="33"/>
      <c r="E1129" s="86"/>
      <c r="F1129" s="101"/>
      <c r="G1129" s="149"/>
      <c r="H1129" s="97"/>
      <c r="I1129" s="97"/>
      <c r="J1129" s="96"/>
      <c r="K1129" s="97"/>
      <c r="L1129" s="34">
        <f t="shared" si="104"/>
        <v>0</v>
      </c>
      <c r="M1129" s="35" t="s">
        <v>92</v>
      </c>
      <c r="N1129" s="35" t="s">
        <v>8</v>
      </c>
      <c r="O1129" s="43" t="str">
        <f>IF(AND('331-CT'!$G$5=TH!G1129,OR(M1129="331",N1129="331")),"x","")</f>
        <v/>
      </c>
      <c r="P1129" s="43" t="str">
        <f>IF(AND(A1129='111'!$L$11,OR($M1129=$P$7,$N1129=$P$7)),"x","")</f>
        <v/>
      </c>
      <c r="Q1129" s="43" t="str">
        <f>IF(AND($M1129=$P$7,$A1129&lt;'111'!$L$11),"x","")</f>
        <v/>
      </c>
      <c r="R1129" s="43" t="str">
        <f>IF(AND($N1129=$P$7,$A1129&lt;'111'!$L$11),"x","")</f>
        <v/>
      </c>
    </row>
    <row r="1130" spans="1:18" ht="15.75" customHeight="1">
      <c r="A1130" s="32">
        <f t="shared" si="102"/>
        <v>1</v>
      </c>
      <c r="B1130" s="33">
        <f t="shared" si="103"/>
        <v>0</v>
      </c>
      <c r="C1130" s="108"/>
      <c r="D1130" s="33"/>
      <c r="E1130" s="86"/>
      <c r="F1130" s="101"/>
      <c r="G1130" s="149"/>
      <c r="H1130" s="97"/>
      <c r="I1130" s="97"/>
      <c r="J1130" s="96"/>
      <c r="K1130" s="97"/>
      <c r="L1130" s="34">
        <f t="shared" si="104"/>
        <v>0</v>
      </c>
      <c r="M1130" s="35" t="s">
        <v>92</v>
      </c>
      <c r="N1130" s="35" t="s">
        <v>8</v>
      </c>
      <c r="O1130" s="43" t="str">
        <f>IF(AND('331-CT'!$G$5=TH!G1130,OR(M1130="331",N1130="331")),"x","")</f>
        <v/>
      </c>
      <c r="P1130" s="43" t="str">
        <f>IF(AND(A1130='111'!$L$11,OR($M1130=$P$7,$N1130=$P$7)),"x","")</f>
        <v/>
      </c>
      <c r="Q1130" s="43" t="str">
        <f>IF(AND($M1130=$P$7,$A1130&lt;'111'!$L$11),"x","")</f>
        <v/>
      </c>
      <c r="R1130" s="43" t="str">
        <f>IF(AND($N1130=$P$7,$A1130&lt;'111'!$L$11),"x","")</f>
        <v/>
      </c>
    </row>
    <row r="1131" spans="1:18" ht="15.75" customHeight="1">
      <c r="A1131" s="32">
        <f t="shared" si="102"/>
        <v>1</v>
      </c>
      <c r="B1131" s="33">
        <f t="shared" si="103"/>
        <v>0</v>
      </c>
      <c r="C1131" s="108"/>
      <c r="D1131" s="33"/>
      <c r="E1131" s="86"/>
      <c r="F1131" s="101"/>
      <c r="G1131" s="149"/>
      <c r="H1131" s="97"/>
      <c r="I1131" s="97"/>
      <c r="J1131" s="96"/>
      <c r="K1131" s="97"/>
      <c r="L1131" s="34">
        <f t="shared" si="104"/>
        <v>0</v>
      </c>
      <c r="M1131" s="35" t="s">
        <v>92</v>
      </c>
      <c r="N1131" s="35" t="s">
        <v>8</v>
      </c>
      <c r="O1131" s="43" t="str">
        <f>IF(AND('331-CT'!$G$5=TH!G1131,OR(M1131="331",N1131="331")),"x","")</f>
        <v/>
      </c>
      <c r="P1131" s="43" t="str">
        <f>IF(AND(A1131='111'!$L$11,OR($M1131=$P$7,$N1131=$P$7)),"x","")</f>
        <v/>
      </c>
      <c r="Q1131" s="43" t="str">
        <f>IF(AND($M1131=$P$7,$A1131&lt;'111'!$L$11),"x","")</f>
        <v/>
      </c>
      <c r="R1131" s="43" t="str">
        <f>IF(AND($N1131=$P$7,$A1131&lt;'111'!$L$11),"x","")</f>
        <v/>
      </c>
    </row>
    <row r="1132" spans="1:18" ht="15.75" customHeight="1">
      <c r="A1132" s="32">
        <f t="shared" si="102"/>
        <v>1</v>
      </c>
      <c r="B1132" s="33">
        <f t="shared" si="103"/>
        <v>0</v>
      </c>
      <c r="C1132" s="108"/>
      <c r="D1132" s="33"/>
      <c r="E1132" s="86"/>
      <c r="F1132" s="101"/>
      <c r="G1132" s="149"/>
      <c r="H1132" s="97"/>
      <c r="I1132" s="97"/>
      <c r="J1132" s="96"/>
      <c r="K1132" s="97"/>
      <c r="L1132" s="34">
        <f t="shared" si="104"/>
        <v>0</v>
      </c>
      <c r="M1132" s="35" t="s">
        <v>92</v>
      </c>
      <c r="N1132" s="35" t="s">
        <v>8</v>
      </c>
      <c r="O1132" s="43" t="str">
        <f>IF(AND('331-CT'!$G$5=TH!G1132,OR(M1132="331",N1132="331")),"x","")</f>
        <v/>
      </c>
      <c r="P1132" s="43" t="str">
        <f>IF(AND(A1132='111'!$L$11,OR($M1132=$P$7,$N1132=$P$7)),"x","")</f>
        <v/>
      </c>
      <c r="Q1132" s="43" t="str">
        <f>IF(AND($M1132=$P$7,$A1132&lt;'111'!$L$11),"x","")</f>
        <v/>
      </c>
      <c r="R1132" s="43" t="str">
        <f>IF(AND($N1132=$P$7,$A1132&lt;'111'!$L$11),"x","")</f>
        <v/>
      </c>
    </row>
    <row r="1133" spans="1:18" ht="15.75" customHeight="1">
      <c r="A1133" s="32">
        <f t="shared" si="102"/>
        <v>1</v>
      </c>
      <c r="B1133" s="33">
        <f t="shared" si="103"/>
        <v>0</v>
      </c>
      <c r="C1133" s="108"/>
      <c r="D1133" s="33"/>
      <c r="E1133" s="86"/>
      <c r="F1133" s="101"/>
      <c r="G1133" s="149"/>
      <c r="H1133" s="97"/>
      <c r="I1133" s="97"/>
      <c r="J1133" s="96"/>
      <c r="K1133" s="97"/>
      <c r="L1133" s="34">
        <f t="shared" si="104"/>
        <v>0</v>
      </c>
      <c r="M1133" s="35" t="s">
        <v>92</v>
      </c>
      <c r="N1133" s="35" t="s">
        <v>8</v>
      </c>
      <c r="O1133" s="43" t="str">
        <f>IF(AND('331-CT'!$G$5=TH!G1133,OR(M1133="331",N1133="331")),"x","")</f>
        <v/>
      </c>
      <c r="P1133" s="43" t="str">
        <f>IF(AND(A1133='111'!$L$11,OR($M1133=$P$7,$N1133=$P$7)),"x","")</f>
        <v/>
      </c>
      <c r="Q1133" s="43" t="str">
        <f>IF(AND($M1133=$P$7,$A1133&lt;'111'!$L$11),"x","")</f>
        <v/>
      </c>
      <c r="R1133" s="43" t="str">
        <f>IF(AND($N1133=$P$7,$A1133&lt;'111'!$L$11),"x","")</f>
        <v/>
      </c>
    </row>
    <row r="1134" spans="1:18" ht="15.75" customHeight="1">
      <c r="A1134" s="32">
        <f t="shared" si="102"/>
        <v>1</v>
      </c>
      <c r="B1134" s="33">
        <f t="shared" si="103"/>
        <v>0</v>
      </c>
      <c r="C1134" s="108"/>
      <c r="D1134" s="33"/>
      <c r="E1134" s="86"/>
      <c r="F1134" s="101"/>
      <c r="G1134" s="149"/>
      <c r="H1134" s="97"/>
      <c r="I1134" s="97"/>
      <c r="J1134" s="96"/>
      <c r="K1134" s="97"/>
      <c r="L1134" s="34">
        <f t="shared" si="104"/>
        <v>0</v>
      </c>
      <c r="M1134" s="35" t="s">
        <v>92</v>
      </c>
      <c r="N1134" s="35" t="s">
        <v>8</v>
      </c>
      <c r="O1134" s="43" t="str">
        <f>IF(AND('331-CT'!$G$5=TH!G1134,OR(M1134="331",N1134="331")),"x","")</f>
        <v/>
      </c>
      <c r="P1134" s="43" t="str">
        <f>IF(AND(A1134='111'!$L$11,OR($M1134=$P$7,$N1134=$P$7)),"x","")</f>
        <v/>
      </c>
      <c r="Q1134" s="43" t="str">
        <f>IF(AND($M1134=$P$7,$A1134&lt;'111'!$L$11),"x","")</f>
        <v/>
      </c>
      <c r="R1134" s="43" t="str">
        <f>IF(AND($N1134=$P$7,$A1134&lt;'111'!$L$11),"x","")</f>
        <v/>
      </c>
    </row>
    <row r="1135" spans="1:18" ht="15.75" customHeight="1">
      <c r="A1135" s="32">
        <f t="shared" si="102"/>
        <v>1</v>
      </c>
      <c r="B1135" s="33">
        <f t="shared" si="103"/>
        <v>0</v>
      </c>
      <c r="C1135" s="108"/>
      <c r="D1135" s="33"/>
      <c r="E1135" s="86"/>
      <c r="F1135" s="101"/>
      <c r="G1135" s="149"/>
      <c r="H1135" s="97"/>
      <c r="I1135" s="97"/>
      <c r="J1135" s="96"/>
      <c r="K1135" s="97"/>
      <c r="L1135" s="34">
        <f t="shared" si="104"/>
        <v>0</v>
      </c>
      <c r="M1135" s="35" t="s">
        <v>92</v>
      </c>
      <c r="N1135" s="35" t="s">
        <v>8</v>
      </c>
      <c r="O1135" s="43" t="str">
        <f>IF(AND('331-CT'!$G$5=TH!G1135,OR(M1135="331",N1135="331")),"x","")</f>
        <v/>
      </c>
      <c r="P1135" s="43" t="str">
        <f>IF(AND(A1135='111'!$L$11,OR($M1135=$P$7,$N1135=$P$7)),"x","")</f>
        <v/>
      </c>
      <c r="Q1135" s="43" t="str">
        <f>IF(AND($M1135=$P$7,$A1135&lt;'111'!$L$11),"x","")</f>
        <v/>
      </c>
      <c r="R1135" s="43" t="str">
        <f>IF(AND($N1135=$P$7,$A1135&lt;'111'!$L$11),"x","")</f>
        <v/>
      </c>
    </row>
    <row r="1136" spans="1:18" ht="15.75" customHeight="1">
      <c r="A1136" s="32">
        <f t="shared" si="102"/>
        <v>1</v>
      </c>
      <c r="B1136" s="33">
        <f t="shared" si="103"/>
        <v>0</v>
      </c>
      <c r="C1136" s="108"/>
      <c r="D1136" s="33"/>
      <c r="E1136" s="86"/>
      <c r="F1136" s="101"/>
      <c r="G1136" s="149"/>
      <c r="H1136" s="97"/>
      <c r="I1136" s="97"/>
      <c r="J1136" s="96"/>
      <c r="K1136" s="97"/>
      <c r="L1136" s="34">
        <f t="shared" si="104"/>
        <v>0</v>
      </c>
      <c r="M1136" s="35" t="s">
        <v>92</v>
      </c>
      <c r="N1136" s="35" t="s">
        <v>8</v>
      </c>
      <c r="O1136" s="43" t="str">
        <f>IF(AND('331-CT'!$G$5=TH!G1136,OR(M1136="331",N1136="331")),"x","")</f>
        <v/>
      </c>
      <c r="P1136" s="43" t="str">
        <f>IF(AND(A1136='111'!$L$11,OR($M1136=$P$7,$N1136=$P$7)),"x","")</f>
        <v/>
      </c>
      <c r="Q1136" s="43" t="str">
        <f>IF(AND($M1136=$P$7,$A1136&lt;'111'!$L$11),"x","")</f>
        <v/>
      </c>
      <c r="R1136" s="43" t="str">
        <f>IF(AND($N1136=$P$7,$A1136&lt;'111'!$L$11),"x","")</f>
        <v/>
      </c>
    </row>
    <row r="1137" spans="1:18" ht="15.75" customHeight="1">
      <c r="A1137" s="32">
        <f t="shared" si="102"/>
        <v>1</v>
      </c>
      <c r="B1137" s="33">
        <f t="shared" si="103"/>
        <v>0</v>
      </c>
      <c r="C1137" s="108"/>
      <c r="D1137" s="33"/>
      <c r="E1137" s="86"/>
      <c r="F1137" s="101"/>
      <c r="G1137" s="149"/>
      <c r="H1137" s="97"/>
      <c r="I1137" s="97"/>
      <c r="J1137" s="96"/>
      <c r="K1137" s="97"/>
      <c r="L1137" s="34">
        <f t="shared" si="104"/>
        <v>0</v>
      </c>
      <c r="M1137" s="35" t="s">
        <v>92</v>
      </c>
      <c r="N1137" s="35" t="s">
        <v>8</v>
      </c>
      <c r="O1137" s="43" t="str">
        <f>IF(AND('331-CT'!$G$5=TH!G1137,OR(M1137="331",N1137="331")),"x","")</f>
        <v/>
      </c>
      <c r="P1137" s="43" t="str">
        <f>IF(AND(A1137='111'!$L$11,OR($M1137=$P$7,$N1137=$P$7)),"x","")</f>
        <v/>
      </c>
      <c r="Q1137" s="43" t="str">
        <f>IF(AND($M1137=$P$7,$A1137&lt;'111'!$L$11),"x","")</f>
        <v/>
      </c>
      <c r="R1137" s="43" t="str">
        <f>IF(AND($N1137=$P$7,$A1137&lt;'111'!$L$11),"x","")</f>
        <v/>
      </c>
    </row>
    <row r="1138" spans="1:18" ht="15.75" customHeight="1">
      <c r="A1138" s="32">
        <f t="shared" si="102"/>
        <v>1</v>
      </c>
      <c r="B1138" s="33">
        <f t="shared" si="103"/>
        <v>0</v>
      </c>
      <c r="C1138" s="108"/>
      <c r="D1138" s="33"/>
      <c r="E1138" s="86"/>
      <c r="F1138" s="101"/>
      <c r="G1138" s="149"/>
      <c r="H1138" s="97"/>
      <c r="I1138" s="97"/>
      <c r="J1138" s="96"/>
      <c r="K1138" s="97"/>
      <c r="L1138" s="34">
        <f t="shared" si="104"/>
        <v>0</v>
      </c>
      <c r="M1138" s="35" t="s">
        <v>92</v>
      </c>
      <c r="N1138" s="35" t="s">
        <v>8</v>
      </c>
      <c r="O1138" s="43" t="str">
        <f>IF(AND('331-CT'!$G$5=TH!G1138,OR(M1138="331",N1138="331")),"x","")</f>
        <v/>
      </c>
      <c r="P1138" s="43" t="str">
        <f>IF(AND(A1138='111'!$L$11,OR($M1138=$P$7,$N1138=$P$7)),"x","")</f>
        <v/>
      </c>
      <c r="Q1138" s="43" t="str">
        <f>IF(AND($M1138=$P$7,$A1138&lt;'111'!$L$11),"x","")</f>
        <v/>
      </c>
      <c r="R1138" s="43" t="str">
        <f>IF(AND($N1138=$P$7,$A1138&lt;'111'!$L$11),"x","")</f>
        <v/>
      </c>
    </row>
    <row r="1139" spans="1:18" ht="15.75" customHeight="1">
      <c r="A1139" s="32">
        <f t="shared" si="102"/>
        <v>1</v>
      </c>
      <c r="B1139" s="33">
        <f t="shared" si="103"/>
        <v>0</v>
      </c>
      <c r="C1139" s="108"/>
      <c r="D1139" s="33"/>
      <c r="E1139" s="86"/>
      <c r="F1139" s="101"/>
      <c r="G1139" s="149"/>
      <c r="H1139" s="97"/>
      <c r="I1139" s="97"/>
      <c r="J1139" s="96"/>
      <c r="K1139" s="97"/>
      <c r="L1139" s="34">
        <f t="shared" si="104"/>
        <v>0</v>
      </c>
      <c r="M1139" s="35" t="s">
        <v>92</v>
      </c>
      <c r="N1139" s="35" t="s">
        <v>8</v>
      </c>
      <c r="O1139" s="43" t="str">
        <f>IF(AND('331-CT'!$G$5=TH!G1139,OR(M1139="331",N1139="331")),"x","")</f>
        <v/>
      </c>
      <c r="P1139" s="43" t="str">
        <f>IF(AND(A1139='111'!$L$11,OR($M1139=$P$7,$N1139=$P$7)),"x","")</f>
        <v/>
      </c>
      <c r="Q1139" s="43" t="str">
        <f>IF(AND($M1139=$P$7,$A1139&lt;'111'!$L$11),"x","")</f>
        <v/>
      </c>
      <c r="R1139" s="43" t="str">
        <f>IF(AND($N1139=$P$7,$A1139&lt;'111'!$L$11),"x","")</f>
        <v/>
      </c>
    </row>
    <row r="1140" spans="1:18" ht="15.75" customHeight="1">
      <c r="A1140" s="32">
        <f t="shared" si="102"/>
        <v>1</v>
      </c>
      <c r="B1140" s="33">
        <f t="shared" si="103"/>
        <v>0</v>
      </c>
      <c r="C1140" s="108"/>
      <c r="D1140" s="33"/>
      <c r="E1140" s="86"/>
      <c r="F1140" s="101"/>
      <c r="G1140" s="149"/>
      <c r="H1140" s="97"/>
      <c r="I1140" s="97"/>
      <c r="J1140" s="96"/>
      <c r="K1140" s="97"/>
      <c r="L1140" s="34">
        <f t="shared" si="104"/>
        <v>0</v>
      </c>
      <c r="M1140" s="35" t="s">
        <v>92</v>
      </c>
      <c r="N1140" s="35" t="s">
        <v>8</v>
      </c>
      <c r="O1140" s="43" t="str">
        <f>IF(AND('331-CT'!$G$5=TH!G1140,OR(M1140="331",N1140="331")),"x","")</f>
        <v/>
      </c>
      <c r="P1140" s="43" t="str">
        <f>IF(AND(A1140='111'!$L$11,OR($M1140=$P$7,$N1140=$P$7)),"x","")</f>
        <v/>
      </c>
      <c r="Q1140" s="43" t="str">
        <f>IF(AND($M1140=$P$7,$A1140&lt;'111'!$L$11),"x","")</f>
        <v/>
      </c>
      <c r="R1140" s="43" t="str">
        <f>IF(AND($N1140=$P$7,$A1140&lt;'111'!$L$11),"x","")</f>
        <v/>
      </c>
    </row>
    <row r="1141" spans="1:18" ht="15.75" customHeight="1">
      <c r="A1141" s="32">
        <f t="shared" si="102"/>
        <v>1</v>
      </c>
      <c r="B1141" s="33">
        <f t="shared" si="103"/>
        <v>0</v>
      </c>
      <c r="C1141" s="108"/>
      <c r="D1141" s="33"/>
      <c r="E1141" s="86"/>
      <c r="F1141" s="101"/>
      <c r="G1141" s="149"/>
      <c r="H1141" s="97"/>
      <c r="I1141" s="97"/>
      <c r="J1141" s="96"/>
      <c r="K1141" s="97"/>
      <c r="L1141" s="34">
        <f t="shared" si="104"/>
        <v>0</v>
      </c>
      <c r="M1141" s="35" t="s">
        <v>92</v>
      </c>
      <c r="N1141" s="35" t="s">
        <v>8</v>
      </c>
      <c r="O1141" s="43" t="str">
        <f>IF(AND('331-CT'!$G$5=TH!G1141,OR(M1141="331",N1141="331")),"x","")</f>
        <v/>
      </c>
      <c r="P1141" s="43" t="str">
        <f>IF(AND(A1141='111'!$L$11,OR($M1141=$P$7,$N1141=$P$7)),"x","")</f>
        <v/>
      </c>
      <c r="Q1141" s="43" t="str">
        <f>IF(AND($M1141=$P$7,$A1141&lt;'111'!$L$11),"x","")</f>
        <v/>
      </c>
      <c r="R1141" s="43" t="str">
        <f>IF(AND($N1141=$P$7,$A1141&lt;'111'!$L$11),"x","")</f>
        <v/>
      </c>
    </row>
    <row r="1142" spans="1:18" ht="15.75" customHeight="1">
      <c r="A1142" s="32">
        <f t="shared" si="102"/>
        <v>1</v>
      </c>
      <c r="B1142" s="33">
        <f t="shared" si="103"/>
        <v>0</v>
      </c>
      <c r="C1142" s="108"/>
      <c r="D1142" s="33"/>
      <c r="E1142" s="86"/>
      <c r="F1142" s="101"/>
      <c r="G1142" s="149"/>
      <c r="H1142" s="97"/>
      <c r="I1142" s="97"/>
      <c r="J1142" s="96"/>
      <c r="K1142" s="97"/>
      <c r="L1142" s="34">
        <f t="shared" si="104"/>
        <v>0</v>
      </c>
      <c r="M1142" s="35" t="s">
        <v>92</v>
      </c>
      <c r="N1142" s="35" t="s">
        <v>8</v>
      </c>
      <c r="O1142" s="43" t="str">
        <f>IF(AND('331-CT'!$G$5=TH!G1142,OR(M1142="331",N1142="331")),"x","")</f>
        <v/>
      </c>
      <c r="P1142" s="43" t="str">
        <f>IF(AND(A1142='111'!$L$11,OR($M1142=$P$7,$N1142=$P$7)),"x","")</f>
        <v/>
      </c>
      <c r="Q1142" s="43" t="str">
        <f>IF(AND($M1142=$P$7,$A1142&lt;'111'!$L$11),"x","")</f>
        <v/>
      </c>
      <c r="R1142" s="43" t="str">
        <f>IF(AND($N1142=$P$7,$A1142&lt;'111'!$L$11),"x","")</f>
        <v/>
      </c>
    </row>
    <row r="1143" spans="1:18" ht="15.75" customHeight="1">
      <c r="A1143" s="32">
        <f t="shared" si="102"/>
        <v>1</v>
      </c>
      <c r="B1143" s="33">
        <f t="shared" si="103"/>
        <v>0</v>
      </c>
      <c r="C1143" s="108"/>
      <c r="D1143" s="33"/>
      <c r="E1143" s="86"/>
      <c r="F1143" s="101"/>
      <c r="G1143" s="149"/>
      <c r="H1143" s="97"/>
      <c r="I1143" s="97"/>
      <c r="J1143" s="96"/>
      <c r="K1143" s="97"/>
      <c r="L1143" s="34">
        <f t="shared" si="104"/>
        <v>0</v>
      </c>
      <c r="M1143" s="35" t="s">
        <v>92</v>
      </c>
      <c r="N1143" s="35" t="s">
        <v>8</v>
      </c>
      <c r="O1143" s="43" t="str">
        <f>IF(AND('331-CT'!$G$5=TH!G1143,OR(M1143="331",N1143="331")),"x","")</f>
        <v/>
      </c>
      <c r="P1143" s="43" t="str">
        <f>IF(AND(A1143='111'!$L$11,OR($M1143=$P$7,$N1143=$P$7)),"x","")</f>
        <v/>
      </c>
      <c r="Q1143" s="43" t="str">
        <f>IF(AND($M1143=$P$7,$A1143&lt;'111'!$L$11),"x","")</f>
        <v/>
      </c>
      <c r="R1143" s="43" t="str">
        <f>IF(AND($N1143=$P$7,$A1143&lt;'111'!$L$11),"x","")</f>
        <v/>
      </c>
    </row>
    <row r="1144" spans="1:18" ht="15.75" customHeight="1">
      <c r="A1144" s="32">
        <f t="shared" si="102"/>
        <v>1</v>
      </c>
      <c r="B1144" s="33">
        <f t="shared" si="103"/>
        <v>0</v>
      </c>
      <c r="C1144" s="108"/>
      <c r="D1144" s="33"/>
      <c r="E1144" s="86"/>
      <c r="F1144" s="101"/>
      <c r="G1144" s="149"/>
      <c r="H1144" s="97"/>
      <c r="I1144" s="97"/>
      <c r="J1144" s="96"/>
      <c r="K1144" s="97"/>
      <c r="L1144" s="34">
        <f t="shared" si="104"/>
        <v>0</v>
      </c>
      <c r="M1144" s="35" t="s">
        <v>92</v>
      </c>
      <c r="N1144" s="35" t="s">
        <v>8</v>
      </c>
      <c r="O1144" s="43" t="str">
        <f>IF(AND('331-CT'!$G$5=TH!G1144,OR(M1144="331",N1144="331")),"x","")</f>
        <v/>
      </c>
      <c r="P1144" s="43" t="str">
        <f>IF(AND(A1144='111'!$L$11,OR($M1144=$P$7,$N1144=$P$7)),"x","")</f>
        <v/>
      </c>
      <c r="Q1144" s="43" t="str">
        <f>IF(AND($M1144=$P$7,$A1144&lt;'111'!$L$11),"x","")</f>
        <v/>
      </c>
      <c r="R1144" s="43" t="str">
        <f>IF(AND($N1144=$P$7,$A1144&lt;'111'!$L$11),"x","")</f>
        <v/>
      </c>
    </row>
    <row r="1145" spans="1:18" ht="15.75" customHeight="1">
      <c r="A1145" s="32">
        <f t="shared" si="102"/>
        <v>1</v>
      </c>
      <c r="B1145" s="33">
        <f t="shared" si="103"/>
        <v>0</v>
      </c>
      <c r="C1145" s="108"/>
      <c r="D1145" s="33"/>
      <c r="E1145" s="86"/>
      <c r="F1145" s="101"/>
      <c r="G1145" s="149"/>
      <c r="H1145" s="97"/>
      <c r="I1145" s="97"/>
      <c r="J1145" s="96"/>
      <c r="K1145" s="97"/>
      <c r="L1145" s="34">
        <f t="shared" si="104"/>
        <v>0</v>
      </c>
      <c r="M1145" s="35" t="s">
        <v>92</v>
      </c>
      <c r="N1145" s="35" t="s">
        <v>8</v>
      </c>
      <c r="O1145" s="43" t="str">
        <f>IF(AND('331-CT'!$G$5=TH!G1145,OR(M1145="331",N1145="331")),"x","")</f>
        <v/>
      </c>
      <c r="P1145" s="43" t="str">
        <f>IF(AND(A1145='111'!$L$11,OR($M1145=$P$7,$N1145=$P$7)),"x","")</f>
        <v/>
      </c>
      <c r="Q1145" s="43" t="str">
        <f>IF(AND($M1145=$P$7,$A1145&lt;'111'!$L$11),"x","")</f>
        <v/>
      </c>
      <c r="R1145" s="43" t="str">
        <f>IF(AND($N1145=$P$7,$A1145&lt;'111'!$L$11),"x","")</f>
        <v/>
      </c>
    </row>
    <row r="1146" spans="1:18" ht="15.75" customHeight="1">
      <c r="A1146" s="32">
        <f t="shared" si="68"/>
        <v>1</v>
      </c>
      <c r="B1146" s="33">
        <f t="shared" si="69"/>
        <v>0</v>
      </c>
      <c r="C1146" s="108"/>
      <c r="D1146" s="33"/>
      <c r="E1146" s="86"/>
      <c r="F1146" s="101"/>
      <c r="G1146" s="149"/>
      <c r="H1146" s="97"/>
      <c r="I1146" s="97"/>
      <c r="J1146" s="96"/>
      <c r="K1146" s="97"/>
      <c r="L1146" s="34">
        <f t="shared" ref="L1146:L1165" si="105">ROUND(H1146*I1146,-3)</f>
        <v>0</v>
      </c>
      <c r="M1146" s="35" t="s">
        <v>92</v>
      </c>
      <c r="N1146" s="35" t="s">
        <v>8</v>
      </c>
      <c r="O1146" s="43" t="str">
        <f>IF(AND('331-CT'!$G$5=TH!G1146,OR(M1146="331",N1146="331")),"x","")</f>
        <v/>
      </c>
      <c r="P1146" s="43" t="str">
        <f>IF(AND(A1146='111'!$L$11,OR($M1146=$P$7,$N1146=$P$7)),"x","")</f>
        <v/>
      </c>
      <c r="Q1146" s="43" t="str">
        <f>IF(AND($M1146=$P$7,$A1146&lt;'111'!$L$11),"x","")</f>
        <v/>
      </c>
      <c r="R1146" s="43" t="str">
        <f>IF(AND($N1146=$P$7,$A1146&lt;'111'!$L$11),"x","")</f>
        <v/>
      </c>
    </row>
    <row r="1147" spans="1:18" ht="15.75" customHeight="1">
      <c r="A1147" s="32">
        <f t="shared" si="68"/>
        <v>1</v>
      </c>
      <c r="B1147" s="33">
        <f t="shared" si="69"/>
        <v>0</v>
      </c>
      <c r="C1147" s="108"/>
      <c r="D1147" s="33"/>
      <c r="E1147" s="86"/>
      <c r="F1147" s="101"/>
      <c r="G1147" s="149"/>
      <c r="H1147" s="97"/>
      <c r="I1147" s="97"/>
      <c r="J1147" s="96"/>
      <c r="K1147" s="97"/>
      <c r="L1147" s="34">
        <f t="shared" si="105"/>
        <v>0</v>
      </c>
      <c r="M1147" s="35" t="s">
        <v>92</v>
      </c>
      <c r="N1147" s="35" t="s">
        <v>8</v>
      </c>
      <c r="O1147" s="43" t="str">
        <f>IF(AND('331-CT'!$G$5=TH!G1147,OR(M1147="331",N1147="331")),"x","")</f>
        <v/>
      </c>
      <c r="P1147" s="43" t="str">
        <f>IF(AND(A1147='111'!$L$11,OR($M1147=$P$7,$N1147=$P$7)),"x","")</f>
        <v/>
      </c>
      <c r="Q1147" s="43" t="str">
        <f>IF(AND($M1147=$P$7,$A1147&lt;'111'!$L$11),"x","")</f>
        <v/>
      </c>
      <c r="R1147" s="43" t="str">
        <f>IF(AND($N1147=$P$7,$A1147&lt;'111'!$L$11),"x","")</f>
        <v/>
      </c>
    </row>
    <row r="1148" spans="1:18" ht="15.75" customHeight="1">
      <c r="A1148" s="32">
        <f t="shared" si="68"/>
        <v>1</v>
      </c>
      <c r="B1148" s="33">
        <f t="shared" si="69"/>
        <v>0</v>
      </c>
      <c r="C1148" s="108"/>
      <c r="D1148" s="33"/>
      <c r="E1148" s="86"/>
      <c r="F1148" s="101"/>
      <c r="G1148" s="149"/>
      <c r="H1148" s="97"/>
      <c r="I1148" s="97"/>
      <c r="J1148" s="96"/>
      <c r="K1148" s="97"/>
      <c r="L1148" s="34">
        <f t="shared" si="105"/>
        <v>0</v>
      </c>
      <c r="M1148" s="35" t="s">
        <v>92</v>
      </c>
      <c r="N1148" s="35" t="s">
        <v>8</v>
      </c>
      <c r="O1148" s="43" t="str">
        <f>IF(AND('331-CT'!$G$5=TH!G1148,OR(M1148="331",N1148="331")),"x","")</f>
        <v/>
      </c>
      <c r="P1148" s="43" t="str">
        <f>IF(AND(A1148='111'!$L$11,OR($M1148=$P$7,$N1148=$P$7)),"x","")</f>
        <v/>
      </c>
      <c r="Q1148" s="43" t="str">
        <f>IF(AND($M1148=$P$7,$A1148&lt;'111'!$L$11),"x","")</f>
        <v/>
      </c>
      <c r="R1148" s="43" t="str">
        <f>IF(AND($N1148=$P$7,$A1148&lt;'111'!$L$11),"x","")</f>
        <v/>
      </c>
    </row>
    <row r="1149" spans="1:18" ht="15.75" customHeight="1">
      <c r="A1149" s="32">
        <f t="shared" si="68"/>
        <v>1</v>
      </c>
      <c r="B1149" s="33">
        <f t="shared" si="69"/>
        <v>0</v>
      </c>
      <c r="C1149" s="108"/>
      <c r="D1149" s="33"/>
      <c r="E1149" s="86"/>
      <c r="F1149" s="101"/>
      <c r="G1149" s="149"/>
      <c r="H1149" s="97"/>
      <c r="I1149" s="97"/>
      <c r="J1149" s="96"/>
      <c r="K1149" s="97"/>
      <c r="L1149" s="34">
        <f t="shared" si="105"/>
        <v>0</v>
      </c>
      <c r="M1149" s="35" t="s">
        <v>92</v>
      </c>
      <c r="N1149" s="35" t="s">
        <v>8</v>
      </c>
      <c r="O1149" s="43" t="str">
        <f>IF(AND('331-CT'!$G$5=TH!G1149,OR(M1149="331",N1149="331")),"x","")</f>
        <v/>
      </c>
      <c r="P1149" s="43" t="str">
        <f>IF(AND(A1149='111'!$L$11,OR($M1149=$P$7,$N1149=$P$7)),"x","")</f>
        <v/>
      </c>
      <c r="Q1149" s="43" t="str">
        <f>IF(AND($M1149=$P$7,$A1149&lt;'111'!$L$11),"x","")</f>
        <v/>
      </c>
      <c r="R1149" s="43" t="str">
        <f>IF(AND($N1149=$P$7,$A1149&lt;'111'!$L$11),"x","")</f>
        <v/>
      </c>
    </row>
    <row r="1150" spans="1:18" ht="15.75" customHeight="1">
      <c r="A1150" s="32">
        <f t="shared" si="68"/>
        <v>1</v>
      </c>
      <c r="B1150" s="33">
        <f t="shared" si="69"/>
        <v>0</v>
      </c>
      <c r="C1150" s="108"/>
      <c r="D1150" s="33"/>
      <c r="E1150" s="86"/>
      <c r="F1150" s="101"/>
      <c r="G1150" s="149"/>
      <c r="H1150" s="97"/>
      <c r="I1150" s="97"/>
      <c r="J1150" s="96"/>
      <c r="K1150" s="97"/>
      <c r="L1150" s="34">
        <f t="shared" si="105"/>
        <v>0</v>
      </c>
      <c r="M1150" s="35" t="s">
        <v>92</v>
      </c>
      <c r="N1150" s="35" t="s">
        <v>8</v>
      </c>
      <c r="O1150" s="43" t="str">
        <f>IF(AND('331-CT'!$G$5=TH!G1150,OR(M1150="331",N1150="331")),"x","")</f>
        <v/>
      </c>
      <c r="P1150" s="43" t="str">
        <f>IF(AND(A1150='111'!$L$11,OR($M1150=$P$7,$N1150=$P$7)),"x","")</f>
        <v/>
      </c>
      <c r="Q1150" s="43" t="str">
        <f>IF(AND($M1150=$P$7,$A1150&lt;'111'!$L$11),"x","")</f>
        <v/>
      </c>
      <c r="R1150" s="43" t="str">
        <f>IF(AND($N1150=$P$7,$A1150&lt;'111'!$L$11),"x","")</f>
        <v/>
      </c>
    </row>
    <row r="1151" spans="1:18" ht="15.75" customHeight="1">
      <c r="A1151" s="32">
        <f t="shared" si="68"/>
        <v>1</v>
      </c>
      <c r="B1151" s="33">
        <f t="shared" si="69"/>
        <v>0</v>
      </c>
      <c r="C1151" s="108"/>
      <c r="D1151" s="33"/>
      <c r="E1151" s="86"/>
      <c r="F1151" s="101"/>
      <c r="G1151" s="149"/>
      <c r="H1151" s="97"/>
      <c r="I1151" s="97"/>
      <c r="J1151" s="96"/>
      <c r="K1151" s="97"/>
      <c r="L1151" s="34">
        <f t="shared" si="105"/>
        <v>0</v>
      </c>
      <c r="M1151" s="35" t="s">
        <v>92</v>
      </c>
      <c r="N1151" s="35" t="s">
        <v>8</v>
      </c>
      <c r="O1151" s="43" t="str">
        <f>IF(AND('331-CT'!$G$5=TH!G1151,OR(M1151="331",N1151="331")),"x","")</f>
        <v/>
      </c>
      <c r="P1151" s="43" t="str">
        <f>IF(AND(A1151='111'!$L$11,OR($M1151=$P$7,$N1151=$P$7)),"x","")</f>
        <v/>
      </c>
      <c r="Q1151" s="43" t="str">
        <f>IF(AND($M1151=$P$7,$A1151&lt;'111'!$L$11),"x","")</f>
        <v/>
      </c>
      <c r="R1151" s="43" t="str">
        <f>IF(AND($N1151=$P$7,$A1151&lt;'111'!$L$11),"x","")</f>
        <v/>
      </c>
    </row>
    <row r="1152" spans="1:18" ht="15.75" customHeight="1">
      <c r="A1152" s="32">
        <f t="shared" si="68"/>
        <v>1</v>
      </c>
      <c r="B1152" s="33">
        <f t="shared" si="69"/>
        <v>0</v>
      </c>
      <c r="C1152" s="108"/>
      <c r="D1152" s="33"/>
      <c r="E1152" s="86"/>
      <c r="F1152" s="101"/>
      <c r="G1152" s="149"/>
      <c r="H1152" s="97"/>
      <c r="I1152" s="97"/>
      <c r="J1152" s="96"/>
      <c r="K1152" s="97"/>
      <c r="L1152" s="34">
        <f t="shared" si="105"/>
        <v>0</v>
      </c>
      <c r="M1152" s="35" t="s">
        <v>92</v>
      </c>
      <c r="N1152" s="35" t="s">
        <v>8</v>
      </c>
      <c r="O1152" s="43" t="str">
        <f>IF(AND('331-CT'!$G$5=TH!G1152,OR(M1152="331",N1152="331")),"x","")</f>
        <v/>
      </c>
      <c r="P1152" s="43" t="str">
        <f>IF(AND(A1152='111'!$L$11,OR($M1152=$P$7,$N1152=$P$7)),"x","")</f>
        <v/>
      </c>
      <c r="Q1152" s="43" t="str">
        <f>IF(AND($M1152=$P$7,$A1152&lt;'111'!$L$11),"x","")</f>
        <v/>
      </c>
      <c r="R1152" s="43" t="str">
        <f>IF(AND($N1152=$P$7,$A1152&lt;'111'!$L$11),"x","")</f>
        <v/>
      </c>
    </row>
    <row r="1153" spans="1:18" ht="15.75" customHeight="1">
      <c r="A1153" s="32">
        <f t="shared" si="68"/>
        <v>1</v>
      </c>
      <c r="B1153" s="33">
        <f t="shared" si="69"/>
        <v>0</v>
      </c>
      <c r="C1153" s="108"/>
      <c r="D1153" s="33"/>
      <c r="E1153" s="86"/>
      <c r="F1153" s="101"/>
      <c r="G1153" s="149"/>
      <c r="H1153" s="97"/>
      <c r="I1153" s="97"/>
      <c r="J1153" s="96"/>
      <c r="K1153" s="97"/>
      <c r="L1153" s="34">
        <f t="shared" si="105"/>
        <v>0</v>
      </c>
      <c r="M1153" s="35" t="s">
        <v>92</v>
      </c>
      <c r="N1153" s="35" t="s">
        <v>8</v>
      </c>
      <c r="O1153" s="43" t="str">
        <f>IF(AND('331-CT'!$G$5=TH!G1153,OR(M1153="331",N1153="331")),"x","")</f>
        <v/>
      </c>
      <c r="P1153" s="43" t="str">
        <f>IF(AND(A1153='111'!$L$11,OR($M1153=$P$7,$N1153=$P$7)),"x","")</f>
        <v/>
      </c>
      <c r="Q1153" s="43" t="str">
        <f>IF(AND($M1153=$P$7,$A1153&lt;'111'!$L$11),"x","")</f>
        <v/>
      </c>
      <c r="R1153" s="43" t="str">
        <f>IF(AND($N1153=$P$7,$A1153&lt;'111'!$L$11),"x","")</f>
        <v/>
      </c>
    </row>
    <row r="1154" spans="1:18" ht="15.75" customHeight="1">
      <c r="A1154" s="32">
        <f t="shared" si="68"/>
        <v>1</v>
      </c>
      <c r="B1154" s="33">
        <f t="shared" si="69"/>
        <v>0</v>
      </c>
      <c r="C1154" s="108"/>
      <c r="D1154" s="33"/>
      <c r="E1154" s="86"/>
      <c r="F1154" s="101"/>
      <c r="G1154" s="149"/>
      <c r="H1154" s="97"/>
      <c r="I1154" s="97"/>
      <c r="J1154" s="96"/>
      <c r="K1154" s="97"/>
      <c r="L1154" s="34">
        <f t="shared" si="105"/>
        <v>0</v>
      </c>
      <c r="M1154" s="35" t="s">
        <v>92</v>
      </c>
      <c r="N1154" s="35" t="s">
        <v>8</v>
      </c>
      <c r="O1154" s="43" t="str">
        <f>IF(AND('331-CT'!$G$5=TH!G1154,OR(M1154="331",N1154="331")),"x","")</f>
        <v/>
      </c>
      <c r="P1154" s="43" t="str">
        <f>IF(AND(A1154='111'!$L$11,OR($M1154=$P$7,$N1154=$P$7)),"x","")</f>
        <v/>
      </c>
      <c r="Q1154" s="43" t="str">
        <f>IF(AND($M1154=$P$7,$A1154&lt;'111'!$L$11),"x","")</f>
        <v/>
      </c>
      <c r="R1154" s="43" t="str">
        <f>IF(AND($N1154=$P$7,$A1154&lt;'111'!$L$11),"x","")</f>
        <v/>
      </c>
    </row>
    <row r="1155" spans="1:18" ht="15.75" customHeight="1">
      <c r="A1155" s="32">
        <f t="shared" si="68"/>
        <v>1</v>
      </c>
      <c r="B1155" s="33">
        <f t="shared" si="69"/>
        <v>0</v>
      </c>
      <c r="C1155" s="108"/>
      <c r="D1155" s="33"/>
      <c r="E1155" s="86"/>
      <c r="F1155" s="101"/>
      <c r="G1155" s="149"/>
      <c r="H1155" s="97"/>
      <c r="I1155" s="97"/>
      <c r="J1155" s="96"/>
      <c r="K1155" s="97"/>
      <c r="L1155" s="34">
        <f t="shared" si="105"/>
        <v>0</v>
      </c>
      <c r="M1155" s="35" t="s">
        <v>92</v>
      </c>
      <c r="N1155" s="35" t="s">
        <v>8</v>
      </c>
      <c r="O1155" s="43" t="str">
        <f>IF(AND('331-CT'!$G$5=TH!G1155,OR(M1155="331",N1155="331")),"x","")</f>
        <v/>
      </c>
      <c r="P1155" s="43" t="str">
        <f>IF(AND(A1155='111'!$L$11,OR($M1155=$P$7,$N1155=$P$7)),"x","")</f>
        <v/>
      </c>
      <c r="Q1155" s="43" t="str">
        <f>IF(AND($M1155=$P$7,$A1155&lt;'111'!$L$11),"x","")</f>
        <v/>
      </c>
      <c r="R1155" s="43" t="str">
        <f>IF(AND($N1155=$P$7,$A1155&lt;'111'!$L$11),"x","")</f>
        <v/>
      </c>
    </row>
    <row r="1156" spans="1:18" ht="15.75" customHeight="1">
      <c r="A1156" s="32">
        <f t="shared" si="68"/>
        <v>1</v>
      </c>
      <c r="B1156" s="33">
        <f t="shared" si="69"/>
        <v>0</v>
      </c>
      <c r="C1156" s="108"/>
      <c r="D1156" s="33"/>
      <c r="E1156" s="86"/>
      <c r="F1156" s="101"/>
      <c r="G1156" s="149"/>
      <c r="H1156" s="97"/>
      <c r="I1156" s="97"/>
      <c r="J1156" s="96"/>
      <c r="K1156" s="97"/>
      <c r="L1156" s="34">
        <f t="shared" si="105"/>
        <v>0</v>
      </c>
      <c r="M1156" s="35" t="s">
        <v>92</v>
      </c>
      <c r="N1156" s="35" t="s">
        <v>8</v>
      </c>
      <c r="O1156" s="43" t="str">
        <f>IF(AND('331-CT'!$G$5=TH!G1156,OR(M1156="331",N1156="331")),"x","")</f>
        <v/>
      </c>
      <c r="P1156" s="43" t="str">
        <f>IF(AND(A1156='111'!$L$11,OR($M1156=$P$7,$N1156=$P$7)),"x","")</f>
        <v/>
      </c>
      <c r="Q1156" s="43" t="str">
        <f>IF(AND($M1156=$P$7,$A1156&lt;'111'!$L$11),"x","")</f>
        <v/>
      </c>
      <c r="R1156" s="43" t="str">
        <f>IF(AND($N1156=$P$7,$A1156&lt;'111'!$L$11),"x","")</f>
        <v/>
      </c>
    </row>
    <row r="1157" spans="1:18" ht="15.75" customHeight="1">
      <c r="A1157" s="32">
        <f t="shared" si="68"/>
        <v>1</v>
      </c>
      <c r="B1157" s="33">
        <f t="shared" si="69"/>
        <v>0</v>
      </c>
      <c r="C1157" s="108"/>
      <c r="D1157" s="33"/>
      <c r="E1157" s="86"/>
      <c r="F1157" s="101"/>
      <c r="G1157" s="149"/>
      <c r="H1157" s="97"/>
      <c r="I1157" s="97"/>
      <c r="J1157" s="96"/>
      <c r="K1157" s="97"/>
      <c r="L1157" s="34">
        <f t="shared" si="105"/>
        <v>0</v>
      </c>
      <c r="M1157" s="35" t="s">
        <v>92</v>
      </c>
      <c r="N1157" s="35" t="s">
        <v>8</v>
      </c>
      <c r="O1157" s="43" t="str">
        <f>IF(AND('331-CT'!$G$5=TH!G1157,OR(M1157="331",N1157="331")),"x","")</f>
        <v/>
      </c>
      <c r="P1157" s="43" t="str">
        <f>IF(AND(A1157='111'!$L$11,OR($M1157=$P$7,$N1157=$P$7)),"x","")</f>
        <v/>
      </c>
      <c r="Q1157" s="43" t="str">
        <f>IF(AND($M1157=$P$7,$A1157&lt;'111'!$L$11),"x","")</f>
        <v/>
      </c>
      <c r="R1157" s="43" t="str">
        <f>IF(AND($N1157=$P$7,$A1157&lt;'111'!$L$11),"x","")</f>
        <v/>
      </c>
    </row>
    <row r="1158" spans="1:18" ht="15.75" customHeight="1">
      <c r="A1158" s="32">
        <f t="shared" si="68"/>
        <v>1</v>
      </c>
      <c r="B1158" s="33">
        <f t="shared" si="69"/>
        <v>0</v>
      </c>
      <c r="C1158" s="108"/>
      <c r="D1158" s="33"/>
      <c r="E1158" s="86"/>
      <c r="F1158" s="101"/>
      <c r="G1158" s="149"/>
      <c r="H1158" s="97"/>
      <c r="I1158" s="97"/>
      <c r="J1158" s="96"/>
      <c r="K1158" s="97"/>
      <c r="L1158" s="34">
        <f t="shared" si="105"/>
        <v>0</v>
      </c>
      <c r="M1158" s="35" t="s">
        <v>92</v>
      </c>
      <c r="N1158" s="35" t="s">
        <v>8</v>
      </c>
      <c r="O1158" s="43" t="str">
        <f>IF(AND('331-CT'!$G$5=TH!G1158,OR(M1158="331",N1158="331")),"x","")</f>
        <v/>
      </c>
      <c r="P1158" s="43" t="str">
        <f>IF(AND(A1158='111'!$L$11,OR($M1158=$P$7,$N1158=$P$7)),"x","")</f>
        <v/>
      </c>
      <c r="Q1158" s="43" t="str">
        <f>IF(AND($M1158=$P$7,$A1158&lt;'111'!$L$11),"x","")</f>
        <v/>
      </c>
      <c r="R1158" s="43" t="str">
        <f>IF(AND($N1158=$P$7,$A1158&lt;'111'!$L$11),"x","")</f>
        <v/>
      </c>
    </row>
    <row r="1159" spans="1:18" ht="15.75" customHeight="1">
      <c r="A1159" s="32">
        <f t="shared" si="68"/>
        <v>1</v>
      </c>
      <c r="B1159" s="33">
        <f t="shared" si="69"/>
        <v>0</v>
      </c>
      <c r="C1159" s="108"/>
      <c r="D1159" s="33"/>
      <c r="E1159" s="86"/>
      <c r="F1159" s="101"/>
      <c r="G1159" s="149"/>
      <c r="H1159" s="97"/>
      <c r="I1159" s="97"/>
      <c r="J1159" s="96"/>
      <c r="K1159" s="97"/>
      <c r="L1159" s="34">
        <f t="shared" si="105"/>
        <v>0</v>
      </c>
      <c r="M1159" s="35" t="s">
        <v>92</v>
      </c>
      <c r="N1159" s="35" t="s">
        <v>8</v>
      </c>
      <c r="O1159" s="43" t="str">
        <f>IF(AND('331-CT'!$G$5=TH!G1159,OR(M1159="331",N1159="331")),"x","")</f>
        <v/>
      </c>
      <c r="P1159" s="43" t="str">
        <f>IF(AND(A1159='111'!$L$11,OR($M1159=$P$7,$N1159=$P$7)),"x","")</f>
        <v/>
      </c>
      <c r="Q1159" s="43" t="str">
        <f>IF(AND($M1159=$P$7,$A1159&lt;'111'!$L$11),"x","")</f>
        <v/>
      </c>
      <c r="R1159" s="43" t="str">
        <f>IF(AND($N1159=$P$7,$A1159&lt;'111'!$L$11),"x","")</f>
        <v/>
      </c>
    </row>
    <row r="1160" spans="1:18" ht="15.75" customHeight="1">
      <c r="A1160" s="32">
        <f t="shared" si="68"/>
        <v>1</v>
      </c>
      <c r="B1160" s="33">
        <f t="shared" si="69"/>
        <v>0</v>
      </c>
      <c r="C1160" s="108"/>
      <c r="D1160" s="33"/>
      <c r="E1160" s="86"/>
      <c r="F1160" s="101"/>
      <c r="G1160" s="149"/>
      <c r="H1160" s="97"/>
      <c r="I1160" s="97"/>
      <c r="J1160" s="96"/>
      <c r="K1160" s="97"/>
      <c r="L1160" s="34">
        <f t="shared" si="105"/>
        <v>0</v>
      </c>
      <c r="M1160" s="35" t="s">
        <v>92</v>
      </c>
      <c r="N1160" s="35" t="s">
        <v>8</v>
      </c>
      <c r="O1160" s="43" t="str">
        <f>IF(AND('331-CT'!$G$5=TH!G1160,OR(M1160="331",N1160="331")),"x","")</f>
        <v/>
      </c>
      <c r="P1160" s="43" t="str">
        <f>IF(AND(A1160='111'!$L$11,OR($M1160=$P$7,$N1160=$P$7)),"x","")</f>
        <v/>
      </c>
      <c r="Q1160" s="43" t="str">
        <f>IF(AND($M1160=$P$7,$A1160&lt;'111'!$L$11),"x","")</f>
        <v/>
      </c>
      <c r="R1160" s="43" t="str">
        <f>IF(AND($N1160=$P$7,$A1160&lt;'111'!$L$11),"x","")</f>
        <v/>
      </c>
    </row>
    <row r="1161" spans="1:18" ht="15.75" customHeight="1">
      <c r="A1161" s="32">
        <f t="shared" si="68"/>
        <v>1</v>
      </c>
      <c r="B1161" s="33">
        <f t="shared" si="69"/>
        <v>0</v>
      </c>
      <c r="C1161" s="108"/>
      <c r="D1161" s="33"/>
      <c r="E1161" s="86"/>
      <c r="F1161" s="101"/>
      <c r="G1161" s="149"/>
      <c r="H1161" s="97"/>
      <c r="I1161" s="97"/>
      <c r="J1161" s="96"/>
      <c r="K1161" s="97"/>
      <c r="L1161" s="34">
        <f t="shared" si="105"/>
        <v>0</v>
      </c>
      <c r="M1161" s="35" t="s">
        <v>92</v>
      </c>
      <c r="N1161" s="35" t="s">
        <v>8</v>
      </c>
      <c r="O1161" s="43" t="str">
        <f>IF(AND('331-CT'!$G$5=TH!G1161,OR(M1161="331",N1161="331")),"x","")</f>
        <v/>
      </c>
      <c r="P1161" s="43" t="str">
        <f>IF(AND(A1161='111'!$L$11,OR($M1161=$P$7,$N1161=$P$7)),"x","")</f>
        <v/>
      </c>
      <c r="Q1161" s="43" t="str">
        <f>IF(AND($M1161=$P$7,$A1161&lt;'111'!$L$11),"x","")</f>
        <v/>
      </c>
      <c r="R1161" s="43" t="str">
        <f>IF(AND($N1161=$P$7,$A1161&lt;'111'!$L$11),"x","")</f>
        <v/>
      </c>
    </row>
    <row r="1162" spans="1:18" ht="15.75" customHeight="1">
      <c r="A1162" s="32">
        <f t="shared" si="68"/>
        <v>1</v>
      </c>
      <c r="B1162" s="33">
        <f t="shared" si="69"/>
        <v>0</v>
      </c>
      <c r="C1162" s="108"/>
      <c r="D1162" s="33"/>
      <c r="E1162" s="86"/>
      <c r="F1162" s="101"/>
      <c r="G1162" s="149"/>
      <c r="H1162" s="97"/>
      <c r="I1162" s="97"/>
      <c r="J1162" s="96"/>
      <c r="K1162" s="97"/>
      <c r="L1162" s="34">
        <f t="shared" si="105"/>
        <v>0</v>
      </c>
      <c r="M1162" s="35" t="s">
        <v>92</v>
      </c>
      <c r="N1162" s="35" t="s">
        <v>8</v>
      </c>
      <c r="O1162" s="43" t="str">
        <f>IF(AND('331-CT'!$G$5=TH!G1162,OR(M1162="331",N1162="331")),"x","")</f>
        <v/>
      </c>
      <c r="P1162" s="43" t="str">
        <f>IF(AND(A1162='111'!$L$11,OR($M1162=$P$7,$N1162=$P$7)),"x","")</f>
        <v/>
      </c>
      <c r="Q1162" s="43" t="str">
        <f>IF(AND($M1162=$P$7,$A1162&lt;'111'!$L$11),"x","")</f>
        <v/>
      </c>
      <c r="R1162" s="43" t="str">
        <f>IF(AND($N1162=$P$7,$A1162&lt;'111'!$L$11),"x","")</f>
        <v/>
      </c>
    </row>
    <row r="1163" spans="1:18" ht="15.75" customHeight="1">
      <c r="A1163" s="32">
        <f t="shared" si="68"/>
        <v>1</v>
      </c>
      <c r="B1163" s="33">
        <f t="shared" si="69"/>
        <v>0</v>
      </c>
      <c r="C1163" s="108"/>
      <c r="D1163" s="33"/>
      <c r="E1163" s="86"/>
      <c r="F1163" s="101"/>
      <c r="G1163" s="149"/>
      <c r="H1163" s="97"/>
      <c r="I1163" s="97"/>
      <c r="J1163" s="96"/>
      <c r="K1163" s="97"/>
      <c r="L1163" s="34">
        <f t="shared" si="105"/>
        <v>0</v>
      </c>
      <c r="M1163" s="35" t="s">
        <v>92</v>
      </c>
      <c r="N1163" s="35" t="s">
        <v>8</v>
      </c>
      <c r="O1163" s="43" t="str">
        <f>IF(AND('331-CT'!$G$5=TH!G1163,OR(M1163="331",N1163="331")),"x","")</f>
        <v/>
      </c>
      <c r="P1163" s="43" t="str">
        <f>IF(AND(A1163='111'!$L$11,OR($M1163=$P$7,$N1163=$P$7)),"x","")</f>
        <v/>
      </c>
      <c r="Q1163" s="43" t="str">
        <f>IF(AND($M1163=$P$7,$A1163&lt;'111'!$L$11),"x","")</f>
        <v/>
      </c>
      <c r="R1163" s="43" t="str">
        <f>IF(AND($N1163=$P$7,$A1163&lt;'111'!$L$11),"x","")</f>
        <v/>
      </c>
    </row>
    <row r="1164" spans="1:18" ht="15.75" customHeight="1">
      <c r="A1164" s="32">
        <f t="shared" si="68"/>
        <v>1</v>
      </c>
      <c r="B1164" s="33">
        <f t="shared" si="69"/>
        <v>0</v>
      </c>
      <c r="C1164" s="108"/>
      <c r="D1164" s="33"/>
      <c r="E1164" s="86"/>
      <c r="F1164" s="101"/>
      <c r="G1164" s="149"/>
      <c r="H1164" s="97"/>
      <c r="I1164" s="97"/>
      <c r="J1164" s="96"/>
      <c r="K1164" s="97"/>
      <c r="L1164" s="34">
        <f t="shared" si="105"/>
        <v>0</v>
      </c>
      <c r="M1164" s="35" t="s">
        <v>92</v>
      </c>
      <c r="N1164" s="35" t="s">
        <v>8</v>
      </c>
      <c r="O1164" s="43" t="str">
        <f>IF(AND('331-CT'!$G$5=TH!G1164,OR(M1164="331",N1164="331")),"x","")</f>
        <v/>
      </c>
      <c r="P1164" s="43" t="str">
        <f>IF(AND(A1164='111'!$L$11,OR($M1164=$P$7,$N1164=$P$7)),"x","")</f>
        <v/>
      </c>
      <c r="Q1164" s="43" t="str">
        <f>IF(AND($M1164=$P$7,$A1164&lt;'111'!$L$11),"x","")</f>
        <v/>
      </c>
      <c r="R1164" s="43" t="str">
        <f>IF(AND($N1164=$P$7,$A1164&lt;'111'!$L$11),"x","")</f>
        <v/>
      </c>
    </row>
    <row r="1165" spans="1:18" ht="15.75" customHeight="1">
      <c r="A1165" s="32">
        <f t="shared" si="68"/>
        <v>1</v>
      </c>
      <c r="B1165" s="33">
        <f t="shared" si="69"/>
        <v>0</v>
      </c>
      <c r="C1165" s="108"/>
      <c r="D1165" s="33"/>
      <c r="E1165" s="86"/>
      <c r="F1165" s="101"/>
      <c r="G1165" s="149"/>
      <c r="H1165" s="97"/>
      <c r="I1165" s="97"/>
      <c r="J1165" s="96"/>
      <c r="K1165" s="97"/>
      <c r="L1165" s="34">
        <f t="shared" si="105"/>
        <v>0</v>
      </c>
      <c r="M1165" s="35" t="s">
        <v>92</v>
      </c>
      <c r="N1165" s="35" t="s">
        <v>8</v>
      </c>
      <c r="O1165" s="43" t="str">
        <f>IF(AND('331-CT'!$G$5=TH!G1165,OR(M1165="331",N1165="331")),"x","")</f>
        <v/>
      </c>
      <c r="P1165" s="43" t="str">
        <f>IF(AND(A1165='111'!$L$11,OR($M1165=$P$7,$N1165=$P$7)),"x","")</f>
        <v/>
      </c>
      <c r="Q1165" s="43" t="str">
        <f>IF(AND($M1165=$P$7,$A1165&lt;'111'!$L$11),"x","")</f>
        <v/>
      </c>
      <c r="R1165" s="43" t="str">
        <f>IF(AND($N1165=$P$7,$A1165&lt;'111'!$L$11),"x","")</f>
        <v/>
      </c>
    </row>
    <row r="1166" spans="1:18" ht="15.75" customHeight="1">
      <c r="A1166" s="32">
        <f t="shared" ref="A1166:A1185" si="106">IF(B1166&lt;&gt;"",MONTH(B1166),"")</f>
        <v>1</v>
      </c>
      <c r="B1166" s="33">
        <f t="shared" ref="B1166:B1185" si="107">D1166</f>
        <v>0</v>
      </c>
      <c r="C1166" s="108"/>
      <c r="D1166" s="33"/>
      <c r="E1166" s="86"/>
      <c r="F1166" s="101"/>
      <c r="G1166" s="149"/>
      <c r="H1166" s="97"/>
      <c r="I1166" s="97"/>
      <c r="J1166" s="96"/>
      <c r="K1166" s="97"/>
      <c r="L1166" s="34">
        <f t="shared" ref="L1166:L1185" si="108">ROUND(H1166*I1166,-3)</f>
        <v>0</v>
      </c>
      <c r="M1166" s="35" t="s">
        <v>92</v>
      </c>
      <c r="N1166" s="35" t="s">
        <v>8</v>
      </c>
      <c r="O1166" s="43" t="str">
        <f>IF(AND('331-CT'!$G$5=TH!G1166,OR(M1166="331",N1166="331")),"x","")</f>
        <v/>
      </c>
      <c r="P1166" s="43" t="str">
        <f>IF(AND(A1166='111'!$L$11,OR($M1166=$P$7,$N1166=$P$7)),"x","")</f>
        <v/>
      </c>
      <c r="Q1166" s="43" t="str">
        <f>IF(AND($M1166=$P$7,$A1166&lt;'111'!$L$11),"x","")</f>
        <v/>
      </c>
      <c r="R1166" s="43" t="str">
        <f>IF(AND($N1166=$P$7,$A1166&lt;'111'!$L$11),"x","")</f>
        <v/>
      </c>
    </row>
    <row r="1167" spans="1:18" ht="15.75" customHeight="1">
      <c r="A1167" s="32">
        <f t="shared" si="106"/>
        <v>1</v>
      </c>
      <c r="B1167" s="33">
        <f t="shared" si="107"/>
        <v>0</v>
      </c>
      <c r="C1167" s="108"/>
      <c r="D1167" s="33"/>
      <c r="E1167" s="86"/>
      <c r="F1167" s="101"/>
      <c r="G1167" s="149"/>
      <c r="H1167" s="97"/>
      <c r="I1167" s="97"/>
      <c r="J1167" s="96"/>
      <c r="K1167" s="97"/>
      <c r="L1167" s="34">
        <f t="shared" si="108"/>
        <v>0</v>
      </c>
      <c r="M1167" s="35" t="s">
        <v>92</v>
      </c>
      <c r="N1167" s="35" t="s">
        <v>8</v>
      </c>
      <c r="O1167" s="43" t="str">
        <f>IF(AND('331-CT'!$G$5=TH!G1167,OR(M1167="331",N1167="331")),"x","")</f>
        <v/>
      </c>
      <c r="P1167" s="43" t="str">
        <f>IF(AND(A1167='111'!$L$11,OR($M1167=$P$7,$N1167=$P$7)),"x","")</f>
        <v/>
      </c>
      <c r="Q1167" s="43" t="str">
        <f>IF(AND($M1167=$P$7,$A1167&lt;'111'!$L$11),"x","")</f>
        <v/>
      </c>
      <c r="R1167" s="43" t="str">
        <f>IF(AND($N1167=$P$7,$A1167&lt;'111'!$L$11),"x","")</f>
        <v/>
      </c>
    </row>
    <row r="1168" spans="1:18" ht="15.75" customHeight="1">
      <c r="A1168" s="32">
        <f t="shared" si="106"/>
        <v>1</v>
      </c>
      <c r="B1168" s="33">
        <f t="shared" si="107"/>
        <v>0</v>
      </c>
      <c r="C1168" s="108"/>
      <c r="D1168" s="33"/>
      <c r="E1168" s="86"/>
      <c r="F1168" s="101"/>
      <c r="G1168" s="149"/>
      <c r="H1168" s="97"/>
      <c r="I1168" s="97"/>
      <c r="J1168" s="96"/>
      <c r="K1168" s="97"/>
      <c r="L1168" s="34">
        <f t="shared" si="108"/>
        <v>0</v>
      </c>
      <c r="M1168" s="35" t="s">
        <v>92</v>
      </c>
      <c r="N1168" s="35" t="s">
        <v>8</v>
      </c>
      <c r="O1168" s="43" t="str">
        <f>IF(AND('331-CT'!$G$5=TH!G1168,OR(M1168="331",N1168="331")),"x","")</f>
        <v/>
      </c>
      <c r="P1168" s="43" t="str">
        <f>IF(AND(A1168='111'!$L$11,OR($M1168=$P$7,$N1168=$P$7)),"x","")</f>
        <v/>
      </c>
      <c r="Q1168" s="43" t="str">
        <f>IF(AND($M1168=$P$7,$A1168&lt;'111'!$L$11),"x","")</f>
        <v/>
      </c>
      <c r="R1168" s="43" t="str">
        <f>IF(AND($N1168=$P$7,$A1168&lt;'111'!$L$11),"x","")</f>
        <v/>
      </c>
    </row>
    <row r="1169" spans="1:18" ht="15.75" customHeight="1">
      <c r="A1169" s="32">
        <f t="shared" si="106"/>
        <v>1</v>
      </c>
      <c r="B1169" s="33">
        <f t="shared" si="107"/>
        <v>0</v>
      </c>
      <c r="C1169" s="108"/>
      <c r="D1169" s="33"/>
      <c r="E1169" s="86"/>
      <c r="F1169" s="101"/>
      <c r="G1169" s="149"/>
      <c r="H1169" s="97"/>
      <c r="I1169" s="97"/>
      <c r="J1169" s="96"/>
      <c r="K1169" s="97"/>
      <c r="L1169" s="34">
        <f t="shared" si="108"/>
        <v>0</v>
      </c>
      <c r="M1169" s="35" t="s">
        <v>92</v>
      </c>
      <c r="N1169" s="35" t="s">
        <v>8</v>
      </c>
      <c r="O1169" s="43" t="str">
        <f>IF(AND('331-CT'!$G$5=TH!G1169,OR(M1169="331",N1169="331")),"x","")</f>
        <v/>
      </c>
      <c r="P1169" s="43" t="str">
        <f>IF(AND(A1169='111'!$L$11,OR($M1169=$P$7,$N1169=$P$7)),"x","")</f>
        <v/>
      </c>
      <c r="Q1169" s="43" t="str">
        <f>IF(AND($M1169=$P$7,$A1169&lt;'111'!$L$11),"x","")</f>
        <v/>
      </c>
      <c r="R1169" s="43" t="str">
        <f>IF(AND($N1169=$P$7,$A1169&lt;'111'!$L$11),"x","")</f>
        <v/>
      </c>
    </row>
    <row r="1170" spans="1:18" ht="15.75" customHeight="1">
      <c r="A1170" s="32">
        <f t="shared" si="106"/>
        <v>1</v>
      </c>
      <c r="B1170" s="33">
        <f t="shared" si="107"/>
        <v>0</v>
      </c>
      <c r="C1170" s="108"/>
      <c r="D1170" s="33"/>
      <c r="E1170" s="86"/>
      <c r="F1170" s="101"/>
      <c r="G1170" s="149"/>
      <c r="H1170" s="97"/>
      <c r="I1170" s="97"/>
      <c r="J1170" s="96"/>
      <c r="K1170" s="97"/>
      <c r="L1170" s="34">
        <f t="shared" si="108"/>
        <v>0</v>
      </c>
      <c r="M1170" s="35" t="s">
        <v>92</v>
      </c>
      <c r="N1170" s="35" t="s">
        <v>8</v>
      </c>
      <c r="O1170" s="43" t="str">
        <f>IF(AND('331-CT'!$G$5=TH!G1170,OR(M1170="331",N1170="331")),"x","")</f>
        <v/>
      </c>
      <c r="P1170" s="43" t="str">
        <f>IF(AND(A1170='111'!$L$11,OR($M1170=$P$7,$N1170=$P$7)),"x","")</f>
        <v/>
      </c>
      <c r="Q1170" s="43" t="str">
        <f>IF(AND($M1170=$P$7,$A1170&lt;'111'!$L$11),"x","")</f>
        <v/>
      </c>
      <c r="R1170" s="43" t="str">
        <f>IF(AND($N1170=$P$7,$A1170&lt;'111'!$L$11),"x","")</f>
        <v/>
      </c>
    </row>
    <row r="1171" spans="1:18" ht="15.75" customHeight="1">
      <c r="A1171" s="32">
        <f t="shared" si="106"/>
        <v>1</v>
      </c>
      <c r="B1171" s="33">
        <f t="shared" si="107"/>
        <v>0</v>
      </c>
      <c r="C1171" s="108"/>
      <c r="D1171" s="33"/>
      <c r="E1171" s="86"/>
      <c r="F1171" s="101"/>
      <c r="G1171" s="149"/>
      <c r="H1171" s="97"/>
      <c r="I1171" s="97"/>
      <c r="J1171" s="96"/>
      <c r="K1171" s="97"/>
      <c r="L1171" s="34">
        <f t="shared" si="108"/>
        <v>0</v>
      </c>
      <c r="M1171" s="35" t="s">
        <v>92</v>
      </c>
      <c r="N1171" s="35" t="s">
        <v>8</v>
      </c>
      <c r="O1171" s="43" t="str">
        <f>IF(AND('331-CT'!$G$5=TH!G1171,OR(M1171="331",N1171="331")),"x","")</f>
        <v/>
      </c>
      <c r="P1171" s="43" t="str">
        <f>IF(AND(A1171='111'!$L$11,OR($M1171=$P$7,$N1171=$P$7)),"x","")</f>
        <v/>
      </c>
      <c r="Q1171" s="43" t="str">
        <f>IF(AND($M1171=$P$7,$A1171&lt;'111'!$L$11),"x","")</f>
        <v/>
      </c>
      <c r="R1171" s="43" t="str">
        <f>IF(AND($N1171=$P$7,$A1171&lt;'111'!$L$11),"x","")</f>
        <v/>
      </c>
    </row>
    <row r="1172" spans="1:18" ht="15.75" customHeight="1">
      <c r="A1172" s="32">
        <f t="shared" si="106"/>
        <v>1</v>
      </c>
      <c r="B1172" s="33">
        <f t="shared" si="107"/>
        <v>0</v>
      </c>
      <c r="C1172" s="108"/>
      <c r="D1172" s="33"/>
      <c r="E1172" s="86"/>
      <c r="F1172" s="101"/>
      <c r="G1172" s="149"/>
      <c r="H1172" s="97"/>
      <c r="I1172" s="97"/>
      <c r="J1172" s="96"/>
      <c r="K1172" s="97"/>
      <c r="L1172" s="34">
        <f t="shared" si="108"/>
        <v>0</v>
      </c>
      <c r="M1172" s="35" t="s">
        <v>92</v>
      </c>
      <c r="N1172" s="35" t="s">
        <v>8</v>
      </c>
      <c r="O1172" s="43" t="str">
        <f>IF(AND('331-CT'!$G$5=TH!G1172,OR(M1172="331",N1172="331")),"x","")</f>
        <v/>
      </c>
      <c r="P1172" s="43" t="str">
        <f>IF(AND(A1172='111'!$L$11,OR($M1172=$P$7,$N1172=$P$7)),"x","")</f>
        <v/>
      </c>
      <c r="Q1172" s="43" t="str">
        <f>IF(AND($M1172=$P$7,$A1172&lt;'111'!$L$11),"x","")</f>
        <v/>
      </c>
      <c r="R1172" s="43" t="str">
        <f>IF(AND($N1172=$P$7,$A1172&lt;'111'!$L$11),"x","")</f>
        <v/>
      </c>
    </row>
    <row r="1173" spans="1:18" ht="15.75" customHeight="1">
      <c r="A1173" s="32">
        <f t="shared" si="106"/>
        <v>1</v>
      </c>
      <c r="B1173" s="33">
        <f t="shared" si="107"/>
        <v>0</v>
      </c>
      <c r="C1173" s="108"/>
      <c r="D1173" s="33"/>
      <c r="E1173" s="86"/>
      <c r="F1173" s="101"/>
      <c r="G1173" s="149"/>
      <c r="H1173" s="97"/>
      <c r="I1173" s="97"/>
      <c r="J1173" s="96"/>
      <c r="K1173" s="97"/>
      <c r="L1173" s="34">
        <f t="shared" si="108"/>
        <v>0</v>
      </c>
      <c r="M1173" s="35" t="s">
        <v>92</v>
      </c>
      <c r="N1173" s="35" t="s">
        <v>8</v>
      </c>
      <c r="O1173" s="43" t="str">
        <f>IF(AND('331-CT'!$G$5=TH!G1173,OR(M1173="331",N1173="331")),"x","")</f>
        <v/>
      </c>
      <c r="P1173" s="43" t="str">
        <f>IF(AND(A1173='111'!$L$11,OR($M1173=$P$7,$N1173=$P$7)),"x","")</f>
        <v/>
      </c>
      <c r="Q1173" s="43" t="str">
        <f>IF(AND($M1173=$P$7,$A1173&lt;'111'!$L$11),"x","")</f>
        <v/>
      </c>
      <c r="R1173" s="43" t="str">
        <f>IF(AND($N1173=$P$7,$A1173&lt;'111'!$L$11),"x","")</f>
        <v/>
      </c>
    </row>
    <row r="1174" spans="1:18" ht="15.75" customHeight="1">
      <c r="A1174" s="32">
        <f t="shared" si="106"/>
        <v>1</v>
      </c>
      <c r="B1174" s="33">
        <f t="shared" si="107"/>
        <v>0</v>
      </c>
      <c r="C1174" s="108"/>
      <c r="D1174" s="33"/>
      <c r="E1174" s="86"/>
      <c r="F1174" s="101"/>
      <c r="G1174" s="149"/>
      <c r="H1174" s="97"/>
      <c r="I1174" s="97"/>
      <c r="J1174" s="96"/>
      <c r="K1174" s="97"/>
      <c r="L1174" s="34">
        <f t="shared" si="108"/>
        <v>0</v>
      </c>
      <c r="M1174" s="35" t="s">
        <v>92</v>
      </c>
      <c r="N1174" s="35" t="s">
        <v>8</v>
      </c>
      <c r="O1174" s="43" t="str">
        <f>IF(AND('331-CT'!$G$5=TH!G1174,OR(M1174="331",N1174="331")),"x","")</f>
        <v/>
      </c>
      <c r="P1174" s="43" t="str">
        <f>IF(AND(A1174='111'!$L$11,OR($M1174=$P$7,$N1174=$P$7)),"x","")</f>
        <v/>
      </c>
      <c r="Q1174" s="43" t="str">
        <f>IF(AND($M1174=$P$7,$A1174&lt;'111'!$L$11),"x","")</f>
        <v/>
      </c>
      <c r="R1174" s="43" t="str">
        <f>IF(AND($N1174=$P$7,$A1174&lt;'111'!$L$11),"x","")</f>
        <v/>
      </c>
    </row>
    <row r="1175" spans="1:18" ht="15.75" customHeight="1">
      <c r="A1175" s="32">
        <f t="shared" si="106"/>
        <v>1</v>
      </c>
      <c r="B1175" s="33">
        <f t="shared" si="107"/>
        <v>0</v>
      </c>
      <c r="C1175" s="108"/>
      <c r="D1175" s="33"/>
      <c r="E1175" s="86"/>
      <c r="F1175" s="101"/>
      <c r="G1175" s="149"/>
      <c r="H1175" s="97"/>
      <c r="I1175" s="97"/>
      <c r="J1175" s="96"/>
      <c r="K1175" s="97"/>
      <c r="L1175" s="34">
        <f t="shared" si="108"/>
        <v>0</v>
      </c>
      <c r="M1175" s="35" t="s">
        <v>92</v>
      </c>
      <c r="N1175" s="35" t="s">
        <v>8</v>
      </c>
      <c r="O1175" s="43" t="str">
        <f>IF(AND('331-CT'!$G$5=TH!G1175,OR(M1175="331",N1175="331")),"x","")</f>
        <v/>
      </c>
      <c r="P1175" s="43" t="str">
        <f>IF(AND(A1175='111'!$L$11,OR($M1175=$P$7,$N1175=$P$7)),"x","")</f>
        <v/>
      </c>
      <c r="Q1175" s="43" t="str">
        <f>IF(AND($M1175=$P$7,$A1175&lt;'111'!$L$11),"x","")</f>
        <v/>
      </c>
      <c r="R1175" s="43" t="str">
        <f>IF(AND($N1175=$P$7,$A1175&lt;'111'!$L$11),"x","")</f>
        <v/>
      </c>
    </row>
    <row r="1176" spans="1:18" ht="15.75" customHeight="1">
      <c r="A1176" s="32">
        <f t="shared" si="106"/>
        <v>1</v>
      </c>
      <c r="B1176" s="33">
        <f t="shared" si="107"/>
        <v>0</v>
      </c>
      <c r="C1176" s="108"/>
      <c r="D1176" s="33"/>
      <c r="E1176" s="86"/>
      <c r="F1176" s="101"/>
      <c r="G1176" s="149"/>
      <c r="H1176" s="97"/>
      <c r="I1176" s="97"/>
      <c r="J1176" s="96"/>
      <c r="K1176" s="97"/>
      <c r="L1176" s="34">
        <f t="shared" si="108"/>
        <v>0</v>
      </c>
      <c r="M1176" s="35" t="s">
        <v>92</v>
      </c>
      <c r="N1176" s="35" t="s">
        <v>8</v>
      </c>
      <c r="O1176" s="43" t="str">
        <f>IF(AND('331-CT'!$G$5=TH!G1176,OR(M1176="331",N1176="331")),"x","")</f>
        <v/>
      </c>
      <c r="P1176" s="43" t="str">
        <f>IF(AND(A1176='111'!$L$11,OR($M1176=$P$7,$N1176=$P$7)),"x","")</f>
        <v/>
      </c>
      <c r="Q1176" s="43" t="str">
        <f>IF(AND($M1176=$P$7,$A1176&lt;'111'!$L$11),"x","")</f>
        <v/>
      </c>
      <c r="R1176" s="43" t="str">
        <f>IF(AND($N1176=$P$7,$A1176&lt;'111'!$L$11),"x","")</f>
        <v/>
      </c>
    </row>
    <row r="1177" spans="1:18" ht="15.75" customHeight="1">
      <c r="A1177" s="32">
        <f t="shared" si="106"/>
        <v>1</v>
      </c>
      <c r="B1177" s="33">
        <f t="shared" si="107"/>
        <v>0</v>
      </c>
      <c r="C1177" s="108"/>
      <c r="D1177" s="33"/>
      <c r="E1177" s="86"/>
      <c r="F1177" s="101"/>
      <c r="G1177" s="149"/>
      <c r="H1177" s="97"/>
      <c r="I1177" s="97"/>
      <c r="J1177" s="96"/>
      <c r="K1177" s="97"/>
      <c r="L1177" s="34">
        <f t="shared" si="108"/>
        <v>0</v>
      </c>
      <c r="M1177" s="35" t="s">
        <v>92</v>
      </c>
      <c r="N1177" s="35" t="s">
        <v>8</v>
      </c>
      <c r="O1177" s="43" t="str">
        <f>IF(AND('331-CT'!$G$5=TH!G1177,OR(M1177="331",N1177="331")),"x","")</f>
        <v/>
      </c>
      <c r="P1177" s="43" t="str">
        <f>IF(AND(A1177='111'!$L$11,OR($M1177=$P$7,$N1177=$P$7)),"x","")</f>
        <v/>
      </c>
      <c r="Q1177" s="43" t="str">
        <f>IF(AND($M1177=$P$7,$A1177&lt;'111'!$L$11),"x","")</f>
        <v/>
      </c>
      <c r="R1177" s="43" t="str">
        <f>IF(AND($N1177=$P$7,$A1177&lt;'111'!$L$11),"x","")</f>
        <v/>
      </c>
    </row>
    <row r="1178" spans="1:18" ht="15.75" customHeight="1">
      <c r="A1178" s="32">
        <f t="shared" si="106"/>
        <v>1</v>
      </c>
      <c r="B1178" s="33">
        <f t="shared" si="107"/>
        <v>0</v>
      </c>
      <c r="C1178" s="108"/>
      <c r="D1178" s="33"/>
      <c r="E1178" s="86"/>
      <c r="F1178" s="101"/>
      <c r="G1178" s="149"/>
      <c r="H1178" s="97"/>
      <c r="I1178" s="97"/>
      <c r="J1178" s="96"/>
      <c r="K1178" s="97"/>
      <c r="L1178" s="34">
        <f t="shared" si="108"/>
        <v>0</v>
      </c>
      <c r="M1178" s="35" t="s">
        <v>92</v>
      </c>
      <c r="N1178" s="35" t="s">
        <v>8</v>
      </c>
      <c r="O1178" s="43" t="str">
        <f>IF(AND('331-CT'!$G$5=TH!G1178,OR(M1178="331",N1178="331")),"x","")</f>
        <v/>
      </c>
      <c r="P1178" s="43" t="str">
        <f>IF(AND(A1178='111'!$L$11,OR($M1178=$P$7,$N1178=$P$7)),"x","")</f>
        <v/>
      </c>
      <c r="Q1178" s="43" t="str">
        <f>IF(AND($M1178=$P$7,$A1178&lt;'111'!$L$11),"x","")</f>
        <v/>
      </c>
      <c r="R1178" s="43" t="str">
        <f>IF(AND($N1178=$P$7,$A1178&lt;'111'!$L$11),"x","")</f>
        <v/>
      </c>
    </row>
    <row r="1179" spans="1:18" ht="15.75" customHeight="1">
      <c r="A1179" s="32">
        <f t="shared" si="106"/>
        <v>1</v>
      </c>
      <c r="B1179" s="33">
        <f t="shared" si="107"/>
        <v>0</v>
      </c>
      <c r="C1179" s="108"/>
      <c r="D1179" s="33"/>
      <c r="E1179" s="86"/>
      <c r="F1179" s="101"/>
      <c r="G1179" s="149"/>
      <c r="H1179" s="97"/>
      <c r="I1179" s="97"/>
      <c r="J1179" s="96"/>
      <c r="K1179" s="97"/>
      <c r="L1179" s="34">
        <f t="shared" si="108"/>
        <v>0</v>
      </c>
      <c r="M1179" s="35" t="s">
        <v>92</v>
      </c>
      <c r="N1179" s="35" t="s">
        <v>8</v>
      </c>
      <c r="O1179" s="43" t="str">
        <f>IF(AND('331-CT'!$G$5=TH!G1179,OR(M1179="331",N1179="331")),"x","")</f>
        <v/>
      </c>
      <c r="P1179" s="43" t="str">
        <f>IF(AND(A1179='111'!$L$11,OR($M1179=$P$7,$N1179=$P$7)),"x","")</f>
        <v/>
      </c>
      <c r="Q1179" s="43" t="str">
        <f>IF(AND($M1179=$P$7,$A1179&lt;'111'!$L$11),"x","")</f>
        <v/>
      </c>
      <c r="R1179" s="43" t="str">
        <f>IF(AND($N1179=$P$7,$A1179&lt;'111'!$L$11),"x","")</f>
        <v/>
      </c>
    </row>
    <row r="1180" spans="1:18" ht="15.75" customHeight="1">
      <c r="A1180" s="32">
        <f t="shared" si="106"/>
        <v>1</v>
      </c>
      <c r="B1180" s="33">
        <f t="shared" si="107"/>
        <v>0</v>
      </c>
      <c r="C1180" s="108"/>
      <c r="D1180" s="33"/>
      <c r="E1180" s="86"/>
      <c r="F1180" s="101"/>
      <c r="G1180" s="149"/>
      <c r="H1180" s="97"/>
      <c r="I1180" s="97"/>
      <c r="J1180" s="96"/>
      <c r="K1180" s="97"/>
      <c r="L1180" s="34">
        <f t="shared" si="108"/>
        <v>0</v>
      </c>
      <c r="M1180" s="35" t="s">
        <v>92</v>
      </c>
      <c r="N1180" s="35" t="s">
        <v>8</v>
      </c>
      <c r="O1180" s="43" t="str">
        <f>IF(AND('331-CT'!$G$5=TH!G1180,OR(M1180="331",N1180="331")),"x","")</f>
        <v/>
      </c>
      <c r="P1180" s="43" t="str">
        <f>IF(AND(A1180='111'!$L$11,OR($M1180=$P$7,$N1180=$P$7)),"x","")</f>
        <v/>
      </c>
      <c r="Q1180" s="43" t="str">
        <f>IF(AND($M1180=$P$7,$A1180&lt;'111'!$L$11),"x","")</f>
        <v/>
      </c>
      <c r="R1180" s="43" t="str">
        <f>IF(AND($N1180=$P$7,$A1180&lt;'111'!$L$11),"x","")</f>
        <v/>
      </c>
    </row>
    <row r="1181" spans="1:18" ht="15.75" customHeight="1">
      <c r="A1181" s="32">
        <f t="shared" si="106"/>
        <v>1</v>
      </c>
      <c r="B1181" s="33">
        <f t="shared" si="107"/>
        <v>0</v>
      </c>
      <c r="C1181" s="108"/>
      <c r="D1181" s="33"/>
      <c r="E1181" s="86"/>
      <c r="F1181" s="101"/>
      <c r="G1181" s="149"/>
      <c r="H1181" s="97"/>
      <c r="I1181" s="97"/>
      <c r="J1181" s="96"/>
      <c r="K1181" s="97"/>
      <c r="L1181" s="34">
        <f t="shared" si="108"/>
        <v>0</v>
      </c>
      <c r="M1181" s="35" t="s">
        <v>92</v>
      </c>
      <c r="N1181" s="35" t="s">
        <v>8</v>
      </c>
      <c r="O1181" s="43" t="str">
        <f>IF(AND('331-CT'!$G$5=TH!G1181,OR(M1181="331",N1181="331")),"x","")</f>
        <v/>
      </c>
      <c r="P1181" s="43" t="str">
        <f>IF(AND(A1181='111'!$L$11,OR($M1181=$P$7,$N1181=$P$7)),"x","")</f>
        <v/>
      </c>
      <c r="Q1181" s="43" t="str">
        <f>IF(AND($M1181=$P$7,$A1181&lt;'111'!$L$11),"x","")</f>
        <v/>
      </c>
      <c r="R1181" s="43" t="str">
        <f>IF(AND($N1181=$P$7,$A1181&lt;'111'!$L$11),"x","")</f>
        <v/>
      </c>
    </row>
    <row r="1182" spans="1:18" ht="15.75" customHeight="1">
      <c r="A1182" s="32">
        <f t="shared" si="106"/>
        <v>1</v>
      </c>
      <c r="B1182" s="33">
        <f t="shared" si="107"/>
        <v>0</v>
      </c>
      <c r="C1182" s="108"/>
      <c r="D1182" s="33"/>
      <c r="E1182" s="86"/>
      <c r="F1182" s="101"/>
      <c r="G1182" s="149"/>
      <c r="H1182" s="97"/>
      <c r="I1182" s="97"/>
      <c r="J1182" s="96"/>
      <c r="K1182" s="97"/>
      <c r="L1182" s="34">
        <f t="shared" si="108"/>
        <v>0</v>
      </c>
      <c r="M1182" s="35" t="s">
        <v>92</v>
      </c>
      <c r="N1182" s="35" t="s">
        <v>8</v>
      </c>
      <c r="O1182" s="43" t="str">
        <f>IF(AND('331-CT'!$G$5=TH!G1182,OR(M1182="331",N1182="331")),"x","")</f>
        <v/>
      </c>
      <c r="P1182" s="43" t="str">
        <f>IF(AND(A1182='111'!$L$11,OR($M1182=$P$7,$N1182=$P$7)),"x","")</f>
        <v/>
      </c>
      <c r="Q1182" s="43" t="str">
        <f>IF(AND($M1182=$P$7,$A1182&lt;'111'!$L$11),"x","")</f>
        <v/>
      </c>
      <c r="R1182" s="43" t="str">
        <f>IF(AND($N1182=$P$7,$A1182&lt;'111'!$L$11),"x","")</f>
        <v/>
      </c>
    </row>
    <row r="1183" spans="1:18" ht="15.75" customHeight="1">
      <c r="A1183" s="32">
        <f t="shared" si="106"/>
        <v>1</v>
      </c>
      <c r="B1183" s="33">
        <f t="shared" si="107"/>
        <v>0</v>
      </c>
      <c r="C1183" s="108"/>
      <c r="D1183" s="33"/>
      <c r="E1183" s="86"/>
      <c r="F1183" s="101"/>
      <c r="G1183" s="149"/>
      <c r="H1183" s="97"/>
      <c r="I1183" s="97"/>
      <c r="J1183" s="96"/>
      <c r="K1183" s="97"/>
      <c r="L1183" s="34">
        <f t="shared" si="108"/>
        <v>0</v>
      </c>
      <c r="M1183" s="35" t="s">
        <v>92</v>
      </c>
      <c r="N1183" s="35" t="s">
        <v>8</v>
      </c>
      <c r="O1183" s="43" t="str">
        <f>IF(AND('331-CT'!$G$5=TH!G1183,OR(M1183="331",N1183="331")),"x","")</f>
        <v/>
      </c>
      <c r="P1183" s="43" t="str">
        <f>IF(AND(A1183='111'!$L$11,OR($M1183=$P$7,$N1183=$P$7)),"x","")</f>
        <v/>
      </c>
      <c r="Q1183" s="43" t="str">
        <f>IF(AND($M1183=$P$7,$A1183&lt;'111'!$L$11),"x","")</f>
        <v/>
      </c>
      <c r="R1183" s="43" t="str">
        <f>IF(AND($N1183=$P$7,$A1183&lt;'111'!$L$11),"x","")</f>
        <v/>
      </c>
    </row>
    <row r="1184" spans="1:18" ht="15.75" customHeight="1">
      <c r="A1184" s="32">
        <f t="shared" si="106"/>
        <v>1</v>
      </c>
      <c r="B1184" s="33">
        <f t="shared" si="107"/>
        <v>0</v>
      </c>
      <c r="C1184" s="108"/>
      <c r="D1184" s="33"/>
      <c r="E1184" s="86"/>
      <c r="F1184" s="101"/>
      <c r="G1184" s="149"/>
      <c r="H1184" s="97"/>
      <c r="I1184" s="97"/>
      <c r="J1184" s="96"/>
      <c r="K1184" s="97"/>
      <c r="L1184" s="34">
        <f t="shared" si="108"/>
        <v>0</v>
      </c>
      <c r="M1184" s="35" t="s">
        <v>92</v>
      </c>
      <c r="N1184" s="35" t="s">
        <v>8</v>
      </c>
      <c r="O1184" s="43" t="str">
        <f>IF(AND('331-CT'!$G$5=TH!G1184,OR(M1184="331",N1184="331")),"x","")</f>
        <v/>
      </c>
      <c r="P1184" s="43" t="str">
        <f>IF(AND(A1184='111'!$L$11,OR($M1184=$P$7,$N1184=$P$7)),"x","")</f>
        <v/>
      </c>
      <c r="Q1184" s="43" t="str">
        <f>IF(AND($M1184=$P$7,$A1184&lt;'111'!$L$11),"x","")</f>
        <v/>
      </c>
      <c r="R1184" s="43" t="str">
        <f>IF(AND($N1184=$P$7,$A1184&lt;'111'!$L$11),"x","")</f>
        <v/>
      </c>
    </row>
    <row r="1185" spans="1:18" ht="15.75" customHeight="1">
      <c r="A1185" s="32">
        <f t="shared" si="106"/>
        <v>1</v>
      </c>
      <c r="B1185" s="33">
        <f t="shared" si="107"/>
        <v>0</v>
      </c>
      <c r="C1185" s="108"/>
      <c r="D1185" s="33"/>
      <c r="E1185" s="86"/>
      <c r="F1185" s="101"/>
      <c r="G1185" s="149"/>
      <c r="H1185" s="97"/>
      <c r="I1185" s="97"/>
      <c r="J1185" s="96"/>
      <c r="K1185" s="97"/>
      <c r="L1185" s="34">
        <f t="shared" si="108"/>
        <v>0</v>
      </c>
      <c r="M1185" s="35" t="s">
        <v>92</v>
      </c>
      <c r="N1185" s="35" t="s">
        <v>8</v>
      </c>
      <c r="O1185" s="43" t="str">
        <f>IF(AND('331-CT'!$G$5=TH!G1185,OR(M1185="331",N1185="331")),"x","")</f>
        <v/>
      </c>
      <c r="P1185" s="43" t="str">
        <f>IF(AND(A1185='111'!$L$11,OR($M1185=$P$7,$N1185=$P$7)),"x","")</f>
        <v/>
      </c>
      <c r="Q1185" s="43" t="str">
        <f>IF(AND($M1185=$P$7,$A1185&lt;'111'!$L$11),"x","")</f>
        <v/>
      </c>
      <c r="R1185" s="43" t="str">
        <f>IF(AND($N1185=$P$7,$A1185&lt;'111'!$L$11),"x","")</f>
        <v/>
      </c>
    </row>
    <row r="1186" spans="1:18" ht="15.75" customHeight="1">
      <c r="A1186" s="32">
        <f t="shared" si="68"/>
        <v>1</v>
      </c>
      <c r="B1186" s="33">
        <f t="shared" si="69"/>
        <v>0</v>
      </c>
      <c r="C1186" s="108"/>
      <c r="D1186" s="33"/>
      <c r="E1186" s="86"/>
      <c r="F1186" s="101"/>
      <c r="G1186" s="149"/>
      <c r="H1186" s="97"/>
      <c r="I1186" s="97"/>
      <c r="J1186" s="96"/>
      <c r="K1186" s="97"/>
      <c r="L1186" s="34">
        <f t="shared" ref="L1186:L1205" si="109">ROUND(H1186*I1186,-3)</f>
        <v>0</v>
      </c>
      <c r="M1186" s="35" t="s">
        <v>92</v>
      </c>
      <c r="N1186" s="35" t="s">
        <v>8</v>
      </c>
      <c r="O1186" s="43" t="str">
        <f>IF(AND('331-CT'!$G$5=TH!G1186,OR(M1186="331",N1186="331")),"x","")</f>
        <v/>
      </c>
      <c r="P1186" s="43" t="str">
        <f>IF(AND(A1186='111'!$L$11,OR($M1186=$P$7,$N1186=$P$7)),"x","")</f>
        <v/>
      </c>
      <c r="Q1186" s="43" t="str">
        <f>IF(AND($M1186=$P$7,$A1186&lt;'111'!$L$11),"x","")</f>
        <v/>
      </c>
      <c r="R1186" s="43" t="str">
        <f>IF(AND($N1186=$P$7,$A1186&lt;'111'!$L$11),"x","")</f>
        <v/>
      </c>
    </row>
    <row r="1187" spans="1:18" ht="15.75" customHeight="1">
      <c r="A1187" s="32">
        <f t="shared" si="68"/>
        <v>1</v>
      </c>
      <c r="B1187" s="33">
        <f t="shared" si="69"/>
        <v>0</v>
      </c>
      <c r="C1187" s="108"/>
      <c r="D1187" s="33"/>
      <c r="E1187" s="86"/>
      <c r="F1187" s="101"/>
      <c r="G1187" s="149"/>
      <c r="H1187" s="97"/>
      <c r="I1187" s="97"/>
      <c r="J1187" s="96"/>
      <c r="K1187" s="97"/>
      <c r="L1187" s="34">
        <f t="shared" si="109"/>
        <v>0</v>
      </c>
      <c r="M1187" s="35" t="s">
        <v>92</v>
      </c>
      <c r="N1187" s="35" t="s">
        <v>8</v>
      </c>
      <c r="O1187" s="43" t="str">
        <f>IF(AND('331-CT'!$G$5=TH!G1187,OR(M1187="331",N1187="331")),"x","")</f>
        <v/>
      </c>
      <c r="P1187" s="43" t="str">
        <f>IF(AND(A1187='111'!$L$11,OR($M1187=$P$7,$N1187=$P$7)),"x","")</f>
        <v/>
      </c>
      <c r="Q1187" s="43" t="str">
        <f>IF(AND($M1187=$P$7,$A1187&lt;'111'!$L$11),"x","")</f>
        <v/>
      </c>
      <c r="R1187" s="43" t="str">
        <f>IF(AND($N1187=$P$7,$A1187&lt;'111'!$L$11),"x","")</f>
        <v/>
      </c>
    </row>
    <row r="1188" spans="1:18" ht="15.75" customHeight="1">
      <c r="A1188" s="32">
        <f t="shared" si="68"/>
        <v>1</v>
      </c>
      <c r="B1188" s="33">
        <f t="shared" si="69"/>
        <v>0</v>
      </c>
      <c r="C1188" s="108"/>
      <c r="D1188" s="33"/>
      <c r="E1188" s="86"/>
      <c r="F1188" s="101"/>
      <c r="G1188" s="149"/>
      <c r="H1188" s="97"/>
      <c r="I1188" s="97"/>
      <c r="J1188" s="96"/>
      <c r="K1188" s="97"/>
      <c r="L1188" s="34">
        <f t="shared" si="109"/>
        <v>0</v>
      </c>
      <c r="M1188" s="35" t="s">
        <v>92</v>
      </c>
      <c r="N1188" s="35" t="s">
        <v>8</v>
      </c>
      <c r="O1188" s="43" t="str">
        <f>IF(AND('331-CT'!$G$5=TH!G1188,OR(M1188="331",N1188="331")),"x","")</f>
        <v/>
      </c>
      <c r="P1188" s="43" t="str">
        <f>IF(AND(A1188='111'!$L$11,OR($M1188=$P$7,$N1188=$P$7)),"x","")</f>
        <v/>
      </c>
      <c r="Q1188" s="43" t="str">
        <f>IF(AND($M1188=$P$7,$A1188&lt;'111'!$L$11),"x","")</f>
        <v/>
      </c>
      <c r="R1188" s="43" t="str">
        <f>IF(AND($N1188=$P$7,$A1188&lt;'111'!$L$11),"x","")</f>
        <v/>
      </c>
    </row>
    <row r="1189" spans="1:18" ht="15.75" customHeight="1">
      <c r="A1189" s="32">
        <f t="shared" si="68"/>
        <v>1</v>
      </c>
      <c r="B1189" s="33">
        <f t="shared" si="69"/>
        <v>0</v>
      </c>
      <c r="C1189" s="108"/>
      <c r="D1189" s="33"/>
      <c r="E1189" s="86"/>
      <c r="F1189" s="101"/>
      <c r="G1189" s="149"/>
      <c r="H1189" s="97"/>
      <c r="I1189" s="97"/>
      <c r="J1189" s="96"/>
      <c r="K1189" s="97"/>
      <c r="L1189" s="34">
        <f t="shared" si="109"/>
        <v>0</v>
      </c>
      <c r="M1189" s="35" t="s">
        <v>92</v>
      </c>
      <c r="N1189" s="35" t="s">
        <v>8</v>
      </c>
      <c r="O1189" s="43" t="str">
        <f>IF(AND('331-CT'!$G$5=TH!G1189,OR(M1189="331",N1189="331")),"x","")</f>
        <v/>
      </c>
      <c r="P1189" s="43" t="str">
        <f>IF(AND(A1189='111'!$L$11,OR($M1189=$P$7,$N1189=$P$7)),"x","")</f>
        <v/>
      </c>
      <c r="Q1189" s="43" t="str">
        <f>IF(AND($M1189=$P$7,$A1189&lt;'111'!$L$11),"x","")</f>
        <v/>
      </c>
      <c r="R1189" s="43" t="str">
        <f>IF(AND($N1189=$P$7,$A1189&lt;'111'!$L$11),"x","")</f>
        <v/>
      </c>
    </row>
    <row r="1190" spans="1:18" ht="15.75" customHeight="1">
      <c r="A1190" s="32">
        <f t="shared" si="68"/>
        <v>1</v>
      </c>
      <c r="B1190" s="33">
        <f t="shared" si="69"/>
        <v>0</v>
      </c>
      <c r="C1190" s="108"/>
      <c r="D1190" s="33"/>
      <c r="E1190" s="86"/>
      <c r="F1190" s="101"/>
      <c r="G1190" s="149"/>
      <c r="H1190" s="97"/>
      <c r="I1190" s="97"/>
      <c r="J1190" s="96"/>
      <c r="K1190" s="97"/>
      <c r="L1190" s="34">
        <f t="shared" si="109"/>
        <v>0</v>
      </c>
      <c r="M1190" s="35" t="s">
        <v>92</v>
      </c>
      <c r="N1190" s="35" t="s">
        <v>8</v>
      </c>
      <c r="O1190" s="43" t="str">
        <f>IF(AND('331-CT'!$G$5=TH!G1190,OR(M1190="331",N1190="331")),"x","")</f>
        <v/>
      </c>
      <c r="P1190" s="43" t="str">
        <f>IF(AND(A1190='111'!$L$11,OR($M1190=$P$7,$N1190=$P$7)),"x","")</f>
        <v/>
      </c>
      <c r="Q1190" s="43" t="str">
        <f>IF(AND($M1190=$P$7,$A1190&lt;'111'!$L$11),"x","")</f>
        <v/>
      </c>
      <c r="R1190" s="43" t="str">
        <f>IF(AND($N1190=$P$7,$A1190&lt;'111'!$L$11),"x","")</f>
        <v/>
      </c>
    </row>
    <row r="1191" spans="1:18" ht="15.75" customHeight="1">
      <c r="A1191" s="32">
        <f t="shared" si="68"/>
        <v>1</v>
      </c>
      <c r="B1191" s="33">
        <f t="shared" si="69"/>
        <v>0</v>
      </c>
      <c r="C1191" s="108"/>
      <c r="D1191" s="33"/>
      <c r="E1191" s="86"/>
      <c r="F1191" s="101"/>
      <c r="G1191" s="149"/>
      <c r="H1191" s="97"/>
      <c r="I1191" s="97"/>
      <c r="J1191" s="96"/>
      <c r="K1191" s="97"/>
      <c r="L1191" s="34">
        <f t="shared" si="109"/>
        <v>0</v>
      </c>
      <c r="M1191" s="35" t="s">
        <v>92</v>
      </c>
      <c r="N1191" s="35" t="s">
        <v>8</v>
      </c>
      <c r="O1191" s="43" t="str">
        <f>IF(AND('331-CT'!$G$5=TH!G1191,OR(M1191="331",N1191="331")),"x","")</f>
        <v/>
      </c>
      <c r="P1191" s="43" t="str">
        <f>IF(AND(A1191='111'!$L$11,OR($M1191=$P$7,$N1191=$P$7)),"x","")</f>
        <v/>
      </c>
      <c r="Q1191" s="43" t="str">
        <f>IF(AND($M1191=$P$7,$A1191&lt;'111'!$L$11),"x","")</f>
        <v/>
      </c>
      <c r="R1191" s="43" t="str">
        <f>IF(AND($N1191=$P$7,$A1191&lt;'111'!$L$11),"x","")</f>
        <v/>
      </c>
    </row>
    <row r="1192" spans="1:18" ht="15.75" customHeight="1">
      <c r="A1192" s="32">
        <f t="shared" si="68"/>
        <v>1</v>
      </c>
      <c r="B1192" s="33">
        <f t="shared" si="69"/>
        <v>0</v>
      </c>
      <c r="C1192" s="108"/>
      <c r="D1192" s="33"/>
      <c r="E1192" s="86"/>
      <c r="F1192" s="101"/>
      <c r="G1192" s="149"/>
      <c r="H1192" s="97"/>
      <c r="I1192" s="97"/>
      <c r="J1192" s="96"/>
      <c r="K1192" s="97"/>
      <c r="L1192" s="34">
        <f t="shared" si="109"/>
        <v>0</v>
      </c>
      <c r="M1192" s="35" t="s">
        <v>92</v>
      </c>
      <c r="N1192" s="35" t="s">
        <v>8</v>
      </c>
      <c r="O1192" s="43" t="str">
        <f>IF(AND('331-CT'!$G$5=TH!G1192,OR(M1192="331",N1192="331")),"x","")</f>
        <v/>
      </c>
      <c r="P1192" s="43" t="str">
        <f>IF(AND(A1192='111'!$L$11,OR($M1192=$P$7,$N1192=$P$7)),"x","")</f>
        <v/>
      </c>
      <c r="Q1192" s="43" t="str">
        <f>IF(AND($M1192=$P$7,$A1192&lt;'111'!$L$11),"x","")</f>
        <v/>
      </c>
      <c r="R1192" s="43" t="str">
        <f>IF(AND($N1192=$P$7,$A1192&lt;'111'!$L$11),"x","")</f>
        <v/>
      </c>
    </row>
    <row r="1193" spans="1:18" ht="15.75" customHeight="1">
      <c r="A1193" s="32">
        <f t="shared" si="68"/>
        <v>1</v>
      </c>
      <c r="B1193" s="33">
        <f t="shared" si="69"/>
        <v>0</v>
      </c>
      <c r="C1193" s="108"/>
      <c r="D1193" s="33"/>
      <c r="E1193" s="86"/>
      <c r="F1193" s="101"/>
      <c r="G1193" s="149"/>
      <c r="H1193" s="97"/>
      <c r="I1193" s="97"/>
      <c r="J1193" s="96"/>
      <c r="K1193" s="97"/>
      <c r="L1193" s="34">
        <f t="shared" si="109"/>
        <v>0</v>
      </c>
      <c r="M1193" s="35" t="s">
        <v>92</v>
      </c>
      <c r="N1193" s="35" t="s">
        <v>8</v>
      </c>
      <c r="O1193" s="43" t="str">
        <f>IF(AND('331-CT'!$G$5=TH!G1193,OR(M1193="331",N1193="331")),"x","")</f>
        <v/>
      </c>
      <c r="P1193" s="43" t="str">
        <f>IF(AND(A1193='111'!$L$11,OR($M1193=$P$7,$N1193=$P$7)),"x","")</f>
        <v/>
      </c>
      <c r="Q1193" s="43" t="str">
        <f>IF(AND($M1193=$P$7,$A1193&lt;'111'!$L$11),"x","")</f>
        <v/>
      </c>
      <c r="R1193" s="43" t="str">
        <f>IF(AND($N1193=$P$7,$A1193&lt;'111'!$L$11),"x","")</f>
        <v/>
      </c>
    </row>
    <row r="1194" spans="1:18" ht="15.75" customHeight="1">
      <c r="A1194" s="32">
        <f t="shared" si="68"/>
        <v>1</v>
      </c>
      <c r="B1194" s="33">
        <f t="shared" si="69"/>
        <v>0</v>
      </c>
      <c r="C1194" s="108"/>
      <c r="D1194" s="33"/>
      <c r="E1194" s="86"/>
      <c r="F1194" s="101"/>
      <c r="G1194" s="149"/>
      <c r="H1194" s="97"/>
      <c r="I1194" s="97"/>
      <c r="J1194" s="96"/>
      <c r="K1194" s="97"/>
      <c r="L1194" s="34">
        <f t="shared" si="109"/>
        <v>0</v>
      </c>
      <c r="M1194" s="35" t="s">
        <v>92</v>
      </c>
      <c r="N1194" s="35" t="s">
        <v>8</v>
      </c>
      <c r="O1194" s="43" t="str">
        <f>IF(AND('331-CT'!$G$5=TH!G1194,OR(M1194="331",N1194="331")),"x","")</f>
        <v/>
      </c>
      <c r="P1194" s="43" t="str">
        <f>IF(AND(A1194='111'!$L$11,OR($M1194=$P$7,$N1194=$P$7)),"x","")</f>
        <v/>
      </c>
      <c r="Q1194" s="43" t="str">
        <f>IF(AND($M1194=$P$7,$A1194&lt;'111'!$L$11),"x","")</f>
        <v/>
      </c>
      <c r="R1194" s="43" t="str">
        <f>IF(AND($N1194=$P$7,$A1194&lt;'111'!$L$11),"x","")</f>
        <v/>
      </c>
    </row>
    <row r="1195" spans="1:18" ht="15.75" customHeight="1">
      <c r="A1195" s="32">
        <f t="shared" si="68"/>
        <v>1</v>
      </c>
      <c r="B1195" s="33">
        <f t="shared" si="69"/>
        <v>0</v>
      </c>
      <c r="C1195" s="108"/>
      <c r="D1195" s="33"/>
      <c r="E1195" s="86"/>
      <c r="F1195" s="101"/>
      <c r="G1195" s="149"/>
      <c r="H1195" s="97"/>
      <c r="I1195" s="97"/>
      <c r="J1195" s="96"/>
      <c r="K1195" s="97"/>
      <c r="L1195" s="34">
        <f t="shared" si="109"/>
        <v>0</v>
      </c>
      <c r="M1195" s="35" t="s">
        <v>92</v>
      </c>
      <c r="N1195" s="35" t="s">
        <v>8</v>
      </c>
      <c r="O1195" s="43" t="str">
        <f>IF(AND('331-CT'!$G$5=TH!G1195,OR(M1195="331",N1195="331")),"x","")</f>
        <v/>
      </c>
      <c r="P1195" s="43" t="str">
        <f>IF(AND(A1195='111'!$L$11,OR($M1195=$P$7,$N1195=$P$7)),"x","")</f>
        <v/>
      </c>
      <c r="Q1195" s="43" t="str">
        <f>IF(AND($M1195=$P$7,$A1195&lt;'111'!$L$11),"x","")</f>
        <v/>
      </c>
      <c r="R1195" s="43" t="str">
        <f>IF(AND($N1195=$P$7,$A1195&lt;'111'!$L$11),"x","")</f>
        <v/>
      </c>
    </row>
    <row r="1196" spans="1:18" ht="15.75" customHeight="1">
      <c r="A1196" s="32">
        <f t="shared" si="68"/>
        <v>1</v>
      </c>
      <c r="B1196" s="33">
        <f t="shared" si="69"/>
        <v>0</v>
      </c>
      <c r="C1196" s="108"/>
      <c r="D1196" s="33"/>
      <c r="E1196" s="86"/>
      <c r="F1196" s="101"/>
      <c r="G1196" s="149"/>
      <c r="H1196" s="97"/>
      <c r="I1196" s="97"/>
      <c r="J1196" s="96"/>
      <c r="K1196" s="97"/>
      <c r="L1196" s="34">
        <f t="shared" si="109"/>
        <v>0</v>
      </c>
      <c r="M1196" s="35" t="s">
        <v>92</v>
      </c>
      <c r="N1196" s="35" t="s">
        <v>8</v>
      </c>
      <c r="O1196" s="43" t="str">
        <f>IF(AND('331-CT'!$G$5=TH!G1196,OR(M1196="331",N1196="331")),"x","")</f>
        <v/>
      </c>
      <c r="P1196" s="43" t="str">
        <f>IF(AND(A1196='111'!$L$11,OR($M1196=$P$7,$N1196=$P$7)),"x","")</f>
        <v/>
      </c>
      <c r="Q1196" s="43" t="str">
        <f>IF(AND($M1196=$P$7,$A1196&lt;'111'!$L$11),"x","")</f>
        <v/>
      </c>
      <c r="R1196" s="43" t="str">
        <f>IF(AND($N1196=$P$7,$A1196&lt;'111'!$L$11),"x","")</f>
        <v/>
      </c>
    </row>
    <row r="1197" spans="1:18" ht="15.75" customHeight="1">
      <c r="A1197" s="32">
        <f t="shared" si="68"/>
        <v>1</v>
      </c>
      <c r="B1197" s="33">
        <f t="shared" si="69"/>
        <v>0</v>
      </c>
      <c r="C1197" s="108"/>
      <c r="D1197" s="33"/>
      <c r="E1197" s="86"/>
      <c r="F1197" s="101"/>
      <c r="G1197" s="149"/>
      <c r="H1197" s="97"/>
      <c r="I1197" s="97"/>
      <c r="J1197" s="96"/>
      <c r="K1197" s="97"/>
      <c r="L1197" s="34">
        <f t="shared" si="109"/>
        <v>0</v>
      </c>
      <c r="M1197" s="35" t="s">
        <v>92</v>
      </c>
      <c r="N1197" s="35" t="s">
        <v>8</v>
      </c>
      <c r="O1197" s="43" t="str">
        <f>IF(AND('331-CT'!$G$5=TH!G1197,OR(M1197="331",N1197="331")),"x","")</f>
        <v/>
      </c>
      <c r="P1197" s="43" t="str">
        <f>IF(AND(A1197='111'!$L$11,OR($M1197=$P$7,$N1197=$P$7)),"x","")</f>
        <v/>
      </c>
      <c r="Q1197" s="43" t="str">
        <f>IF(AND($M1197=$P$7,$A1197&lt;'111'!$L$11),"x","")</f>
        <v/>
      </c>
      <c r="R1197" s="43" t="str">
        <f>IF(AND($N1197=$P$7,$A1197&lt;'111'!$L$11),"x","")</f>
        <v/>
      </c>
    </row>
    <row r="1198" spans="1:18" ht="15.75" customHeight="1">
      <c r="A1198" s="32">
        <f t="shared" si="68"/>
        <v>1</v>
      </c>
      <c r="B1198" s="33">
        <f t="shared" si="69"/>
        <v>0</v>
      </c>
      <c r="C1198" s="108"/>
      <c r="D1198" s="33"/>
      <c r="E1198" s="86"/>
      <c r="F1198" s="101"/>
      <c r="G1198" s="149"/>
      <c r="H1198" s="97"/>
      <c r="I1198" s="97"/>
      <c r="J1198" s="96"/>
      <c r="K1198" s="97"/>
      <c r="L1198" s="34">
        <f t="shared" si="109"/>
        <v>0</v>
      </c>
      <c r="M1198" s="35" t="s">
        <v>92</v>
      </c>
      <c r="N1198" s="35" t="s">
        <v>8</v>
      </c>
      <c r="O1198" s="43" t="str">
        <f>IF(AND('331-CT'!$G$5=TH!G1198,OR(M1198="331",N1198="331")),"x","")</f>
        <v/>
      </c>
      <c r="P1198" s="43" t="str">
        <f>IF(AND(A1198='111'!$L$11,OR($M1198=$P$7,$N1198=$P$7)),"x","")</f>
        <v/>
      </c>
      <c r="Q1198" s="43" t="str">
        <f>IF(AND($M1198=$P$7,$A1198&lt;'111'!$L$11),"x","")</f>
        <v/>
      </c>
      <c r="R1198" s="43" t="str">
        <f>IF(AND($N1198=$P$7,$A1198&lt;'111'!$L$11),"x","")</f>
        <v/>
      </c>
    </row>
    <row r="1199" spans="1:18" ht="15.75" customHeight="1">
      <c r="A1199" s="32">
        <f t="shared" si="68"/>
        <v>1</v>
      </c>
      <c r="B1199" s="33">
        <f t="shared" si="69"/>
        <v>0</v>
      </c>
      <c r="C1199" s="108"/>
      <c r="D1199" s="33"/>
      <c r="E1199" s="86"/>
      <c r="F1199" s="101"/>
      <c r="G1199" s="149"/>
      <c r="H1199" s="97"/>
      <c r="I1199" s="97"/>
      <c r="J1199" s="96"/>
      <c r="K1199" s="97"/>
      <c r="L1199" s="34">
        <f t="shared" si="109"/>
        <v>0</v>
      </c>
      <c r="M1199" s="35" t="s">
        <v>92</v>
      </c>
      <c r="N1199" s="35" t="s">
        <v>8</v>
      </c>
      <c r="O1199" s="43" t="str">
        <f>IF(AND('331-CT'!$G$5=TH!G1199,OR(M1199="331",N1199="331")),"x","")</f>
        <v/>
      </c>
      <c r="P1199" s="43" t="str">
        <f>IF(AND(A1199='111'!$L$11,OR($M1199=$P$7,$N1199=$P$7)),"x","")</f>
        <v/>
      </c>
      <c r="Q1199" s="43" t="str">
        <f>IF(AND($M1199=$P$7,$A1199&lt;'111'!$L$11),"x","")</f>
        <v/>
      </c>
      <c r="R1199" s="43" t="str">
        <f>IF(AND($N1199=$P$7,$A1199&lt;'111'!$L$11),"x","")</f>
        <v/>
      </c>
    </row>
    <row r="1200" spans="1:18" ht="15.75" customHeight="1">
      <c r="A1200" s="32">
        <f t="shared" si="68"/>
        <v>1</v>
      </c>
      <c r="B1200" s="33">
        <f t="shared" si="69"/>
        <v>0</v>
      </c>
      <c r="C1200" s="108"/>
      <c r="D1200" s="33"/>
      <c r="E1200" s="86"/>
      <c r="F1200" s="101"/>
      <c r="G1200" s="149"/>
      <c r="H1200" s="97"/>
      <c r="I1200" s="97"/>
      <c r="J1200" s="96"/>
      <c r="K1200" s="97"/>
      <c r="L1200" s="34">
        <f t="shared" si="109"/>
        <v>0</v>
      </c>
      <c r="M1200" s="35" t="s">
        <v>92</v>
      </c>
      <c r="N1200" s="35" t="s">
        <v>8</v>
      </c>
      <c r="O1200" s="43" t="str">
        <f>IF(AND('331-CT'!$G$5=TH!G1200,OR(M1200="331",N1200="331")),"x","")</f>
        <v/>
      </c>
      <c r="P1200" s="43" t="str">
        <f>IF(AND(A1200='111'!$L$11,OR($M1200=$P$7,$N1200=$P$7)),"x","")</f>
        <v/>
      </c>
      <c r="Q1200" s="43" t="str">
        <f>IF(AND($M1200=$P$7,$A1200&lt;'111'!$L$11),"x","")</f>
        <v/>
      </c>
      <c r="R1200" s="43" t="str">
        <f>IF(AND($N1200=$P$7,$A1200&lt;'111'!$L$11),"x","")</f>
        <v/>
      </c>
    </row>
    <row r="1201" spans="1:18" ht="15.75" customHeight="1">
      <c r="A1201" s="32">
        <f t="shared" si="68"/>
        <v>1</v>
      </c>
      <c r="B1201" s="33">
        <f t="shared" si="69"/>
        <v>0</v>
      </c>
      <c r="C1201" s="108"/>
      <c r="D1201" s="33"/>
      <c r="E1201" s="86"/>
      <c r="F1201" s="101"/>
      <c r="G1201" s="149"/>
      <c r="H1201" s="97"/>
      <c r="I1201" s="97"/>
      <c r="J1201" s="96"/>
      <c r="K1201" s="97"/>
      <c r="L1201" s="34">
        <f t="shared" si="109"/>
        <v>0</v>
      </c>
      <c r="M1201" s="35" t="s">
        <v>92</v>
      </c>
      <c r="N1201" s="35" t="s">
        <v>8</v>
      </c>
      <c r="O1201" s="43" t="str">
        <f>IF(AND('331-CT'!$G$5=TH!G1201,OR(M1201="331",N1201="331")),"x","")</f>
        <v/>
      </c>
      <c r="P1201" s="43" t="str">
        <f>IF(AND(A1201='111'!$L$11,OR($M1201=$P$7,$N1201=$P$7)),"x","")</f>
        <v/>
      </c>
      <c r="Q1201" s="43" t="str">
        <f>IF(AND($M1201=$P$7,$A1201&lt;'111'!$L$11),"x","")</f>
        <v/>
      </c>
      <c r="R1201" s="43" t="str">
        <f>IF(AND($N1201=$P$7,$A1201&lt;'111'!$L$11),"x","")</f>
        <v/>
      </c>
    </row>
    <row r="1202" spans="1:18" ht="15.75" customHeight="1">
      <c r="A1202" s="32">
        <f t="shared" si="68"/>
        <v>1</v>
      </c>
      <c r="B1202" s="33">
        <f t="shared" si="69"/>
        <v>0</v>
      </c>
      <c r="C1202" s="108"/>
      <c r="D1202" s="33"/>
      <c r="E1202" s="86"/>
      <c r="F1202" s="101"/>
      <c r="G1202" s="149"/>
      <c r="H1202" s="97"/>
      <c r="I1202" s="97"/>
      <c r="J1202" s="96"/>
      <c r="K1202" s="97"/>
      <c r="L1202" s="34">
        <f t="shared" si="109"/>
        <v>0</v>
      </c>
      <c r="M1202" s="35" t="s">
        <v>92</v>
      </c>
      <c r="N1202" s="35" t="s">
        <v>8</v>
      </c>
      <c r="O1202" s="43" t="str">
        <f>IF(AND('331-CT'!$G$5=TH!G1202,OR(M1202="331",N1202="331")),"x","")</f>
        <v/>
      </c>
      <c r="P1202" s="43" t="str">
        <f>IF(AND(A1202='111'!$L$11,OR($M1202=$P$7,$N1202=$P$7)),"x","")</f>
        <v/>
      </c>
      <c r="Q1202" s="43" t="str">
        <f>IF(AND($M1202=$P$7,$A1202&lt;'111'!$L$11),"x","")</f>
        <v/>
      </c>
      <c r="R1202" s="43" t="str">
        <f>IF(AND($N1202=$P$7,$A1202&lt;'111'!$L$11),"x","")</f>
        <v/>
      </c>
    </row>
    <row r="1203" spans="1:18" ht="15.75" customHeight="1">
      <c r="A1203" s="32">
        <f t="shared" si="68"/>
        <v>1</v>
      </c>
      <c r="B1203" s="33">
        <f t="shared" si="69"/>
        <v>0</v>
      </c>
      <c r="C1203" s="108"/>
      <c r="D1203" s="33"/>
      <c r="E1203" s="86"/>
      <c r="F1203" s="101"/>
      <c r="G1203" s="149"/>
      <c r="H1203" s="97"/>
      <c r="I1203" s="97"/>
      <c r="J1203" s="96"/>
      <c r="K1203" s="97"/>
      <c r="L1203" s="34">
        <f t="shared" si="109"/>
        <v>0</v>
      </c>
      <c r="M1203" s="35" t="s">
        <v>92</v>
      </c>
      <c r="N1203" s="35" t="s">
        <v>8</v>
      </c>
      <c r="O1203" s="43" t="str">
        <f>IF(AND('331-CT'!$G$5=TH!G1203,OR(M1203="331",N1203="331")),"x","")</f>
        <v/>
      </c>
      <c r="P1203" s="43" t="str">
        <f>IF(AND(A1203='111'!$L$11,OR($M1203=$P$7,$N1203=$P$7)),"x","")</f>
        <v/>
      </c>
      <c r="Q1203" s="43" t="str">
        <f>IF(AND($M1203=$P$7,$A1203&lt;'111'!$L$11),"x","")</f>
        <v/>
      </c>
      <c r="R1203" s="43" t="str">
        <f>IF(AND($N1203=$P$7,$A1203&lt;'111'!$L$11),"x","")</f>
        <v/>
      </c>
    </row>
    <row r="1204" spans="1:18" ht="15.75" customHeight="1">
      <c r="A1204" s="32">
        <f t="shared" si="68"/>
        <v>1</v>
      </c>
      <c r="B1204" s="33">
        <f t="shared" si="69"/>
        <v>0</v>
      </c>
      <c r="C1204" s="108"/>
      <c r="D1204" s="33"/>
      <c r="E1204" s="86"/>
      <c r="F1204" s="101"/>
      <c r="G1204" s="149"/>
      <c r="H1204" s="97"/>
      <c r="I1204" s="97"/>
      <c r="J1204" s="96"/>
      <c r="K1204" s="97"/>
      <c r="L1204" s="34">
        <f t="shared" si="109"/>
        <v>0</v>
      </c>
      <c r="M1204" s="35" t="s">
        <v>92</v>
      </c>
      <c r="N1204" s="35" t="s">
        <v>8</v>
      </c>
      <c r="O1204" s="43" t="str">
        <f>IF(AND('331-CT'!$G$5=TH!G1204,OR(M1204="331",N1204="331")),"x","")</f>
        <v/>
      </c>
      <c r="P1204" s="43" t="str">
        <f>IF(AND(A1204='111'!$L$11,OR($M1204=$P$7,$N1204=$P$7)),"x","")</f>
        <v/>
      </c>
      <c r="Q1204" s="43" t="str">
        <f>IF(AND($M1204=$P$7,$A1204&lt;'111'!$L$11),"x","")</f>
        <v/>
      </c>
      <c r="R1204" s="43" t="str">
        <f>IF(AND($N1204=$P$7,$A1204&lt;'111'!$L$11),"x","")</f>
        <v/>
      </c>
    </row>
    <row r="1205" spans="1:18" ht="15.75" customHeight="1">
      <c r="A1205" s="32">
        <f t="shared" si="68"/>
        <v>1</v>
      </c>
      <c r="B1205" s="33">
        <f t="shared" si="69"/>
        <v>0</v>
      </c>
      <c r="C1205" s="108"/>
      <c r="D1205" s="33"/>
      <c r="E1205" s="86"/>
      <c r="F1205" s="101"/>
      <c r="G1205" s="149"/>
      <c r="H1205" s="97"/>
      <c r="I1205" s="97"/>
      <c r="J1205" s="96"/>
      <c r="K1205" s="97"/>
      <c r="L1205" s="34">
        <f t="shared" si="109"/>
        <v>0</v>
      </c>
      <c r="M1205" s="35" t="s">
        <v>92</v>
      </c>
      <c r="N1205" s="35" t="s">
        <v>8</v>
      </c>
      <c r="O1205" s="43" t="str">
        <f>IF(AND('331-CT'!$G$5=TH!G1205,OR(M1205="331",N1205="331")),"x","")</f>
        <v/>
      </c>
      <c r="P1205" s="43" t="str">
        <f>IF(AND(A1205='111'!$L$11,OR($M1205=$P$7,$N1205=$P$7)),"x","")</f>
        <v/>
      </c>
      <c r="Q1205" s="43" t="str">
        <f>IF(AND($M1205=$P$7,$A1205&lt;'111'!$L$11),"x","")</f>
        <v/>
      </c>
      <c r="R1205" s="43" t="str">
        <f>IF(AND($N1205=$P$7,$A1205&lt;'111'!$L$11),"x","")</f>
        <v/>
      </c>
    </row>
    <row r="1206" spans="1:18" ht="15.75" customHeight="1">
      <c r="A1206" s="32">
        <f t="shared" ref="A1206:A1225" si="110">IF(B1206&lt;&gt;"",MONTH(B1206),"")</f>
        <v>1</v>
      </c>
      <c r="B1206" s="33">
        <f t="shared" ref="B1206:B1225" si="111">D1206</f>
        <v>0</v>
      </c>
      <c r="C1206" s="108"/>
      <c r="D1206" s="33"/>
      <c r="E1206" s="86"/>
      <c r="F1206" s="101"/>
      <c r="G1206" s="149"/>
      <c r="H1206" s="97"/>
      <c r="I1206" s="97"/>
      <c r="J1206" s="96"/>
      <c r="K1206" s="97"/>
      <c r="L1206" s="34">
        <f t="shared" ref="L1206:L1225" si="112">ROUND(H1206*I1206,-3)</f>
        <v>0</v>
      </c>
      <c r="M1206" s="35" t="s">
        <v>92</v>
      </c>
      <c r="N1206" s="35" t="s">
        <v>8</v>
      </c>
      <c r="O1206" s="43" t="str">
        <f>IF(AND('331-CT'!$G$5=TH!G1206,OR(M1206="331",N1206="331")),"x","")</f>
        <v/>
      </c>
      <c r="P1206" s="43" t="str">
        <f>IF(AND(A1206='111'!$L$11,OR($M1206=$P$7,$N1206=$P$7)),"x","")</f>
        <v/>
      </c>
      <c r="Q1206" s="43" t="str">
        <f>IF(AND($M1206=$P$7,$A1206&lt;'111'!$L$11),"x","")</f>
        <v/>
      </c>
      <c r="R1206" s="43" t="str">
        <f>IF(AND($N1206=$P$7,$A1206&lt;'111'!$L$11),"x","")</f>
        <v/>
      </c>
    </row>
    <row r="1207" spans="1:18" ht="15.75" customHeight="1">
      <c r="A1207" s="32">
        <f t="shared" si="110"/>
        <v>1</v>
      </c>
      <c r="B1207" s="33">
        <f t="shared" si="111"/>
        <v>0</v>
      </c>
      <c r="C1207" s="108"/>
      <c r="D1207" s="33"/>
      <c r="E1207" s="86"/>
      <c r="F1207" s="101"/>
      <c r="G1207" s="149"/>
      <c r="H1207" s="97"/>
      <c r="I1207" s="97"/>
      <c r="J1207" s="96"/>
      <c r="K1207" s="97"/>
      <c r="L1207" s="34">
        <f t="shared" si="112"/>
        <v>0</v>
      </c>
      <c r="M1207" s="35" t="s">
        <v>92</v>
      </c>
      <c r="N1207" s="35" t="s">
        <v>8</v>
      </c>
      <c r="O1207" s="43" t="str">
        <f>IF(AND('331-CT'!$G$5=TH!G1207,OR(M1207="331",N1207="331")),"x","")</f>
        <v/>
      </c>
      <c r="P1207" s="43" t="str">
        <f>IF(AND(A1207='111'!$L$11,OR($M1207=$P$7,$N1207=$P$7)),"x","")</f>
        <v/>
      </c>
      <c r="Q1207" s="43" t="str">
        <f>IF(AND($M1207=$P$7,$A1207&lt;'111'!$L$11),"x","")</f>
        <v/>
      </c>
      <c r="R1207" s="43" t="str">
        <f>IF(AND($N1207=$P$7,$A1207&lt;'111'!$L$11),"x","")</f>
        <v/>
      </c>
    </row>
    <row r="1208" spans="1:18" ht="15.75" customHeight="1">
      <c r="A1208" s="32">
        <f t="shared" si="110"/>
        <v>1</v>
      </c>
      <c r="B1208" s="33">
        <f t="shared" si="111"/>
        <v>0</v>
      </c>
      <c r="C1208" s="108"/>
      <c r="D1208" s="33"/>
      <c r="E1208" s="86"/>
      <c r="F1208" s="101"/>
      <c r="G1208" s="149"/>
      <c r="H1208" s="97"/>
      <c r="I1208" s="97"/>
      <c r="J1208" s="96"/>
      <c r="K1208" s="97"/>
      <c r="L1208" s="34">
        <f t="shared" si="112"/>
        <v>0</v>
      </c>
      <c r="M1208" s="35" t="s">
        <v>92</v>
      </c>
      <c r="N1208" s="35" t="s">
        <v>8</v>
      </c>
      <c r="O1208" s="43" t="str">
        <f>IF(AND('331-CT'!$G$5=TH!G1208,OR(M1208="331",N1208="331")),"x","")</f>
        <v/>
      </c>
      <c r="P1208" s="43" t="str">
        <f>IF(AND(A1208='111'!$L$11,OR($M1208=$P$7,$N1208=$P$7)),"x","")</f>
        <v/>
      </c>
      <c r="Q1208" s="43" t="str">
        <f>IF(AND($M1208=$P$7,$A1208&lt;'111'!$L$11),"x","")</f>
        <v/>
      </c>
      <c r="R1208" s="43" t="str">
        <f>IF(AND($N1208=$P$7,$A1208&lt;'111'!$L$11),"x","")</f>
        <v/>
      </c>
    </row>
    <row r="1209" spans="1:18" ht="15.75" customHeight="1">
      <c r="A1209" s="32">
        <f t="shared" si="110"/>
        <v>1</v>
      </c>
      <c r="B1209" s="33">
        <f t="shared" si="111"/>
        <v>0</v>
      </c>
      <c r="C1209" s="108"/>
      <c r="D1209" s="33"/>
      <c r="E1209" s="86"/>
      <c r="F1209" s="101"/>
      <c r="G1209" s="149"/>
      <c r="H1209" s="97"/>
      <c r="I1209" s="97"/>
      <c r="J1209" s="96"/>
      <c r="K1209" s="97"/>
      <c r="L1209" s="34">
        <f t="shared" si="112"/>
        <v>0</v>
      </c>
      <c r="M1209" s="35" t="s">
        <v>92</v>
      </c>
      <c r="N1209" s="35" t="s">
        <v>8</v>
      </c>
      <c r="O1209" s="43" t="str">
        <f>IF(AND('331-CT'!$G$5=TH!G1209,OR(M1209="331",N1209="331")),"x","")</f>
        <v/>
      </c>
      <c r="P1209" s="43" t="str">
        <f>IF(AND(A1209='111'!$L$11,OR($M1209=$P$7,$N1209=$P$7)),"x","")</f>
        <v/>
      </c>
      <c r="Q1209" s="43" t="str">
        <f>IF(AND($M1209=$P$7,$A1209&lt;'111'!$L$11),"x","")</f>
        <v/>
      </c>
      <c r="R1209" s="43" t="str">
        <f>IF(AND($N1209=$P$7,$A1209&lt;'111'!$L$11),"x","")</f>
        <v/>
      </c>
    </row>
    <row r="1210" spans="1:18" ht="15.75" customHeight="1">
      <c r="A1210" s="32">
        <f t="shared" si="110"/>
        <v>1</v>
      </c>
      <c r="B1210" s="33">
        <f t="shared" si="111"/>
        <v>0</v>
      </c>
      <c r="C1210" s="108"/>
      <c r="D1210" s="33"/>
      <c r="E1210" s="86"/>
      <c r="F1210" s="101"/>
      <c r="G1210" s="149"/>
      <c r="H1210" s="97"/>
      <c r="I1210" s="97"/>
      <c r="J1210" s="96"/>
      <c r="K1210" s="97"/>
      <c r="L1210" s="34">
        <f t="shared" si="112"/>
        <v>0</v>
      </c>
      <c r="M1210" s="35" t="s">
        <v>92</v>
      </c>
      <c r="N1210" s="35" t="s">
        <v>8</v>
      </c>
      <c r="O1210" s="43" t="str">
        <f>IF(AND('331-CT'!$G$5=TH!G1210,OR(M1210="331",N1210="331")),"x","")</f>
        <v/>
      </c>
      <c r="P1210" s="43" t="str">
        <f>IF(AND(A1210='111'!$L$11,OR($M1210=$P$7,$N1210=$P$7)),"x","")</f>
        <v/>
      </c>
      <c r="Q1210" s="43" t="str">
        <f>IF(AND($M1210=$P$7,$A1210&lt;'111'!$L$11),"x","")</f>
        <v/>
      </c>
      <c r="R1210" s="43" t="str">
        <f>IF(AND($N1210=$P$7,$A1210&lt;'111'!$L$11),"x","")</f>
        <v/>
      </c>
    </row>
    <row r="1211" spans="1:18" ht="15.75" customHeight="1">
      <c r="A1211" s="32">
        <f t="shared" si="110"/>
        <v>1</v>
      </c>
      <c r="B1211" s="33">
        <f t="shared" si="111"/>
        <v>0</v>
      </c>
      <c r="C1211" s="108"/>
      <c r="D1211" s="33"/>
      <c r="E1211" s="86"/>
      <c r="F1211" s="101"/>
      <c r="G1211" s="149"/>
      <c r="H1211" s="97"/>
      <c r="I1211" s="97"/>
      <c r="J1211" s="96"/>
      <c r="K1211" s="97"/>
      <c r="L1211" s="34">
        <f t="shared" si="112"/>
        <v>0</v>
      </c>
      <c r="M1211" s="35" t="s">
        <v>92</v>
      </c>
      <c r="N1211" s="35" t="s">
        <v>8</v>
      </c>
      <c r="O1211" s="43" t="str">
        <f>IF(AND('331-CT'!$G$5=TH!G1211,OR(M1211="331",N1211="331")),"x","")</f>
        <v/>
      </c>
      <c r="P1211" s="43" t="str">
        <f>IF(AND(A1211='111'!$L$11,OR($M1211=$P$7,$N1211=$P$7)),"x","")</f>
        <v/>
      </c>
      <c r="Q1211" s="43" t="str">
        <f>IF(AND($M1211=$P$7,$A1211&lt;'111'!$L$11),"x","")</f>
        <v/>
      </c>
      <c r="R1211" s="43" t="str">
        <f>IF(AND($N1211=$P$7,$A1211&lt;'111'!$L$11),"x","")</f>
        <v/>
      </c>
    </row>
    <row r="1212" spans="1:18" ht="15.75" customHeight="1">
      <c r="A1212" s="32">
        <f t="shared" si="110"/>
        <v>1</v>
      </c>
      <c r="B1212" s="33">
        <f t="shared" si="111"/>
        <v>0</v>
      </c>
      <c r="C1212" s="108"/>
      <c r="D1212" s="33"/>
      <c r="E1212" s="86"/>
      <c r="F1212" s="101"/>
      <c r="G1212" s="149"/>
      <c r="H1212" s="97"/>
      <c r="I1212" s="97"/>
      <c r="J1212" s="96"/>
      <c r="K1212" s="97"/>
      <c r="L1212" s="34">
        <f t="shared" si="112"/>
        <v>0</v>
      </c>
      <c r="M1212" s="35" t="s">
        <v>92</v>
      </c>
      <c r="N1212" s="35" t="s">
        <v>8</v>
      </c>
      <c r="O1212" s="43" t="str">
        <f>IF(AND('331-CT'!$G$5=TH!G1212,OR(M1212="331",N1212="331")),"x","")</f>
        <v/>
      </c>
      <c r="P1212" s="43" t="str">
        <f>IF(AND(A1212='111'!$L$11,OR($M1212=$P$7,$N1212=$P$7)),"x","")</f>
        <v/>
      </c>
      <c r="Q1212" s="43" t="str">
        <f>IF(AND($M1212=$P$7,$A1212&lt;'111'!$L$11),"x","")</f>
        <v/>
      </c>
      <c r="R1212" s="43" t="str">
        <f>IF(AND($N1212=$P$7,$A1212&lt;'111'!$L$11),"x","")</f>
        <v/>
      </c>
    </row>
    <row r="1213" spans="1:18" ht="15.75" customHeight="1">
      <c r="A1213" s="32">
        <f t="shared" si="110"/>
        <v>1</v>
      </c>
      <c r="B1213" s="33">
        <f t="shared" si="111"/>
        <v>0</v>
      </c>
      <c r="C1213" s="108"/>
      <c r="D1213" s="33"/>
      <c r="E1213" s="86"/>
      <c r="F1213" s="101"/>
      <c r="G1213" s="149"/>
      <c r="H1213" s="97"/>
      <c r="I1213" s="97"/>
      <c r="J1213" s="96"/>
      <c r="K1213" s="97"/>
      <c r="L1213" s="34">
        <f t="shared" si="112"/>
        <v>0</v>
      </c>
      <c r="M1213" s="35" t="s">
        <v>92</v>
      </c>
      <c r="N1213" s="35" t="s">
        <v>8</v>
      </c>
      <c r="O1213" s="43" t="str">
        <f>IF(AND('331-CT'!$G$5=TH!G1213,OR(M1213="331",N1213="331")),"x","")</f>
        <v/>
      </c>
      <c r="P1213" s="43" t="str">
        <f>IF(AND(A1213='111'!$L$11,OR($M1213=$P$7,$N1213=$P$7)),"x","")</f>
        <v/>
      </c>
      <c r="Q1213" s="43" t="str">
        <f>IF(AND($M1213=$P$7,$A1213&lt;'111'!$L$11),"x","")</f>
        <v/>
      </c>
      <c r="R1213" s="43" t="str">
        <f>IF(AND($N1213=$P$7,$A1213&lt;'111'!$L$11),"x","")</f>
        <v/>
      </c>
    </row>
    <row r="1214" spans="1:18" ht="15.75" customHeight="1">
      <c r="A1214" s="32">
        <f t="shared" si="110"/>
        <v>1</v>
      </c>
      <c r="B1214" s="33">
        <f t="shared" si="111"/>
        <v>0</v>
      </c>
      <c r="C1214" s="108"/>
      <c r="D1214" s="33"/>
      <c r="E1214" s="86"/>
      <c r="F1214" s="101"/>
      <c r="G1214" s="149"/>
      <c r="H1214" s="97"/>
      <c r="I1214" s="97"/>
      <c r="J1214" s="96"/>
      <c r="K1214" s="97"/>
      <c r="L1214" s="34">
        <f t="shared" si="112"/>
        <v>0</v>
      </c>
      <c r="M1214" s="35" t="s">
        <v>92</v>
      </c>
      <c r="N1214" s="35" t="s">
        <v>8</v>
      </c>
      <c r="O1214" s="43" t="str">
        <f>IF(AND('331-CT'!$G$5=TH!G1214,OR(M1214="331",N1214="331")),"x","")</f>
        <v/>
      </c>
      <c r="P1214" s="43" t="str">
        <f>IF(AND(A1214='111'!$L$11,OR($M1214=$P$7,$N1214=$P$7)),"x","")</f>
        <v/>
      </c>
      <c r="Q1214" s="43" t="str">
        <f>IF(AND($M1214=$P$7,$A1214&lt;'111'!$L$11),"x","")</f>
        <v/>
      </c>
      <c r="R1214" s="43" t="str">
        <f>IF(AND($N1214=$P$7,$A1214&lt;'111'!$L$11),"x","")</f>
        <v/>
      </c>
    </row>
    <row r="1215" spans="1:18" ht="15.75" customHeight="1">
      <c r="A1215" s="32">
        <f t="shared" si="110"/>
        <v>1</v>
      </c>
      <c r="B1215" s="33">
        <f t="shared" si="111"/>
        <v>0</v>
      </c>
      <c r="C1215" s="108"/>
      <c r="D1215" s="33"/>
      <c r="E1215" s="86"/>
      <c r="F1215" s="101"/>
      <c r="G1215" s="149"/>
      <c r="H1215" s="97"/>
      <c r="I1215" s="97"/>
      <c r="J1215" s="96"/>
      <c r="K1215" s="97"/>
      <c r="L1215" s="34">
        <f t="shared" si="112"/>
        <v>0</v>
      </c>
      <c r="M1215" s="35" t="s">
        <v>92</v>
      </c>
      <c r="N1215" s="35" t="s">
        <v>8</v>
      </c>
      <c r="O1215" s="43" t="str">
        <f>IF(AND('331-CT'!$G$5=TH!G1215,OR(M1215="331",N1215="331")),"x","")</f>
        <v/>
      </c>
      <c r="P1215" s="43" t="str">
        <f>IF(AND(A1215='111'!$L$11,OR($M1215=$P$7,$N1215=$P$7)),"x","")</f>
        <v/>
      </c>
      <c r="Q1215" s="43" t="str">
        <f>IF(AND($M1215=$P$7,$A1215&lt;'111'!$L$11),"x","")</f>
        <v/>
      </c>
      <c r="R1215" s="43" t="str">
        <f>IF(AND($N1215=$P$7,$A1215&lt;'111'!$L$11),"x","")</f>
        <v/>
      </c>
    </row>
    <row r="1216" spans="1:18" ht="15.75" customHeight="1">
      <c r="A1216" s="32">
        <f t="shared" si="110"/>
        <v>1</v>
      </c>
      <c r="B1216" s="33">
        <f t="shared" si="111"/>
        <v>0</v>
      </c>
      <c r="C1216" s="108"/>
      <c r="D1216" s="33"/>
      <c r="E1216" s="86"/>
      <c r="F1216" s="101"/>
      <c r="G1216" s="149"/>
      <c r="H1216" s="97"/>
      <c r="I1216" s="97"/>
      <c r="J1216" s="96"/>
      <c r="K1216" s="97"/>
      <c r="L1216" s="34">
        <f t="shared" si="112"/>
        <v>0</v>
      </c>
      <c r="M1216" s="35" t="s">
        <v>92</v>
      </c>
      <c r="N1216" s="35" t="s">
        <v>8</v>
      </c>
      <c r="O1216" s="43" t="str">
        <f>IF(AND('331-CT'!$G$5=TH!G1216,OR(M1216="331",N1216="331")),"x","")</f>
        <v/>
      </c>
      <c r="P1216" s="43" t="str">
        <f>IF(AND(A1216='111'!$L$11,OR($M1216=$P$7,$N1216=$P$7)),"x","")</f>
        <v/>
      </c>
      <c r="Q1216" s="43" t="str">
        <f>IF(AND($M1216=$P$7,$A1216&lt;'111'!$L$11),"x","")</f>
        <v/>
      </c>
      <c r="R1216" s="43" t="str">
        <f>IF(AND($N1216=$P$7,$A1216&lt;'111'!$L$11),"x","")</f>
        <v/>
      </c>
    </row>
    <row r="1217" spans="1:18" ht="15.75" customHeight="1">
      <c r="A1217" s="32">
        <f t="shared" si="110"/>
        <v>1</v>
      </c>
      <c r="B1217" s="33">
        <f t="shared" si="111"/>
        <v>0</v>
      </c>
      <c r="C1217" s="108"/>
      <c r="D1217" s="33"/>
      <c r="E1217" s="86"/>
      <c r="F1217" s="101"/>
      <c r="G1217" s="149"/>
      <c r="H1217" s="97"/>
      <c r="I1217" s="97"/>
      <c r="J1217" s="96"/>
      <c r="K1217" s="97"/>
      <c r="L1217" s="34">
        <f t="shared" si="112"/>
        <v>0</v>
      </c>
      <c r="M1217" s="35" t="s">
        <v>92</v>
      </c>
      <c r="N1217" s="35" t="s">
        <v>8</v>
      </c>
      <c r="O1217" s="43" t="str">
        <f>IF(AND('331-CT'!$G$5=TH!G1217,OR(M1217="331",N1217="331")),"x","")</f>
        <v/>
      </c>
      <c r="P1217" s="43" t="str">
        <f>IF(AND(A1217='111'!$L$11,OR($M1217=$P$7,$N1217=$P$7)),"x","")</f>
        <v/>
      </c>
      <c r="Q1217" s="43" t="str">
        <f>IF(AND($M1217=$P$7,$A1217&lt;'111'!$L$11),"x","")</f>
        <v/>
      </c>
      <c r="R1217" s="43" t="str">
        <f>IF(AND($N1217=$P$7,$A1217&lt;'111'!$L$11),"x","")</f>
        <v/>
      </c>
    </row>
    <row r="1218" spans="1:18" ht="15.75" customHeight="1">
      <c r="A1218" s="32">
        <f t="shared" si="110"/>
        <v>1</v>
      </c>
      <c r="B1218" s="33">
        <f t="shared" si="111"/>
        <v>0</v>
      </c>
      <c r="C1218" s="108"/>
      <c r="D1218" s="33"/>
      <c r="E1218" s="86"/>
      <c r="F1218" s="101"/>
      <c r="G1218" s="149"/>
      <c r="H1218" s="97"/>
      <c r="I1218" s="97"/>
      <c r="J1218" s="96"/>
      <c r="K1218" s="97"/>
      <c r="L1218" s="34">
        <f t="shared" si="112"/>
        <v>0</v>
      </c>
      <c r="M1218" s="35" t="s">
        <v>92</v>
      </c>
      <c r="N1218" s="35" t="s">
        <v>8</v>
      </c>
      <c r="O1218" s="43" t="str">
        <f>IF(AND('331-CT'!$G$5=TH!G1218,OR(M1218="331",N1218="331")),"x","")</f>
        <v/>
      </c>
      <c r="P1218" s="43" t="str">
        <f>IF(AND(A1218='111'!$L$11,OR($M1218=$P$7,$N1218=$P$7)),"x","")</f>
        <v/>
      </c>
      <c r="Q1218" s="43" t="str">
        <f>IF(AND($M1218=$P$7,$A1218&lt;'111'!$L$11),"x","")</f>
        <v/>
      </c>
      <c r="R1218" s="43" t="str">
        <f>IF(AND($N1218=$P$7,$A1218&lt;'111'!$L$11),"x","")</f>
        <v/>
      </c>
    </row>
    <row r="1219" spans="1:18" ht="15.75" customHeight="1">
      <c r="A1219" s="32">
        <f t="shared" si="110"/>
        <v>1</v>
      </c>
      <c r="B1219" s="33">
        <f t="shared" si="111"/>
        <v>0</v>
      </c>
      <c r="C1219" s="108"/>
      <c r="D1219" s="33"/>
      <c r="E1219" s="86"/>
      <c r="F1219" s="101"/>
      <c r="G1219" s="149"/>
      <c r="H1219" s="97"/>
      <c r="I1219" s="97"/>
      <c r="J1219" s="96"/>
      <c r="K1219" s="97"/>
      <c r="L1219" s="34">
        <f t="shared" si="112"/>
        <v>0</v>
      </c>
      <c r="M1219" s="35" t="s">
        <v>92</v>
      </c>
      <c r="N1219" s="35" t="s">
        <v>8</v>
      </c>
      <c r="O1219" s="43" t="str">
        <f>IF(AND('331-CT'!$G$5=TH!G1219,OR(M1219="331",N1219="331")),"x","")</f>
        <v/>
      </c>
      <c r="P1219" s="43" t="str">
        <f>IF(AND(A1219='111'!$L$11,OR($M1219=$P$7,$N1219=$P$7)),"x","")</f>
        <v/>
      </c>
      <c r="Q1219" s="43" t="str">
        <f>IF(AND($M1219=$P$7,$A1219&lt;'111'!$L$11),"x","")</f>
        <v/>
      </c>
      <c r="R1219" s="43" t="str">
        <f>IF(AND($N1219=$P$7,$A1219&lt;'111'!$L$11),"x","")</f>
        <v/>
      </c>
    </row>
    <row r="1220" spans="1:18" ht="15.75" customHeight="1">
      <c r="A1220" s="32">
        <f t="shared" si="110"/>
        <v>1</v>
      </c>
      <c r="B1220" s="33">
        <f t="shared" si="111"/>
        <v>0</v>
      </c>
      <c r="C1220" s="108"/>
      <c r="D1220" s="33"/>
      <c r="E1220" s="86"/>
      <c r="F1220" s="101"/>
      <c r="G1220" s="149"/>
      <c r="H1220" s="97"/>
      <c r="I1220" s="97"/>
      <c r="J1220" s="96"/>
      <c r="K1220" s="97"/>
      <c r="L1220" s="34">
        <f t="shared" si="112"/>
        <v>0</v>
      </c>
      <c r="M1220" s="35" t="s">
        <v>92</v>
      </c>
      <c r="N1220" s="35" t="s">
        <v>8</v>
      </c>
      <c r="O1220" s="43" t="str">
        <f>IF(AND('331-CT'!$G$5=TH!G1220,OR(M1220="331",N1220="331")),"x","")</f>
        <v/>
      </c>
      <c r="P1220" s="43" t="str">
        <f>IF(AND(A1220='111'!$L$11,OR($M1220=$P$7,$N1220=$P$7)),"x","")</f>
        <v/>
      </c>
      <c r="Q1220" s="43" t="str">
        <f>IF(AND($M1220=$P$7,$A1220&lt;'111'!$L$11),"x","")</f>
        <v/>
      </c>
      <c r="R1220" s="43" t="str">
        <f>IF(AND($N1220=$P$7,$A1220&lt;'111'!$L$11),"x","")</f>
        <v/>
      </c>
    </row>
    <row r="1221" spans="1:18" ht="15.75" customHeight="1">
      <c r="A1221" s="32">
        <f t="shared" si="110"/>
        <v>1</v>
      </c>
      <c r="B1221" s="33">
        <f t="shared" si="111"/>
        <v>0</v>
      </c>
      <c r="C1221" s="108"/>
      <c r="D1221" s="33"/>
      <c r="E1221" s="86"/>
      <c r="F1221" s="101"/>
      <c r="G1221" s="149"/>
      <c r="H1221" s="97"/>
      <c r="I1221" s="97"/>
      <c r="J1221" s="96"/>
      <c r="K1221" s="97"/>
      <c r="L1221" s="34">
        <f t="shared" si="112"/>
        <v>0</v>
      </c>
      <c r="M1221" s="35" t="s">
        <v>92</v>
      </c>
      <c r="N1221" s="35" t="s">
        <v>8</v>
      </c>
      <c r="O1221" s="43" t="str">
        <f>IF(AND('331-CT'!$G$5=TH!G1221,OR(M1221="331",N1221="331")),"x","")</f>
        <v/>
      </c>
      <c r="P1221" s="43" t="str">
        <f>IF(AND(A1221='111'!$L$11,OR($M1221=$P$7,$N1221=$P$7)),"x","")</f>
        <v/>
      </c>
      <c r="Q1221" s="43" t="str">
        <f>IF(AND($M1221=$P$7,$A1221&lt;'111'!$L$11),"x","")</f>
        <v/>
      </c>
      <c r="R1221" s="43" t="str">
        <f>IF(AND($N1221=$P$7,$A1221&lt;'111'!$L$11),"x","")</f>
        <v/>
      </c>
    </row>
    <row r="1222" spans="1:18" ht="15.75" customHeight="1">
      <c r="A1222" s="32">
        <f t="shared" si="110"/>
        <v>1</v>
      </c>
      <c r="B1222" s="33">
        <f t="shared" si="111"/>
        <v>0</v>
      </c>
      <c r="C1222" s="108"/>
      <c r="D1222" s="33"/>
      <c r="E1222" s="86"/>
      <c r="F1222" s="101"/>
      <c r="G1222" s="149"/>
      <c r="H1222" s="97"/>
      <c r="I1222" s="97"/>
      <c r="J1222" s="96"/>
      <c r="K1222" s="97"/>
      <c r="L1222" s="34">
        <f t="shared" si="112"/>
        <v>0</v>
      </c>
      <c r="M1222" s="35" t="s">
        <v>92</v>
      </c>
      <c r="N1222" s="35" t="s">
        <v>8</v>
      </c>
      <c r="O1222" s="43" t="str">
        <f>IF(AND('331-CT'!$G$5=TH!G1222,OR(M1222="331",N1222="331")),"x","")</f>
        <v/>
      </c>
      <c r="P1222" s="43" t="str">
        <f>IF(AND(A1222='111'!$L$11,OR($M1222=$P$7,$N1222=$P$7)),"x","")</f>
        <v/>
      </c>
      <c r="Q1222" s="43" t="str">
        <f>IF(AND($M1222=$P$7,$A1222&lt;'111'!$L$11),"x","")</f>
        <v/>
      </c>
      <c r="R1222" s="43" t="str">
        <f>IF(AND($N1222=$P$7,$A1222&lt;'111'!$L$11),"x","")</f>
        <v/>
      </c>
    </row>
    <row r="1223" spans="1:18" ht="15.75" customHeight="1">
      <c r="A1223" s="32">
        <f t="shared" si="110"/>
        <v>1</v>
      </c>
      <c r="B1223" s="33">
        <f t="shared" si="111"/>
        <v>0</v>
      </c>
      <c r="C1223" s="108"/>
      <c r="D1223" s="33"/>
      <c r="E1223" s="86"/>
      <c r="F1223" s="101"/>
      <c r="G1223" s="149"/>
      <c r="H1223" s="97"/>
      <c r="I1223" s="97"/>
      <c r="J1223" s="96"/>
      <c r="K1223" s="97"/>
      <c r="L1223" s="34">
        <f t="shared" si="112"/>
        <v>0</v>
      </c>
      <c r="M1223" s="35" t="s">
        <v>92</v>
      </c>
      <c r="N1223" s="35" t="s">
        <v>8</v>
      </c>
      <c r="O1223" s="43" t="str">
        <f>IF(AND('331-CT'!$G$5=TH!G1223,OR(M1223="331",N1223="331")),"x","")</f>
        <v/>
      </c>
      <c r="P1223" s="43" t="str">
        <f>IF(AND(A1223='111'!$L$11,OR($M1223=$P$7,$N1223=$P$7)),"x","")</f>
        <v/>
      </c>
      <c r="Q1223" s="43" t="str">
        <f>IF(AND($M1223=$P$7,$A1223&lt;'111'!$L$11),"x","")</f>
        <v/>
      </c>
      <c r="R1223" s="43" t="str">
        <f>IF(AND($N1223=$P$7,$A1223&lt;'111'!$L$11),"x","")</f>
        <v/>
      </c>
    </row>
    <row r="1224" spans="1:18" ht="15.75" customHeight="1">
      <c r="A1224" s="32">
        <f t="shared" si="110"/>
        <v>1</v>
      </c>
      <c r="B1224" s="33">
        <f t="shared" si="111"/>
        <v>0</v>
      </c>
      <c r="C1224" s="108"/>
      <c r="D1224" s="33"/>
      <c r="E1224" s="86"/>
      <c r="F1224" s="101"/>
      <c r="G1224" s="149"/>
      <c r="H1224" s="97"/>
      <c r="I1224" s="97"/>
      <c r="J1224" s="96"/>
      <c r="K1224" s="97"/>
      <c r="L1224" s="34">
        <f t="shared" si="112"/>
        <v>0</v>
      </c>
      <c r="M1224" s="35" t="s">
        <v>92</v>
      </c>
      <c r="N1224" s="35" t="s">
        <v>8</v>
      </c>
      <c r="O1224" s="43" t="str">
        <f>IF(AND('331-CT'!$G$5=TH!G1224,OR(M1224="331",N1224="331")),"x","")</f>
        <v/>
      </c>
      <c r="P1224" s="43" t="str">
        <f>IF(AND(A1224='111'!$L$11,OR($M1224=$P$7,$N1224=$P$7)),"x","")</f>
        <v/>
      </c>
      <c r="Q1224" s="43" t="str">
        <f>IF(AND($M1224=$P$7,$A1224&lt;'111'!$L$11),"x","")</f>
        <v/>
      </c>
      <c r="R1224" s="43" t="str">
        <f>IF(AND($N1224=$P$7,$A1224&lt;'111'!$L$11),"x","")</f>
        <v/>
      </c>
    </row>
    <row r="1225" spans="1:18" ht="15.75" customHeight="1">
      <c r="A1225" s="32">
        <f t="shared" si="110"/>
        <v>1</v>
      </c>
      <c r="B1225" s="33">
        <f t="shared" si="111"/>
        <v>0</v>
      </c>
      <c r="C1225" s="108"/>
      <c r="D1225" s="33"/>
      <c r="E1225" s="86"/>
      <c r="F1225" s="101"/>
      <c r="G1225" s="149"/>
      <c r="H1225" s="97"/>
      <c r="I1225" s="97"/>
      <c r="J1225" s="96"/>
      <c r="K1225" s="97"/>
      <c r="L1225" s="34">
        <f t="shared" si="112"/>
        <v>0</v>
      </c>
      <c r="M1225" s="35" t="s">
        <v>92</v>
      </c>
      <c r="N1225" s="35" t="s">
        <v>8</v>
      </c>
      <c r="O1225" s="43" t="str">
        <f>IF(AND('331-CT'!$G$5=TH!G1225,OR(M1225="331",N1225="331")),"x","")</f>
        <v/>
      </c>
      <c r="P1225" s="43" t="str">
        <f>IF(AND(A1225='111'!$L$11,OR($M1225=$P$7,$N1225=$P$7)),"x","")</f>
        <v/>
      </c>
      <c r="Q1225" s="43" t="str">
        <f>IF(AND($M1225=$P$7,$A1225&lt;'111'!$L$11),"x","")</f>
        <v/>
      </c>
      <c r="R1225" s="43" t="str">
        <f>IF(AND($N1225=$P$7,$A1225&lt;'111'!$L$11),"x","")</f>
        <v/>
      </c>
    </row>
    <row r="1226" spans="1:18" ht="15.75" customHeight="1">
      <c r="A1226" s="32">
        <f t="shared" si="68"/>
        <v>1</v>
      </c>
      <c r="B1226" s="33">
        <f t="shared" si="69"/>
        <v>0</v>
      </c>
      <c r="C1226" s="108"/>
      <c r="D1226" s="33"/>
      <c r="E1226" s="86"/>
      <c r="F1226" s="101"/>
      <c r="G1226" s="149"/>
      <c r="H1226" s="97"/>
      <c r="I1226" s="97"/>
      <c r="J1226" s="96"/>
      <c r="K1226" s="97"/>
      <c r="L1226" s="34">
        <f t="shared" ref="L1226:L1233" si="113">ROUND(H1226*I1226,-3)</f>
        <v>0</v>
      </c>
      <c r="M1226" s="35" t="s">
        <v>92</v>
      </c>
      <c r="N1226" s="35" t="s">
        <v>8</v>
      </c>
      <c r="O1226" s="43" t="str">
        <f>IF(AND('331-CT'!$G$5=TH!G1226,OR(M1226="331",N1226="331")),"x","")</f>
        <v/>
      </c>
      <c r="P1226" s="43" t="str">
        <f>IF(AND(A1226='111'!$L$11,OR($M1226=$P$7,$N1226=$P$7)),"x","")</f>
        <v/>
      </c>
      <c r="Q1226" s="43" t="str">
        <f>IF(AND($M1226=$P$7,$A1226&lt;'111'!$L$11),"x","")</f>
        <v/>
      </c>
      <c r="R1226" s="43" t="str">
        <f>IF(AND($N1226=$P$7,$A1226&lt;'111'!$L$11),"x","")</f>
        <v/>
      </c>
    </row>
    <row r="1227" spans="1:18" ht="15.75" customHeight="1">
      <c r="A1227" s="32">
        <f t="shared" si="68"/>
        <v>1</v>
      </c>
      <c r="B1227" s="33">
        <f t="shared" si="69"/>
        <v>0</v>
      </c>
      <c r="C1227" s="108"/>
      <c r="D1227" s="33"/>
      <c r="E1227" s="86"/>
      <c r="F1227" s="101"/>
      <c r="G1227" s="149"/>
      <c r="H1227" s="97"/>
      <c r="I1227" s="97"/>
      <c r="J1227" s="96"/>
      <c r="K1227" s="97"/>
      <c r="L1227" s="34">
        <f t="shared" si="113"/>
        <v>0</v>
      </c>
      <c r="M1227" s="35" t="s">
        <v>92</v>
      </c>
      <c r="N1227" s="35" t="s">
        <v>8</v>
      </c>
      <c r="O1227" s="43" t="str">
        <f>IF(AND('331-CT'!$G$5=TH!G1227,OR(M1227="331",N1227="331")),"x","")</f>
        <v/>
      </c>
      <c r="P1227" s="43" t="str">
        <f>IF(AND(A1227='111'!$L$11,OR($M1227=$P$7,$N1227=$P$7)),"x","")</f>
        <v/>
      </c>
      <c r="Q1227" s="43" t="str">
        <f>IF(AND($M1227=$P$7,$A1227&lt;'111'!$L$11),"x","")</f>
        <v/>
      </c>
      <c r="R1227" s="43" t="str">
        <f>IF(AND($N1227=$P$7,$A1227&lt;'111'!$L$11),"x","")</f>
        <v/>
      </c>
    </row>
    <row r="1228" spans="1:18" ht="15.75" customHeight="1">
      <c r="A1228" s="32">
        <f t="shared" si="68"/>
        <v>1</v>
      </c>
      <c r="B1228" s="33">
        <f t="shared" si="69"/>
        <v>0</v>
      </c>
      <c r="C1228" s="108"/>
      <c r="D1228" s="33"/>
      <c r="E1228" s="86"/>
      <c r="F1228" s="101"/>
      <c r="G1228" s="149"/>
      <c r="H1228" s="97"/>
      <c r="I1228" s="97"/>
      <c r="J1228" s="96"/>
      <c r="K1228" s="97"/>
      <c r="L1228" s="34">
        <f t="shared" si="113"/>
        <v>0</v>
      </c>
      <c r="M1228" s="35" t="s">
        <v>92</v>
      </c>
      <c r="N1228" s="35" t="s">
        <v>8</v>
      </c>
      <c r="O1228" s="43" t="str">
        <f>IF(AND('331-CT'!$G$5=TH!G1228,OR(M1228="331",N1228="331")),"x","")</f>
        <v/>
      </c>
      <c r="P1228" s="43" t="str">
        <f>IF(AND(A1228='111'!$L$11,OR($M1228=$P$7,$N1228=$P$7)),"x","")</f>
        <v/>
      </c>
      <c r="Q1228" s="43" t="str">
        <f>IF(AND($M1228=$P$7,$A1228&lt;'111'!$L$11),"x","")</f>
        <v/>
      </c>
      <c r="R1228" s="43" t="str">
        <f>IF(AND($N1228=$P$7,$A1228&lt;'111'!$L$11),"x","")</f>
        <v/>
      </c>
    </row>
    <row r="1229" spans="1:18" ht="15.75" customHeight="1">
      <c r="A1229" s="32">
        <f t="shared" si="68"/>
        <v>1</v>
      </c>
      <c r="B1229" s="33">
        <f t="shared" si="69"/>
        <v>0</v>
      </c>
      <c r="C1229" s="108"/>
      <c r="D1229" s="33"/>
      <c r="E1229" s="86"/>
      <c r="F1229" s="101"/>
      <c r="G1229" s="149"/>
      <c r="H1229" s="97"/>
      <c r="I1229" s="97"/>
      <c r="J1229" s="96"/>
      <c r="K1229" s="97"/>
      <c r="L1229" s="34">
        <f t="shared" si="113"/>
        <v>0</v>
      </c>
      <c r="M1229" s="35" t="s">
        <v>92</v>
      </c>
      <c r="N1229" s="35" t="s">
        <v>8</v>
      </c>
      <c r="O1229" s="43" t="str">
        <f>IF(AND('331-CT'!$G$5=TH!G1229,OR(M1229="331",N1229="331")),"x","")</f>
        <v/>
      </c>
      <c r="P1229" s="43" t="str">
        <f>IF(AND(A1229='111'!$L$11,OR($M1229=$P$7,$N1229=$P$7)),"x","")</f>
        <v/>
      </c>
      <c r="Q1229" s="43" t="str">
        <f>IF(AND($M1229=$P$7,$A1229&lt;'111'!$L$11),"x","")</f>
        <v/>
      </c>
      <c r="R1229" s="43" t="str">
        <f>IF(AND($N1229=$P$7,$A1229&lt;'111'!$L$11),"x","")</f>
        <v/>
      </c>
    </row>
    <row r="1230" spans="1:18" ht="15.75" customHeight="1">
      <c r="A1230" s="32">
        <f t="shared" si="68"/>
        <v>1</v>
      </c>
      <c r="B1230" s="33">
        <f t="shared" si="69"/>
        <v>0</v>
      </c>
      <c r="C1230" s="108"/>
      <c r="D1230" s="33"/>
      <c r="E1230" s="86"/>
      <c r="F1230" s="101"/>
      <c r="G1230" s="149"/>
      <c r="H1230" s="97"/>
      <c r="I1230" s="97"/>
      <c r="J1230" s="96"/>
      <c r="K1230" s="97"/>
      <c r="L1230" s="34">
        <f t="shared" si="113"/>
        <v>0</v>
      </c>
      <c r="M1230" s="35" t="s">
        <v>92</v>
      </c>
      <c r="N1230" s="35" t="s">
        <v>8</v>
      </c>
      <c r="O1230" s="43" t="str">
        <f>IF(AND('331-CT'!$G$5=TH!G1230,OR(M1230="331",N1230="331")),"x","")</f>
        <v/>
      </c>
      <c r="P1230" s="43" t="str">
        <f>IF(AND(A1230='111'!$L$11,OR($M1230=$P$7,$N1230=$P$7)),"x","")</f>
        <v/>
      </c>
      <c r="Q1230" s="43" t="str">
        <f>IF(AND($M1230=$P$7,$A1230&lt;'111'!$L$11),"x","")</f>
        <v/>
      </c>
      <c r="R1230" s="43" t="str">
        <f>IF(AND($N1230=$P$7,$A1230&lt;'111'!$L$11),"x","")</f>
        <v/>
      </c>
    </row>
    <row r="1231" spans="1:18" ht="15.75" customHeight="1">
      <c r="A1231" s="32">
        <f t="shared" si="68"/>
        <v>1</v>
      </c>
      <c r="B1231" s="33">
        <f t="shared" si="69"/>
        <v>0</v>
      </c>
      <c r="C1231" s="108"/>
      <c r="D1231" s="33"/>
      <c r="E1231" s="86"/>
      <c r="F1231" s="101"/>
      <c r="G1231" s="149"/>
      <c r="H1231" s="97"/>
      <c r="I1231" s="97"/>
      <c r="J1231" s="96"/>
      <c r="K1231" s="97"/>
      <c r="L1231" s="34">
        <f t="shared" si="113"/>
        <v>0</v>
      </c>
      <c r="M1231" s="35" t="s">
        <v>92</v>
      </c>
      <c r="N1231" s="35" t="s">
        <v>8</v>
      </c>
      <c r="O1231" s="43" t="str">
        <f>IF(AND('331-CT'!$G$5=TH!G1231,OR(M1231="331",N1231="331")),"x","")</f>
        <v/>
      </c>
      <c r="P1231" s="43" t="str">
        <f>IF(AND(A1231='111'!$L$11,OR($M1231=$P$7,$N1231=$P$7)),"x","")</f>
        <v/>
      </c>
      <c r="Q1231" s="43" t="str">
        <f>IF(AND($M1231=$P$7,$A1231&lt;'111'!$L$11),"x","")</f>
        <v/>
      </c>
      <c r="R1231" s="43" t="str">
        <f>IF(AND($N1231=$P$7,$A1231&lt;'111'!$L$11),"x","")</f>
        <v/>
      </c>
    </row>
    <row r="1232" spans="1:18" ht="15.75" customHeight="1">
      <c r="A1232" s="32">
        <f t="shared" si="68"/>
        <v>1</v>
      </c>
      <c r="B1232" s="33">
        <f t="shared" si="69"/>
        <v>0</v>
      </c>
      <c r="C1232" s="108"/>
      <c r="D1232" s="33"/>
      <c r="E1232" s="86"/>
      <c r="F1232" s="101"/>
      <c r="G1232" s="149"/>
      <c r="H1232" s="97"/>
      <c r="I1232" s="97"/>
      <c r="J1232" s="96"/>
      <c r="K1232" s="97"/>
      <c r="L1232" s="34">
        <f t="shared" si="113"/>
        <v>0</v>
      </c>
      <c r="M1232" s="35" t="s">
        <v>92</v>
      </c>
      <c r="N1232" s="35" t="s">
        <v>8</v>
      </c>
      <c r="O1232" s="43" t="str">
        <f>IF(AND('331-CT'!$G$5=TH!G1232,OR(M1232="331",N1232="331")),"x","")</f>
        <v/>
      </c>
      <c r="P1232" s="43" t="str">
        <f>IF(AND(A1232='111'!$L$11,OR($M1232=$P$7,$N1232=$P$7)),"x","")</f>
        <v/>
      </c>
      <c r="Q1232" s="43" t="str">
        <f>IF(AND($M1232=$P$7,$A1232&lt;'111'!$L$11),"x","")</f>
        <v/>
      </c>
      <c r="R1232" s="43" t="str">
        <f>IF(AND($N1232=$P$7,$A1232&lt;'111'!$L$11),"x","")</f>
        <v/>
      </c>
    </row>
    <row r="1233" spans="1:18" ht="15.75" customHeight="1">
      <c r="A1233" s="32">
        <f t="shared" si="68"/>
        <v>1</v>
      </c>
      <c r="B1233" s="33">
        <f t="shared" si="69"/>
        <v>0</v>
      </c>
      <c r="C1233" s="108"/>
      <c r="D1233" s="33"/>
      <c r="E1233" s="86"/>
      <c r="F1233" s="101"/>
      <c r="G1233" s="149"/>
      <c r="H1233" s="97"/>
      <c r="I1233" s="97"/>
      <c r="J1233" s="96"/>
      <c r="K1233" s="97"/>
      <c r="L1233" s="34">
        <f t="shared" si="113"/>
        <v>0</v>
      </c>
      <c r="M1233" s="35" t="s">
        <v>92</v>
      </c>
      <c r="N1233" s="35" t="s">
        <v>8</v>
      </c>
      <c r="O1233" s="43" t="str">
        <f>IF(AND('331-CT'!$G$5=TH!G1233,OR(M1233="331",N1233="331")),"x","")</f>
        <v/>
      </c>
      <c r="P1233" s="43" t="str">
        <f>IF(AND(A1233='111'!$L$11,OR($M1233=$P$7,$N1233=$P$7)),"x","")</f>
        <v/>
      </c>
      <c r="Q1233" s="43" t="str">
        <f>IF(AND($M1233=$P$7,$A1233&lt;'111'!$L$11),"x","")</f>
        <v/>
      </c>
      <c r="R1233" s="43" t="str">
        <f>IF(AND($N1233=$P$7,$A1233&lt;'111'!$L$11),"x","")</f>
        <v/>
      </c>
    </row>
    <row r="1234" spans="1:18" ht="15.75" customHeight="1">
      <c r="A1234" s="32">
        <f t="shared" si="51"/>
        <v>1</v>
      </c>
      <c r="B1234" s="33">
        <f t="shared" si="52"/>
        <v>0</v>
      </c>
      <c r="C1234" s="108"/>
      <c r="D1234" s="33"/>
      <c r="E1234" s="86"/>
      <c r="F1234" s="101"/>
      <c r="G1234" s="149"/>
      <c r="H1234" s="97"/>
      <c r="I1234" s="97"/>
      <c r="J1234" s="96"/>
      <c r="K1234" s="97"/>
      <c r="L1234" s="34">
        <f t="shared" si="53"/>
        <v>0</v>
      </c>
      <c r="M1234" s="35" t="s">
        <v>92</v>
      </c>
      <c r="N1234" s="35" t="s">
        <v>8</v>
      </c>
      <c r="O1234" s="43" t="str">
        <f>IF(AND('331-CT'!$G$5=TH!G1234,OR(M1234="331",N1234="331")),"x","")</f>
        <v/>
      </c>
      <c r="P1234" s="43" t="str">
        <f>IF(AND(A1234='111'!$L$11,OR($M1234=$P$7,$N1234=$P$7)),"x","")</f>
        <v/>
      </c>
      <c r="Q1234" s="43" t="str">
        <f>IF(AND($M1234=$P$7,$A1234&lt;'111'!$L$11),"x","")</f>
        <v/>
      </c>
      <c r="R1234" s="43" t="str">
        <f>IF(AND($N1234=$P$7,$A1234&lt;'111'!$L$11),"x","")</f>
        <v/>
      </c>
    </row>
    <row r="1235" spans="1:18" ht="15.75" customHeight="1">
      <c r="A1235" s="32">
        <f t="shared" si="51"/>
        <v>1</v>
      </c>
      <c r="B1235" s="33">
        <f t="shared" si="52"/>
        <v>0</v>
      </c>
      <c r="C1235" s="108"/>
      <c r="D1235" s="33"/>
      <c r="E1235" s="86"/>
      <c r="F1235" s="101"/>
      <c r="G1235" s="149"/>
      <c r="H1235" s="97"/>
      <c r="I1235" s="97"/>
      <c r="J1235" s="96"/>
      <c r="K1235" s="97"/>
      <c r="L1235" s="34">
        <f t="shared" si="53"/>
        <v>0</v>
      </c>
      <c r="M1235" s="35" t="s">
        <v>92</v>
      </c>
      <c r="N1235" s="35" t="s">
        <v>8</v>
      </c>
      <c r="O1235" s="43" t="str">
        <f>IF(AND('331-CT'!$G$5=TH!G1235,OR(M1235="331",N1235="331")),"x","")</f>
        <v/>
      </c>
      <c r="P1235" s="43" t="str">
        <f>IF(AND(A1235='111'!$L$11,OR($M1235=$P$7,$N1235=$P$7)),"x","")</f>
        <v/>
      </c>
      <c r="Q1235" s="43" t="str">
        <f>IF(AND($M1235=$P$7,$A1235&lt;'111'!$L$11),"x","")</f>
        <v/>
      </c>
      <c r="R1235" s="43" t="str">
        <f>IF(AND($N1235=$P$7,$A1235&lt;'111'!$L$11),"x","")</f>
        <v/>
      </c>
    </row>
    <row r="1236" spans="1:18" ht="15.75" customHeight="1">
      <c r="A1236" s="32">
        <f t="shared" si="51"/>
        <v>1</v>
      </c>
      <c r="B1236" s="33">
        <f t="shared" si="52"/>
        <v>0</v>
      </c>
      <c r="C1236" s="108"/>
      <c r="D1236" s="33"/>
      <c r="E1236" s="86"/>
      <c r="F1236" s="101"/>
      <c r="G1236" s="149"/>
      <c r="H1236" s="97"/>
      <c r="I1236" s="97"/>
      <c r="J1236" s="96"/>
      <c r="K1236" s="97"/>
      <c r="L1236" s="34">
        <f t="shared" si="53"/>
        <v>0</v>
      </c>
      <c r="M1236" s="35" t="s">
        <v>92</v>
      </c>
      <c r="N1236" s="35" t="s">
        <v>8</v>
      </c>
      <c r="O1236" s="43" t="str">
        <f>IF(AND('331-CT'!$G$5=TH!G1236,OR(M1236="331",N1236="331")),"x","")</f>
        <v/>
      </c>
      <c r="P1236" s="43" t="str">
        <f>IF(AND(A1236='111'!$L$11,OR($M1236=$P$7,$N1236=$P$7)),"x","")</f>
        <v/>
      </c>
      <c r="Q1236" s="43" t="str">
        <f>IF(AND($M1236=$P$7,$A1236&lt;'111'!$L$11),"x","")</f>
        <v/>
      </c>
      <c r="R1236" s="43" t="str">
        <f>IF(AND($N1236=$P$7,$A1236&lt;'111'!$L$11),"x","")</f>
        <v/>
      </c>
    </row>
    <row r="1237" spans="1:18" ht="15.75" customHeight="1">
      <c r="A1237" s="32">
        <f t="shared" ref="A1237:A1239" si="114">IF(B1237&lt;&gt;"",MONTH(B1237),"")</f>
        <v>1</v>
      </c>
      <c r="B1237" s="33">
        <f t="shared" ref="B1237:B1239" si="115">D1237</f>
        <v>0</v>
      </c>
      <c r="C1237" s="108"/>
      <c r="D1237" s="33"/>
      <c r="E1237" s="86"/>
      <c r="F1237" s="101"/>
      <c r="G1237" s="149"/>
      <c r="H1237" s="97"/>
      <c r="I1237" s="97"/>
      <c r="J1237" s="96"/>
      <c r="K1237" s="97"/>
      <c r="L1237" s="34">
        <f t="shared" ref="L1237:L1239" si="116">ROUND(H1237*I1237,-3)</f>
        <v>0</v>
      </c>
      <c r="M1237" s="35" t="s">
        <v>92</v>
      </c>
      <c r="N1237" s="35" t="s">
        <v>8</v>
      </c>
      <c r="O1237" s="43" t="str">
        <f>IF(AND('331-CT'!$G$5=TH!G1237,OR(M1237="331",N1237="331")),"x","")</f>
        <v/>
      </c>
      <c r="P1237" s="43" t="str">
        <f>IF(AND(A1237='111'!$L$11,OR($M1237=$P$7,$N1237=$P$7)),"x","")</f>
        <v/>
      </c>
      <c r="Q1237" s="43" t="str">
        <f>IF(AND($M1237=$P$7,$A1237&lt;'111'!$L$11),"x","")</f>
        <v/>
      </c>
      <c r="R1237" s="43" t="str">
        <f>IF(AND($N1237=$P$7,$A1237&lt;'111'!$L$11),"x","")</f>
        <v/>
      </c>
    </row>
    <row r="1238" spans="1:18" ht="15.75" customHeight="1">
      <c r="A1238" s="32">
        <f t="shared" si="114"/>
        <v>1</v>
      </c>
      <c r="B1238" s="33">
        <f t="shared" si="115"/>
        <v>0</v>
      </c>
      <c r="C1238" s="108"/>
      <c r="D1238" s="33"/>
      <c r="E1238" s="86"/>
      <c r="F1238" s="101"/>
      <c r="G1238" s="149"/>
      <c r="H1238" s="97"/>
      <c r="I1238" s="97"/>
      <c r="J1238" s="96"/>
      <c r="K1238" s="97"/>
      <c r="L1238" s="34">
        <f t="shared" si="116"/>
        <v>0</v>
      </c>
      <c r="M1238" s="35" t="s">
        <v>92</v>
      </c>
      <c r="N1238" s="35" t="s">
        <v>8</v>
      </c>
      <c r="O1238" s="43" t="str">
        <f>IF(AND('331-CT'!$G$5=TH!G1238,OR(M1238="331",N1238="331")),"x","")</f>
        <v/>
      </c>
      <c r="P1238" s="43" t="str">
        <f>IF(AND(A1238='111'!$L$11,OR($M1238=$P$7,$N1238=$P$7)),"x","")</f>
        <v/>
      </c>
      <c r="Q1238" s="43" t="str">
        <f>IF(AND($M1238=$P$7,$A1238&lt;'111'!$L$11),"x","")</f>
        <v/>
      </c>
      <c r="R1238" s="43" t="str">
        <f>IF(AND($N1238=$P$7,$A1238&lt;'111'!$L$11),"x","")</f>
        <v/>
      </c>
    </row>
    <row r="1239" spans="1:18" ht="15.75" customHeight="1">
      <c r="A1239" s="32">
        <f t="shared" si="114"/>
        <v>1</v>
      </c>
      <c r="B1239" s="33">
        <f t="shared" si="115"/>
        <v>0</v>
      </c>
      <c r="C1239" s="108"/>
      <c r="D1239" s="33"/>
      <c r="E1239" s="86"/>
      <c r="F1239" s="101"/>
      <c r="G1239" s="149"/>
      <c r="H1239" s="97"/>
      <c r="I1239" s="97"/>
      <c r="J1239" s="96"/>
      <c r="K1239" s="97"/>
      <c r="L1239" s="34">
        <f t="shared" si="116"/>
        <v>0</v>
      </c>
      <c r="M1239" s="35" t="s">
        <v>92</v>
      </c>
      <c r="N1239" s="35" t="s">
        <v>8</v>
      </c>
      <c r="O1239" s="43" t="str">
        <f>IF(AND('331-CT'!$G$5=TH!G1239,OR(M1239="331",N1239="331")),"x","")</f>
        <v/>
      </c>
      <c r="P1239" s="43" t="str">
        <f>IF(AND(A1239='111'!$L$11,OR($M1239=$P$7,$N1239=$P$7)),"x","")</f>
        <v/>
      </c>
      <c r="Q1239" s="43" t="str">
        <f>IF(AND($M1239=$P$7,$A1239&lt;'111'!$L$11),"x","")</f>
        <v/>
      </c>
      <c r="R1239" s="43" t="str">
        <f>IF(AND($N1239=$P$7,$A1239&lt;'111'!$L$11),"x","")</f>
        <v/>
      </c>
    </row>
    <row r="1240" spans="1:18" ht="15.75" customHeight="1">
      <c r="A1240" s="32">
        <f t="shared" ref="A1240:A1242" si="117">IF(B1240&lt;&gt;"",MONTH(B1240),"")</f>
        <v>1</v>
      </c>
      <c r="B1240" s="33">
        <f t="shared" ref="B1240:B1242" si="118">D1240</f>
        <v>0</v>
      </c>
      <c r="C1240" s="108"/>
      <c r="D1240" s="33"/>
      <c r="E1240" s="86"/>
      <c r="F1240" s="101"/>
      <c r="G1240" s="149"/>
      <c r="H1240" s="97"/>
      <c r="I1240" s="97"/>
      <c r="J1240" s="96"/>
      <c r="K1240" s="97"/>
      <c r="L1240" s="34">
        <f t="shared" ref="L1240:L1242" si="119">ROUND(H1240*I1240,-3)</f>
        <v>0</v>
      </c>
      <c r="M1240" s="35" t="s">
        <v>92</v>
      </c>
      <c r="N1240" s="35" t="s">
        <v>8</v>
      </c>
      <c r="O1240" s="43" t="str">
        <f>IF(AND('331-CT'!$G$5=TH!G1240,OR(M1240="331",N1240="331")),"x","")</f>
        <v/>
      </c>
      <c r="P1240" s="43" t="str">
        <f>IF(AND(A1240='111'!$L$11,OR($M1240=$P$7,$N1240=$P$7)),"x","")</f>
        <v/>
      </c>
      <c r="Q1240" s="43" t="str">
        <f>IF(AND($M1240=$P$7,$A1240&lt;'111'!$L$11),"x","")</f>
        <v/>
      </c>
      <c r="R1240" s="43" t="str">
        <f>IF(AND($N1240=$P$7,$A1240&lt;'111'!$L$11),"x","")</f>
        <v/>
      </c>
    </row>
    <row r="1241" spans="1:18" ht="15.75" customHeight="1">
      <c r="A1241" s="32">
        <f t="shared" si="117"/>
        <v>1</v>
      </c>
      <c r="B1241" s="33">
        <f t="shared" si="118"/>
        <v>0</v>
      </c>
      <c r="C1241" s="108"/>
      <c r="D1241" s="33"/>
      <c r="E1241" s="86"/>
      <c r="F1241" s="101"/>
      <c r="G1241" s="149"/>
      <c r="H1241" s="97"/>
      <c r="I1241" s="97"/>
      <c r="J1241" s="96"/>
      <c r="K1241" s="97"/>
      <c r="L1241" s="34">
        <f t="shared" si="119"/>
        <v>0</v>
      </c>
      <c r="M1241" s="35" t="s">
        <v>92</v>
      </c>
      <c r="N1241" s="35" t="s">
        <v>8</v>
      </c>
      <c r="O1241" s="43" t="str">
        <f>IF(AND('331-CT'!$G$5=TH!G1241,OR(M1241="331",N1241="331")),"x","")</f>
        <v/>
      </c>
      <c r="P1241" s="43" t="str">
        <f>IF(AND(A1241='111'!$L$11,OR($M1241=$P$7,$N1241=$P$7)),"x","")</f>
        <v/>
      </c>
      <c r="Q1241" s="43" t="str">
        <f>IF(AND($M1241=$P$7,$A1241&lt;'111'!$L$11),"x","")</f>
        <v/>
      </c>
      <c r="R1241" s="43" t="str">
        <f>IF(AND($N1241=$P$7,$A1241&lt;'111'!$L$11),"x","")</f>
        <v/>
      </c>
    </row>
    <row r="1242" spans="1:18" ht="15.75" customHeight="1">
      <c r="A1242" s="32">
        <f t="shared" si="117"/>
        <v>1</v>
      </c>
      <c r="B1242" s="33">
        <f t="shared" si="118"/>
        <v>0</v>
      </c>
      <c r="C1242" s="108"/>
      <c r="D1242" s="33"/>
      <c r="E1242" s="86"/>
      <c r="F1242" s="101"/>
      <c r="G1242" s="149"/>
      <c r="H1242" s="97"/>
      <c r="I1242" s="97"/>
      <c r="J1242" s="96"/>
      <c r="K1242" s="97"/>
      <c r="L1242" s="34">
        <f t="shared" si="119"/>
        <v>0</v>
      </c>
      <c r="M1242" s="35" t="s">
        <v>92</v>
      </c>
      <c r="N1242" s="35" t="s">
        <v>8</v>
      </c>
      <c r="O1242" s="43" t="str">
        <f>IF(AND('331-CT'!$G$5=TH!G1242,OR(M1242="331",N1242="331")),"x","")</f>
        <v/>
      </c>
      <c r="P1242" s="43" t="str">
        <f>IF(AND(A1242='111'!$L$11,OR($M1242=$P$7,$N1242=$P$7)),"x","")</f>
        <v/>
      </c>
      <c r="Q1242" s="43" t="str">
        <f>IF(AND($M1242=$P$7,$A1242&lt;'111'!$L$11),"x","")</f>
        <v/>
      </c>
      <c r="R1242" s="43" t="str">
        <f>IF(AND($N1242=$P$7,$A1242&lt;'111'!$L$11),"x","")</f>
        <v/>
      </c>
    </row>
    <row r="1243" spans="1:18" ht="15.75" customHeight="1">
      <c r="A1243" s="32">
        <f t="shared" si="51"/>
        <v>1</v>
      </c>
      <c r="B1243" s="33">
        <f t="shared" si="52"/>
        <v>0</v>
      </c>
      <c r="C1243" s="108"/>
      <c r="D1243" s="33"/>
      <c r="E1243" s="86"/>
      <c r="F1243" s="101"/>
      <c r="G1243" s="149"/>
      <c r="H1243" s="97"/>
      <c r="I1243" s="97"/>
      <c r="J1243" s="96"/>
      <c r="K1243" s="97"/>
      <c r="L1243" s="34">
        <f t="shared" si="53"/>
        <v>0</v>
      </c>
      <c r="M1243" s="35" t="s">
        <v>92</v>
      </c>
      <c r="N1243" s="35" t="s">
        <v>8</v>
      </c>
      <c r="O1243" s="43" t="str">
        <f>IF(AND('331-CT'!$G$5=TH!G1243,OR(M1243="331",N1243="331")),"x","")</f>
        <v/>
      </c>
      <c r="P1243" s="43" t="str">
        <f>IF(AND(A1243='111'!$L$11,OR($M1243=$P$7,$N1243=$P$7)),"x","")</f>
        <v/>
      </c>
      <c r="Q1243" s="43" t="str">
        <f>IF(AND($M1243=$P$7,$A1243&lt;'111'!$L$11),"x","")</f>
        <v/>
      </c>
      <c r="R1243" s="43" t="str">
        <f>IF(AND($N1243=$P$7,$A1243&lt;'111'!$L$11),"x","")</f>
        <v/>
      </c>
    </row>
    <row r="1244" spans="1:18" ht="15.75" customHeight="1">
      <c r="A1244" s="32">
        <f t="shared" si="51"/>
        <v>1</v>
      </c>
      <c r="B1244" s="33">
        <f t="shared" si="52"/>
        <v>0</v>
      </c>
      <c r="C1244" s="108"/>
      <c r="D1244" s="33"/>
      <c r="E1244" s="86"/>
      <c r="F1244" s="101"/>
      <c r="G1244" s="149"/>
      <c r="H1244" s="97"/>
      <c r="I1244" s="97"/>
      <c r="J1244" s="96"/>
      <c r="K1244" s="97"/>
      <c r="L1244" s="34">
        <f t="shared" si="53"/>
        <v>0</v>
      </c>
      <c r="M1244" s="35" t="s">
        <v>92</v>
      </c>
      <c r="N1244" s="35" t="s">
        <v>8</v>
      </c>
      <c r="O1244" s="43" t="str">
        <f>IF(AND('331-CT'!$G$5=TH!G1244,OR(M1244="331",N1244="331")),"x","")</f>
        <v/>
      </c>
      <c r="P1244" s="43" t="str">
        <f>IF(AND(A1244='111'!$L$11,OR($M1244=$P$7,$N1244=$P$7)),"x","")</f>
        <v/>
      </c>
      <c r="Q1244" s="43" t="str">
        <f>IF(AND($M1244=$P$7,$A1244&lt;'111'!$L$11),"x","")</f>
        <v/>
      </c>
      <c r="R1244" s="43" t="str">
        <f>IF(AND($N1244=$P$7,$A1244&lt;'111'!$L$11),"x","")</f>
        <v/>
      </c>
    </row>
    <row r="1245" spans="1:18" ht="15.75" customHeight="1">
      <c r="A1245" s="32">
        <f t="shared" si="51"/>
        <v>1</v>
      </c>
      <c r="B1245" s="33">
        <f t="shared" si="52"/>
        <v>0</v>
      </c>
      <c r="C1245" s="108"/>
      <c r="D1245" s="33"/>
      <c r="E1245" s="86"/>
      <c r="F1245" s="101"/>
      <c r="G1245" s="149"/>
      <c r="H1245" s="97"/>
      <c r="I1245" s="97"/>
      <c r="J1245" s="96"/>
      <c r="K1245" s="97"/>
      <c r="L1245" s="34">
        <f t="shared" si="53"/>
        <v>0</v>
      </c>
      <c r="M1245" s="35" t="s">
        <v>92</v>
      </c>
      <c r="N1245" s="35" t="s">
        <v>8</v>
      </c>
      <c r="O1245" s="43" t="str">
        <f>IF(AND('331-CT'!$G$5=TH!G1245,OR(M1245="331",N1245="331")),"x","")</f>
        <v/>
      </c>
      <c r="P1245" s="43" t="str">
        <f>IF(AND(A1245='111'!$L$11,OR($M1245=$P$7,$N1245=$P$7)),"x","")</f>
        <v/>
      </c>
      <c r="Q1245" s="43" t="str">
        <f>IF(AND($M1245=$P$7,$A1245&lt;'111'!$L$11),"x","")</f>
        <v/>
      </c>
      <c r="R1245" s="43" t="str">
        <f>IF(AND($N1245=$P$7,$A1245&lt;'111'!$L$11),"x","")</f>
        <v/>
      </c>
    </row>
    <row r="1246" spans="1:18" ht="15.75" hidden="1" customHeight="1">
      <c r="A1246" s="32" t="str">
        <f t="shared" si="51"/>
        <v/>
      </c>
      <c r="B1246" s="85"/>
      <c r="C1246" s="108"/>
      <c r="D1246" s="33"/>
      <c r="E1246" s="36"/>
      <c r="F1246" s="101"/>
      <c r="G1246" s="151"/>
      <c r="H1246" s="97"/>
      <c r="I1246" s="97"/>
      <c r="J1246" s="96"/>
      <c r="K1246" s="97"/>
      <c r="L1246" s="34"/>
      <c r="M1246" s="35"/>
      <c r="N1246" s="35"/>
      <c r="O1246" s="43" t="str">
        <f>IF(AND('331-CT'!$G$5=TH!G1246,OR(M1246="331",N1246="331")),"x","")</f>
        <v/>
      </c>
      <c r="P1246" s="43" t="str">
        <f>IF(AND(A1246='111'!$L$11,OR($M1246=$P$7,$N1246=$P$7)),"x","")</f>
        <v/>
      </c>
      <c r="Q1246" s="43" t="str">
        <f>IF(AND($M1246=$P$7,$A1246&lt;'111'!$L$11),"x","")</f>
        <v/>
      </c>
      <c r="R1246" s="43" t="str">
        <f>IF(AND($N1246=$P$7,$A1246&lt;'111'!$L$11),"x","")</f>
        <v/>
      </c>
    </row>
    <row r="1255" spans="12:12">
      <c r="L1255" s="98">
        <f>SUBTOTAL(9,L12:L1246)</f>
        <v>13315780000</v>
      </c>
    </row>
  </sheetData>
  <autoFilter ref="A9:R1246">
    <filterColumn colId="12">
      <filters>
        <filter val="1521"/>
      </filters>
    </filterColumn>
  </autoFilter>
  <sortState ref="A12:S801">
    <sortCondition ref="D12:D801"/>
  </sortState>
  <mergeCells count="14">
    <mergeCell ref="B4:N4"/>
    <mergeCell ref="B5:N5"/>
    <mergeCell ref="B7:B8"/>
    <mergeCell ref="C7:D7"/>
    <mergeCell ref="E7:E8"/>
    <mergeCell ref="L7:L8"/>
    <mergeCell ref="M7:N7"/>
    <mergeCell ref="F7:F8"/>
    <mergeCell ref="A7:A8"/>
    <mergeCell ref="G7:G8"/>
    <mergeCell ref="J7:K7"/>
    <mergeCell ref="P7:R8"/>
    <mergeCell ref="O7:O8"/>
    <mergeCell ref="H7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44"/>
  <sheetViews>
    <sheetView topLeftCell="A10" zoomScale="90" workbookViewId="0">
      <pane ySplit="4" topLeftCell="A56" activePane="bottomLeft" state="frozen"/>
      <selection activeCell="B40" sqref="B40:H50"/>
      <selection pane="bottomLeft" activeCell="E74" sqref="E74"/>
    </sheetView>
  </sheetViews>
  <sheetFormatPr defaultRowHeight="15"/>
  <cols>
    <col min="1" max="2" width="8.7109375" style="51" customWidth="1"/>
    <col min="3" max="4" width="6.5703125" style="51" customWidth="1"/>
    <col min="5" max="5" width="38.5703125" style="51" customWidth="1"/>
    <col min="6" max="6" width="6.28515625" style="51" customWidth="1"/>
    <col min="7" max="8" width="16" style="51" customWidth="1"/>
    <col min="9" max="9" width="15.7109375" style="51" customWidth="1"/>
    <col min="10" max="10" width="6.28515625" style="51" customWidth="1"/>
    <col min="11" max="11" width="2.140625" style="51" customWidth="1"/>
    <col min="12" max="12" width="10" style="51" customWidth="1"/>
    <col min="13" max="13" width="3.28515625" style="51" customWidth="1"/>
    <col min="14" max="14" width="9.140625" style="51" customWidth="1"/>
    <col min="15" max="15" width="9.140625" style="51"/>
    <col min="16" max="16" width="12.28515625" style="51" customWidth="1"/>
    <col min="17" max="16384" width="9.140625" style="51"/>
  </cols>
  <sheetData>
    <row r="1" spans="1:16" s="3" customFormat="1" ht="16.5" customHeight="1">
      <c r="A1" s="77" t="s">
        <v>41</v>
      </c>
      <c r="B1" s="2"/>
      <c r="C1" s="2"/>
      <c r="D1" s="2"/>
      <c r="E1" s="2"/>
      <c r="G1" s="195" t="s">
        <v>44</v>
      </c>
      <c r="H1" s="195"/>
      <c r="I1" s="195"/>
      <c r="J1" s="195"/>
    </row>
    <row r="2" spans="1:16" s="3" customFormat="1" ht="16.5" customHeight="1">
      <c r="A2" s="48" t="s">
        <v>42</v>
      </c>
      <c r="B2" s="16"/>
      <c r="C2" s="16"/>
      <c r="D2" s="16"/>
      <c r="E2" s="16"/>
      <c r="G2" s="196" t="s">
        <v>45</v>
      </c>
      <c r="H2" s="196"/>
      <c r="I2" s="196"/>
      <c r="J2" s="196"/>
    </row>
    <row r="3" spans="1:16" s="3" customFormat="1" ht="16.5" customHeight="1">
      <c r="A3" s="4"/>
      <c r="B3" s="16"/>
      <c r="C3" s="49"/>
      <c r="D3" s="49"/>
      <c r="E3" s="16"/>
      <c r="G3" s="196"/>
      <c r="H3" s="196"/>
      <c r="I3" s="196"/>
      <c r="J3" s="196"/>
    </row>
    <row r="4" spans="1:16" s="3" customFormat="1" ht="6.75" customHeight="1">
      <c r="A4" s="16"/>
      <c r="B4" s="16"/>
      <c r="C4" s="16"/>
      <c r="D4" s="16"/>
      <c r="E4" s="16"/>
      <c r="G4" s="50"/>
      <c r="H4" s="50"/>
      <c r="I4" s="50"/>
      <c r="J4" s="50"/>
    </row>
    <row r="5" spans="1:16" ht="24.75" customHeight="1">
      <c r="A5" s="197" t="s">
        <v>46</v>
      </c>
      <c r="B5" s="197"/>
      <c r="C5" s="197"/>
      <c r="D5" s="197"/>
      <c r="E5" s="197"/>
      <c r="F5" s="197"/>
      <c r="G5" s="197"/>
      <c r="H5" s="197"/>
      <c r="I5" s="197"/>
      <c r="J5" s="197"/>
    </row>
    <row r="6" spans="1:16" ht="14.25" customHeight="1">
      <c r="A6" s="199" t="str">
        <f>$L$11&amp;" / 2015"</f>
        <v>6 / 2015</v>
      </c>
      <c r="B6" s="199"/>
      <c r="C6" s="199"/>
      <c r="D6" s="199"/>
      <c r="E6" s="199"/>
      <c r="F6" s="199"/>
      <c r="G6" s="199"/>
      <c r="H6" s="199"/>
      <c r="I6" s="199"/>
      <c r="J6" s="199"/>
    </row>
    <row r="7" spans="1:16">
      <c r="A7" s="198" t="s">
        <v>47</v>
      </c>
      <c r="B7" s="198"/>
      <c r="C7" s="198"/>
      <c r="D7" s="198"/>
      <c r="E7" s="198"/>
      <c r="F7" s="198"/>
      <c r="G7" s="198"/>
      <c r="H7" s="198"/>
      <c r="I7" s="198"/>
      <c r="J7" s="198"/>
    </row>
    <row r="8" spans="1:16">
      <c r="A8" s="198" t="s">
        <v>48</v>
      </c>
      <c r="B8" s="198"/>
      <c r="C8" s="198"/>
      <c r="D8" s="198"/>
      <c r="E8" s="198"/>
      <c r="F8" s="198"/>
      <c r="G8" s="198"/>
      <c r="H8" s="198"/>
      <c r="I8" s="198"/>
      <c r="J8" s="198"/>
    </row>
    <row r="9" spans="1:16">
      <c r="A9" s="52"/>
      <c r="I9" s="52" t="s">
        <v>49</v>
      </c>
    </row>
    <row r="10" spans="1:16" ht="33" customHeight="1" thickBot="1">
      <c r="A10" s="193" t="s">
        <v>16</v>
      </c>
      <c r="B10" s="193" t="s">
        <v>50</v>
      </c>
      <c r="C10" s="192" t="s">
        <v>51</v>
      </c>
      <c r="D10" s="192"/>
      <c r="E10" s="192" t="s">
        <v>0</v>
      </c>
      <c r="F10" s="193" t="s">
        <v>13</v>
      </c>
      <c r="G10" s="192" t="s">
        <v>17</v>
      </c>
      <c r="H10" s="192"/>
      <c r="I10" s="192" t="s">
        <v>52</v>
      </c>
      <c r="J10" s="192" t="s">
        <v>53</v>
      </c>
      <c r="L10" s="78"/>
      <c r="O10" s="51" t="s">
        <v>75</v>
      </c>
      <c r="P10" s="102">
        <v>574814000</v>
      </c>
    </row>
    <row r="11" spans="1:16" ht="24" customHeight="1" thickBot="1">
      <c r="A11" s="194"/>
      <c r="B11" s="194"/>
      <c r="C11" s="53" t="s">
        <v>54</v>
      </c>
      <c r="D11" s="53" t="s">
        <v>55</v>
      </c>
      <c r="E11" s="192"/>
      <c r="F11" s="194"/>
      <c r="G11" s="53" t="s">
        <v>18</v>
      </c>
      <c r="H11" s="53" t="s">
        <v>19</v>
      </c>
      <c r="I11" s="192"/>
      <c r="J11" s="192"/>
      <c r="L11" s="80">
        <v>6</v>
      </c>
    </row>
    <row r="12" spans="1:16" s="54" customFormat="1" ht="11.25" customHeight="1">
      <c r="A12" s="55" t="s">
        <v>2</v>
      </c>
      <c r="B12" s="55" t="s">
        <v>3</v>
      </c>
      <c r="C12" s="55" t="s">
        <v>4</v>
      </c>
      <c r="D12" s="55" t="s">
        <v>5</v>
      </c>
      <c r="E12" s="55" t="s">
        <v>6</v>
      </c>
      <c r="F12" s="55" t="s">
        <v>56</v>
      </c>
      <c r="G12" s="55">
        <v>1</v>
      </c>
      <c r="H12" s="55">
        <v>2</v>
      </c>
      <c r="I12" s="55">
        <v>3</v>
      </c>
      <c r="J12" s="55" t="s">
        <v>57</v>
      </c>
    </row>
    <row r="13" spans="1:16" s="56" customFormat="1" ht="19.5" customHeight="1">
      <c r="A13" s="57"/>
      <c r="B13" s="57"/>
      <c r="C13" s="57"/>
      <c r="D13" s="57"/>
      <c r="E13" s="57" t="s">
        <v>58</v>
      </c>
      <c r="F13" s="58"/>
      <c r="G13" s="59"/>
      <c r="H13" s="57"/>
      <c r="I13" s="79">
        <f>IF($L$11="All",$P$10,P10+SUMIF(_N111,"x",TH)-SUMIF(_C111,"x",TH))</f>
        <v>23767000</v>
      </c>
      <c r="J13" s="57"/>
    </row>
    <row r="14" spans="1:16" ht="19.5" customHeight="1">
      <c r="A14" s="60">
        <f ca="1">IF(ROWS($1:1)&gt;COUNT(Dong1),"",OFFSET(TH!B$1,SMALL(Dong1,ROWS($1:1)),))</f>
        <v>42887</v>
      </c>
      <c r="B14" s="60">
        <f ca="1">IF(ROWS($1:1)&gt;COUNT(Dong1),"",OFFSET(TH!D$1,SMALL(Dong1,ROWS($1:1)),))</f>
        <v>42887</v>
      </c>
      <c r="C14" s="61" t="str">
        <f ca="1">IF(ROWS($1:1)&gt;COUNT(Dong1),"",IF(OFFSET(TH!M$1,SMALL(Dong1,ROWS($1:1)),)="1111",OFFSET(TH!C$1,SMALL(Dong1,ROWS($1:1)),),""))</f>
        <v/>
      </c>
      <c r="D14" s="62" t="str">
        <f ca="1">IF(ROWS($1:1)&gt;COUNT(Dong1),"",IF(OFFSET(TH!N$1,SMALL(Dong1,ROWS($1:1)),)="1111",OFFSET(TH!C$1,SMALL(Dong1,ROWS($1:1)),),""))</f>
        <v>C01</v>
      </c>
      <c r="E14" s="93" t="str">
        <f ca="1">IF(ROWS($1:1)&gt;COUNT(Dong1),"",OFFSET(TH!E$1,SMALL(Dong1,ROWS($1:1)),))</f>
        <v>Tiền gia công C.Vinh</v>
      </c>
      <c r="F14" s="64">
        <f ca="1">IF(ROWS($1:1)&gt;COUNT(Dong1),"",IF(OFFSET(TH!N$1,SMALL(Dong1,ROWS($1:1)),)="1111",OFFSET(TH!M$1,SMALL(Dong1,ROWS($1:1)),),OFFSET(TH!N$1,SMALL(Dong1,ROWS($1:1)),)))</f>
        <v>0</v>
      </c>
      <c r="G14" s="65">
        <f ca="1">IF(ROWS($1:1)&gt;COUNT(Dong1),"",IF(OFFSET(TH!M$1,SMALL(Dong1,ROWS($1:1)),)="1111",OFFSET(TH!L$1,SMALL(Dong1,ROWS($1:1)),),0))</f>
        <v>0</v>
      </c>
      <c r="H14" s="63">
        <f ca="1">IF(ROWS($1:1)&gt;COUNT(Dong1),"",IF(OFFSET(TH!N$1,SMALL(Dong1,ROWS($1:1)),)="1111",OFFSET(TH!L$1,SMALL(Dong1,ROWS($1:1)),),0))</f>
        <v>11897000</v>
      </c>
      <c r="I14" s="61">
        <f ca="1">IF(E14&lt;&gt;"",I13+G14-H14,0)</f>
        <v>11870000</v>
      </c>
      <c r="J14" s="66"/>
    </row>
    <row r="15" spans="1:16" ht="19.5" customHeight="1">
      <c r="A15" s="60">
        <f ca="1">IF(ROWS($1:2)&gt;COUNT(Dong1),"",OFFSET(TH!B$1,SMALL(Dong1,ROWS($1:2)),))</f>
        <v>42887</v>
      </c>
      <c r="B15" s="60">
        <f ca="1">IF(ROWS($1:2)&gt;COUNT(Dong1),"",OFFSET(TH!D$1,SMALL(Dong1,ROWS($1:2)),))</f>
        <v>42887</v>
      </c>
      <c r="C15" s="61" t="str">
        <f ca="1">IF(ROWS($1:2)&gt;COUNT(Dong1),"",IF(OFFSET(TH!M$1,SMALL(Dong1,ROWS($1:2)),)="1111",OFFSET(TH!C$1,SMALL(Dong1,ROWS($1:2)),),""))</f>
        <v>T01</v>
      </c>
      <c r="D15" s="62" t="str">
        <f ca="1">IF(ROWS($1:2)&gt;COUNT(Dong1),"",IF(OFFSET(TH!N$1,SMALL(Dong1,ROWS($1:2)),)="1111",OFFSET(TH!C$1,SMALL(Dong1,ROWS($1:2)),),""))</f>
        <v/>
      </c>
      <c r="E15" s="93" t="str">
        <f ca="1">IF(ROWS($1:2)&gt;COUNT(Dong1),"",OFFSET(TH!E$1,SMALL(Dong1,ROWS($1:2)),))</f>
        <v>Ông Dương TQ</v>
      </c>
      <c r="F15" s="64">
        <f ca="1">IF(ROWS($1:2)&gt;COUNT(Dong1),"",IF(OFFSET(TH!N$1,SMALL(Dong1,ROWS($1:2)),)="1111",OFFSET(TH!M$1,SMALL(Dong1,ROWS($1:2)),),OFFSET(TH!N$1,SMALL(Dong1,ROWS($1:2)),)))</f>
        <v>0</v>
      </c>
      <c r="G15" s="65">
        <f ca="1">IF(ROWS($1:2)&gt;COUNT(Dong1),"",IF(OFFSET(TH!M$1,SMALL(Dong1,ROWS($1:2)),)="1111",OFFSET(TH!L$1,SMALL(Dong1,ROWS($1:2)),),0))</f>
        <v>200000000</v>
      </c>
      <c r="H15" s="63">
        <f ca="1">IF(ROWS($1:2)&gt;COUNT(Dong1),"",IF(OFFSET(TH!N$1,SMALL(Dong1,ROWS($1:2)),)="1111",OFFSET(TH!L$1,SMALL(Dong1,ROWS($1:2)),),0))</f>
        <v>0</v>
      </c>
      <c r="I15" s="61">
        <f t="shared" ref="I15:I78" ca="1" si="0">IF(E15&lt;&gt;"",I14+G15-H15,0)</f>
        <v>211870000</v>
      </c>
      <c r="J15" s="66"/>
    </row>
    <row r="16" spans="1:16" ht="19.5" customHeight="1">
      <c r="A16" s="60">
        <f ca="1">IF(ROWS($1:3)&gt;COUNT(Dong1),"",OFFSET(TH!B$1,SMALL(Dong1,ROWS($1:3)),))</f>
        <v>42887</v>
      </c>
      <c r="B16" s="60">
        <f ca="1">IF(ROWS($1:3)&gt;COUNT(Dong1),"",OFFSET(TH!D$1,SMALL(Dong1,ROWS($1:3)),))</f>
        <v>42887</v>
      </c>
      <c r="C16" s="61" t="str">
        <f ca="1">IF(ROWS($1:3)&gt;COUNT(Dong1),"",IF(OFFSET(TH!M$1,SMALL(Dong1,ROWS($1:3)),)="1111",OFFSET(TH!C$1,SMALL(Dong1,ROWS($1:3)),),""))</f>
        <v/>
      </c>
      <c r="D16" s="62" t="str">
        <f ca="1">IF(ROWS($1:3)&gt;COUNT(Dong1),"",IF(OFFSET(TH!N$1,SMALL(Dong1,ROWS($1:3)),)="1111",OFFSET(TH!C$1,SMALL(Dong1,ROWS($1:3)),),""))</f>
        <v>C02</v>
      </c>
      <c r="E16" s="93" t="str">
        <f ca="1">IF(ROWS($1:3)&gt;COUNT(Dong1),"",OFFSET(TH!E$1,SMALL(Dong1,ROWS($1:3)),))</f>
        <v>Trà Vinh - Ứng lương</v>
      </c>
      <c r="F16" s="64">
        <f ca="1">IF(ROWS($1:3)&gt;COUNT(Dong1),"",IF(OFFSET(TH!N$1,SMALL(Dong1,ROWS($1:3)),)="1111",OFFSET(TH!M$1,SMALL(Dong1,ROWS($1:3)),),OFFSET(TH!N$1,SMALL(Dong1,ROWS($1:3)),)))</f>
        <v>0</v>
      </c>
      <c r="G16" s="65">
        <f ca="1">IF(ROWS($1:3)&gt;COUNT(Dong1),"",IF(OFFSET(TH!M$1,SMALL(Dong1,ROWS($1:3)),)="1111",OFFSET(TH!L$1,SMALL(Dong1,ROWS($1:3)),),0))</f>
        <v>0</v>
      </c>
      <c r="H16" s="63">
        <f ca="1">IF(ROWS($1:3)&gt;COUNT(Dong1),"",IF(OFFSET(TH!N$1,SMALL(Dong1,ROWS($1:3)),)="1111",OFFSET(TH!L$1,SMALL(Dong1,ROWS($1:3)),),0))</f>
        <v>120040000</v>
      </c>
      <c r="I16" s="61">
        <f t="shared" ca="1" si="0"/>
        <v>91830000</v>
      </c>
      <c r="J16" s="66"/>
    </row>
    <row r="17" spans="1:10" ht="19.5" customHeight="1">
      <c r="A17" s="60">
        <f ca="1">IF(ROWS($1:4)&gt;COUNT(Dong1),"",OFFSET(TH!B$1,SMALL(Dong1,ROWS($1:4)),))</f>
        <v>42887</v>
      </c>
      <c r="B17" s="60">
        <f ca="1">IF(ROWS($1:4)&gt;COUNT(Dong1),"",OFFSET(TH!D$1,SMALL(Dong1,ROWS($1:4)),))</f>
        <v>42887</v>
      </c>
      <c r="C17" s="61" t="str">
        <f ca="1">IF(ROWS($1:4)&gt;COUNT(Dong1),"",IF(OFFSET(TH!M$1,SMALL(Dong1,ROWS($1:4)),)="1111",OFFSET(TH!C$1,SMALL(Dong1,ROWS($1:4)),),""))</f>
        <v/>
      </c>
      <c r="D17" s="62" t="str">
        <f ca="1">IF(ROWS($1:4)&gt;COUNT(Dong1),"",IF(OFFSET(TH!N$1,SMALL(Dong1,ROWS($1:4)),)="1111",OFFSET(TH!C$1,SMALL(Dong1,ROWS($1:4)),),""))</f>
        <v>C03</v>
      </c>
      <c r="E17" s="93" t="str">
        <f ca="1">IF(ROWS($1:4)&gt;COUNT(Dong1),"",OFFSET(TH!E$1,SMALL(Dong1,ROWS($1:4)),))</f>
        <v>Lải Vay - 3 Xuyên</v>
      </c>
      <c r="F17" s="64">
        <f ca="1">IF(ROWS($1:4)&gt;COUNT(Dong1),"",IF(OFFSET(TH!N$1,SMALL(Dong1,ROWS($1:4)),)="1111",OFFSET(TH!M$1,SMALL(Dong1,ROWS($1:4)),),OFFSET(TH!N$1,SMALL(Dong1,ROWS($1:4)),)))</f>
        <v>0</v>
      </c>
      <c r="G17" s="65">
        <f ca="1">IF(ROWS($1:4)&gt;COUNT(Dong1),"",IF(OFFSET(TH!M$1,SMALL(Dong1,ROWS($1:4)),)="1111",OFFSET(TH!L$1,SMALL(Dong1,ROWS($1:4)),),0))</f>
        <v>0</v>
      </c>
      <c r="H17" s="63">
        <f ca="1">IF(ROWS($1:4)&gt;COUNT(Dong1),"",IF(OFFSET(TH!N$1,SMALL(Dong1,ROWS($1:4)),)="1111",OFFSET(TH!L$1,SMALL(Dong1,ROWS($1:4)),),0))</f>
        <v>10517000</v>
      </c>
      <c r="I17" s="61">
        <f t="shared" ca="1" si="0"/>
        <v>81313000</v>
      </c>
      <c r="J17" s="66"/>
    </row>
    <row r="18" spans="1:10" ht="19.5" customHeight="1">
      <c r="A18" s="60">
        <f ca="1">IF(ROWS($1:5)&gt;COUNT(Dong1),"",OFFSET(TH!B$1,SMALL(Dong1,ROWS($1:5)),))</f>
        <v>42887</v>
      </c>
      <c r="B18" s="60">
        <f ca="1">IF(ROWS($1:5)&gt;COUNT(Dong1),"",OFFSET(TH!D$1,SMALL(Dong1,ROWS($1:5)),))</f>
        <v>42887</v>
      </c>
      <c r="C18" s="61" t="str">
        <f ca="1">IF(ROWS($1:5)&gt;COUNT(Dong1),"",IF(OFFSET(TH!M$1,SMALL(Dong1,ROWS($1:5)),)="1111",OFFSET(TH!C$1,SMALL(Dong1,ROWS($1:5)),),""))</f>
        <v/>
      </c>
      <c r="D18" s="62" t="str">
        <f ca="1">IF(ROWS($1:5)&gt;COUNT(Dong1),"",IF(OFFSET(TH!N$1,SMALL(Dong1,ROWS($1:5)),)="1111",OFFSET(TH!C$1,SMALL(Dong1,ROWS($1:5)),),""))</f>
        <v>C04</v>
      </c>
      <c r="E18" s="93" t="str">
        <f ca="1">IF(ROWS($1:5)&gt;COUNT(Dong1),"",OFFSET(TH!E$1,SMALL(Dong1,ROWS($1:5)),))</f>
        <v>Lãi vay - A Nghịa</v>
      </c>
      <c r="F18" s="64">
        <f ca="1">IF(ROWS($1:5)&gt;COUNT(Dong1),"",IF(OFFSET(TH!N$1,SMALL(Dong1,ROWS($1:5)),)="1111",OFFSET(TH!M$1,SMALL(Dong1,ROWS($1:5)),),OFFSET(TH!N$1,SMALL(Dong1,ROWS($1:5)),)))</f>
        <v>0</v>
      </c>
      <c r="G18" s="65">
        <f ca="1">IF(ROWS($1:5)&gt;COUNT(Dong1),"",IF(OFFSET(TH!M$1,SMALL(Dong1,ROWS($1:5)),)="1111",OFFSET(TH!L$1,SMALL(Dong1,ROWS($1:5)),),0))</f>
        <v>0</v>
      </c>
      <c r="H18" s="63">
        <f ca="1">IF(ROWS($1:5)&gt;COUNT(Dong1),"",IF(OFFSET(TH!N$1,SMALL(Dong1,ROWS($1:5)),)="1111",OFFSET(TH!L$1,SMALL(Dong1,ROWS($1:5)),),0))</f>
        <v>6017000</v>
      </c>
      <c r="I18" s="61">
        <f t="shared" ca="1" si="0"/>
        <v>75296000</v>
      </c>
      <c r="J18" s="66"/>
    </row>
    <row r="19" spans="1:10" ht="19.5" customHeight="1">
      <c r="A19" s="60">
        <f ca="1">IF(ROWS($1:6)&gt;COUNT(Dong1),"",OFFSET(TH!B$1,SMALL(Dong1,ROWS($1:6)),))</f>
        <v>42887</v>
      </c>
      <c r="B19" s="60">
        <f ca="1">IF(ROWS($1:6)&gt;COUNT(Dong1),"",OFFSET(TH!D$1,SMALL(Dong1,ROWS($1:6)),))</f>
        <v>42887</v>
      </c>
      <c r="C19" s="61" t="str">
        <f ca="1">IF(ROWS($1:6)&gt;COUNT(Dong1),"",IF(OFFSET(TH!M$1,SMALL(Dong1,ROWS($1:6)),)="1111",OFFSET(TH!C$1,SMALL(Dong1,ROWS($1:6)),),""))</f>
        <v>T02</v>
      </c>
      <c r="D19" s="62" t="str">
        <f ca="1">IF(ROWS($1:6)&gt;COUNT(Dong1),"",IF(OFFSET(TH!N$1,SMALL(Dong1,ROWS($1:6)),)="1111",OFFSET(TH!C$1,SMALL(Dong1,ROWS($1:6)),),""))</f>
        <v/>
      </c>
      <c r="E19" s="93" t="str">
        <f ca="1">IF(ROWS($1:6)&gt;COUNT(Dong1),"",OFFSET(TH!E$1,SMALL(Dong1,ROWS($1:6)),))</f>
        <v>Thu tiền PVCombank</v>
      </c>
      <c r="F19" s="64">
        <f ca="1">IF(ROWS($1:6)&gt;COUNT(Dong1),"",IF(OFFSET(TH!N$1,SMALL(Dong1,ROWS($1:6)),)="1111",OFFSET(TH!M$1,SMALL(Dong1,ROWS($1:6)),),OFFSET(TH!N$1,SMALL(Dong1,ROWS($1:6)),)))</f>
        <v>0</v>
      </c>
      <c r="G19" s="65">
        <f ca="1">IF(ROWS($1:6)&gt;COUNT(Dong1),"",IF(OFFSET(TH!M$1,SMALL(Dong1,ROWS($1:6)),)="1111",OFFSET(TH!L$1,SMALL(Dong1,ROWS($1:6)),),0))</f>
        <v>340000000</v>
      </c>
      <c r="H19" s="63">
        <f ca="1">IF(ROWS($1:6)&gt;COUNT(Dong1),"",IF(OFFSET(TH!N$1,SMALL(Dong1,ROWS($1:6)),)="1111",OFFSET(TH!L$1,SMALL(Dong1,ROWS($1:6)),),0))</f>
        <v>0</v>
      </c>
      <c r="I19" s="61">
        <f t="shared" ca="1" si="0"/>
        <v>415296000</v>
      </c>
      <c r="J19" s="66"/>
    </row>
    <row r="20" spans="1:10" ht="19.5" customHeight="1">
      <c r="A20" s="60">
        <f ca="1">IF(ROWS($1:7)&gt;COUNT(Dong1),"",OFFSET(TH!B$1,SMALL(Dong1,ROWS($1:7)),))</f>
        <v>42887</v>
      </c>
      <c r="B20" s="60">
        <f ca="1">IF(ROWS($1:7)&gt;COUNT(Dong1),"",OFFSET(TH!D$1,SMALL(Dong1,ROWS($1:7)),))</f>
        <v>42887</v>
      </c>
      <c r="C20" s="61" t="str">
        <f ca="1">IF(ROWS($1:7)&gt;COUNT(Dong1),"",IF(OFFSET(TH!M$1,SMALL(Dong1,ROWS($1:7)),)="1111",OFFSET(TH!C$1,SMALL(Dong1,ROWS($1:7)),),""))</f>
        <v/>
      </c>
      <c r="D20" s="62" t="str">
        <f ca="1">IF(ROWS($1:7)&gt;COUNT(Dong1),"",IF(OFFSET(TH!N$1,SMALL(Dong1,ROWS($1:7)),)="1111",OFFSET(TH!C$1,SMALL(Dong1,ROWS($1:7)),),""))</f>
        <v>C05</v>
      </c>
      <c r="E20" s="93" t="str">
        <f ca="1">IF(ROWS($1:7)&gt;COUNT(Dong1),"",OFFSET(TH!E$1,SMALL(Dong1,ROWS($1:7)),))</f>
        <v>T/ứng lương LA</v>
      </c>
      <c r="F20" s="64">
        <f ca="1">IF(ROWS($1:7)&gt;COUNT(Dong1),"",IF(OFFSET(TH!N$1,SMALL(Dong1,ROWS($1:7)),)="1111",OFFSET(TH!M$1,SMALL(Dong1,ROWS($1:7)),),OFFSET(TH!N$1,SMALL(Dong1,ROWS($1:7)),)))</f>
        <v>0</v>
      </c>
      <c r="G20" s="65">
        <f ca="1">IF(ROWS($1:7)&gt;COUNT(Dong1),"",IF(OFFSET(TH!M$1,SMALL(Dong1,ROWS($1:7)),)="1111",OFFSET(TH!L$1,SMALL(Dong1,ROWS($1:7)),),0))</f>
        <v>0</v>
      </c>
      <c r="H20" s="63">
        <f ca="1">IF(ROWS($1:7)&gt;COUNT(Dong1),"",IF(OFFSET(TH!N$1,SMALL(Dong1,ROWS($1:7)),)="1111",OFFSET(TH!L$1,SMALL(Dong1,ROWS($1:7)),),0))</f>
        <v>85571000</v>
      </c>
      <c r="I20" s="61">
        <f t="shared" ca="1" si="0"/>
        <v>329725000</v>
      </c>
      <c r="J20" s="66"/>
    </row>
    <row r="21" spans="1:10" ht="19.5" customHeight="1">
      <c r="A21" s="60">
        <f ca="1">IF(ROWS($1:8)&gt;COUNT(Dong1),"",OFFSET(TH!B$1,SMALL(Dong1,ROWS($1:8)),))</f>
        <v>42887</v>
      </c>
      <c r="B21" s="60">
        <f ca="1">IF(ROWS($1:8)&gt;COUNT(Dong1),"",OFFSET(TH!D$1,SMALL(Dong1,ROWS($1:8)),))</f>
        <v>42887</v>
      </c>
      <c r="C21" s="61" t="str">
        <f ca="1">IF(ROWS($1:8)&gt;COUNT(Dong1),"",IF(OFFSET(TH!M$1,SMALL(Dong1,ROWS($1:8)),)="1111",OFFSET(TH!C$1,SMALL(Dong1,ROWS($1:8)),),""))</f>
        <v/>
      </c>
      <c r="D21" s="62" t="str">
        <f ca="1">IF(ROWS($1:8)&gt;COUNT(Dong1),"",IF(OFFSET(TH!N$1,SMALL(Dong1,ROWS($1:8)),)="1111",OFFSET(TH!C$1,SMALL(Dong1,ROWS($1:8)),),""))</f>
        <v>C06</v>
      </c>
      <c r="E21" s="93" t="str">
        <f ca="1">IF(ROWS($1:8)&gt;COUNT(Dong1),"",OFFSET(TH!E$1,SMALL(Dong1,ROWS($1:8)),))</f>
        <v>Mua phí GT</v>
      </c>
      <c r="F21" s="64">
        <f ca="1">IF(ROWS($1:8)&gt;COUNT(Dong1),"",IF(OFFSET(TH!N$1,SMALL(Dong1,ROWS($1:8)),)="1111",OFFSET(TH!M$1,SMALL(Dong1,ROWS($1:8)),),OFFSET(TH!N$1,SMALL(Dong1,ROWS($1:8)),)))</f>
        <v>0</v>
      </c>
      <c r="G21" s="65">
        <f ca="1">IF(ROWS($1:8)&gt;COUNT(Dong1),"",IF(OFFSET(TH!M$1,SMALL(Dong1,ROWS($1:8)),)="1111",OFFSET(TH!L$1,SMALL(Dong1,ROWS($1:8)),),0))</f>
        <v>0</v>
      </c>
      <c r="H21" s="63">
        <f ca="1">IF(ROWS($1:8)&gt;COUNT(Dong1),"",IF(OFFSET(TH!N$1,SMALL(Dong1,ROWS($1:8)),)="1111",OFFSET(TH!L$1,SMALL(Dong1,ROWS($1:8)),),0))</f>
        <v>1700000</v>
      </c>
      <c r="I21" s="61">
        <f t="shared" ca="1" si="0"/>
        <v>328025000</v>
      </c>
      <c r="J21" s="66"/>
    </row>
    <row r="22" spans="1:10" ht="19.5" customHeight="1">
      <c r="A22" s="60">
        <f ca="1">IF(ROWS($1:9)&gt;COUNT(Dong1),"",OFFSET(TH!B$1,SMALL(Dong1,ROWS($1:9)),))</f>
        <v>42887</v>
      </c>
      <c r="B22" s="60">
        <f ca="1">IF(ROWS($1:9)&gt;COUNT(Dong1),"",OFFSET(TH!D$1,SMALL(Dong1,ROWS($1:9)),))</f>
        <v>42887</v>
      </c>
      <c r="C22" s="61" t="str">
        <f ca="1">IF(ROWS($1:9)&gt;COUNT(Dong1),"",IF(OFFSET(TH!M$1,SMALL(Dong1,ROWS($1:9)),)="1111",OFFSET(TH!C$1,SMALL(Dong1,ROWS($1:9)),),""))</f>
        <v/>
      </c>
      <c r="D22" s="62" t="str">
        <f ca="1">IF(ROWS($1:9)&gt;COUNT(Dong1),"",IF(OFFSET(TH!N$1,SMALL(Dong1,ROWS($1:9)),)="1111",OFFSET(TH!C$1,SMALL(Dong1,ROWS($1:9)),),""))</f>
        <v>C07</v>
      </c>
      <c r="E22" s="93" t="str">
        <f ca="1">IF(ROWS($1:9)&gt;COUNT(Dong1),"",OFFSET(TH!E$1,SMALL(Dong1,ROWS($1:9)),))</f>
        <v>Nộp Q4LA</v>
      </c>
      <c r="F22" s="64">
        <f ca="1">IF(ROWS($1:9)&gt;COUNT(Dong1),"",IF(OFFSET(TH!N$1,SMALL(Dong1,ROWS($1:9)),)="1111",OFFSET(TH!M$1,SMALL(Dong1,ROWS($1:9)),),OFFSET(TH!N$1,SMALL(Dong1,ROWS($1:9)),)))</f>
        <v>0</v>
      </c>
      <c r="G22" s="65">
        <f ca="1">IF(ROWS($1:9)&gt;COUNT(Dong1),"",IF(OFFSET(TH!M$1,SMALL(Dong1,ROWS($1:9)),)="1111",OFFSET(TH!L$1,SMALL(Dong1,ROWS($1:9)),),0))</f>
        <v>0</v>
      </c>
      <c r="H22" s="63">
        <f ca="1">IF(ROWS($1:9)&gt;COUNT(Dong1),"",IF(OFFSET(TH!N$1,SMALL(Dong1,ROWS($1:9)),)="1111",OFFSET(TH!L$1,SMALL(Dong1,ROWS($1:9)),),0))</f>
        <v>5000000</v>
      </c>
      <c r="I22" s="61">
        <f t="shared" ca="1" si="0"/>
        <v>323025000</v>
      </c>
      <c r="J22" s="66"/>
    </row>
    <row r="23" spans="1:10" ht="19.5" customHeight="1">
      <c r="A23" s="60">
        <f ca="1">IF(ROWS($1:10)&gt;COUNT(Dong1),"",OFFSET(TH!B$1,SMALL(Dong1,ROWS($1:10)),))</f>
        <v>42887</v>
      </c>
      <c r="B23" s="60">
        <f ca="1">IF(ROWS($1:10)&gt;COUNT(Dong1),"",OFFSET(TH!D$1,SMALL(Dong1,ROWS($1:10)),))</f>
        <v>42887</v>
      </c>
      <c r="C23" s="61" t="str">
        <f ca="1">IF(ROWS($1:10)&gt;COUNT(Dong1),"",IF(OFFSET(TH!M$1,SMALL(Dong1,ROWS($1:10)),)="1111",OFFSET(TH!C$1,SMALL(Dong1,ROWS($1:10)),),""))</f>
        <v/>
      </c>
      <c r="D23" s="62" t="str">
        <f ca="1">IF(ROWS($1:10)&gt;COUNT(Dong1),"",IF(OFFSET(TH!N$1,SMALL(Dong1,ROWS($1:10)),)="1111",OFFSET(TH!C$1,SMALL(Dong1,ROWS($1:10)),),""))</f>
        <v>C08</v>
      </c>
      <c r="E23" s="93" t="str">
        <f ca="1">IF(ROWS($1:10)&gt;COUNT(Dong1),"",OFFSET(TH!E$1,SMALL(Dong1,ROWS($1:10)),))</f>
        <v>Chi tiền Choi Kyung Mỹ</v>
      </c>
      <c r="F23" s="64">
        <f ca="1">IF(ROWS($1:10)&gt;COUNT(Dong1),"",IF(OFFSET(TH!N$1,SMALL(Dong1,ROWS($1:10)),)="1111",OFFSET(TH!M$1,SMALL(Dong1,ROWS($1:10)),),OFFSET(TH!N$1,SMALL(Dong1,ROWS($1:10)),)))</f>
        <v>0</v>
      </c>
      <c r="G23" s="65">
        <f ca="1">IF(ROWS($1:10)&gt;COUNT(Dong1),"",IF(OFFSET(TH!M$1,SMALL(Dong1,ROWS($1:10)),)="1111",OFFSET(TH!L$1,SMALL(Dong1,ROWS($1:10)),),0))</f>
        <v>0</v>
      </c>
      <c r="H23" s="63">
        <f ca="1">IF(ROWS($1:10)&gt;COUNT(Dong1),"",IF(OFFSET(TH!N$1,SMALL(Dong1,ROWS($1:10)),)="1111",OFFSET(TH!L$1,SMALL(Dong1,ROWS($1:10)),),0))</f>
        <v>243000000</v>
      </c>
      <c r="I23" s="61">
        <f t="shared" ca="1" si="0"/>
        <v>80025000</v>
      </c>
      <c r="J23" s="66"/>
    </row>
    <row r="24" spans="1:10" ht="19.5" customHeight="1">
      <c r="A24" s="60">
        <f ca="1">IF(ROWS($1:11)&gt;COUNT(Dong1),"",OFFSET(TH!B$1,SMALL(Dong1,ROWS($1:11)),))</f>
        <v>42887</v>
      </c>
      <c r="B24" s="60">
        <f ca="1">IF(ROWS($1:11)&gt;COUNT(Dong1),"",OFFSET(TH!D$1,SMALL(Dong1,ROWS($1:11)),))</f>
        <v>42887</v>
      </c>
      <c r="C24" s="61" t="str">
        <f ca="1">IF(ROWS($1:11)&gt;COUNT(Dong1),"",IF(OFFSET(TH!M$1,SMALL(Dong1,ROWS($1:11)),)="1111",OFFSET(TH!C$1,SMALL(Dong1,ROWS($1:11)),),""))</f>
        <v/>
      </c>
      <c r="D24" s="62" t="str">
        <f ca="1">IF(ROWS($1:11)&gt;COUNT(Dong1),"",IF(OFFSET(TH!N$1,SMALL(Dong1,ROWS($1:11)),)="1111",OFFSET(TH!C$1,SMALL(Dong1,ROWS($1:11)),),""))</f>
        <v>C09</v>
      </c>
      <c r="E24" s="93" t="str">
        <f ca="1">IF(ROWS($1:11)&gt;COUNT(Dong1),"",OFFSET(TH!E$1,SMALL(Dong1,ROWS($1:11)),))</f>
        <v>Chi tiền 8</v>
      </c>
      <c r="F24" s="64">
        <f ca="1">IF(ROWS($1:11)&gt;COUNT(Dong1),"",IF(OFFSET(TH!N$1,SMALL(Dong1,ROWS($1:11)),)="1111",OFFSET(TH!M$1,SMALL(Dong1,ROWS($1:11)),),OFFSET(TH!N$1,SMALL(Dong1,ROWS($1:11)),)))</f>
        <v>0</v>
      </c>
      <c r="G24" s="65">
        <f ca="1">IF(ROWS($1:11)&gt;COUNT(Dong1),"",IF(OFFSET(TH!M$1,SMALL(Dong1,ROWS($1:11)),)="1111",OFFSET(TH!L$1,SMALL(Dong1,ROWS($1:11)),),0))</f>
        <v>0</v>
      </c>
      <c r="H24" s="63">
        <f ca="1">IF(ROWS($1:11)&gt;COUNT(Dong1),"",IF(OFFSET(TH!N$1,SMALL(Dong1,ROWS($1:11)),)="1111",OFFSET(TH!L$1,SMALL(Dong1,ROWS($1:11)),),0))</f>
        <v>3000000</v>
      </c>
      <c r="I24" s="61">
        <f t="shared" ca="1" si="0"/>
        <v>77025000</v>
      </c>
      <c r="J24" s="66"/>
    </row>
    <row r="25" spans="1:10" ht="19.5" customHeight="1">
      <c r="A25" s="60">
        <f ca="1">IF(ROWS($1:12)&gt;COUNT(Dong1),"",OFFSET(TH!B$1,SMALL(Dong1,ROWS($1:12)),))</f>
        <v>42887</v>
      </c>
      <c r="B25" s="60">
        <f ca="1">IF(ROWS($1:12)&gt;COUNT(Dong1),"",OFFSET(TH!D$1,SMALL(Dong1,ROWS($1:12)),))</f>
        <v>42887</v>
      </c>
      <c r="C25" s="61" t="str">
        <f ca="1">IF(ROWS($1:12)&gt;COUNT(Dong1),"",IF(OFFSET(TH!M$1,SMALL(Dong1,ROWS($1:12)),)="1111",OFFSET(TH!C$1,SMALL(Dong1,ROWS($1:12)),),""))</f>
        <v/>
      </c>
      <c r="D25" s="62" t="str">
        <f ca="1">IF(ROWS($1:12)&gt;COUNT(Dong1),"",IF(OFFSET(TH!N$1,SMALL(Dong1,ROWS($1:12)),)="1111",OFFSET(TH!C$1,SMALL(Dong1,ROWS($1:12)),),""))</f>
        <v>C10</v>
      </c>
      <c r="E25" s="93" t="str">
        <f ca="1">IF(ROWS($1:12)&gt;COUNT(Dong1),"",OFFSET(TH!E$1,SMALL(Dong1,ROWS($1:12)),))</f>
        <v>T/ứng sửa xe 51A-14174</v>
      </c>
      <c r="F25" s="64">
        <f ca="1">IF(ROWS($1:12)&gt;COUNT(Dong1),"",IF(OFFSET(TH!N$1,SMALL(Dong1,ROWS($1:12)),)="1111",OFFSET(TH!M$1,SMALL(Dong1,ROWS($1:12)),),OFFSET(TH!N$1,SMALL(Dong1,ROWS($1:12)),)))</f>
        <v>0</v>
      </c>
      <c r="G25" s="65">
        <f ca="1">IF(ROWS($1:12)&gt;COUNT(Dong1),"",IF(OFFSET(TH!M$1,SMALL(Dong1,ROWS($1:12)),)="1111",OFFSET(TH!L$1,SMALL(Dong1,ROWS($1:12)),),0))</f>
        <v>0</v>
      </c>
      <c r="H25" s="63">
        <f ca="1">IF(ROWS($1:12)&gt;COUNT(Dong1),"",IF(OFFSET(TH!N$1,SMALL(Dong1,ROWS($1:12)),)="1111",OFFSET(TH!L$1,SMALL(Dong1,ROWS($1:12)),),0))</f>
        <v>9000000</v>
      </c>
      <c r="I25" s="61">
        <f t="shared" ca="1" si="0"/>
        <v>68025000</v>
      </c>
      <c r="J25" s="66"/>
    </row>
    <row r="26" spans="1:10" ht="19.5" customHeight="1">
      <c r="A26" s="60">
        <f ca="1">IF(ROWS($1:13)&gt;COUNT(Dong1),"",OFFSET(TH!B$1,SMALL(Dong1,ROWS($1:13)),))</f>
        <v>42888</v>
      </c>
      <c r="B26" s="60">
        <f ca="1">IF(ROWS($1:13)&gt;COUNT(Dong1),"",OFFSET(TH!D$1,SMALL(Dong1,ROWS($1:13)),))</f>
        <v>42888</v>
      </c>
      <c r="C26" s="61" t="str">
        <f ca="1">IF(ROWS($1:13)&gt;COUNT(Dong1),"",IF(OFFSET(TH!M$1,SMALL(Dong1,ROWS($1:13)),)="1111",OFFSET(TH!C$1,SMALL(Dong1,ROWS($1:13)),),""))</f>
        <v>T03</v>
      </c>
      <c r="D26" s="62" t="str">
        <f ca="1">IF(ROWS($1:13)&gt;COUNT(Dong1),"",IF(OFFSET(TH!N$1,SMALL(Dong1,ROWS($1:13)),)="1111",OFFSET(TH!C$1,SMALL(Dong1,ROWS($1:13)),),""))</f>
        <v/>
      </c>
      <c r="E26" s="93" t="str">
        <f ca="1">IF(ROWS($1:13)&gt;COUNT(Dong1),"",OFFSET(TH!E$1,SMALL(Dong1,ROWS($1:13)),))</f>
        <v>Thu t/ừng PC: 20 ngày 11/2</v>
      </c>
      <c r="F26" s="64">
        <f ca="1">IF(ROWS($1:13)&gt;COUNT(Dong1),"",IF(OFFSET(TH!N$1,SMALL(Dong1,ROWS($1:13)),)="1111",OFFSET(TH!M$1,SMALL(Dong1,ROWS($1:13)),),OFFSET(TH!N$1,SMALL(Dong1,ROWS($1:13)),)))</f>
        <v>0</v>
      </c>
      <c r="G26" s="65">
        <f ca="1">IF(ROWS($1:13)&gt;COUNT(Dong1),"",IF(OFFSET(TH!M$1,SMALL(Dong1,ROWS($1:13)),)="1111",OFFSET(TH!L$1,SMALL(Dong1,ROWS($1:13)),),0))</f>
        <v>6000000</v>
      </c>
      <c r="H26" s="63">
        <f ca="1">IF(ROWS($1:13)&gt;COUNT(Dong1),"",IF(OFFSET(TH!N$1,SMALL(Dong1,ROWS($1:13)),)="1111",OFFSET(TH!L$1,SMALL(Dong1,ROWS($1:13)),),0))</f>
        <v>0</v>
      </c>
      <c r="I26" s="61">
        <f t="shared" ca="1" si="0"/>
        <v>74025000</v>
      </c>
      <c r="J26" s="66"/>
    </row>
    <row r="27" spans="1:10" ht="19.5" customHeight="1">
      <c r="A27" s="60">
        <f ca="1">IF(ROWS($1:14)&gt;COUNT(Dong1),"",OFFSET(TH!B$1,SMALL(Dong1,ROWS($1:14)),))</f>
        <v>42888</v>
      </c>
      <c r="B27" s="60">
        <f ca="1">IF(ROWS($1:14)&gt;COUNT(Dong1),"",OFFSET(TH!D$1,SMALL(Dong1,ROWS($1:14)),))</f>
        <v>42888</v>
      </c>
      <c r="C27" s="61" t="str">
        <f ca="1">IF(ROWS($1:14)&gt;COUNT(Dong1),"",IF(OFFSET(TH!M$1,SMALL(Dong1,ROWS($1:14)),)="1111",OFFSET(TH!C$1,SMALL(Dong1,ROWS($1:14)),),""))</f>
        <v/>
      </c>
      <c r="D27" s="62" t="str">
        <f ca="1">IF(ROWS($1:14)&gt;COUNT(Dong1),"",IF(OFFSET(TH!N$1,SMALL(Dong1,ROWS($1:14)),)="1111",OFFSET(TH!C$1,SMALL(Dong1,ROWS($1:14)),),""))</f>
        <v>C11</v>
      </c>
      <c r="E27" s="93" t="str">
        <f ca="1">IF(ROWS($1:14)&gt;COUNT(Dong1),"",OFFSET(TH!E$1,SMALL(Dong1,ROWS($1:14)),))</f>
        <v>Chi phí công bố bột gum</v>
      </c>
      <c r="F27" s="64">
        <f ca="1">IF(ROWS($1:14)&gt;COUNT(Dong1),"",IF(OFFSET(TH!N$1,SMALL(Dong1,ROWS($1:14)),)="1111",OFFSET(TH!M$1,SMALL(Dong1,ROWS($1:14)),),OFFSET(TH!N$1,SMALL(Dong1,ROWS($1:14)),)))</f>
        <v>0</v>
      </c>
      <c r="G27" s="65">
        <f ca="1">IF(ROWS($1:14)&gt;COUNT(Dong1),"",IF(OFFSET(TH!M$1,SMALL(Dong1,ROWS($1:14)),)="1111",OFFSET(TH!L$1,SMALL(Dong1,ROWS($1:14)),),0))</f>
        <v>0</v>
      </c>
      <c r="H27" s="63">
        <f ca="1">IF(ROWS($1:14)&gt;COUNT(Dong1),"",IF(OFFSET(TH!N$1,SMALL(Dong1,ROWS($1:14)),)="1111",OFFSET(TH!L$1,SMALL(Dong1,ROWS($1:14)),),0))</f>
        <v>7400000</v>
      </c>
      <c r="I27" s="61">
        <f t="shared" ca="1" si="0"/>
        <v>66625000</v>
      </c>
      <c r="J27" s="66"/>
    </row>
    <row r="28" spans="1:10" ht="19.5" customHeight="1">
      <c r="A28" s="60">
        <f ca="1">IF(ROWS($1:15)&gt;COUNT(Dong1),"",OFFSET(TH!B$1,SMALL(Dong1,ROWS($1:15)),))</f>
        <v>42888</v>
      </c>
      <c r="B28" s="60">
        <f ca="1">IF(ROWS($1:15)&gt;COUNT(Dong1),"",OFFSET(TH!D$1,SMALL(Dong1,ROWS($1:15)),))</f>
        <v>42888</v>
      </c>
      <c r="C28" s="61" t="str">
        <f ca="1">IF(ROWS($1:15)&gt;COUNT(Dong1),"",IF(OFFSET(TH!M$1,SMALL(Dong1,ROWS($1:15)),)="1111",OFFSET(TH!C$1,SMALL(Dong1,ROWS($1:15)),),""))</f>
        <v>T04</v>
      </c>
      <c r="D28" s="62" t="str">
        <f ca="1">IF(ROWS($1:15)&gt;COUNT(Dong1),"",IF(OFFSET(TH!N$1,SMALL(Dong1,ROWS($1:15)),)="1111",OFFSET(TH!C$1,SMALL(Dong1,ROWS($1:15)),),""))</f>
        <v/>
      </c>
      <c r="E28" s="93" t="str">
        <f ca="1">IF(ROWS($1:15)&gt;COUNT(Dong1),"",OFFSET(TH!E$1,SMALL(Dong1,ROWS($1:15)),))</f>
        <v>Thu t/ứng PC: 02 ngày 1/4</v>
      </c>
      <c r="F28" s="64">
        <f ca="1">IF(ROWS($1:15)&gt;COUNT(Dong1),"",IF(OFFSET(TH!N$1,SMALL(Dong1,ROWS($1:15)),)="1111",OFFSET(TH!M$1,SMALL(Dong1,ROWS($1:15)),),OFFSET(TH!N$1,SMALL(Dong1,ROWS($1:15)),)))</f>
        <v>0</v>
      </c>
      <c r="G28" s="65">
        <f ca="1">IF(ROWS($1:15)&gt;COUNT(Dong1),"",IF(OFFSET(TH!M$1,SMALL(Dong1,ROWS($1:15)),)="1111",OFFSET(TH!L$1,SMALL(Dong1,ROWS($1:15)),),0))</f>
        <v>5000000</v>
      </c>
      <c r="H28" s="63">
        <f ca="1">IF(ROWS($1:15)&gt;COUNT(Dong1),"",IF(OFFSET(TH!N$1,SMALL(Dong1,ROWS($1:15)),)="1111",OFFSET(TH!L$1,SMALL(Dong1,ROWS($1:15)),),0))</f>
        <v>0</v>
      </c>
      <c r="I28" s="61">
        <f t="shared" ca="1" si="0"/>
        <v>71625000</v>
      </c>
      <c r="J28" s="66"/>
    </row>
    <row r="29" spans="1:10" ht="19.5" customHeight="1">
      <c r="A29" s="60">
        <f ca="1">IF(ROWS($1:16)&gt;COUNT(Dong1),"",OFFSET(TH!B$1,SMALL(Dong1,ROWS($1:16)),))</f>
        <v>42888</v>
      </c>
      <c r="B29" s="60">
        <f ca="1">IF(ROWS($1:16)&gt;COUNT(Dong1),"",OFFSET(TH!D$1,SMALL(Dong1,ROWS($1:16)),))</f>
        <v>42888</v>
      </c>
      <c r="C29" s="61" t="str">
        <f ca="1">IF(ROWS($1:16)&gt;COUNT(Dong1),"",IF(OFFSET(TH!M$1,SMALL(Dong1,ROWS($1:16)),)="1111",OFFSET(TH!C$1,SMALL(Dong1,ROWS($1:16)),),""))</f>
        <v/>
      </c>
      <c r="D29" s="62" t="str">
        <f ca="1">IF(ROWS($1:16)&gt;COUNT(Dong1),"",IF(OFFSET(TH!N$1,SMALL(Dong1,ROWS($1:16)),)="1111",OFFSET(TH!C$1,SMALL(Dong1,ROWS($1:16)),),""))</f>
        <v>C12</v>
      </c>
      <c r="E29" s="93" t="str">
        <f ca="1">IF(ROWS($1:16)&gt;COUNT(Dong1),"",OFFSET(TH!E$1,SMALL(Dong1,ROWS($1:16)),))</f>
        <v xml:space="preserve">Chi phí xuất hàng </v>
      </c>
      <c r="F29" s="64">
        <f ca="1">IF(ROWS($1:16)&gt;COUNT(Dong1),"",IF(OFFSET(TH!N$1,SMALL(Dong1,ROWS($1:16)),)="1111",OFFSET(TH!M$1,SMALL(Dong1,ROWS($1:16)),),OFFSET(TH!N$1,SMALL(Dong1,ROWS($1:16)),)))</f>
        <v>0</v>
      </c>
      <c r="G29" s="65">
        <f ca="1">IF(ROWS($1:16)&gt;COUNT(Dong1),"",IF(OFFSET(TH!M$1,SMALL(Dong1,ROWS($1:16)),)="1111",OFFSET(TH!L$1,SMALL(Dong1,ROWS($1:16)),),0))</f>
        <v>0</v>
      </c>
      <c r="H29" s="63">
        <f ca="1">IF(ROWS($1:16)&gt;COUNT(Dong1),"",IF(OFFSET(TH!N$1,SMALL(Dong1,ROWS($1:16)),)="1111",OFFSET(TH!L$1,SMALL(Dong1,ROWS($1:16)),),0))</f>
        <v>15668000</v>
      </c>
      <c r="I29" s="61">
        <f t="shared" ca="1" si="0"/>
        <v>55957000</v>
      </c>
      <c r="J29" s="66"/>
    </row>
    <row r="30" spans="1:10" ht="19.5" customHeight="1">
      <c r="A30" s="60">
        <f ca="1">IF(ROWS($1:17)&gt;COUNT(Dong1),"",OFFSET(TH!B$1,SMALL(Dong1,ROWS($1:17)),))</f>
        <v>42888</v>
      </c>
      <c r="B30" s="60">
        <f ca="1">IF(ROWS($1:17)&gt;COUNT(Dong1),"",OFFSET(TH!D$1,SMALL(Dong1,ROWS($1:17)),))</f>
        <v>42888</v>
      </c>
      <c r="C30" s="61" t="str">
        <f ca="1">IF(ROWS($1:17)&gt;COUNT(Dong1),"",IF(OFFSET(TH!M$1,SMALL(Dong1,ROWS($1:17)),)="1111",OFFSET(TH!C$1,SMALL(Dong1,ROWS($1:17)),),""))</f>
        <v>T05</v>
      </c>
      <c r="D30" s="62" t="str">
        <f ca="1">IF(ROWS($1:17)&gt;COUNT(Dong1),"",IF(OFFSET(TH!N$1,SMALL(Dong1,ROWS($1:17)),)="1111",OFFSET(TH!C$1,SMALL(Dong1,ROWS($1:17)),),""))</f>
        <v/>
      </c>
      <c r="E30" s="93" t="str">
        <f ca="1">IF(ROWS($1:17)&gt;COUNT(Dong1),"",OFFSET(TH!E$1,SMALL(Dong1,ROWS($1:17)),))</f>
        <v>Thu t/ứng PC: 101 ngày 21/4</v>
      </c>
      <c r="F30" s="64">
        <f ca="1">IF(ROWS($1:17)&gt;COUNT(Dong1),"",IF(OFFSET(TH!N$1,SMALL(Dong1,ROWS($1:17)),)="1111",OFFSET(TH!M$1,SMALL(Dong1,ROWS($1:17)),),OFFSET(TH!N$1,SMALL(Dong1,ROWS($1:17)),)))</f>
        <v>0</v>
      </c>
      <c r="G30" s="65">
        <f ca="1">IF(ROWS($1:17)&gt;COUNT(Dong1),"",IF(OFFSET(TH!M$1,SMALL(Dong1,ROWS($1:17)),)="1111",OFFSET(TH!L$1,SMALL(Dong1,ROWS($1:17)),),0))</f>
        <v>30000000</v>
      </c>
      <c r="H30" s="63">
        <f ca="1">IF(ROWS($1:17)&gt;COUNT(Dong1),"",IF(OFFSET(TH!N$1,SMALL(Dong1,ROWS($1:17)),)="1111",OFFSET(TH!L$1,SMALL(Dong1,ROWS($1:17)),),0))</f>
        <v>0</v>
      </c>
      <c r="I30" s="61">
        <f t="shared" ca="1" si="0"/>
        <v>85957000</v>
      </c>
      <c r="J30" s="66"/>
    </row>
    <row r="31" spans="1:10" ht="19.5" customHeight="1">
      <c r="A31" s="60">
        <f ca="1">IF(ROWS($1:18)&gt;COUNT(Dong1),"",OFFSET(TH!B$1,SMALL(Dong1,ROWS($1:18)),))</f>
        <v>42888</v>
      </c>
      <c r="B31" s="60">
        <f ca="1">IF(ROWS($1:18)&gt;COUNT(Dong1),"",OFFSET(TH!D$1,SMALL(Dong1,ROWS($1:18)),))</f>
        <v>42888</v>
      </c>
      <c r="C31" s="61" t="str">
        <f ca="1">IF(ROWS($1:18)&gt;COUNT(Dong1),"",IF(OFFSET(TH!M$1,SMALL(Dong1,ROWS($1:18)),)="1111",OFFSET(TH!C$1,SMALL(Dong1,ROWS($1:18)),),""))</f>
        <v/>
      </c>
      <c r="D31" s="62" t="str">
        <f ca="1">IF(ROWS($1:18)&gt;COUNT(Dong1),"",IF(OFFSET(TH!N$1,SMALL(Dong1,ROWS($1:18)),)="1111",OFFSET(TH!C$1,SMALL(Dong1,ROWS($1:18)),),""))</f>
        <v>C13</v>
      </c>
      <c r="E31" s="93" t="str">
        <f ca="1">IF(ROWS($1:18)&gt;COUNT(Dong1),"",OFFSET(TH!E$1,SMALL(Dong1,ROWS($1:18)),))</f>
        <v>Chi phí nhập bột</v>
      </c>
      <c r="F31" s="64">
        <f ca="1">IF(ROWS($1:18)&gt;COUNT(Dong1),"",IF(OFFSET(TH!N$1,SMALL(Dong1,ROWS($1:18)),)="1111",OFFSET(TH!M$1,SMALL(Dong1,ROWS($1:18)),),OFFSET(TH!N$1,SMALL(Dong1,ROWS($1:18)),)))</f>
        <v>0</v>
      </c>
      <c r="G31" s="65">
        <f ca="1">IF(ROWS($1:18)&gt;COUNT(Dong1),"",IF(OFFSET(TH!M$1,SMALL(Dong1,ROWS($1:18)),)="1111",OFFSET(TH!L$1,SMALL(Dong1,ROWS($1:18)),),0))</f>
        <v>0</v>
      </c>
      <c r="H31" s="63">
        <f ca="1">IF(ROWS($1:18)&gt;COUNT(Dong1),"",IF(OFFSET(TH!N$1,SMALL(Dong1,ROWS($1:18)),)="1111",OFFSET(TH!L$1,SMALL(Dong1,ROWS($1:18)),),0))</f>
        <v>26419000</v>
      </c>
      <c r="I31" s="61">
        <f t="shared" ca="1" si="0"/>
        <v>59538000</v>
      </c>
      <c r="J31" s="66"/>
    </row>
    <row r="32" spans="1:10" ht="19.5" customHeight="1">
      <c r="A32" s="60">
        <f ca="1">IF(ROWS($1:19)&gt;COUNT(Dong1),"",OFFSET(TH!B$1,SMALL(Dong1,ROWS($1:19)),))</f>
        <v>42888</v>
      </c>
      <c r="B32" s="60">
        <f ca="1">IF(ROWS($1:19)&gt;COUNT(Dong1),"",OFFSET(TH!D$1,SMALL(Dong1,ROWS($1:19)),))</f>
        <v>42888</v>
      </c>
      <c r="C32" s="61" t="str">
        <f ca="1">IF(ROWS($1:19)&gt;COUNT(Dong1),"",IF(OFFSET(TH!M$1,SMALL(Dong1,ROWS($1:19)),)="1111",OFFSET(TH!C$1,SMALL(Dong1,ROWS($1:19)),),""))</f>
        <v>T06</v>
      </c>
      <c r="D32" s="62" t="str">
        <f ca="1">IF(ROWS($1:19)&gt;COUNT(Dong1),"",IF(OFFSET(TH!N$1,SMALL(Dong1,ROWS($1:19)),)="1111",OFFSET(TH!C$1,SMALL(Dong1,ROWS($1:19)),),""))</f>
        <v/>
      </c>
      <c r="E32" s="93" t="str">
        <f ca="1">IF(ROWS($1:19)&gt;COUNT(Dong1),"",OFFSET(TH!E$1,SMALL(Dong1,ROWS($1:19)),))</f>
        <v>Thu t/ứng PC: 45 ngày 11/4</v>
      </c>
      <c r="F32" s="64">
        <f ca="1">IF(ROWS($1:19)&gt;COUNT(Dong1),"",IF(OFFSET(TH!N$1,SMALL(Dong1,ROWS($1:19)),)="1111",OFFSET(TH!M$1,SMALL(Dong1,ROWS($1:19)),),OFFSET(TH!N$1,SMALL(Dong1,ROWS($1:19)),)))</f>
        <v>0</v>
      </c>
      <c r="G32" s="65">
        <f ca="1">IF(ROWS($1:19)&gt;COUNT(Dong1),"",IF(OFFSET(TH!M$1,SMALL(Dong1,ROWS($1:19)),)="1111",OFFSET(TH!L$1,SMALL(Dong1,ROWS($1:19)),),0))</f>
        <v>16000000</v>
      </c>
      <c r="H32" s="63">
        <f ca="1">IF(ROWS($1:19)&gt;COUNT(Dong1),"",IF(OFFSET(TH!N$1,SMALL(Dong1,ROWS($1:19)),)="1111",OFFSET(TH!L$1,SMALL(Dong1,ROWS($1:19)),),0))</f>
        <v>0</v>
      </c>
      <c r="I32" s="61">
        <f t="shared" ca="1" si="0"/>
        <v>75538000</v>
      </c>
      <c r="J32" s="66"/>
    </row>
    <row r="33" spans="1:10" ht="19.5" customHeight="1">
      <c r="A33" s="60">
        <f ca="1">IF(ROWS($1:20)&gt;COUNT(Dong1),"",OFFSET(TH!B$1,SMALL(Dong1,ROWS($1:20)),))</f>
        <v>42888</v>
      </c>
      <c r="B33" s="60">
        <f ca="1">IF(ROWS($1:20)&gt;COUNT(Dong1),"",OFFSET(TH!D$1,SMALL(Dong1,ROWS($1:20)),))</f>
        <v>42888</v>
      </c>
      <c r="C33" s="61" t="str">
        <f ca="1">IF(ROWS($1:20)&gt;COUNT(Dong1),"",IF(OFFSET(TH!M$1,SMALL(Dong1,ROWS($1:20)),)="1111",OFFSET(TH!C$1,SMALL(Dong1,ROWS($1:20)),),""))</f>
        <v/>
      </c>
      <c r="D33" s="62" t="str">
        <f ca="1">IF(ROWS($1:20)&gt;COUNT(Dong1),"",IF(OFFSET(TH!N$1,SMALL(Dong1,ROWS($1:20)),)="1111",OFFSET(TH!C$1,SMALL(Dong1,ROWS($1:20)),),""))</f>
        <v>C14</v>
      </c>
      <c r="E33" s="93" t="str">
        <f ca="1">IF(ROWS($1:20)&gt;COUNT(Dong1),"",OFFSET(TH!E$1,SMALL(Dong1,ROWS($1:20)),))</f>
        <v>Mua thiết bị TV</v>
      </c>
      <c r="F33" s="64">
        <f ca="1">IF(ROWS($1:20)&gt;COUNT(Dong1),"",IF(OFFSET(TH!N$1,SMALL(Dong1,ROWS($1:20)),)="1111",OFFSET(TH!M$1,SMALL(Dong1,ROWS($1:20)),),OFFSET(TH!N$1,SMALL(Dong1,ROWS($1:20)),)))</f>
        <v>0</v>
      </c>
      <c r="G33" s="65">
        <f ca="1">IF(ROWS($1:20)&gt;COUNT(Dong1),"",IF(OFFSET(TH!M$1,SMALL(Dong1,ROWS($1:20)),)="1111",OFFSET(TH!L$1,SMALL(Dong1,ROWS($1:20)),),0))</f>
        <v>0</v>
      </c>
      <c r="H33" s="63">
        <f ca="1">IF(ROWS($1:20)&gt;COUNT(Dong1),"",IF(OFFSET(TH!N$1,SMALL(Dong1,ROWS($1:20)),)="1111",OFFSET(TH!L$1,SMALL(Dong1,ROWS($1:20)),),0))</f>
        <v>12844000</v>
      </c>
      <c r="I33" s="61">
        <f t="shared" ca="1" si="0"/>
        <v>62694000</v>
      </c>
      <c r="J33" s="66"/>
    </row>
    <row r="34" spans="1:10" ht="19.5" customHeight="1">
      <c r="A34" s="60">
        <f ca="1">IF(ROWS($1:21)&gt;COUNT(Dong1),"",OFFSET(TH!B$1,SMALL(Dong1,ROWS($1:21)),))</f>
        <v>42888</v>
      </c>
      <c r="B34" s="60">
        <f ca="1">IF(ROWS($1:21)&gt;COUNT(Dong1),"",OFFSET(TH!D$1,SMALL(Dong1,ROWS($1:21)),))</f>
        <v>42888</v>
      </c>
      <c r="C34" s="61" t="str">
        <f ca="1">IF(ROWS($1:21)&gt;COUNT(Dong1),"",IF(OFFSET(TH!M$1,SMALL(Dong1,ROWS($1:21)),)="1111",OFFSET(TH!C$1,SMALL(Dong1,ROWS($1:21)),),""))</f>
        <v>T07</v>
      </c>
      <c r="D34" s="62" t="str">
        <f ca="1">IF(ROWS($1:21)&gt;COUNT(Dong1),"",IF(OFFSET(TH!N$1,SMALL(Dong1,ROWS($1:21)),)="1111",OFFSET(TH!C$1,SMALL(Dong1,ROWS($1:21)),),""))</f>
        <v/>
      </c>
      <c r="E34" s="93" t="str">
        <f ca="1">IF(ROWS($1:21)&gt;COUNT(Dong1),"",OFFSET(TH!E$1,SMALL(Dong1,ROWS($1:21)),))</f>
        <v>Thu t/ứng PC: 112 ngày 24/5</v>
      </c>
      <c r="F34" s="64">
        <f ca="1">IF(ROWS($1:21)&gt;COUNT(Dong1),"",IF(OFFSET(TH!N$1,SMALL(Dong1,ROWS($1:21)),)="1111",OFFSET(TH!M$1,SMALL(Dong1,ROWS($1:21)),),OFFSET(TH!N$1,SMALL(Dong1,ROWS($1:21)),)))</f>
        <v>0</v>
      </c>
      <c r="G34" s="65">
        <f ca="1">IF(ROWS($1:21)&gt;COUNT(Dong1),"",IF(OFFSET(TH!M$1,SMALL(Dong1,ROWS($1:21)),)="1111",OFFSET(TH!L$1,SMALL(Dong1,ROWS($1:21)),),0))</f>
        <v>2400000</v>
      </c>
      <c r="H34" s="63">
        <f ca="1">IF(ROWS($1:21)&gt;COUNT(Dong1),"",IF(OFFSET(TH!N$1,SMALL(Dong1,ROWS($1:21)),)="1111",OFFSET(TH!L$1,SMALL(Dong1,ROWS($1:21)),),0))</f>
        <v>0</v>
      </c>
      <c r="I34" s="61">
        <f t="shared" ca="1" si="0"/>
        <v>65094000</v>
      </c>
      <c r="J34" s="66"/>
    </row>
    <row r="35" spans="1:10" ht="19.5" customHeight="1">
      <c r="A35" s="60">
        <f ca="1">IF(ROWS($1:22)&gt;COUNT(Dong1),"",OFFSET(TH!B$1,SMALL(Dong1,ROWS($1:22)),))</f>
        <v>42888</v>
      </c>
      <c r="B35" s="60">
        <f ca="1">IF(ROWS($1:22)&gt;COUNT(Dong1),"",OFFSET(TH!D$1,SMALL(Dong1,ROWS($1:22)),))</f>
        <v>42888</v>
      </c>
      <c r="C35" s="61" t="str">
        <f ca="1">IF(ROWS($1:22)&gt;COUNT(Dong1),"",IF(OFFSET(TH!M$1,SMALL(Dong1,ROWS($1:22)),)="1111",OFFSET(TH!C$1,SMALL(Dong1,ROWS($1:22)),),""))</f>
        <v/>
      </c>
      <c r="D35" s="62" t="str">
        <f ca="1">IF(ROWS($1:22)&gt;COUNT(Dong1),"",IF(OFFSET(TH!N$1,SMALL(Dong1,ROWS($1:22)),)="1111",OFFSET(TH!C$1,SMALL(Dong1,ROWS($1:22)),),""))</f>
        <v>C15</v>
      </c>
      <c r="E35" s="93" t="str">
        <f ca="1">IF(ROWS($1:22)&gt;COUNT(Dong1),"",OFFSET(TH!E$1,SMALL(Dong1,ROWS($1:22)),))</f>
        <v>Chi phí học một cửa QG</v>
      </c>
      <c r="F35" s="64">
        <f ca="1">IF(ROWS($1:22)&gt;COUNT(Dong1),"",IF(OFFSET(TH!N$1,SMALL(Dong1,ROWS($1:22)),)="1111",OFFSET(TH!M$1,SMALL(Dong1,ROWS($1:22)),),OFFSET(TH!N$1,SMALL(Dong1,ROWS($1:22)),)))</f>
        <v>0</v>
      </c>
      <c r="G35" s="65">
        <f ca="1">IF(ROWS($1:22)&gt;COUNT(Dong1),"",IF(OFFSET(TH!M$1,SMALL(Dong1,ROWS($1:22)),)="1111",OFFSET(TH!L$1,SMALL(Dong1,ROWS($1:22)),),0))</f>
        <v>0</v>
      </c>
      <c r="H35" s="63">
        <f ca="1">IF(ROWS($1:22)&gt;COUNT(Dong1),"",IF(OFFSET(TH!N$1,SMALL(Dong1,ROWS($1:22)),)="1111",OFFSET(TH!L$1,SMALL(Dong1,ROWS($1:22)),),0))</f>
        <v>1200000</v>
      </c>
      <c r="I35" s="61">
        <f t="shared" ca="1" si="0"/>
        <v>63894000</v>
      </c>
      <c r="J35" s="66"/>
    </row>
    <row r="36" spans="1:10" ht="19.5" customHeight="1">
      <c r="A36" s="60">
        <f ca="1">IF(ROWS($1:23)&gt;COUNT(Dong1),"",OFFSET(TH!B$1,SMALL(Dong1,ROWS($1:23)),))</f>
        <v>42888</v>
      </c>
      <c r="B36" s="60">
        <f ca="1">IF(ROWS($1:23)&gt;COUNT(Dong1),"",OFFSET(TH!D$1,SMALL(Dong1,ROWS($1:23)),))</f>
        <v>42888</v>
      </c>
      <c r="C36" s="61" t="str">
        <f ca="1">IF(ROWS($1:23)&gt;COUNT(Dong1),"",IF(OFFSET(TH!M$1,SMALL(Dong1,ROWS($1:23)),)="1111",OFFSET(TH!C$1,SMALL(Dong1,ROWS($1:23)),),""))</f>
        <v/>
      </c>
      <c r="D36" s="62" t="str">
        <f ca="1">IF(ROWS($1:23)&gt;COUNT(Dong1),"",IF(OFFSET(TH!N$1,SMALL(Dong1,ROWS($1:23)),)="1111",OFFSET(TH!C$1,SMALL(Dong1,ROWS($1:23)),),""))</f>
        <v>C16</v>
      </c>
      <c r="E36" s="93" t="str">
        <f ca="1">IF(ROWS($1:23)&gt;COUNT(Dong1),"",OFFSET(TH!E$1,SMALL(Dong1,ROWS($1:23)),))</f>
        <v>Mua máy xay cầm tay</v>
      </c>
      <c r="F36" s="64">
        <f ca="1">IF(ROWS($1:23)&gt;COUNT(Dong1),"",IF(OFFSET(TH!N$1,SMALL(Dong1,ROWS($1:23)),)="1111",OFFSET(TH!M$1,SMALL(Dong1,ROWS($1:23)),),OFFSET(TH!N$1,SMALL(Dong1,ROWS($1:23)),)))</f>
        <v>0</v>
      </c>
      <c r="G36" s="65">
        <f ca="1">IF(ROWS($1:23)&gt;COUNT(Dong1),"",IF(OFFSET(TH!M$1,SMALL(Dong1,ROWS($1:23)),)="1111",OFFSET(TH!L$1,SMALL(Dong1,ROWS($1:23)),),0))</f>
        <v>0</v>
      </c>
      <c r="H36" s="63">
        <f ca="1">IF(ROWS($1:23)&gt;COUNT(Dong1),"",IF(OFFSET(TH!N$1,SMALL(Dong1,ROWS($1:23)),)="1111",OFFSET(TH!L$1,SMALL(Dong1,ROWS($1:23)),),0))</f>
        <v>1300000</v>
      </c>
      <c r="I36" s="61">
        <f t="shared" ca="1" si="0"/>
        <v>62594000</v>
      </c>
      <c r="J36" s="66"/>
    </row>
    <row r="37" spans="1:10" ht="19.5" customHeight="1">
      <c r="A37" s="60">
        <f ca="1">IF(ROWS($1:24)&gt;COUNT(Dong1),"",OFFSET(TH!B$1,SMALL(Dong1,ROWS($1:24)),))</f>
        <v>42888</v>
      </c>
      <c r="B37" s="60">
        <f ca="1">IF(ROWS($1:24)&gt;COUNT(Dong1),"",OFFSET(TH!D$1,SMALL(Dong1,ROWS($1:24)),))</f>
        <v>42888</v>
      </c>
      <c r="C37" s="61" t="str">
        <f ca="1">IF(ROWS($1:24)&gt;COUNT(Dong1),"",IF(OFFSET(TH!M$1,SMALL(Dong1,ROWS($1:24)),)="1111",OFFSET(TH!C$1,SMALL(Dong1,ROWS($1:24)),),""))</f>
        <v/>
      </c>
      <c r="D37" s="62" t="str">
        <f ca="1">IF(ROWS($1:24)&gt;COUNT(Dong1),"",IF(OFFSET(TH!N$1,SMALL(Dong1,ROWS($1:24)),)="1111",OFFSET(TH!C$1,SMALL(Dong1,ROWS($1:24)),),""))</f>
        <v>C17</v>
      </c>
      <c r="E37" s="93" t="str">
        <f ca="1">IF(ROWS($1:24)&gt;COUNT(Dong1),"",OFFSET(TH!E$1,SMALL(Dong1,ROWS($1:24)),))</f>
        <v>Tiền nước khoan</v>
      </c>
      <c r="F37" s="64">
        <f ca="1">IF(ROWS($1:24)&gt;COUNT(Dong1),"",IF(OFFSET(TH!N$1,SMALL(Dong1,ROWS($1:24)),)="1111",OFFSET(TH!M$1,SMALL(Dong1,ROWS($1:24)),),OFFSET(TH!N$1,SMALL(Dong1,ROWS($1:24)),)))</f>
        <v>0</v>
      </c>
      <c r="G37" s="65">
        <f ca="1">IF(ROWS($1:24)&gt;COUNT(Dong1),"",IF(OFFSET(TH!M$1,SMALL(Dong1,ROWS($1:24)),)="1111",OFFSET(TH!L$1,SMALL(Dong1,ROWS($1:24)),),0))</f>
        <v>0</v>
      </c>
      <c r="H37" s="63">
        <f ca="1">IF(ROWS($1:24)&gt;COUNT(Dong1),"",IF(OFFSET(TH!N$1,SMALL(Dong1,ROWS($1:24)),)="1111",OFFSET(TH!L$1,SMALL(Dong1,ROWS($1:24)),),0))</f>
        <v>417000</v>
      </c>
      <c r="I37" s="61">
        <f t="shared" ca="1" si="0"/>
        <v>62177000</v>
      </c>
      <c r="J37" s="66"/>
    </row>
    <row r="38" spans="1:10" ht="19.5" customHeight="1">
      <c r="A38" s="60">
        <f ca="1">IF(ROWS($1:25)&gt;COUNT(Dong1),"",OFFSET(TH!B$1,SMALL(Dong1,ROWS($1:25)),))</f>
        <v>42888</v>
      </c>
      <c r="B38" s="60">
        <f ca="1">IF(ROWS($1:25)&gt;COUNT(Dong1),"",OFFSET(TH!D$1,SMALL(Dong1,ROWS($1:25)),))</f>
        <v>42888</v>
      </c>
      <c r="C38" s="61" t="str">
        <f ca="1">IF(ROWS($1:25)&gt;COUNT(Dong1),"",IF(OFFSET(TH!M$1,SMALL(Dong1,ROWS($1:25)),)="1111",OFFSET(TH!C$1,SMALL(Dong1,ROWS($1:25)),),""))</f>
        <v/>
      </c>
      <c r="D38" s="62" t="str">
        <f ca="1">IF(ROWS($1:25)&gt;COUNT(Dong1),"",IF(OFFSET(TH!N$1,SMALL(Dong1,ROWS($1:25)),)="1111",OFFSET(TH!C$1,SMALL(Dong1,ROWS($1:25)),),""))</f>
        <v>C18</v>
      </c>
      <c r="E38" s="93" t="str">
        <f ca="1">IF(ROWS($1:25)&gt;COUNT(Dong1),"",OFFSET(TH!E$1,SMALL(Dong1,ROWS($1:25)),))</f>
        <v>Mua keo dán ruồi</v>
      </c>
      <c r="F38" s="64">
        <f ca="1">IF(ROWS($1:25)&gt;COUNT(Dong1),"",IF(OFFSET(TH!N$1,SMALL(Dong1,ROWS($1:25)),)="1111",OFFSET(TH!M$1,SMALL(Dong1,ROWS($1:25)),),OFFSET(TH!N$1,SMALL(Dong1,ROWS($1:25)),)))</f>
        <v>0</v>
      </c>
      <c r="G38" s="65">
        <f ca="1">IF(ROWS($1:25)&gt;COUNT(Dong1),"",IF(OFFSET(TH!M$1,SMALL(Dong1,ROWS($1:25)),)="1111",OFFSET(TH!L$1,SMALL(Dong1,ROWS($1:25)),),0))</f>
        <v>0</v>
      </c>
      <c r="H38" s="63">
        <f ca="1">IF(ROWS($1:25)&gt;COUNT(Dong1),"",IF(OFFSET(TH!N$1,SMALL(Dong1,ROWS($1:25)),)="1111",OFFSET(TH!L$1,SMALL(Dong1,ROWS($1:25)),),0))</f>
        <v>915000</v>
      </c>
      <c r="I38" s="61">
        <f t="shared" ca="1" si="0"/>
        <v>61262000</v>
      </c>
      <c r="J38" s="66"/>
    </row>
    <row r="39" spans="1:10" ht="19.5" customHeight="1">
      <c r="A39" s="60">
        <f ca="1">IF(ROWS($1:26)&gt;COUNT(Dong1),"",OFFSET(TH!B$1,SMALL(Dong1,ROWS($1:26)),))</f>
        <v>42889</v>
      </c>
      <c r="B39" s="60">
        <f ca="1">IF(ROWS($1:26)&gt;COUNT(Dong1),"",OFFSET(TH!D$1,SMALL(Dong1,ROWS($1:26)),))</f>
        <v>42889</v>
      </c>
      <c r="C39" s="61" t="str">
        <f ca="1">IF(ROWS($1:26)&gt;COUNT(Dong1),"",IF(OFFSET(TH!M$1,SMALL(Dong1,ROWS($1:26)),)="1111",OFFSET(TH!C$1,SMALL(Dong1,ROWS($1:26)),),""))</f>
        <v>T08</v>
      </c>
      <c r="D39" s="62" t="str">
        <f ca="1">IF(ROWS($1:26)&gt;COUNT(Dong1),"",IF(OFFSET(TH!N$1,SMALL(Dong1,ROWS($1:26)),)="1111",OFFSET(TH!C$1,SMALL(Dong1,ROWS($1:26)),),""))</f>
        <v/>
      </c>
      <c r="E39" s="93" t="str">
        <f ca="1">IF(ROWS($1:26)&gt;COUNT(Dong1),"",OFFSET(TH!E$1,SMALL(Dong1,ROWS($1:26)),))</f>
        <v>Thu t/ứng PC: 10 ngày 1/6</v>
      </c>
      <c r="F39" s="64">
        <f ca="1">IF(ROWS($1:26)&gt;COUNT(Dong1),"",IF(OFFSET(TH!N$1,SMALL(Dong1,ROWS($1:26)),)="1111",OFFSET(TH!M$1,SMALL(Dong1,ROWS($1:26)),),OFFSET(TH!N$1,SMALL(Dong1,ROWS($1:26)),)))</f>
        <v>0</v>
      </c>
      <c r="G39" s="65">
        <f ca="1">IF(ROWS($1:26)&gt;COUNT(Dong1),"",IF(OFFSET(TH!M$1,SMALL(Dong1,ROWS($1:26)),)="1111",OFFSET(TH!L$1,SMALL(Dong1,ROWS($1:26)),),0))</f>
        <v>9000000</v>
      </c>
      <c r="H39" s="63">
        <f ca="1">IF(ROWS($1:26)&gt;COUNT(Dong1),"",IF(OFFSET(TH!N$1,SMALL(Dong1,ROWS($1:26)),)="1111",OFFSET(TH!L$1,SMALL(Dong1,ROWS($1:26)),),0))</f>
        <v>0</v>
      </c>
      <c r="I39" s="61">
        <f t="shared" ca="1" si="0"/>
        <v>70262000</v>
      </c>
      <c r="J39" s="66"/>
    </row>
    <row r="40" spans="1:10" ht="19.5" customHeight="1">
      <c r="A40" s="60">
        <f ca="1">IF(ROWS($1:27)&gt;COUNT(Dong1),"",OFFSET(TH!B$1,SMALL(Dong1,ROWS($1:27)),))</f>
        <v>42889</v>
      </c>
      <c r="B40" s="60">
        <f ca="1">IF(ROWS($1:27)&gt;COUNT(Dong1),"",OFFSET(TH!D$1,SMALL(Dong1,ROWS($1:27)),))</f>
        <v>42889</v>
      </c>
      <c r="C40" s="61" t="str">
        <f ca="1">IF(ROWS($1:27)&gt;COUNT(Dong1),"",IF(OFFSET(TH!M$1,SMALL(Dong1,ROWS($1:27)),)="1111",OFFSET(TH!C$1,SMALL(Dong1,ROWS($1:27)),),""))</f>
        <v/>
      </c>
      <c r="D40" s="62" t="str">
        <f ca="1">IF(ROWS($1:27)&gt;COUNT(Dong1),"",IF(OFFSET(TH!N$1,SMALL(Dong1,ROWS($1:27)),)="1111",OFFSET(TH!C$1,SMALL(Dong1,ROWS($1:27)),),""))</f>
        <v>C19</v>
      </c>
      <c r="E40" s="93" t="str">
        <f ca="1">IF(ROWS($1:27)&gt;COUNT(Dong1),"",OFFSET(TH!E$1,SMALL(Dong1,ROWS($1:27)),))</f>
        <v>Sữa xe</v>
      </c>
      <c r="F40" s="64">
        <f ca="1">IF(ROWS($1:27)&gt;COUNT(Dong1),"",IF(OFFSET(TH!N$1,SMALL(Dong1,ROWS($1:27)),)="1111",OFFSET(TH!M$1,SMALL(Dong1,ROWS($1:27)),),OFFSET(TH!N$1,SMALL(Dong1,ROWS($1:27)),)))</f>
        <v>0</v>
      </c>
      <c r="G40" s="65">
        <f ca="1">IF(ROWS($1:27)&gt;COUNT(Dong1),"",IF(OFFSET(TH!M$1,SMALL(Dong1,ROWS($1:27)),)="1111",OFFSET(TH!L$1,SMALL(Dong1,ROWS($1:27)),),0))</f>
        <v>0</v>
      </c>
      <c r="H40" s="63">
        <f ca="1">IF(ROWS($1:27)&gt;COUNT(Dong1),"",IF(OFFSET(TH!N$1,SMALL(Dong1,ROWS($1:27)),)="1111",OFFSET(TH!L$1,SMALL(Dong1,ROWS($1:27)),),0))</f>
        <v>13272000</v>
      </c>
      <c r="I40" s="61">
        <f t="shared" ca="1" si="0"/>
        <v>56990000</v>
      </c>
      <c r="J40" s="66"/>
    </row>
    <row r="41" spans="1:10" ht="19.5" customHeight="1">
      <c r="A41" s="60">
        <f ca="1">IF(ROWS($1:28)&gt;COUNT(Dong1),"",OFFSET(TH!B$1,SMALL(Dong1,ROWS($1:28)),))</f>
        <v>42889</v>
      </c>
      <c r="B41" s="60">
        <f ca="1">IF(ROWS($1:28)&gt;COUNT(Dong1),"",OFFSET(TH!D$1,SMALL(Dong1,ROWS($1:28)),))</f>
        <v>42889</v>
      </c>
      <c r="C41" s="61" t="str">
        <f ca="1">IF(ROWS($1:28)&gt;COUNT(Dong1),"",IF(OFFSET(TH!M$1,SMALL(Dong1,ROWS($1:28)),)="1111",OFFSET(TH!C$1,SMALL(Dong1,ROWS($1:28)),),""))</f>
        <v/>
      </c>
      <c r="D41" s="62" t="str">
        <f ca="1">IF(ROWS($1:28)&gt;COUNT(Dong1),"",IF(OFFSET(TH!N$1,SMALL(Dong1,ROWS($1:28)),)="1111",OFFSET(TH!C$1,SMALL(Dong1,ROWS($1:28)),),""))</f>
        <v>C20</v>
      </c>
      <c r="E41" s="93" t="str">
        <f ca="1">IF(ROWS($1:28)&gt;COUNT(Dong1),"",OFFSET(TH!E$1,SMALL(Dong1,ROWS($1:28)),))</f>
        <v>Chi phí C.Duy</v>
      </c>
      <c r="F41" s="64">
        <f ca="1">IF(ROWS($1:28)&gt;COUNT(Dong1),"",IF(OFFSET(TH!N$1,SMALL(Dong1,ROWS($1:28)),)="1111",OFFSET(TH!M$1,SMALL(Dong1,ROWS($1:28)),),OFFSET(TH!N$1,SMALL(Dong1,ROWS($1:28)),)))</f>
        <v>0</v>
      </c>
      <c r="G41" s="65">
        <f ca="1">IF(ROWS($1:28)&gt;COUNT(Dong1),"",IF(OFFSET(TH!M$1,SMALL(Dong1,ROWS($1:28)),)="1111",OFFSET(TH!L$1,SMALL(Dong1,ROWS($1:28)),),0))</f>
        <v>0</v>
      </c>
      <c r="H41" s="63">
        <f ca="1">IF(ROWS($1:28)&gt;COUNT(Dong1),"",IF(OFFSET(TH!N$1,SMALL(Dong1,ROWS($1:28)),)="1111",OFFSET(TH!L$1,SMALL(Dong1,ROWS($1:28)),),0))</f>
        <v>10000000</v>
      </c>
      <c r="I41" s="61">
        <f t="shared" ca="1" si="0"/>
        <v>46990000</v>
      </c>
      <c r="J41" s="66"/>
    </row>
    <row r="42" spans="1:10" ht="19.5" customHeight="1">
      <c r="A42" s="60">
        <f ca="1">IF(ROWS($1:29)&gt;COUNT(Dong1),"",OFFSET(TH!B$1,SMALL(Dong1,ROWS($1:29)),))</f>
        <v>42889</v>
      </c>
      <c r="B42" s="60">
        <f ca="1">IF(ROWS($1:29)&gt;COUNT(Dong1),"",OFFSET(TH!D$1,SMALL(Dong1,ROWS($1:29)),))</f>
        <v>42889</v>
      </c>
      <c r="C42" s="61" t="str">
        <f ca="1">IF(ROWS($1:29)&gt;COUNT(Dong1),"",IF(OFFSET(TH!M$1,SMALL(Dong1,ROWS($1:29)),)="1111",OFFSET(TH!C$1,SMALL(Dong1,ROWS($1:29)),),""))</f>
        <v/>
      </c>
      <c r="D42" s="62" t="str">
        <f ca="1">IF(ROWS($1:29)&gt;COUNT(Dong1),"",IF(OFFSET(TH!N$1,SMALL(Dong1,ROWS($1:29)),)="1111",OFFSET(TH!C$1,SMALL(Dong1,ROWS($1:29)),),""))</f>
        <v>C21</v>
      </c>
      <c r="E42" s="93" t="str">
        <f ca="1">IF(ROWS($1:29)&gt;COUNT(Dong1),"",OFFSET(TH!E$1,SMALL(Dong1,ROWS($1:29)),))</f>
        <v>Tiền xăng dầu</v>
      </c>
      <c r="F42" s="64">
        <f ca="1">IF(ROWS($1:29)&gt;COUNT(Dong1),"",IF(OFFSET(TH!N$1,SMALL(Dong1,ROWS($1:29)),)="1111",OFFSET(TH!M$1,SMALL(Dong1,ROWS($1:29)),),OFFSET(TH!N$1,SMALL(Dong1,ROWS($1:29)),)))</f>
        <v>0</v>
      </c>
      <c r="G42" s="65">
        <f ca="1">IF(ROWS($1:29)&gt;COUNT(Dong1),"",IF(OFFSET(TH!M$1,SMALL(Dong1,ROWS($1:29)),)="1111",OFFSET(TH!L$1,SMALL(Dong1,ROWS($1:29)),),0))</f>
        <v>0</v>
      </c>
      <c r="H42" s="63">
        <f ca="1">IF(ROWS($1:29)&gt;COUNT(Dong1),"",IF(OFFSET(TH!N$1,SMALL(Dong1,ROWS($1:29)),)="1111",OFFSET(TH!L$1,SMALL(Dong1,ROWS($1:29)),),0))</f>
        <v>5900000</v>
      </c>
      <c r="I42" s="61">
        <f t="shared" ca="1" si="0"/>
        <v>41090000</v>
      </c>
      <c r="J42" s="66"/>
    </row>
    <row r="43" spans="1:10" ht="19.5" customHeight="1">
      <c r="A43" s="60">
        <f ca="1">IF(ROWS($1:30)&gt;COUNT(Dong1),"",OFFSET(TH!B$1,SMALL(Dong1,ROWS($1:30)),))</f>
        <v>42889</v>
      </c>
      <c r="B43" s="60">
        <f ca="1">IF(ROWS($1:30)&gt;COUNT(Dong1),"",OFFSET(TH!D$1,SMALL(Dong1,ROWS($1:30)),))</f>
        <v>42889</v>
      </c>
      <c r="C43" s="61" t="str">
        <f ca="1">IF(ROWS($1:30)&gt;COUNT(Dong1),"",IF(OFFSET(TH!M$1,SMALL(Dong1,ROWS($1:30)),)="1111",OFFSET(TH!C$1,SMALL(Dong1,ROWS($1:30)),),""))</f>
        <v>T09</v>
      </c>
      <c r="D43" s="62" t="str">
        <f ca="1">IF(ROWS($1:30)&gt;COUNT(Dong1),"",IF(OFFSET(TH!N$1,SMALL(Dong1,ROWS($1:30)),)="1111",OFFSET(TH!C$1,SMALL(Dong1,ROWS($1:30)),),""))</f>
        <v/>
      </c>
      <c r="E43" s="93" t="str">
        <f ca="1">IF(ROWS($1:30)&gt;COUNT(Dong1),"",OFFSET(TH!E$1,SMALL(Dong1,ROWS($1:30)),))</f>
        <v>Thu t/uứng PC: 114 ngày 24/5</v>
      </c>
      <c r="F43" s="64">
        <f ca="1">IF(ROWS($1:30)&gt;COUNT(Dong1),"",IF(OFFSET(TH!N$1,SMALL(Dong1,ROWS($1:30)),)="1111",OFFSET(TH!M$1,SMALL(Dong1,ROWS($1:30)),),OFFSET(TH!N$1,SMALL(Dong1,ROWS($1:30)),)))</f>
        <v>0</v>
      </c>
      <c r="G43" s="65">
        <f ca="1">IF(ROWS($1:30)&gt;COUNT(Dong1),"",IF(OFFSET(TH!M$1,SMALL(Dong1,ROWS($1:30)),)="1111",OFFSET(TH!L$1,SMALL(Dong1,ROWS($1:30)),),0))</f>
        <v>2000000</v>
      </c>
      <c r="H43" s="63">
        <f ca="1">IF(ROWS($1:30)&gt;COUNT(Dong1),"",IF(OFFSET(TH!N$1,SMALL(Dong1,ROWS($1:30)),)="1111",OFFSET(TH!L$1,SMALL(Dong1,ROWS($1:30)),),0))</f>
        <v>0</v>
      </c>
      <c r="I43" s="61">
        <f t="shared" ca="1" si="0"/>
        <v>43090000</v>
      </c>
      <c r="J43" s="66"/>
    </row>
    <row r="44" spans="1:10" ht="19.5" customHeight="1">
      <c r="A44" s="60">
        <f ca="1">IF(ROWS($1:31)&gt;COUNT(Dong1),"",OFFSET(TH!B$1,SMALL(Dong1,ROWS($1:31)),))</f>
        <v>42889</v>
      </c>
      <c r="B44" s="60">
        <f ca="1">IF(ROWS($1:31)&gt;COUNT(Dong1),"",OFFSET(TH!D$1,SMALL(Dong1,ROWS($1:31)),))</f>
        <v>42889</v>
      </c>
      <c r="C44" s="61" t="str">
        <f ca="1">IF(ROWS($1:31)&gt;COUNT(Dong1),"",IF(OFFSET(TH!M$1,SMALL(Dong1,ROWS($1:31)),)="1111",OFFSET(TH!C$1,SMALL(Dong1,ROWS($1:31)),),""))</f>
        <v/>
      </c>
      <c r="D44" s="62" t="str">
        <f ca="1">IF(ROWS($1:31)&gt;COUNT(Dong1),"",IF(OFFSET(TH!N$1,SMALL(Dong1,ROWS($1:31)),)="1111",OFFSET(TH!C$1,SMALL(Dong1,ROWS($1:31)),),""))</f>
        <v>C22</v>
      </c>
      <c r="E44" s="93" t="str">
        <f ca="1">IF(ROWS($1:31)&gt;COUNT(Dong1),"",OFFSET(TH!E$1,SMALL(Dong1,ROWS($1:31)),))</f>
        <v>Chi phí xuất hàng TQ</v>
      </c>
      <c r="F44" s="64">
        <f ca="1">IF(ROWS($1:31)&gt;COUNT(Dong1),"",IF(OFFSET(TH!N$1,SMALL(Dong1,ROWS($1:31)),)="1111",OFFSET(TH!M$1,SMALL(Dong1,ROWS($1:31)),),OFFSET(TH!N$1,SMALL(Dong1,ROWS($1:31)),)))</f>
        <v>0</v>
      </c>
      <c r="G44" s="65">
        <f ca="1">IF(ROWS($1:31)&gt;COUNT(Dong1),"",IF(OFFSET(TH!M$1,SMALL(Dong1,ROWS($1:31)),)="1111",OFFSET(TH!L$1,SMALL(Dong1,ROWS($1:31)),),0))</f>
        <v>0</v>
      </c>
      <c r="H44" s="63">
        <f ca="1">IF(ROWS($1:31)&gt;COUNT(Dong1),"",IF(OFFSET(TH!N$1,SMALL(Dong1,ROWS($1:31)),)="1111",OFFSET(TH!L$1,SMALL(Dong1,ROWS($1:31)),),0))</f>
        <v>2030000</v>
      </c>
      <c r="I44" s="61">
        <f t="shared" ca="1" si="0"/>
        <v>41060000</v>
      </c>
      <c r="J44" s="66"/>
    </row>
    <row r="45" spans="1:10" ht="19.5" customHeight="1">
      <c r="A45" s="60">
        <f ca="1">IF(ROWS($1:32)&gt;COUNT(Dong1),"",OFFSET(TH!B$1,SMALL(Dong1,ROWS($1:32)),))</f>
        <v>42889</v>
      </c>
      <c r="B45" s="60">
        <f ca="1">IF(ROWS($1:32)&gt;COUNT(Dong1),"",OFFSET(TH!D$1,SMALL(Dong1,ROWS($1:32)),))</f>
        <v>42889</v>
      </c>
      <c r="C45" s="61" t="str">
        <f ca="1">IF(ROWS($1:32)&gt;COUNT(Dong1),"",IF(OFFSET(TH!M$1,SMALL(Dong1,ROWS($1:32)),)="1111",OFFSET(TH!C$1,SMALL(Dong1,ROWS($1:32)),),""))</f>
        <v/>
      </c>
      <c r="D45" s="62" t="str">
        <f ca="1">IF(ROWS($1:32)&gt;COUNT(Dong1),"",IF(OFFSET(TH!N$1,SMALL(Dong1,ROWS($1:32)),)="1111",OFFSET(TH!C$1,SMALL(Dong1,ROWS($1:32)),),""))</f>
        <v>C23</v>
      </c>
      <c r="E45" s="93" t="str">
        <f ca="1">IF(ROWS($1:32)&gt;COUNT(Dong1),"",OFFSET(TH!E$1,SMALL(Dong1,ROWS($1:32)),))</f>
        <v>t/ứng chi phí xuất hàng</v>
      </c>
      <c r="F45" s="64">
        <f ca="1">IF(ROWS($1:32)&gt;COUNT(Dong1),"",IF(OFFSET(TH!N$1,SMALL(Dong1,ROWS($1:32)),)="1111",OFFSET(TH!M$1,SMALL(Dong1,ROWS($1:32)),),OFFSET(TH!N$1,SMALL(Dong1,ROWS($1:32)),)))</f>
        <v>0</v>
      </c>
      <c r="G45" s="65">
        <f ca="1">IF(ROWS($1:32)&gt;COUNT(Dong1),"",IF(OFFSET(TH!M$1,SMALL(Dong1,ROWS($1:32)),)="1111",OFFSET(TH!L$1,SMALL(Dong1,ROWS($1:32)),),0))</f>
        <v>0</v>
      </c>
      <c r="H45" s="63">
        <f ca="1">IF(ROWS($1:32)&gt;COUNT(Dong1),"",IF(OFFSET(TH!N$1,SMALL(Dong1,ROWS($1:32)),)="1111",OFFSET(TH!L$1,SMALL(Dong1,ROWS($1:32)),),0))</f>
        <v>2000000</v>
      </c>
      <c r="I45" s="61">
        <f t="shared" ca="1" si="0"/>
        <v>39060000</v>
      </c>
      <c r="J45" s="66"/>
    </row>
    <row r="46" spans="1:10" ht="19.5" customHeight="1">
      <c r="A46" s="60">
        <f ca="1">IF(ROWS($1:33)&gt;COUNT(Dong1),"",OFFSET(TH!B$1,SMALL(Dong1,ROWS($1:33)),))</f>
        <v>42889</v>
      </c>
      <c r="B46" s="60">
        <f ca="1">IF(ROWS($1:33)&gt;COUNT(Dong1),"",OFFSET(TH!D$1,SMALL(Dong1,ROWS($1:33)),))</f>
        <v>42889</v>
      </c>
      <c r="C46" s="61" t="str">
        <f ca="1">IF(ROWS($1:33)&gt;COUNT(Dong1),"",IF(OFFSET(TH!M$1,SMALL(Dong1,ROWS($1:33)),)="1111",OFFSET(TH!C$1,SMALL(Dong1,ROWS($1:33)),),""))</f>
        <v/>
      </c>
      <c r="D46" s="62" t="str">
        <f ca="1">IF(ROWS($1:33)&gt;COUNT(Dong1),"",IF(OFFSET(TH!N$1,SMALL(Dong1,ROWS($1:33)),)="1111",OFFSET(TH!C$1,SMALL(Dong1,ROWS($1:33)),),""))</f>
        <v>C24</v>
      </c>
      <c r="E46" s="93" t="str">
        <f ca="1">IF(ROWS($1:33)&gt;COUNT(Dong1),"",OFFSET(TH!E$1,SMALL(Dong1,ROWS($1:33)),))</f>
        <v>t/ứng KSK công nhân</v>
      </c>
      <c r="F46" s="64">
        <f ca="1">IF(ROWS($1:33)&gt;COUNT(Dong1),"",IF(OFFSET(TH!N$1,SMALL(Dong1,ROWS($1:33)),)="1111",OFFSET(TH!M$1,SMALL(Dong1,ROWS($1:33)),),OFFSET(TH!N$1,SMALL(Dong1,ROWS($1:33)),)))</f>
        <v>0</v>
      </c>
      <c r="G46" s="65">
        <f ca="1">IF(ROWS($1:33)&gt;COUNT(Dong1),"",IF(OFFSET(TH!M$1,SMALL(Dong1,ROWS($1:33)),)="1111",OFFSET(TH!L$1,SMALL(Dong1,ROWS($1:33)),),0))</f>
        <v>0</v>
      </c>
      <c r="H46" s="63">
        <f ca="1">IF(ROWS($1:33)&gt;COUNT(Dong1),"",IF(OFFSET(TH!N$1,SMALL(Dong1,ROWS($1:33)),)="1111",OFFSET(TH!L$1,SMALL(Dong1,ROWS($1:33)),),0))</f>
        <v>3000000</v>
      </c>
      <c r="I46" s="61">
        <f t="shared" ca="1" si="0"/>
        <v>36060000</v>
      </c>
      <c r="J46" s="66"/>
    </row>
    <row r="47" spans="1:10" ht="19.5" customHeight="1">
      <c r="A47" s="60">
        <f ca="1">IF(ROWS($1:34)&gt;COUNT(Dong1),"",OFFSET(TH!B$1,SMALL(Dong1,ROWS($1:34)),))</f>
        <v>42892</v>
      </c>
      <c r="B47" s="60">
        <f ca="1">IF(ROWS($1:34)&gt;COUNT(Dong1),"",OFFSET(TH!D$1,SMALL(Dong1,ROWS($1:34)),))</f>
        <v>42892</v>
      </c>
      <c r="C47" s="61" t="str">
        <f ca="1">IF(ROWS($1:34)&gt;COUNT(Dong1),"",IF(OFFSET(TH!M$1,SMALL(Dong1,ROWS($1:34)),)="1111",OFFSET(TH!C$1,SMALL(Dong1,ROWS($1:34)),),""))</f>
        <v>T10</v>
      </c>
      <c r="D47" s="62" t="str">
        <f ca="1">IF(ROWS($1:34)&gt;COUNT(Dong1),"",IF(OFFSET(TH!N$1,SMALL(Dong1,ROWS($1:34)),)="1111",OFFSET(TH!C$1,SMALL(Dong1,ROWS($1:34)),),""))</f>
        <v/>
      </c>
      <c r="E47" s="93" t="str">
        <f ca="1">IF(ROWS($1:34)&gt;COUNT(Dong1),"",OFFSET(TH!E$1,SMALL(Dong1,ROWS($1:34)),))</f>
        <v>Thu tiền Q4</v>
      </c>
      <c r="F47" s="64">
        <f ca="1">IF(ROWS($1:34)&gt;COUNT(Dong1),"",IF(OFFSET(TH!N$1,SMALL(Dong1,ROWS($1:34)),)="1111",OFFSET(TH!M$1,SMALL(Dong1,ROWS($1:34)),),OFFSET(TH!N$1,SMALL(Dong1,ROWS($1:34)),)))</f>
        <v>0</v>
      </c>
      <c r="G47" s="65">
        <f ca="1">IF(ROWS($1:34)&gt;COUNT(Dong1),"",IF(OFFSET(TH!M$1,SMALL(Dong1,ROWS($1:34)),)="1111",OFFSET(TH!L$1,SMALL(Dong1,ROWS($1:34)),),0))</f>
        <v>360000000</v>
      </c>
      <c r="H47" s="63">
        <f ca="1">IF(ROWS($1:34)&gt;COUNT(Dong1),"",IF(OFFSET(TH!N$1,SMALL(Dong1,ROWS($1:34)),)="1111",OFFSET(TH!L$1,SMALL(Dong1,ROWS($1:34)),),0))</f>
        <v>0</v>
      </c>
      <c r="I47" s="61">
        <f t="shared" ca="1" si="0"/>
        <v>396060000</v>
      </c>
      <c r="J47" s="66"/>
    </row>
    <row r="48" spans="1:10" ht="19.5" customHeight="1">
      <c r="A48" s="60">
        <f ca="1">IF(ROWS($1:35)&gt;COUNT(Dong1),"",OFFSET(TH!B$1,SMALL(Dong1,ROWS($1:35)),))</f>
        <v>42892</v>
      </c>
      <c r="B48" s="60">
        <f ca="1">IF(ROWS($1:35)&gt;COUNT(Dong1),"",OFFSET(TH!D$1,SMALL(Dong1,ROWS($1:35)),))</f>
        <v>42892</v>
      </c>
      <c r="C48" s="61" t="str">
        <f ca="1">IF(ROWS($1:35)&gt;COUNT(Dong1),"",IF(OFFSET(TH!M$1,SMALL(Dong1,ROWS($1:35)),)="1111",OFFSET(TH!C$1,SMALL(Dong1,ROWS($1:35)),),""))</f>
        <v/>
      </c>
      <c r="D48" s="62" t="str">
        <f ca="1">IF(ROWS($1:35)&gt;COUNT(Dong1),"",IF(OFFSET(TH!N$1,SMALL(Dong1,ROWS($1:35)),)="1111",OFFSET(TH!C$1,SMALL(Dong1,ROWS($1:35)),),""))</f>
        <v>C25</v>
      </c>
      <c r="E48" s="93" t="str">
        <f ca="1">IF(ROWS($1:35)&gt;COUNT(Dong1),"",OFFSET(TH!E$1,SMALL(Dong1,ROWS($1:35)),))</f>
        <v>Trả tiền C. Thanh MN (14.961.26usd) 31/5/17</v>
      </c>
      <c r="F48" s="64">
        <f ca="1">IF(ROWS($1:35)&gt;COUNT(Dong1),"",IF(OFFSET(TH!N$1,SMALL(Dong1,ROWS($1:35)),)="1111",OFFSET(TH!M$1,SMALL(Dong1,ROWS($1:35)),),OFFSET(TH!N$1,SMALL(Dong1,ROWS($1:35)),)))</f>
        <v>0</v>
      </c>
      <c r="G48" s="65">
        <f ca="1">IF(ROWS($1:35)&gt;COUNT(Dong1),"",IF(OFFSET(TH!M$1,SMALL(Dong1,ROWS($1:35)),)="1111",OFFSET(TH!L$1,SMALL(Dong1,ROWS($1:35)),),0))</f>
        <v>0</v>
      </c>
      <c r="H48" s="63">
        <f ca="1">IF(ROWS($1:35)&gt;COUNT(Dong1),"",IF(OFFSET(TH!N$1,SMALL(Dong1,ROWS($1:35)),)="1111",OFFSET(TH!L$1,SMALL(Dong1,ROWS($1:35)),),0))</f>
        <v>338312000</v>
      </c>
      <c r="I48" s="61">
        <f t="shared" ca="1" si="0"/>
        <v>57748000</v>
      </c>
      <c r="J48" s="66"/>
    </row>
    <row r="49" spans="1:10" ht="19.5" customHeight="1">
      <c r="A49" s="60">
        <f ca="1">IF(ROWS($1:36)&gt;COUNT(Dong1),"",OFFSET(TH!B$1,SMALL(Dong1,ROWS($1:36)),))</f>
        <v>42892</v>
      </c>
      <c r="B49" s="60">
        <f ca="1">IF(ROWS($1:36)&gt;COUNT(Dong1),"",OFFSET(TH!D$1,SMALL(Dong1,ROWS($1:36)),))</f>
        <v>42892</v>
      </c>
      <c r="C49" s="61" t="str">
        <f ca="1">IF(ROWS($1:36)&gt;COUNT(Dong1),"",IF(OFFSET(TH!M$1,SMALL(Dong1,ROWS($1:36)),)="1111",OFFSET(TH!C$1,SMALL(Dong1,ROWS($1:36)),),""))</f>
        <v/>
      </c>
      <c r="D49" s="62" t="str">
        <f ca="1">IF(ROWS($1:36)&gt;COUNT(Dong1),"",IF(OFFSET(TH!N$1,SMALL(Dong1,ROWS($1:36)),)="1111",OFFSET(TH!C$1,SMALL(Dong1,ROWS($1:36)),),""))</f>
        <v>C26</v>
      </c>
      <c r="E49" s="93" t="str">
        <f ca="1">IF(ROWS($1:36)&gt;COUNT(Dong1),"",OFFSET(TH!E$1,SMALL(Dong1,ROWS($1:36)),))</f>
        <v>Tiền chợ nhà</v>
      </c>
      <c r="F49" s="64">
        <f ca="1">IF(ROWS($1:36)&gt;COUNT(Dong1),"",IF(OFFSET(TH!N$1,SMALL(Dong1,ROWS($1:36)),)="1111",OFFSET(TH!M$1,SMALL(Dong1,ROWS($1:36)),),OFFSET(TH!N$1,SMALL(Dong1,ROWS($1:36)),)))</f>
        <v>0</v>
      </c>
      <c r="G49" s="65">
        <f ca="1">IF(ROWS($1:36)&gt;COUNT(Dong1),"",IF(OFFSET(TH!M$1,SMALL(Dong1,ROWS($1:36)),)="1111",OFFSET(TH!L$1,SMALL(Dong1,ROWS($1:36)),),0))</f>
        <v>0</v>
      </c>
      <c r="H49" s="63">
        <f ca="1">IF(ROWS($1:36)&gt;COUNT(Dong1),"",IF(OFFSET(TH!N$1,SMALL(Dong1,ROWS($1:36)),)="1111",OFFSET(TH!L$1,SMALL(Dong1,ROWS($1:36)),),0))</f>
        <v>500000</v>
      </c>
      <c r="I49" s="61">
        <f t="shared" ca="1" si="0"/>
        <v>57248000</v>
      </c>
      <c r="J49" s="66"/>
    </row>
    <row r="50" spans="1:10" ht="19.5" customHeight="1">
      <c r="A50" s="60">
        <f ca="1">IF(ROWS($1:37)&gt;COUNT(Dong1),"",OFFSET(TH!B$1,SMALL(Dong1,ROWS($1:37)),))</f>
        <v>42892</v>
      </c>
      <c r="B50" s="60">
        <f ca="1">IF(ROWS($1:37)&gt;COUNT(Dong1),"",OFFSET(TH!D$1,SMALL(Dong1,ROWS($1:37)),))</f>
        <v>42892</v>
      </c>
      <c r="C50" s="61" t="str">
        <f ca="1">IF(ROWS($1:37)&gt;COUNT(Dong1),"",IF(OFFSET(TH!M$1,SMALL(Dong1,ROWS($1:37)),)="1111",OFFSET(TH!C$1,SMALL(Dong1,ROWS($1:37)),),""))</f>
        <v/>
      </c>
      <c r="D50" s="62" t="str">
        <f ca="1">IF(ROWS($1:37)&gt;COUNT(Dong1),"",IF(OFFSET(TH!N$1,SMALL(Dong1,ROWS($1:37)),)="1111",OFFSET(TH!C$1,SMALL(Dong1,ROWS($1:37)),),""))</f>
        <v>C27</v>
      </c>
      <c r="E50" s="93" t="str">
        <f ca="1">IF(ROWS($1:37)&gt;COUNT(Dong1),"",OFFSET(TH!E$1,SMALL(Dong1,ROWS($1:37)),))</f>
        <v>Tiền nước T6/17 nhà</v>
      </c>
      <c r="F50" s="64">
        <f ca="1">IF(ROWS($1:37)&gt;COUNT(Dong1),"",IF(OFFSET(TH!N$1,SMALL(Dong1,ROWS($1:37)),)="1111",OFFSET(TH!M$1,SMALL(Dong1,ROWS($1:37)),),OFFSET(TH!N$1,SMALL(Dong1,ROWS($1:37)),)))</f>
        <v>0</v>
      </c>
      <c r="G50" s="65">
        <f ca="1">IF(ROWS($1:37)&gt;COUNT(Dong1),"",IF(OFFSET(TH!M$1,SMALL(Dong1,ROWS($1:37)),)="1111",OFFSET(TH!L$1,SMALL(Dong1,ROWS($1:37)),),0))</f>
        <v>0</v>
      </c>
      <c r="H50" s="63">
        <f ca="1">IF(ROWS($1:37)&gt;COUNT(Dong1),"",IF(OFFSET(TH!N$1,SMALL(Dong1,ROWS($1:37)),)="1111",OFFSET(TH!L$1,SMALL(Dong1,ROWS($1:37)),),0))</f>
        <v>462000</v>
      </c>
      <c r="I50" s="61">
        <f t="shared" ca="1" si="0"/>
        <v>56786000</v>
      </c>
      <c r="J50" s="66"/>
    </row>
    <row r="51" spans="1:10" ht="19.5" customHeight="1">
      <c r="A51" s="60">
        <f ca="1">IF(ROWS($1:38)&gt;COUNT(Dong1),"",OFFSET(TH!B$1,SMALL(Dong1,ROWS($1:38)),))</f>
        <v>42892</v>
      </c>
      <c r="B51" s="60">
        <f ca="1">IF(ROWS($1:38)&gt;COUNT(Dong1),"",OFFSET(TH!D$1,SMALL(Dong1,ROWS($1:38)),))</f>
        <v>42892</v>
      </c>
      <c r="C51" s="61" t="str">
        <f ca="1">IF(ROWS($1:38)&gt;COUNT(Dong1),"",IF(OFFSET(TH!M$1,SMALL(Dong1,ROWS($1:38)),)="1111",OFFSET(TH!C$1,SMALL(Dong1,ROWS($1:38)),),""))</f>
        <v/>
      </c>
      <c r="D51" s="62" t="str">
        <f ca="1">IF(ROWS($1:38)&gt;COUNT(Dong1),"",IF(OFFSET(TH!N$1,SMALL(Dong1,ROWS($1:38)),)="1111",OFFSET(TH!C$1,SMALL(Dong1,ROWS($1:38)),),""))</f>
        <v>C28</v>
      </c>
      <c r="E51" s="93" t="str">
        <f ca="1">IF(ROWS($1:38)&gt;COUNT(Dong1),"",OFFSET(TH!E$1,SMALL(Dong1,ROWS($1:38)),))</f>
        <v>Tiền lãi vay - Út Thái</v>
      </c>
      <c r="F51" s="64">
        <f ca="1">IF(ROWS($1:38)&gt;COUNT(Dong1),"",IF(OFFSET(TH!N$1,SMALL(Dong1,ROWS($1:38)),)="1111",OFFSET(TH!M$1,SMALL(Dong1,ROWS($1:38)),),OFFSET(TH!N$1,SMALL(Dong1,ROWS($1:38)),)))</f>
        <v>0</v>
      </c>
      <c r="G51" s="65">
        <f ca="1">IF(ROWS($1:38)&gt;COUNT(Dong1),"",IF(OFFSET(TH!M$1,SMALL(Dong1,ROWS($1:38)),)="1111",OFFSET(TH!L$1,SMALL(Dong1,ROWS($1:38)),),0))</f>
        <v>0</v>
      </c>
      <c r="H51" s="63">
        <f ca="1">IF(ROWS($1:38)&gt;COUNT(Dong1),"",IF(OFFSET(TH!N$1,SMALL(Dong1,ROWS($1:38)),)="1111",OFFSET(TH!L$1,SMALL(Dong1,ROWS($1:38)),),0))</f>
        <v>6017000</v>
      </c>
      <c r="I51" s="61">
        <f t="shared" ca="1" si="0"/>
        <v>50769000</v>
      </c>
      <c r="J51" s="66"/>
    </row>
    <row r="52" spans="1:10" ht="19.5" customHeight="1">
      <c r="A52" s="60">
        <f ca="1">IF(ROWS($1:39)&gt;COUNT(Dong1),"",OFFSET(TH!B$1,SMALL(Dong1,ROWS($1:39)),))</f>
        <v>42893</v>
      </c>
      <c r="B52" s="60">
        <f ca="1">IF(ROWS($1:39)&gt;COUNT(Dong1),"",OFFSET(TH!D$1,SMALL(Dong1,ROWS($1:39)),))</f>
        <v>42893</v>
      </c>
      <c r="C52" s="61" t="str">
        <f ca="1">IF(ROWS($1:39)&gt;COUNT(Dong1),"",IF(OFFSET(TH!M$1,SMALL(Dong1,ROWS($1:39)),)="1111",OFFSET(TH!C$1,SMALL(Dong1,ROWS($1:39)),),""))</f>
        <v/>
      </c>
      <c r="D52" s="62" t="str">
        <f ca="1">IF(ROWS($1:39)&gt;COUNT(Dong1),"",IF(OFFSET(TH!N$1,SMALL(Dong1,ROWS($1:39)),)="1111",OFFSET(TH!C$1,SMALL(Dong1,ROWS($1:39)),),""))</f>
        <v>C29</v>
      </c>
      <c r="E52" s="93" t="str">
        <f ca="1">IF(ROWS($1:39)&gt;COUNT(Dong1),"",OFFSET(TH!E$1,SMALL(Dong1,ROWS($1:39)),))</f>
        <v>Tiền đt C Duy</v>
      </c>
      <c r="F52" s="64">
        <f ca="1">IF(ROWS($1:39)&gt;COUNT(Dong1),"",IF(OFFSET(TH!N$1,SMALL(Dong1,ROWS($1:39)),)="1111",OFFSET(TH!M$1,SMALL(Dong1,ROWS($1:39)),),OFFSET(TH!N$1,SMALL(Dong1,ROWS($1:39)),)))</f>
        <v>0</v>
      </c>
      <c r="G52" s="65">
        <f ca="1">IF(ROWS($1:39)&gt;COUNT(Dong1),"",IF(OFFSET(TH!M$1,SMALL(Dong1,ROWS($1:39)),)="1111",OFFSET(TH!L$1,SMALL(Dong1,ROWS($1:39)),),0))</f>
        <v>0</v>
      </c>
      <c r="H52" s="63">
        <f ca="1">IF(ROWS($1:39)&gt;COUNT(Dong1),"",IF(OFFSET(TH!N$1,SMALL(Dong1,ROWS($1:39)),)="1111",OFFSET(TH!L$1,SMALL(Dong1,ROWS($1:39)),),0))</f>
        <v>292000</v>
      </c>
      <c r="I52" s="61">
        <f t="shared" ca="1" si="0"/>
        <v>50477000</v>
      </c>
      <c r="J52" s="66"/>
    </row>
    <row r="53" spans="1:10" ht="19.5" customHeight="1">
      <c r="A53" s="60">
        <f ca="1">IF(ROWS($1:40)&gt;COUNT(Dong1),"",OFFSET(TH!B$1,SMALL(Dong1,ROWS($1:40)),))</f>
        <v>42893</v>
      </c>
      <c r="B53" s="60">
        <f ca="1">IF(ROWS($1:40)&gt;COUNT(Dong1),"",OFFSET(TH!D$1,SMALL(Dong1,ROWS($1:40)),))</f>
        <v>42893</v>
      </c>
      <c r="C53" s="61" t="str">
        <f ca="1">IF(ROWS($1:40)&gt;COUNT(Dong1),"",IF(OFFSET(TH!M$1,SMALL(Dong1,ROWS($1:40)),)="1111",OFFSET(TH!C$1,SMALL(Dong1,ROWS($1:40)),),""))</f>
        <v/>
      </c>
      <c r="D53" s="62" t="str">
        <f ca="1">IF(ROWS($1:40)&gt;COUNT(Dong1),"",IF(OFFSET(TH!N$1,SMALL(Dong1,ROWS($1:40)),)="1111",OFFSET(TH!C$1,SMALL(Dong1,ROWS($1:40)),),""))</f>
        <v>C30</v>
      </c>
      <c r="E53" s="93" t="str">
        <f ca="1">IF(ROWS($1:40)&gt;COUNT(Dong1),"",OFFSET(TH!E$1,SMALL(Dong1,ROWS($1:40)),))</f>
        <v>Tiền tiết kiệm nhà</v>
      </c>
      <c r="F53" s="64">
        <f ca="1">IF(ROWS($1:40)&gt;COUNT(Dong1),"",IF(OFFSET(TH!N$1,SMALL(Dong1,ROWS($1:40)),)="1111",OFFSET(TH!M$1,SMALL(Dong1,ROWS($1:40)),),OFFSET(TH!N$1,SMALL(Dong1,ROWS($1:40)),)))</f>
        <v>0</v>
      </c>
      <c r="G53" s="65">
        <f ca="1">IF(ROWS($1:40)&gt;COUNT(Dong1),"",IF(OFFSET(TH!M$1,SMALL(Dong1,ROWS($1:40)),)="1111",OFFSET(TH!L$1,SMALL(Dong1,ROWS($1:40)),),0))</f>
        <v>0</v>
      </c>
      <c r="H53" s="63">
        <f ca="1">IF(ROWS($1:40)&gt;COUNT(Dong1),"",IF(OFFSET(TH!N$1,SMALL(Dong1,ROWS($1:40)),)="1111",OFFSET(TH!L$1,SMALL(Dong1,ROWS($1:40)),),0))</f>
        <v>3000000</v>
      </c>
      <c r="I53" s="61">
        <f t="shared" ca="1" si="0"/>
        <v>47477000</v>
      </c>
      <c r="J53" s="66"/>
    </row>
    <row r="54" spans="1:10" ht="19.5" customHeight="1">
      <c r="A54" s="60">
        <f ca="1">IF(ROWS($1:41)&gt;COUNT(Dong1),"",OFFSET(TH!B$1,SMALL(Dong1,ROWS($1:41)),))</f>
        <v>42893</v>
      </c>
      <c r="B54" s="60">
        <f ca="1">IF(ROWS($1:41)&gt;COUNT(Dong1),"",OFFSET(TH!D$1,SMALL(Dong1,ROWS($1:41)),))</f>
        <v>42893</v>
      </c>
      <c r="C54" s="61" t="str">
        <f ca="1">IF(ROWS($1:41)&gt;COUNT(Dong1),"",IF(OFFSET(TH!M$1,SMALL(Dong1,ROWS($1:41)),)="1111",OFFSET(TH!C$1,SMALL(Dong1,ROWS($1:41)),),""))</f>
        <v>T11</v>
      </c>
      <c r="D54" s="62" t="str">
        <f ca="1">IF(ROWS($1:41)&gt;COUNT(Dong1),"",IF(OFFSET(TH!N$1,SMALL(Dong1,ROWS($1:41)),)="1111",OFFSET(TH!C$1,SMALL(Dong1,ROWS($1:41)),),""))</f>
        <v/>
      </c>
      <c r="E54" s="93" t="str">
        <f ca="1">IF(ROWS($1:41)&gt;COUNT(Dong1),"",OFFSET(TH!E$1,SMALL(Dong1,ROWS($1:41)),))</f>
        <v>Thu tiền PVCombank</v>
      </c>
      <c r="F54" s="64">
        <f ca="1">IF(ROWS($1:41)&gt;COUNT(Dong1),"",IF(OFFSET(TH!N$1,SMALL(Dong1,ROWS($1:41)),)="1111",OFFSET(TH!M$1,SMALL(Dong1,ROWS($1:41)),),OFFSET(TH!N$1,SMALL(Dong1,ROWS($1:41)),)))</f>
        <v>0</v>
      </c>
      <c r="G54" s="65">
        <f ca="1">IF(ROWS($1:41)&gt;COUNT(Dong1),"",IF(OFFSET(TH!M$1,SMALL(Dong1,ROWS($1:41)),)="1111",OFFSET(TH!L$1,SMALL(Dong1,ROWS($1:41)),),0))</f>
        <v>1590000000</v>
      </c>
      <c r="H54" s="63">
        <f ca="1">IF(ROWS($1:41)&gt;COUNT(Dong1),"",IF(OFFSET(TH!N$1,SMALL(Dong1,ROWS($1:41)),)="1111",OFFSET(TH!L$1,SMALL(Dong1,ROWS($1:41)),),0))</f>
        <v>0</v>
      </c>
      <c r="I54" s="61">
        <f t="shared" ca="1" si="0"/>
        <v>1637477000</v>
      </c>
      <c r="J54" s="66"/>
    </row>
    <row r="55" spans="1:10" ht="19.5" customHeight="1">
      <c r="A55" s="60">
        <f ca="1">IF(ROWS($1:42)&gt;COUNT(Dong1),"",OFFSET(TH!B$1,SMALL(Dong1,ROWS($1:42)),))</f>
        <v>42893</v>
      </c>
      <c r="B55" s="60">
        <f ca="1">IF(ROWS($1:42)&gt;COUNT(Dong1),"",OFFSET(TH!D$1,SMALL(Dong1,ROWS($1:42)),))</f>
        <v>42893</v>
      </c>
      <c r="C55" s="61" t="str">
        <f ca="1">IF(ROWS($1:42)&gt;COUNT(Dong1),"",IF(OFFSET(TH!M$1,SMALL(Dong1,ROWS($1:42)),)="1111",OFFSET(TH!C$1,SMALL(Dong1,ROWS($1:42)),),""))</f>
        <v>T12</v>
      </c>
      <c r="D55" s="62" t="str">
        <f ca="1">IF(ROWS($1:42)&gt;COUNT(Dong1),"",IF(OFFSET(TH!N$1,SMALL(Dong1,ROWS($1:42)),)="1111",OFFSET(TH!C$1,SMALL(Dong1,ROWS($1:42)),),""))</f>
        <v/>
      </c>
      <c r="E55" s="93" t="str">
        <f ca="1">IF(ROWS($1:42)&gt;COUNT(Dong1),"",OFFSET(TH!E$1,SMALL(Dong1,ROWS($1:42)),))</f>
        <v>Thu tiền Q4</v>
      </c>
      <c r="F55" s="64">
        <f ca="1">IF(ROWS($1:42)&gt;COUNT(Dong1),"",IF(OFFSET(TH!N$1,SMALL(Dong1,ROWS($1:42)),)="1111",OFFSET(TH!M$1,SMALL(Dong1,ROWS($1:42)),),OFFSET(TH!N$1,SMALL(Dong1,ROWS($1:42)),)))</f>
        <v>0</v>
      </c>
      <c r="G55" s="65">
        <f ca="1">IF(ROWS($1:42)&gt;COUNT(Dong1),"",IF(OFFSET(TH!M$1,SMALL(Dong1,ROWS($1:42)),)="1111",OFFSET(TH!L$1,SMALL(Dong1,ROWS($1:42)),),0))</f>
        <v>6780000000</v>
      </c>
      <c r="H55" s="63">
        <f ca="1">IF(ROWS($1:42)&gt;COUNT(Dong1),"",IF(OFFSET(TH!N$1,SMALL(Dong1,ROWS($1:42)),)="1111",OFFSET(TH!L$1,SMALL(Dong1,ROWS($1:42)),),0))</f>
        <v>0</v>
      </c>
      <c r="I55" s="61">
        <f t="shared" ca="1" si="0"/>
        <v>8417477000</v>
      </c>
      <c r="J55" s="66"/>
    </row>
    <row r="56" spans="1:10" ht="19.5" customHeight="1">
      <c r="A56" s="60">
        <f ca="1">IF(ROWS($1:43)&gt;COUNT(Dong1),"",OFFSET(TH!B$1,SMALL(Dong1,ROWS($1:43)),))</f>
        <v>42893</v>
      </c>
      <c r="B56" s="60">
        <f ca="1">IF(ROWS($1:43)&gt;COUNT(Dong1),"",OFFSET(TH!D$1,SMALL(Dong1,ROWS($1:43)),))</f>
        <v>42893</v>
      </c>
      <c r="C56" s="61" t="str">
        <f ca="1">IF(ROWS($1:43)&gt;COUNT(Dong1),"",IF(OFFSET(TH!M$1,SMALL(Dong1,ROWS($1:43)),)="1111",OFFSET(TH!C$1,SMALL(Dong1,ROWS($1:43)),),""))</f>
        <v/>
      </c>
      <c r="D56" s="62" t="str">
        <f ca="1">IF(ROWS($1:43)&gt;COUNT(Dong1),"",IF(OFFSET(TH!N$1,SMALL(Dong1,ROWS($1:43)),)="1111",OFFSET(TH!C$1,SMALL(Dong1,ROWS($1:43)),),""))</f>
        <v>C31</v>
      </c>
      <c r="E56" s="93" t="str">
        <f ca="1">IF(ROWS($1:43)&gt;COUNT(Dong1),"",OFFSET(TH!E$1,SMALL(Dong1,ROWS($1:43)),))</f>
        <v>Nộp Q4</v>
      </c>
      <c r="F56" s="64">
        <f ca="1">IF(ROWS($1:43)&gt;COUNT(Dong1),"",IF(OFFSET(TH!N$1,SMALL(Dong1,ROWS($1:43)),)="1111",OFFSET(TH!M$1,SMALL(Dong1,ROWS($1:43)),),OFFSET(TH!N$1,SMALL(Dong1,ROWS($1:43)),)))</f>
        <v>0</v>
      </c>
      <c r="G56" s="65">
        <f ca="1">IF(ROWS($1:43)&gt;COUNT(Dong1),"",IF(OFFSET(TH!M$1,SMALL(Dong1,ROWS($1:43)),)="1111",OFFSET(TH!L$1,SMALL(Dong1,ROWS($1:43)),),0))</f>
        <v>0</v>
      </c>
      <c r="H56" s="63">
        <f ca="1">IF(ROWS($1:43)&gt;COUNT(Dong1),"",IF(OFFSET(TH!N$1,SMALL(Dong1,ROWS($1:43)),)="1111",OFFSET(TH!L$1,SMALL(Dong1,ROWS($1:43)),),0))</f>
        <v>3200000000</v>
      </c>
      <c r="I56" s="61">
        <f t="shared" ca="1" si="0"/>
        <v>5217477000</v>
      </c>
      <c r="J56" s="66"/>
    </row>
    <row r="57" spans="1:10" ht="19.5" customHeight="1">
      <c r="A57" s="60">
        <f ca="1">IF(ROWS($1:44)&gt;COUNT(Dong1),"",OFFSET(TH!B$1,SMALL(Dong1,ROWS($1:44)),))</f>
        <v>42893</v>
      </c>
      <c r="B57" s="60">
        <f ca="1">IF(ROWS($1:44)&gt;COUNT(Dong1),"",OFFSET(TH!D$1,SMALL(Dong1,ROWS($1:44)),))</f>
        <v>42893</v>
      </c>
      <c r="C57" s="61" t="str">
        <f ca="1">IF(ROWS($1:44)&gt;COUNT(Dong1),"",IF(OFFSET(TH!M$1,SMALL(Dong1,ROWS($1:44)),)="1111",OFFSET(TH!C$1,SMALL(Dong1,ROWS($1:44)),),""))</f>
        <v/>
      </c>
      <c r="D57" s="62" t="str">
        <f ca="1">IF(ROWS($1:44)&gt;COUNT(Dong1),"",IF(OFFSET(TH!N$1,SMALL(Dong1,ROWS($1:44)),)="1111",OFFSET(TH!C$1,SMALL(Dong1,ROWS($1:44)),),""))</f>
        <v>C32</v>
      </c>
      <c r="E57" s="93" t="str">
        <f ca="1">IF(ROWS($1:44)&gt;COUNT(Dong1),"",OFFSET(TH!E$1,SMALL(Dong1,ROWS($1:44)),))</f>
        <v>Nộp thẻ Cô, Chú</v>
      </c>
      <c r="F57" s="64">
        <f ca="1">IF(ROWS($1:44)&gt;COUNT(Dong1),"",IF(OFFSET(TH!N$1,SMALL(Dong1,ROWS($1:44)),)="1111",OFFSET(TH!M$1,SMALL(Dong1,ROWS($1:44)),),OFFSET(TH!N$1,SMALL(Dong1,ROWS($1:44)),)))</f>
        <v>0</v>
      </c>
      <c r="G57" s="65">
        <f ca="1">IF(ROWS($1:44)&gt;COUNT(Dong1),"",IF(OFFSET(TH!M$1,SMALL(Dong1,ROWS($1:44)),)="1111",OFFSET(TH!L$1,SMALL(Dong1,ROWS($1:44)),),0))</f>
        <v>0</v>
      </c>
      <c r="H57" s="63">
        <f ca="1">IF(ROWS($1:44)&gt;COUNT(Dong1),"",IF(OFFSET(TH!N$1,SMALL(Dong1,ROWS($1:44)),)="1111",OFFSET(TH!L$1,SMALL(Dong1,ROWS($1:44)),),0))</f>
        <v>15600000</v>
      </c>
      <c r="I57" s="61">
        <f t="shared" ca="1" si="0"/>
        <v>5201877000</v>
      </c>
      <c r="J57" s="66"/>
    </row>
    <row r="58" spans="1:10" ht="19.5" customHeight="1">
      <c r="A58" s="60">
        <f ca="1">IF(ROWS($1:45)&gt;COUNT(Dong1),"",OFFSET(TH!B$1,SMALL(Dong1,ROWS($1:45)),))</f>
        <v>42893</v>
      </c>
      <c r="B58" s="60">
        <f ca="1">IF(ROWS($1:45)&gt;COUNT(Dong1),"",OFFSET(TH!D$1,SMALL(Dong1,ROWS($1:45)),))</f>
        <v>42893</v>
      </c>
      <c r="C58" s="61" t="str">
        <f ca="1">IF(ROWS($1:45)&gt;COUNT(Dong1),"",IF(OFFSET(TH!M$1,SMALL(Dong1,ROWS($1:45)),)="1111",OFFSET(TH!C$1,SMALL(Dong1,ROWS($1:45)),),""))</f>
        <v/>
      </c>
      <c r="D58" s="62" t="str">
        <f ca="1">IF(ROWS($1:45)&gt;COUNT(Dong1),"",IF(OFFSET(TH!N$1,SMALL(Dong1,ROWS($1:45)),)="1111",OFFSET(TH!C$1,SMALL(Dong1,ROWS($1:45)),),""))</f>
        <v>C33</v>
      </c>
      <c r="E58" s="93" t="str">
        <f ca="1">IF(ROWS($1:45)&gt;COUNT(Dong1),"",OFFSET(TH!E$1,SMALL(Dong1,ROWS($1:45)),))</f>
        <v>Chi tiền TQ</v>
      </c>
      <c r="F58" s="64">
        <f ca="1">IF(ROWS($1:45)&gt;COUNT(Dong1),"",IF(OFFSET(TH!N$1,SMALL(Dong1,ROWS($1:45)),)="1111",OFFSET(TH!M$1,SMALL(Dong1,ROWS($1:45)),),OFFSET(TH!N$1,SMALL(Dong1,ROWS($1:45)),)))</f>
        <v>0</v>
      </c>
      <c r="G58" s="65">
        <f ca="1">IF(ROWS($1:45)&gt;COUNT(Dong1),"",IF(OFFSET(TH!M$1,SMALL(Dong1,ROWS($1:45)),)="1111",OFFSET(TH!L$1,SMALL(Dong1,ROWS($1:45)),),0))</f>
        <v>0</v>
      </c>
      <c r="H58" s="63">
        <f ca="1">IF(ROWS($1:45)&gt;COUNT(Dong1),"",IF(OFFSET(TH!N$1,SMALL(Dong1,ROWS($1:45)),)="1111",OFFSET(TH!L$1,SMALL(Dong1,ROWS($1:45)),),0))</f>
        <v>4691100000</v>
      </c>
      <c r="I58" s="61">
        <f t="shared" ca="1" si="0"/>
        <v>510777000</v>
      </c>
      <c r="J58" s="66"/>
    </row>
    <row r="59" spans="1:10" ht="19.5" customHeight="1">
      <c r="A59" s="60">
        <f ca="1">IF(ROWS($1:46)&gt;COUNT(Dong1),"",OFFSET(TH!B$1,SMALL(Dong1,ROWS($1:46)),))</f>
        <v>42893</v>
      </c>
      <c r="B59" s="60">
        <f ca="1">IF(ROWS($1:46)&gt;COUNT(Dong1),"",OFFSET(TH!D$1,SMALL(Dong1,ROWS($1:46)),))</f>
        <v>42893</v>
      </c>
      <c r="C59" s="61" t="str">
        <f ca="1">IF(ROWS($1:46)&gt;COUNT(Dong1),"",IF(OFFSET(TH!M$1,SMALL(Dong1,ROWS($1:46)),)="1111",OFFSET(TH!C$1,SMALL(Dong1,ROWS($1:46)),),""))</f>
        <v/>
      </c>
      <c r="D59" s="62" t="str">
        <f ca="1">IF(ROWS($1:46)&gt;COUNT(Dong1),"",IF(OFFSET(TH!N$1,SMALL(Dong1,ROWS($1:46)),)="1111",OFFSET(TH!C$1,SMALL(Dong1,ROWS($1:46)),),""))</f>
        <v>C34</v>
      </c>
      <c r="E59" s="93" t="str">
        <f ca="1">IF(ROWS($1:46)&gt;COUNT(Dong1),"",OFFSET(TH!E$1,SMALL(Dong1,ROWS($1:46)),))</f>
        <v>Trả tiền cá</v>
      </c>
      <c r="F59" s="64" t="str">
        <f ca="1">IF(ROWS($1:46)&gt;COUNT(Dong1),"",IF(OFFSET(TH!N$1,SMALL(Dong1,ROWS($1:46)),)="1111",OFFSET(TH!M$1,SMALL(Dong1,ROWS($1:46)),),OFFSET(TH!N$1,SMALL(Dong1,ROWS($1:46)),)))</f>
        <v>331</v>
      </c>
      <c r="G59" s="65">
        <f ca="1">IF(ROWS($1:46)&gt;COUNT(Dong1),"",IF(OFFSET(TH!M$1,SMALL(Dong1,ROWS($1:46)),)="1111",OFFSET(TH!L$1,SMALL(Dong1,ROWS($1:46)),),0))</f>
        <v>0</v>
      </c>
      <c r="H59" s="63">
        <f ca="1">IF(ROWS($1:46)&gt;COUNT(Dong1),"",IF(OFFSET(TH!N$1,SMALL(Dong1,ROWS($1:46)),)="1111",OFFSET(TH!L$1,SMALL(Dong1,ROWS($1:46)),),0))</f>
        <v>100000000</v>
      </c>
      <c r="I59" s="61">
        <f t="shared" ca="1" si="0"/>
        <v>410777000</v>
      </c>
      <c r="J59" s="66"/>
    </row>
    <row r="60" spans="1:10" ht="19.5" customHeight="1">
      <c r="A60" s="60">
        <f ca="1">IF(ROWS($1:47)&gt;COUNT(Dong1),"",OFFSET(TH!B$1,SMALL(Dong1,ROWS($1:47)),))</f>
        <v>42893</v>
      </c>
      <c r="B60" s="60">
        <f ca="1">IF(ROWS($1:47)&gt;COUNT(Dong1),"",OFFSET(TH!D$1,SMALL(Dong1,ROWS($1:47)),))</f>
        <v>42893</v>
      </c>
      <c r="C60" s="61" t="str">
        <f ca="1">IF(ROWS($1:47)&gt;COUNT(Dong1),"",IF(OFFSET(TH!M$1,SMALL(Dong1,ROWS($1:47)),)="1111",OFFSET(TH!C$1,SMALL(Dong1,ROWS($1:47)),),""))</f>
        <v/>
      </c>
      <c r="D60" s="62" t="str">
        <f ca="1">IF(ROWS($1:47)&gt;COUNT(Dong1),"",IF(OFFSET(TH!N$1,SMALL(Dong1,ROWS($1:47)),)="1111",OFFSET(TH!C$1,SMALL(Dong1,ROWS($1:47)),),""))</f>
        <v>C34</v>
      </c>
      <c r="E60" s="93" t="str">
        <f ca="1">IF(ROWS($1:47)&gt;COUNT(Dong1),"",OFFSET(TH!E$1,SMALL(Dong1,ROWS($1:47)),))</f>
        <v>Phí CT</v>
      </c>
      <c r="F60" s="64">
        <f ca="1">IF(ROWS($1:47)&gt;COUNT(Dong1),"",IF(OFFSET(TH!N$1,SMALL(Dong1,ROWS($1:47)),)="1111",OFFSET(TH!M$1,SMALL(Dong1,ROWS($1:47)),),OFFSET(TH!N$1,SMALL(Dong1,ROWS($1:47)),)))</f>
        <v>0</v>
      </c>
      <c r="G60" s="65">
        <f ca="1">IF(ROWS($1:47)&gt;COUNT(Dong1),"",IF(OFFSET(TH!M$1,SMALL(Dong1,ROWS($1:47)),)="1111",OFFSET(TH!L$1,SMALL(Dong1,ROWS($1:47)),),0))</f>
        <v>0</v>
      </c>
      <c r="H60" s="63">
        <f ca="1">IF(ROWS($1:47)&gt;COUNT(Dong1),"",IF(OFFSET(TH!N$1,SMALL(Dong1,ROWS($1:47)),)="1111",OFFSET(TH!L$1,SMALL(Dong1,ROWS($1:47)),),0))</f>
        <v>33000</v>
      </c>
      <c r="I60" s="61">
        <f t="shared" ca="1" si="0"/>
        <v>410744000</v>
      </c>
      <c r="J60" s="66"/>
    </row>
    <row r="61" spans="1:10" ht="19.5" customHeight="1">
      <c r="A61" s="60">
        <f ca="1">IF(ROWS($1:48)&gt;COUNT(Dong1),"",OFFSET(TH!B$1,SMALL(Dong1,ROWS($1:48)),))</f>
        <v>42893</v>
      </c>
      <c r="B61" s="60">
        <f ca="1">IF(ROWS($1:48)&gt;COUNT(Dong1),"",OFFSET(TH!D$1,SMALL(Dong1,ROWS($1:48)),))</f>
        <v>42893</v>
      </c>
      <c r="C61" s="61" t="str">
        <f ca="1">IF(ROWS($1:48)&gt;COUNT(Dong1),"",IF(OFFSET(TH!M$1,SMALL(Dong1,ROWS($1:48)),)="1111",OFFSET(TH!C$1,SMALL(Dong1,ROWS($1:48)),),""))</f>
        <v/>
      </c>
      <c r="D61" s="62" t="str">
        <f ca="1">IF(ROWS($1:48)&gt;COUNT(Dong1),"",IF(OFFSET(TH!N$1,SMALL(Dong1,ROWS($1:48)),)="1111",OFFSET(TH!C$1,SMALL(Dong1,ROWS($1:48)),),""))</f>
        <v>C35</v>
      </c>
      <c r="E61" s="93" t="str">
        <f ca="1">IF(ROWS($1:48)&gt;COUNT(Dong1),"",OFFSET(TH!E$1,SMALL(Dong1,ROWS($1:48)),))</f>
        <v>Trả tiền cá</v>
      </c>
      <c r="F61" s="64" t="str">
        <f ca="1">IF(ROWS($1:48)&gt;COUNT(Dong1),"",IF(OFFSET(TH!N$1,SMALL(Dong1,ROWS($1:48)),)="1111",OFFSET(TH!M$1,SMALL(Dong1,ROWS($1:48)),),OFFSET(TH!N$1,SMALL(Dong1,ROWS($1:48)),)))</f>
        <v>331</v>
      </c>
      <c r="G61" s="65">
        <f ca="1">IF(ROWS($1:48)&gt;COUNT(Dong1),"",IF(OFFSET(TH!M$1,SMALL(Dong1,ROWS($1:48)),)="1111",OFFSET(TH!L$1,SMALL(Dong1,ROWS($1:48)),),0))</f>
        <v>0</v>
      </c>
      <c r="H61" s="63">
        <f ca="1">IF(ROWS($1:48)&gt;COUNT(Dong1),"",IF(OFFSET(TH!N$1,SMALL(Dong1,ROWS($1:48)),)="1111",OFFSET(TH!L$1,SMALL(Dong1,ROWS($1:48)),),0))</f>
        <v>178500000</v>
      </c>
      <c r="I61" s="61">
        <f t="shared" ca="1" si="0"/>
        <v>232244000</v>
      </c>
      <c r="J61" s="66"/>
    </row>
    <row r="62" spans="1:10" ht="19.5" customHeight="1">
      <c r="A62" s="60">
        <f ca="1">IF(ROWS($1:49)&gt;COUNT(Dong1),"",OFFSET(TH!B$1,SMALL(Dong1,ROWS($1:49)),))</f>
        <v>42893</v>
      </c>
      <c r="B62" s="60">
        <f ca="1">IF(ROWS($1:49)&gt;COUNT(Dong1),"",OFFSET(TH!D$1,SMALL(Dong1,ROWS($1:49)),))</f>
        <v>42893</v>
      </c>
      <c r="C62" s="61" t="str">
        <f ca="1">IF(ROWS($1:49)&gt;COUNT(Dong1),"",IF(OFFSET(TH!M$1,SMALL(Dong1,ROWS($1:49)),)="1111",OFFSET(TH!C$1,SMALL(Dong1,ROWS($1:49)),),""))</f>
        <v/>
      </c>
      <c r="D62" s="62" t="str">
        <f ca="1">IF(ROWS($1:49)&gt;COUNT(Dong1),"",IF(OFFSET(TH!N$1,SMALL(Dong1,ROWS($1:49)),)="1111",OFFSET(TH!C$1,SMALL(Dong1,ROWS($1:49)),),""))</f>
        <v>C36</v>
      </c>
      <c r="E62" s="93" t="str">
        <f ca="1">IF(ROWS($1:49)&gt;COUNT(Dong1),"",OFFSET(TH!E$1,SMALL(Dong1,ROWS($1:49)),))</f>
        <v>Trả tiền cá</v>
      </c>
      <c r="F62" s="64" t="str">
        <f ca="1">IF(ROWS($1:49)&gt;COUNT(Dong1),"",IF(OFFSET(TH!N$1,SMALL(Dong1,ROWS($1:49)),)="1111",OFFSET(TH!M$1,SMALL(Dong1,ROWS($1:49)),),OFFSET(TH!N$1,SMALL(Dong1,ROWS($1:49)),)))</f>
        <v>331</v>
      </c>
      <c r="G62" s="65">
        <f ca="1">IF(ROWS($1:49)&gt;COUNT(Dong1),"",IF(OFFSET(TH!M$1,SMALL(Dong1,ROWS($1:49)),)="1111",OFFSET(TH!L$1,SMALL(Dong1,ROWS($1:49)),),0))</f>
        <v>0</v>
      </c>
      <c r="H62" s="63">
        <f ca="1">IF(ROWS($1:49)&gt;COUNT(Dong1),"",IF(OFFSET(TH!N$1,SMALL(Dong1,ROWS($1:49)),)="1111",OFFSET(TH!L$1,SMALL(Dong1,ROWS($1:49)),),0))</f>
        <v>120000000</v>
      </c>
      <c r="I62" s="61">
        <f t="shared" ca="1" si="0"/>
        <v>112244000</v>
      </c>
      <c r="J62" s="66"/>
    </row>
    <row r="63" spans="1:10" ht="19.5" customHeight="1">
      <c r="A63" s="60">
        <f ca="1">IF(ROWS($1:50)&gt;COUNT(Dong1),"",OFFSET(TH!B$1,SMALL(Dong1,ROWS($1:50)),))</f>
        <v>42893</v>
      </c>
      <c r="B63" s="60">
        <f ca="1">IF(ROWS($1:50)&gt;COUNT(Dong1),"",OFFSET(TH!D$1,SMALL(Dong1,ROWS($1:50)),))</f>
        <v>42893</v>
      </c>
      <c r="C63" s="61" t="str">
        <f ca="1">IF(ROWS($1:50)&gt;COUNT(Dong1),"",IF(OFFSET(TH!M$1,SMALL(Dong1,ROWS($1:50)),)="1111",OFFSET(TH!C$1,SMALL(Dong1,ROWS($1:50)),),""))</f>
        <v/>
      </c>
      <c r="D63" s="62" t="str">
        <f ca="1">IF(ROWS($1:50)&gt;COUNT(Dong1),"",IF(OFFSET(TH!N$1,SMALL(Dong1,ROWS($1:50)),)="1111",OFFSET(TH!C$1,SMALL(Dong1,ROWS($1:50)),),""))</f>
        <v>C37</v>
      </c>
      <c r="E63" s="93" t="str">
        <f ca="1">IF(ROWS($1:50)&gt;COUNT(Dong1),"",OFFSET(TH!E$1,SMALL(Dong1,ROWS($1:50)),))</f>
        <v>Tiền hóa đơn TQ</v>
      </c>
      <c r="F63" s="64">
        <f ca="1">IF(ROWS($1:50)&gt;COUNT(Dong1),"",IF(OFFSET(TH!N$1,SMALL(Dong1,ROWS($1:50)),)="1111",OFFSET(TH!M$1,SMALL(Dong1,ROWS($1:50)),),OFFSET(TH!N$1,SMALL(Dong1,ROWS($1:50)),)))</f>
        <v>0</v>
      </c>
      <c r="G63" s="65">
        <f ca="1">IF(ROWS($1:50)&gt;COUNT(Dong1),"",IF(OFFSET(TH!M$1,SMALL(Dong1,ROWS($1:50)),)="1111",OFFSET(TH!L$1,SMALL(Dong1,ROWS($1:50)),),0))</f>
        <v>0</v>
      </c>
      <c r="H63" s="63">
        <f ca="1">IF(ROWS($1:50)&gt;COUNT(Dong1),"",IF(OFFSET(TH!N$1,SMALL(Dong1,ROWS($1:50)),)="1111",OFFSET(TH!L$1,SMALL(Dong1,ROWS($1:50)),),0))</f>
        <v>30369000</v>
      </c>
      <c r="I63" s="61">
        <f t="shared" ca="1" si="0"/>
        <v>81875000</v>
      </c>
      <c r="J63" s="66"/>
    </row>
    <row r="64" spans="1:10" ht="19.5" customHeight="1">
      <c r="A64" s="60">
        <f ca="1">IF(ROWS($1:51)&gt;COUNT(Dong1),"",OFFSET(TH!B$1,SMALL(Dong1,ROWS($1:51)),))</f>
        <v>42893</v>
      </c>
      <c r="B64" s="60">
        <f ca="1">IF(ROWS($1:51)&gt;COUNT(Dong1),"",OFFSET(TH!D$1,SMALL(Dong1,ROWS($1:51)),))</f>
        <v>42893</v>
      </c>
      <c r="C64" s="61" t="str">
        <f ca="1">IF(ROWS($1:51)&gt;COUNT(Dong1),"",IF(OFFSET(TH!M$1,SMALL(Dong1,ROWS($1:51)),)="1111",OFFSET(TH!C$1,SMALL(Dong1,ROWS($1:51)),),""))</f>
        <v/>
      </c>
      <c r="D64" s="62" t="str">
        <f ca="1">IF(ROWS($1:51)&gt;COUNT(Dong1),"",IF(OFFSET(TH!N$1,SMALL(Dong1,ROWS($1:51)),)="1111",OFFSET(TH!C$1,SMALL(Dong1,ROWS($1:51)),),""))</f>
        <v>C38</v>
      </c>
      <c r="E64" s="93" t="str">
        <f ca="1">IF(ROWS($1:51)&gt;COUNT(Dong1),"",OFFSET(TH!E$1,SMALL(Dong1,ROWS($1:51)),))</f>
        <v>Chi phí C. Duy</v>
      </c>
      <c r="F64" s="64">
        <f ca="1">IF(ROWS($1:51)&gt;COUNT(Dong1),"",IF(OFFSET(TH!N$1,SMALL(Dong1,ROWS($1:51)),)="1111",OFFSET(TH!M$1,SMALL(Dong1,ROWS($1:51)),),OFFSET(TH!N$1,SMALL(Dong1,ROWS($1:51)),)))</f>
        <v>0</v>
      </c>
      <c r="G64" s="65">
        <f ca="1">IF(ROWS($1:51)&gt;COUNT(Dong1),"",IF(OFFSET(TH!M$1,SMALL(Dong1,ROWS($1:51)),)="1111",OFFSET(TH!L$1,SMALL(Dong1,ROWS($1:51)),),0))</f>
        <v>0</v>
      </c>
      <c r="H64" s="63">
        <f ca="1">IF(ROWS($1:51)&gt;COUNT(Dong1),"",IF(OFFSET(TH!N$1,SMALL(Dong1,ROWS($1:51)),)="1111",OFFSET(TH!L$1,SMALL(Dong1,ROWS($1:51)),),0))</f>
        <v>10000000</v>
      </c>
      <c r="I64" s="61">
        <f t="shared" ca="1" si="0"/>
        <v>71875000</v>
      </c>
      <c r="J64" s="66"/>
    </row>
    <row r="65" spans="1:10" ht="19.5" customHeight="1">
      <c r="A65" s="60">
        <f ca="1">IF(ROWS($1:52)&gt;COUNT(Dong1),"",OFFSET(TH!B$1,SMALL(Dong1,ROWS($1:52)),))</f>
        <v>42894</v>
      </c>
      <c r="B65" s="60">
        <f ca="1">IF(ROWS($1:52)&gt;COUNT(Dong1),"",OFFSET(TH!D$1,SMALL(Dong1,ROWS($1:52)),))</f>
        <v>42894</v>
      </c>
      <c r="C65" s="61" t="str">
        <f ca="1">IF(ROWS($1:52)&gt;COUNT(Dong1),"",IF(OFFSET(TH!M$1,SMALL(Dong1,ROWS($1:52)),)="1111",OFFSET(TH!C$1,SMALL(Dong1,ROWS($1:52)),),""))</f>
        <v/>
      </c>
      <c r="D65" s="62" t="str">
        <f ca="1">IF(ROWS($1:52)&gt;COUNT(Dong1),"",IF(OFFSET(TH!N$1,SMALL(Dong1,ROWS($1:52)),)="1111",OFFSET(TH!C$1,SMALL(Dong1,ROWS($1:52)),),""))</f>
        <v>C39</v>
      </c>
      <c r="E65" s="93" t="str">
        <f ca="1">IF(ROWS($1:52)&gt;COUNT(Dong1),"",OFFSET(TH!E$1,SMALL(Dong1,ROWS($1:52)),))</f>
        <v>Mua đồ cúng</v>
      </c>
      <c r="F65" s="64">
        <f ca="1">IF(ROWS($1:52)&gt;COUNT(Dong1),"",IF(OFFSET(TH!N$1,SMALL(Dong1,ROWS($1:52)),)="1111",OFFSET(TH!M$1,SMALL(Dong1,ROWS($1:52)),),OFFSET(TH!N$1,SMALL(Dong1,ROWS($1:52)),)))</f>
        <v>0</v>
      </c>
      <c r="G65" s="65">
        <f ca="1">IF(ROWS($1:52)&gt;COUNT(Dong1),"",IF(OFFSET(TH!M$1,SMALL(Dong1,ROWS($1:52)),)="1111",OFFSET(TH!L$1,SMALL(Dong1,ROWS($1:52)),),0))</f>
        <v>0</v>
      </c>
      <c r="H65" s="63">
        <f ca="1">IF(ROWS($1:52)&gt;COUNT(Dong1),"",IF(OFFSET(TH!N$1,SMALL(Dong1,ROWS($1:52)),)="1111",OFFSET(TH!L$1,SMALL(Dong1,ROWS($1:52)),),0))</f>
        <v>355000</v>
      </c>
      <c r="I65" s="61">
        <f t="shared" ca="1" si="0"/>
        <v>71520000</v>
      </c>
      <c r="J65" s="66"/>
    </row>
    <row r="66" spans="1:10" ht="19.5" customHeight="1">
      <c r="A66" s="60">
        <f ca="1">IF(ROWS($1:53)&gt;COUNT(Dong1),"",OFFSET(TH!B$1,SMALL(Dong1,ROWS($1:53)),))</f>
        <v>42894</v>
      </c>
      <c r="B66" s="60">
        <f ca="1">IF(ROWS($1:53)&gt;COUNT(Dong1),"",OFFSET(TH!D$1,SMALL(Dong1,ROWS($1:53)),))</f>
        <v>42894</v>
      </c>
      <c r="C66" s="61" t="str">
        <f ca="1">IF(ROWS($1:53)&gt;COUNT(Dong1),"",IF(OFFSET(TH!M$1,SMALL(Dong1,ROWS($1:53)),)="1111",OFFSET(TH!C$1,SMALL(Dong1,ROWS($1:53)),),""))</f>
        <v/>
      </c>
      <c r="D66" s="62" t="str">
        <f ca="1">IF(ROWS($1:53)&gt;COUNT(Dong1),"",IF(OFFSET(TH!N$1,SMALL(Dong1,ROWS($1:53)),)="1111",OFFSET(TH!C$1,SMALL(Dong1,ROWS($1:53)),),""))</f>
        <v>C40</v>
      </c>
      <c r="E66" s="93" t="str">
        <f ca="1">IF(ROWS($1:53)&gt;COUNT(Dong1),"",OFFSET(TH!E$1,SMALL(Dong1,ROWS($1:53)),))</f>
        <v>Tiền chợ nhà</v>
      </c>
      <c r="F66" s="64">
        <f ca="1">IF(ROWS($1:53)&gt;COUNT(Dong1),"",IF(OFFSET(TH!N$1,SMALL(Dong1,ROWS($1:53)),)="1111",OFFSET(TH!M$1,SMALL(Dong1,ROWS($1:53)),),OFFSET(TH!N$1,SMALL(Dong1,ROWS($1:53)),)))</f>
        <v>0</v>
      </c>
      <c r="G66" s="65">
        <f ca="1">IF(ROWS($1:53)&gt;COUNT(Dong1),"",IF(OFFSET(TH!M$1,SMALL(Dong1,ROWS($1:53)),)="1111",OFFSET(TH!L$1,SMALL(Dong1,ROWS($1:53)),),0))</f>
        <v>0</v>
      </c>
      <c r="H66" s="63">
        <f ca="1">IF(ROWS($1:53)&gt;COUNT(Dong1),"",IF(OFFSET(TH!N$1,SMALL(Dong1,ROWS($1:53)),)="1111",OFFSET(TH!L$1,SMALL(Dong1,ROWS($1:53)),),0))</f>
        <v>1000000</v>
      </c>
      <c r="I66" s="61">
        <f t="shared" ca="1" si="0"/>
        <v>70520000</v>
      </c>
      <c r="J66" s="66"/>
    </row>
    <row r="67" spans="1:10" ht="19.5" customHeight="1">
      <c r="A67" s="60">
        <f ca="1">IF(ROWS($1:54)&gt;COUNT(Dong1),"",OFFSET(TH!B$1,SMALL(Dong1,ROWS($1:54)),))</f>
        <v>42894</v>
      </c>
      <c r="B67" s="60">
        <f ca="1">IF(ROWS($1:54)&gt;COUNT(Dong1),"",OFFSET(TH!D$1,SMALL(Dong1,ROWS($1:54)),))</f>
        <v>42894</v>
      </c>
      <c r="C67" s="61" t="str">
        <f ca="1">IF(ROWS($1:54)&gt;COUNT(Dong1),"",IF(OFFSET(TH!M$1,SMALL(Dong1,ROWS($1:54)),)="1111",OFFSET(TH!C$1,SMALL(Dong1,ROWS($1:54)),),""))</f>
        <v/>
      </c>
      <c r="D67" s="62" t="str">
        <f ca="1">IF(ROWS($1:54)&gt;COUNT(Dong1),"",IF(OFFSET(TH!N$1,SMALL(Dong1,ROWS($1:54)),)="1111",OFFSET(TH!C$1,SMALL(Dong1,ROWS($1:54)),),""))</f>
        <v>C41</v>
      </c>
      <c r="E67" s="93" t="str">
        <f ca="1">IF(ROWS($1:54)&gt;COUNT(Dong1),"",OFFSET(TH!E$1,SMALL(Dong1,ROWS($1:54)),))</f>
        <v>Mua vật tư xưởng</v>
      </c>
      <c r="F67" s="64">
        <f ca="1">IF(ROWS($1:54)&gt;COUNT(Dong1),"",IF(OFFSET(TH!N$1,SMALL(Dong1,ROWS($1:54)),)="1111",OFFSET(TH!M$1,SMALL(Dong1,ROWS($1:54)),),OFFSET(TH!N$1,SMALL(Dong1,ROWS($1:54)),)))</f>
        <v>0</v>
      </c>
      <c r="G67" s="65">
        <f ca="1">IF(ROWS($1:54)&gt;COUNT(Dong1),"",IF(OFFSET(TH!M$1,SMALL(Dong1,ROWS($1:54)),)="1111",OFFSET(TH!L$1,SMALL(Dong1,ROWS($1:54)),),0))</f>
        <v>0</v>
      </c>
      <c r="H67" s="63">
        <f ca="1">IF(ROWS($1:54)&gt;COUNT(Dong1),"",IF(OFFSET(TH!N$1,SMALL(Dong1,ROWS($1:54)),)="1111",OFFSET(TH!L$1,SMALL(Dong1,ROWS($1:54)),),0))</f>
        <v>485000</v>
      </c>
      <c r="I67" s="61">
        <f t="shared" ca="1" si="0"/>
        <v>70035000</v>
      </c>
      <c r="J67" s="66"/>
    </row>
    <row r="68" spans="1:10" ht="19.5" customHeight="1">
      <c r="A68" s="60" t="str">
        <f ca="1">IF(ROWS($1:55)&gt;COUNT(Dong1),"",OFFSET(TH!B$1,SMALL(Dong1,ROWS($1:55)),))</f>
        <v/>
      </c>
      <c r="B68" s="60" t="str">
        <f ca="1">IF(ROWS($1:55)&gt;COUNT(Dong1),"",OFFSET(TH!D$1,SMALL(Dong1,ROWS($1:55)),))</f>
        <v/>
      </c>
      <c r="C68" s="61" t="str">
        <f ca="1">IF(ROWS($1:55)&gt;COUNT(Dong1),"",IF(OFFSET(TH!M$1,SMALL(Dong1,ROWS($1:55)),)="1111",OFFSET(TH!C$1,SMALL(Dong1,ROWS($1:55)),),""))</f>
        <v/>
      </c>
      <c r="D68" s="62" t="str">
        <f ca="1">IF(ROWS($1:55)&gt;COUNT(Dong1),"",IF(OFFSET(TH!N$1,SMALL(Dong1,ROWS($1:55)),)="1111",OFFSET(TH!C$1,SMALL(Dong1,ROWS($1:55)),),""))</f>
        <v/>
      </c>
      <c r="E68" s="93" t="str">
        <f ca="1">IF(ROWS($1:55)&gt;COUNT(Dong1),"",OFFSET(TH!E$1,SMALL(Dong1,ROWS($1:55)),))</f>
        <v/>
      </c>
      <c r="F68" s="64" t="str">
        <f ca="1">IF(ROWS($1:55)&gt;COUNT(Dong1),"",IF(OFFSET(TH!N$1,SMALL(Dong1,ROWS($1:55)),)="1111",OFFSET(TH!M$1,SMALL(Dong1,ROWS($1:55)),),OFFSET(TH!N$1,SMALL(Dong1,ROWS($1:55)),)))</f>
        <v/>
      </c>
      <c r="G68" s="65" t="str">
        <f ca="1">IF(ROWS($1:55)&gt;COUNT(Dong1),"",IF(OFFSET(TH!M$1,SMALL(Dong1,ROWS($1:55)),)="1111",OFFSET(TH!L$1,SMALL(Dong1,ROWS($1:55)),),0))</f>
        <v/>
      </c>
      <c r="H68" s="63" t="str">
        <f ca="1">IF(ROWS($1:55)&gt;COUNT(Dong1),"",IF(OFFSET(TH!N$1,SMALL(Dong1,ROWS($1:55)),)="1111",OFFSET(TH!L$1,SMALL(Dong1,ROWS($1:55)),),0))</f>
        <v/>
      </c>
      <c r="I68" s="61">
        <f t="shared" ca="1" si="0"/>
        <v>0</v>
      </c>
      <c r="J68" s="66"/>
    </row>
    <row r="69" spans="1:10" ht="19.5" customHeight="1">
      <c r="A69" s="60" t="str">
        <f ca="1">IF(ROWS($1:56)&gt;COUNT(Dong1),"",OFFSET(TH!B$1,SMALL(Dong1,ROWS($1:56)),))</f>
        <v/>
      </c>
      <c r="B69" s="60" t="str">
        <f ca="1">IF(ROWS($1:56)&gt;COUNT(Dong1),"",OFFSET(TH!D$1,SMALL(Dong1,ROWS($1:56)),))</f>
        <v/>
      </c>
      <c r="C69" s="61" t="str">
        <f ca="1">IF(ROWS($1:56)&gt;COUNT(Dong1),"",IF(OFFSET(TH!M$1,SMALL(Dong1,ROWS($1:56)),)="1111",OFFSET(TH!C$1,SMALL(Dong1,ROWS($1:56)),),""))</f>
        <v/>
      </c>
      <c r="D69" s="62" t="str">
        <f ca="1">IF(ROWS($1:56)&gt;COUNT(Dong1),"",IF(OFFSET(TH!N$1,SMALL(Dong1,ROWS($1:56)),)="1111",OFFSET(TH!C$1,SMALL(Dong1,ROWS($1:56)),),""))</f>
        <v/>
      </c>
      <c r="E69" s="93" t="str">
        <f ca="1">IF(ROWS($1:56)&gt;COUNT(Dong1),"",OFFSET(TH!E$1,SMALL(Dong1,ROWS($1:56)),))</f>
        <v/>
      </c>
      <c r="F69" s="64" t="str">
        <f ca="1">IF(ROWS($1:56)&gt;COUNT(Dong1),"",IF(OFFSET(TH!N$1,SMALL(Dong1,ROWS($1:56)),)="1111",OFFSET(TH!M$1,SMALL(Dong1,ROWS($1:56)),),OFFSET(TH!N$1,SMALL(Dong1,ROWS($1:56)),)))</f>
        <v/>
      </c>
      <c r="G69" s="65" t="str">
        <f ca="1">IF(ROWS($1:56)&gt;COUNT(Dong1),"",IF(OFFSET(TH!M$1,SMALL(Dong1,ROWS($1:56)),)="1111",OFFSET(TH!L$1,SMALL(Dong1,ROWS($1:56)),),0))</f>
        <v/>
      </c>
      <c r="H69" s="63" t="str">
        <f ca="1">IF(ROWS($1:56)&gt;COUNT(Dong1),"",IF(OFFSET(TH!N$1,SMALL(Dong1,ROWS($1:56)),)="1111",OFFSET(TH!L$1,SMALL(Dong1,ROWS($1:56)),),0))</f>
        <v/>
      </c>
      <c r="I69" s="61">
        <f t="shared" ca="1" si="0"/>
        <v>0</v>
      </c>
      <c r="J69" s="66"/>
    </row>
    <row r="70" spans="1:10" ht="19.5" customHeight="1">
      <c r="A70" s="60" t="str">
        <f ca="1">IF(ROWS($1:57)&gt;COUNT(Dong1),"",OFFSET(TH!B$1,SMALL(Dong1,ROWS($1:57)),))</f>
        <v/>
      </c>
      <c r="B70" s="60" t="str">
        <f ca="1">IF(ROWS($1:57)&gt;COUNT(Dong1),"",OFFSET(TH!D$1,SMALL(Dong1,ROWS($1:57)),))</f>
        <v/>
      </c>
      <c r="C70" s="61" t="str">
        <f ca="1">IF(ROWS($1:57)&gt;COUNT(Dong1),"",IF(OFFSET(TH!M$1,SMALL(Dong1,ROWS($1:57)),)="1111",OFFSET(TH!C$1,SMALL(Dong1,ROWS($1:57)),),""))</f>
        <v/>
      </c>
      <c r="D70" s="62" t="str">
        <f ca="1">IF(ROWS($1:57)&gt;COUNT(Dong1),"",IF(OFFSET(TH!N$1,SMALL(Dong1,ROWS($1:57)),)="1111",OFFSET(TH!C$1,SMALL(Dong1,ROWS($1:57)),),""))</f>
        <v/>
      </c>
      <c r="E70" s="93" t="str">
        <f ca="1">IF(ROWS($1:57)&gt;COUNT(Dong1),"",OFFSET(TH!E$1,SMALL(Dong1,ROWS($1:57)),))</f>
        <v/>
      </c>
      <c r="F70" s="64" t="str">
        <f ca="1">IF(ROWS($1:57)&gt;COUNT(Dong1),"",IF(OFFSET(TH!N$1,SMALL(Dong1,ROWS($1:57)),)="1111",OFFSET(TH!M$1,SMALL(Dong1,ROWS($1:57)),),OFFSET(TH!N$1,SMALL(Dong1,ROWS($1:57)),)))</f>
        <v/>
      </c>
      <c r="G70" s="65" t="str">
        <f ca="1">IF(ROWS($1:57)&gt;COUNT(Dong1),"",IF(OFFSET(TH!M$1,SMALL(Dong1,ROWS($1:57)),)="1111",OFFSET(TH!L$1,SMALL(Dong1,ROWS($1:57)),),0))</f>
        <v/>
      </c>
      <c r="H70" s="63" t="str">
        <f ca="1">IF(ROWS($1:57)&gt;COUNT(Dong1),"",IF(OFFSET(TH!N$1,SMALL(Dong1,ROWS($1:57)),)="1111",OFFSET(TH!L$1,SMALL(Dong1,ROWS($1:57)),),0))</f>
        <v/>
      </c>
      <c r="I70" s="61">
        <f t="shared" ca="1" si="0"/>
        <v>0</v>
      </c>
      <c r="J70" s="66"/>
    </row>
    <row r="71" spans="1:10" ht="19.5" customHeight="1">
      <c r="A71" s="60" t="str">
        <f ca="1">IF(ROWS($1:58)&gt;COUNT(Dong1),"",OFFSET(TH!B$1,SMALL(Dong1,ROWS($1:58)),))</f>
        <v/>
      </c>
      <c r="B71" s="60" t="str">
        <f ca="1">IF(ROWS($1:58)&gt;COUNT(Dong1),"",OFFSET(TH!D$1,SMALL(Dong1,ROWS($1:58)),))</f>
        <v/>
      </c>
      <c r="C71" s="61" t="str">
        <f ca="1">IF(ROWS($1:58)&gt;COUNT(Dong1),"",IF(OFFSET(TH!M$1,SMALL(Dong1,ROWS($1:58)),)="1111",OFFSET(TH!C$1,SMALL(Dong1,ROWS($1:58)),),""))</f>
        <v/>
      </c>
      <c r="D71" s="62" t="str">
        <f ca="1">IF(ROWS($1:58)&gt;COUNT(Dong1),"",IF(OFFSET(TH!N$1,SMALL(Dong1,ROWS($1:58)),)="1111",OFFSET(TH!C$1,SMALL(Dong1,ROWS($1:58)),),""))</f>
        <v/>
      </c>
      <c r="E71" s="93" t="str">
        <f ca="1">IF(ROWS($1:58)&gt;COUNT(Dong1),"",OFFSET(TH!E$1,SMALL(Dong1,ROWS($1:58)),))</f>
        <v/>
      </c>
      <c r="F71" s="64" t="str">
        <f ca="1">IF(ROWS($1:58)&gt;COUNT(Dong1),"",IF(OFFSET(TH!N$1,SMALL(Dong1,ROWS($1:58)),)="1111",OFFSET(TH!M$1,SMALL(Dong1,ROWS($1:58)),),OFFSET(TH!N$1,SMALL(Dong1,ROWS($1:58)),)))</f>
        <v/>
      </c>
      <c r="G71" s="65" t="str">
        <f ca="1">IF(ROWS($1:58)&gt;COUNT(Dong1),"",IF(OFFSET(TH!M$1,SMALL(Dong1,ROWS($1:58)),)="1111",OFFSET(TH!L$1,SMALL(Dong1,ROWS($1:58)),),0))</f>
        <v/>
      </c>
      <c r="H71" s="63" t="str">
        <f ca="1">IF(ROWS($1:58)&gt;COUNT(Dong1),"",IF(OFFSET(TH!N$1,SMALL(Dong1,ROWS($1:58)),)="1111",OFFSET(TH!L$1,SMALL(Dong1,ROWS($1:58)),),0))</f>
        <v/>
      </c>
      <c r="I71" s="61">
        <f t="shared" ca="1" si="0"/>
        <v>0</v>
      </c>
      <c r="J71" s="66"/>
    </row>
    <row r="72" spans="1:10" ht="19.5" customHeight="1">
      <c r="A72" s="60" t="str">
        <f ca="1">IF(ROWS($1:59)&gt;COUNT(Dong1),"",OFFSET(TH!B$1,SMALL(Dong1,ROWS($1:59)),))</f>
        <v/>
      </c>
      <c r="B72" s="60" t="str">
        <f ca="1">IF(ROWS($1:59)&gt;COUNT(Dong1),"",OFFSET(TH!D$1,SMALL(Dong1,ROWS($1:59)),))</f>
        <v/>
      </c>
      <c r="C72" s="61" t="str">
        <f ca="1">IF(ROWS($1:59)&gt;COUNT(Dong1),"",IF(OFFSET(TH!M$1,SMALL(Dong1,ROWS($1:59)),)="1111",OFFSET(TH!C$1,SMALL(Dong1,ROWS($1:59)),),""))</f>
        <v/>
      </c>
      <c r="D72" s="62" t="str">
        <f ca="1">IF(ROWS($1:59)&gt;COUNT(Dong1),"",IF(OFFSET(TH!N$1,SMALL(Dong1,ROWS($1:59)),)="1111",OFFSET(TH!C$1,SMALL(Dong1,ROWS($1:59)),),""))</f>
        <v/>
      </c>
      <c r="E72" s="93" t="str">
        <f ca="1">IF(ROWS($1:59)&gt;COUNT(Dong1),"",OFFSET(TH!E$1,SMALL(Dong1,ROWS($1:59)),))</f>
        <v/>
      </c>
      <c r="F72" s="64" t="str">
        <f ca="1">IF(ROWS($1:59)&gt;COUNT(Dong1),"",IF(OFFSET(TH!N$1,SMALL(Dong1,ROWS($1:59)),)="1111",OFFSET(TH!M$1,SMALL(Dong1,ROWS($1:59)),),OFFSET(TH!N$1,SMALL(Dong1,ROWS($1:59)),)))</f>
        <v/>
      </c>
      <c r="G72" s="65" t="str">
        <f ca="1">IF(ROWS($1:59)&gt;COUNT(Dong1),"",IF(OFFSET(TH!M$1,SMALL(Dong1,ROWS($1:59)),)="1111",OFFSET(TH!L$1,SMALL(Dong1,ROWS($1:59)),),0))</f>
        <v/>
      </c>
      <c r="H72" s="63" t="str">
        <f ca="1">IF(ROWS($1:59)&gt;COUNT(Dong1),"",IF(OFFSET(TH!N$1,SMALL(Dong1,ROWS($1:59)),)="1111",OFFSET(TH!L$1,SMALL(Dong1,ROWS($1:59)),),0))</f>
        <v/>
      </c>
      <c r="I72" s="61">
        <f t="shared" ca="1" si="0"/>
        <v>0</v>
      </c>
      <c r="J72" s="66"/>
    </row>
    <row r="73" spans="1:10" ht="19.5" customHeight="1">
      <c r="A73" s="60" t="str">
        <f ca="1">IF(ROWS($1:60)&gt;COUNT(Dong1),"",OFFSET(TH!B$1,SMALL(Dong1,ROWS($1:60)),))</f>
        <v/>
      </c>
      <c r="B73" s="60" t="str">
        <f ca="1">IF(ROWS($1:60)&gt;COUNT(Dong1),"",OFFSET(TH!D$1,SMALL(Dong1,ROWS($1:60)),))</f>
        <v/>
      </c>
      <c r="C73" s="61" t="str">
        <f ca="1">IF(ROWS($1:60)&gt;COUNT(Dong1),"",IF(OFFSET(TH!M$1,SMALL(Dong1,ROWS($1:60)),)="1111",OFFSET(TH!C$1,SMALL(Dong1,ROWS($1:60)),),""))</f>
        <v/>
      </c>
      <c r="D73" s="62" t="str">
        <f ca="1">IF(ROWS($1:60)&gt;COUNT(Dong1),"",IF(OFFSET(TH!N$1,SMALL(Dong1,ROWS($1:60)),)="1111",OFFSET(TH!C$1,SMALL(Dong1,ROWS($1:60)),),""))</f>
        <v/>
      </c>
      <c r="E73" s="93" t="str">
        <f ca="1">IF(ROWS($1:60)&gt;COUNT(Dong1),"",OFFSET(TH!E$1,SMALL(Dong1,ROWS($1:60)),))</f>
        <v/>
      </c>
      <c r="F73" s="64" t="str">
        <f ca="1">IF(ROWS($1:60)&gt;COUNT(Dong1),"",IF(OFFSET(TH!N$1,SMALL(Dong1,ROWS($1:60)),)="1111",OFFSET(TH!M$1,SMALL(Dong1,ROWS($1:60)),),OFFSET(TH!N$1,SMALL(Dong1,ROWS($1:60)),)))</f>
        <v/>
      </c>
      <c r="G73" s="65" t="str">
        <f ca="1">IF(ROWS($1:60)&gt;COUNT(Dong1),"",IF(OFFSET(TH!M$1,SMALL(Dong1,ROWS($1:60)),)="1111",OFFSET(TH!L$1,SMALL(Dong1,ROWS($1:60)),),0))</f>
        <v/>
      </c>
      <c r="H73" s="63" t="str">
        <f ca="1">IF(ROWS($1:60)&gt;COUNT(Dong1),"",IF(OFFSET(TH!N$1,SMALL(Dong1,ROWS($1:60)),)="1111",OFFSET(TH!L$1,SMALL(Dong1,ROWS($1:60)),),0))</f>
        <v/>
      </c>
      <c r="I73" s="61">
        <f t="shared" ca="1" si="0"/>
        <v>0</v>
      </c>
      <c r="J73" s="66"/>
    </row>
    <row r="74" spans="1:10" ht="19.5" customHeight="1">
      <c r="A74" s="60" t="str">
        <f ca="1">IF(ROWS($1:61)&gt;COUNT(Dong1),"",OFFSET(TH!B$1,SMALL(Dong1,ROWS($1:61)),))</f>
        <v/>
      </c>
      <c r="B74" s="60" t="str">
        <f ca="1">IF(ROWS($1:61)&gt;COUNT(Dong1),"",OFFSET(TH!D$1,SMALL(Dong1,ROWS($1:61)),))</f>
        <v/>
      </c>
      <c r="C74" s="61" t="str">
        <f ca="1">IF(ROWS($1:61)&gt;COUNT(Dong1),"",IF(OFFSET(TH!M$1,SMALL(Dong1,ROWS($1:61)),)="1111",OFFSET(TH!C$1,SMALL(Dong1,ROWS($1:61)),),""))</f>
        <v/>
      </c>
      <c r="D74" s="62" t="str">
        <f ca="1">IF(ROWS($1:61)&gt;COUNT(Dong1),"",IF(OFFSET(TH!N$1,SMALL(Dong1,ROWS($1:61)),)="1111",OFFSET(TH!C$1,SMALL(Dong1,ROWS($1:61)),),""))</f>
        <v/>
      </c>
      <c r="E74" s="93" t="str">
        <f ca="1">IF(ROWS($1:61)&gt;COUNT(Dong1),"",OFFSET(TH!E$1,SMALL(Dong1,ROWS($1:61)),))</f>
        <v/>
      </c>
      <c r="F74" s="64" t="str">
        <f ca="1">IF(ROWS($1:61)&gt;COUNT(Dong1),"",IF(OFFSET(TH!N$1,SMALL(Dong1,ROWS($1:61)),)="1111",OFFSET(TH!M$1,SMALL(Dong1,ROWS($1:61)),),OFFSET(TH!N$1,SMALL(Dong1,ROWS($1:61)),)))</f>
        <v/>
      </c>
      <c r="G74" s="65" t="str">
        <f ca="1">IF(ROWS($1:61)&gt;COUNT(Dong1),"",IF(OFFSET(TH!M$1,SMALL(Dong1,ROWS($1:61)),)="1111",OFFSET(TH!L$1,SMALL(Dong1,ROWS($1:61)),),0))</f>
        <v/>
      </c>
      <c r="H74" s="63" t="str">
        <f ca="1">IF(ROWS($1:61)&gt;COUNT(Dong1),"",IF(OFFSET(TH!N$1,SMALL(Dong1,ROWS($1:61)),)="1111",OFFSET(TH!L$1,SMALL(Dong1,ROWS($1:61)),),0))</f>
        <v/>
      </c>
      <c r="I74" s="61">
        <f t="shared" ca="1" si="0"/>
        <v>0</v>
      </c>
      <c r="J74" s="66"/>
    </row>
    <row r="75" spans="1:10" ht="19.5" customHeight="1">
      <c r="A75" s="60" t="str">
        <f ca="1">IF(ROWS($1:62)&gt;COUNT(Dong1),"",OFFSET(TH!B$1,SMALL(Dong1,ROWS($1:62)),))</f>
        <v/>
      </c>
      <c r="B75" s="60" t="str">
        <f ca="1">IF(ROWS($1:62)&gt;COUNT(Dong1),"",OFFSET(TH!D$1,SMALL(Dong1,ROWS($1:62)),))</f>
        <v/>
      </c>
      <c r="C75" s="61" t="str">
        <f ca="1">IF(ROWS($1:62)&gt;COUNT(Dong1),"",IF(OFFSET(TH!M$1,SMALL(Dong1,ROWS($1:62)),)="1111",OFFSET(TH!C$1,SMALL(Dong1,ROWS($1:62)),),""))</f>
        <v/>
      </c>
      <c r="D75" s="62" t="str">
        <f ca="1">IF(ROWS($1:62)&gt;COUNT(Dong1),"",IF(OFFSET(TH!N$1,SMALL(Dong1,ROWS($1:62)),)="1111",OFFSET(TH!C$1,SMALL(Dong1,ROWS($1:62)),),""))</f>
        <v/>
      </c>
      <c r="E75" s="93" t="str">
        <f ca="1">IF(ROWS($1:62)&gt;COUNT(Dong1),"",OFFSET(TH!E$1,SMALL(Dong1,ROWS($1:62)),))</f>
        <v/>
      </c>
      <c r="F75" s="64" t="str">
        <f ca="1">IF(ROWS($1:62)&gt;COUNT(Dong1),"",IF(OFFSET(TH!N$1,SMALL(Dong1,ROWS($1:62)),)="1111",OFFSET(TH!M$1,SMALL(Dong1,ROWS($1:62)),),OFFSET(TH!N$1,SMALL(Dong1,ROWS($1:62)),)))</f>
        <v/>
      </c>
      <c r="G75" s="65" t="str">
        <f ca="1">IF(ROWS($1:62)&gt;COUNT(Dong1),"",IF(OFFSET(TH!M$1,SMALL(Dong1,ROWS($1:62)),)="1111",OFFSET(TH!L$1,SMALL(Dong1,ROWS($1:62)),),0))</f>
        <v/>
      </c>
      <c r="H75" s="63" t="str">
        <f ca="1">IF(ROWS($1:62)&gt;COUNT(Dong1),"",IF(OFFSET(TH!N$1,SMALL(Dong1,ROWS($1:62)),)="1111",OFFSET(TH!L$1,SMALL(Dong1,ROWS($1:62)),),0))</f>
        <v/>
      </c>
      <c r="I75" s="61">
        <f t="shared" ca="1" si="0"/>
        <v>0</v>
      </c>
      <c r="J75" s="66"/>
    </row>
    <row r="76" spans="1:10" ht="19.5" customHeight="1">
      <c r="A76" s="60" t="str">
        <f ca="1">IF(ROWS($1:63)&gt;COUNT(Dong1),"",OFFSET(TH!B$1,SMALL(Dong1,ROWS($1:63)),))</f>
        <v/>
      </c>
      <c r="B76" s="60" t="str">
        <f ca="1">IF(ROWS($1:63)&gt;COUNT(Dong1),"",OFFSET(TH!D$1,SMALL(Dong1,ROWS($1:63)),))</f>
        <v/>
      </c>
      <c r="C76" s="61" t="str">
        <f ca="1">IF(ROWS($1:63)&gt;COUNT(Dong1),"",IF(OFFSET(TH!M$1,SMALL(Dong1,ROWS($1:63)),)="1111",OFFSET(TH!C$1,SMALL(Dong1,ROWS($1:63)),),""))</f>
        <v/>
      </c>
      <c r="D76" s="62" t="str">
        <f ca="1">IF(ROWS($1:63)&gt;COUNT(Dong1),"",IF(OFFSET(TH!N$1,SMALL(Dong1,ROWS($1:63)),)="1111",OFFSET(TH!C$1,SMALL(Dong1,ROWS($1:63)),),""))</f>
        <v/>
      </c>
      <c r="E76" s="93" t="str">
        <f ca="1">IF(ROWS($1:63)&gt;COUNT(Dong1),"",OFFSET(TH!E$1,SMALL(Dong1,ROWS($1:63)),))</f>
        <v/>
      </c>
      <c r="F76" s="64" t="str">
        <f ca="1">IF(ROWS($1:63)&gt;COUNT(Dong1),"",IF(OFFSET(TH!N$1,SMALL(Dong1,ROWS($1:63)),)="1111",OFFSET(TH!M$1,SMALL(Dong1,ROWS($1:63)),),OFFSET(TH!N$1,SMALL(Dong1,ROWS($1:63)),)))</f>
        <v/>
      </c>
      <c r="G76" s="65" t="str">
        <f ca="1">IF(ROWS($1:63)&gt;COUNT(Dong1),"",IF(OFFSET(TH!M$1,SMALL(Dong1,ROWS($1:63)),)="1111",OFFSET(TH!L$1,SMALL(Dong1,ROWS($1:63)),),0))</f>
        <v/>
      </c>
      <c r="H76" s="63" t="str">
        <f ca="1">IF(ROWS($1:63)&gt;COUNT(Dong1),"",IF(OFFSET(TH!N$1,SMALL(Dong1,ROWS($1:63)),)="1111",OFFSET(TH!L$1,SMALL(Dong1,ROWS($1:63)),),0))</f>
        <v/>
      </c>
      <c r="I76" s="61">
        <f t="shared" ca="1" si="0"/>
        <v>0</v>
      </c>
      <c r="J76" s="66"/>
    </row>
    <row r="77" spans="1:10" ht="19.5" customHeight="1">
      <c r="A77" s="60" t="str">
        <f ca="1">IF(ROWS($1:64)&gt;COUNT(Dong1),"",OFFSET(TH!B$1,SMALL(Dong1,ROWS($1:64)),))</f>
        <v/>
      </c>
      <c r="B77" s="60" t="str">
        <f ca="1">IF(ROWS($1:64)&gt;COUNT(Dong1),"",OFFSET(TH!D$1,SMALL(Dong1,ROWS($1:64)),))</f>
        <v/>
      </c>
      <c r="C77" s="61" t="str">
        <f ca="1">IF(ROWS($1:64)&gt;COUNT(Dong1),"",IF(OFFSET(TH!M$1,SMALL(Dong1,ROWS($1:64)),)="1111",OFFSET(TH!C$1,SMALL(Dong1,ROWS($1:64)),),""))</f>
        <v/>
      </c>
      <c r="D77" s="62" t="str">
        <f ca="1">IF(ROWS($1:64)&gt;COUNT(Dong1),"",IF(OFFSET(TH!N$1,SMALL(Dong1,ROWS($1:64)),)="1111",OFFSET(TH!C$1,SMALL(Dong1,ROWS($1:64)),),""))</f>
        <v/>
      </c>
      <c r="E77" s="93" t="str">
        <f ca="1">IF(ROWS($1:64)&gt;COUNT(Dong1),"",OFFSET(TH!E$1,SMALL(Dong1,ROWS($1:64)),))</f>
        <v/>
      </c>
      <c r="F77" s="64" t="str">
        <f ca="1">IF(ROWS($1:64)&gt;COUNT(Dong1),"",IF(OFFSET(TH!N$1,SMALL(Dong1,ROWS($1:64)),)="1111",OFFSET(TH!M$1,SMALL(Dong1,ROWS($1:64)),),OFFSET(TH!N$1,SMALL(Dong1,ROWS($1:64)),)))</f>
        <v/>
      </c>
      <c r="G77" s="65" t="str">
        <f ca="1">IF(ROWS($1:64)&gt;COUNT(Dong1),"",IF(OFFSET(TH!M$1,SMALL(Dong1,ROWS($1:64)),)="1111",OFFSET(TH!L$1,SMALL(Dong1,ROWS($1:64)),),0))</f>
        <v/>
      </c>
      <c r="H77" s="63" t="str">
        <f ca="1">IF(ROWS($1:64)&gt;COUNT(Dong1),"",IF(OFFSET(TH!N$1,SMALL(Dong1,ROWS($1:64)),)="1111",OFFSET(TH!L$1,SMALL(Dong1,ROWS($1:64)),),0))</f>
        <v/>
      </c>
      <c r="I77" s="61">
        <f t="shared" ca="1" si="0"/>
        <v>0</v>
      </c>
      <c r="J77" s="66"/>
    </row>
    <row r="78" spans="1:10" ht="19.5" customHeight="1">
      <c r="A78" s="60" t="str">
        <f ca="1">IF(ROWS($1:65)&gt;COUNT(Dong1),"",OFFSET(TH!B$1,SMALL(Dong1,ROWS($1:65)),))</f>
        <v/>
      </c>
      <c r="B78" s="60" t="str">
        <f ca="1">IF(ROWS($1:65)&gt;COUNT(Dong1),"",OFFSET(TH!D$1,SMALL(Dong1,ROWS($1:65)),))</f>
        <v/>
      </c>
      <c r="C78" s="61" t="str">
        <f ca="1">IF(ROWS($1:65)&gt;COUNT(Dong1),"",IF(OFFSET(TH!M$1,SMALL(Dong1,ROWS($1:65)),)="1111",OFFSET(TH!C$1,SMALL(Dong1,ROWS($1:65)),),""))</f>
        <v/>
      </c>
      <c r="D78" s="62" t="str">
        <f ca="1">IF(ROWS($1:65)&gt;COUNT(Dong1),"",IF(OFFSET(TH!N$1,SMALL(Dong1,ROWS($1:65)),)="1111",OFFSET(TH!C$1,SMALL(Dong1,ROWS($1:65)),),""))</f>
        <v/>
      </c>
      <c r="E78" s="93" t="str">
        <f ca="1">IF(ROWS($1:65)&gt;COUNT(Dong1),"",OFFSET(TH!E$1,SMALL(Dong1,ROWS($1:65)),))</f>
        <v/>
      </c>
      <c r="F78" s="64" t="str">
        <f ca="1">IF(ROWS($1:65)&gt;COUNT(Dong1),"",IF(OFFSET(TH!N$1,SMALL(Dong1,ROWS($1:65)),)="1111",OFFSET(TH!M$1,SMALL(Dong1,ROWS($1:65)),),OFFSET(TH!N$1,SMALL(Dong1,ROWS($1:65)),)))</f>
        <v/>
      </c>
      <c r="G78" s="65" t="str">
        <f ca="1">IF(ROWS($1:65)&gt;COUNT(Dong1),"",IF(OFFSET(TH!M$1,SMALL(Dong1,ROWS($1:65)),)="1111",OFFSET(TH!L$1,SMALL(Dong1,ROWS($1:65)),),0))</f>
        <v/>
      </c>
      <c r="H78" s="63" t="str">
        <f ca="1">IF(ROWS($1:65)&gt;COUNT(Dong1),"",IF(OFFSET(TH!N$1,SMALL(Dong1,ROWS($1:65)),)="1111",OFFSET(TH!L$1,SMALL(Dong1,ROWS($1:65)),),0))</f>
        <v/>
      </c>
      <c r="I78" s="61">
        <f t="shared" ca="1" si="0"/>
        <v>0</v>
      </c>
      <c r="J78" s="66"/>
    </row>
    <row r="79" spans="1:10" ht="19.5" customHeight="1">
      <c r="A79" s="60" t="str">
        <f ca="1">IF(ROWS($1:66)&gt;COUNT(Dong1),"",OFFSET(TH!B$1,SMALL(Dong1,ROWS($1:66)),))</f>
        <v/>
      </c>
      <c r="B79" s="60" t="str">
        <f ca="1">IF(ROWS($1:66)&gt;COUNT(Dong1),"",OFFSET(TH!D$1,SMALL(Dong1,ROWS($1:66)),))</f>
        <v/>
      </c>
      <c r="C79" s="61" t="str">
        <f ca="1">IF(ROWS($1:66)&gt;COUNT(Dong1),"",IF(OFFSET(TH!M$1,SMALL(Dong1,ROWS($1:66)),)="1111",OFFSET(TH!C$1,SMALL(Dong1,ROWS($1:66)),),""))</f>
        <v/>
      </c>
      <c r="D79" s="62" t="str">
        <f ca="1">IF(ROWS($1:66)&gt;COUNT(Dong1),"",IF(OFFSET(TH!N$1,SMALL(Dong1,ROWS($1:66)),)="1111",OFFSET(TH!C$1,SMALL(Dong1,ROWS($1:66)),),""))</f>
        <v/>
      </c>
      <c r="E79" s="93" t="str">
        <f ca="1">IF(ROWS($1:66)&gt;COUNT(Dong1),"",OFFSET(TH!E$1,SMALL(Dong1,ROWS($1:66)),))</f>
        <v/>
      </c>
      <c r="F79" s="64" t="str">
        <f ca="1">IF(ROWS($1:66)&gt;COUNT(Dong1),"",IF(OFFSET(TH!N$1,SMALL(Dong1,ROWS($1:66)),)="1111",OFFSET(TH!M$1,SMALL(Dong1,ROWS($1:66)),),OFFSET(TH!N$1,SMALL(Dong1,ROWS($1:66)),)))</f>
        <v/>
      </c>
      <c r="G79" s="65" t="str">
        <f ca="1">IF(ROWS($1:66)&gt;COUNT(Dong1),"",IF(OFFSET(TH!M$1,SMALL(Dong1,ROWS($1:66)),)="1111",OFFSET(TH!L$1,SMALL(Dong1,ROWS($1:66)),),0))</f>
        <v/>
      </c>
      <c r="H79" s="63" t="str">
        <f ca="1">IF(ROWS($1:66)&gt;COUNT(Dong1),"",IF(OFFSET(TH!N$1,SMALL(Dong1,ROWS($1:66)),)="1111",OFFSET(TH!L$1,SMALL(Dong1,ROWS($1:66)),),0))</f>
        <v/>
      </c>
      <c r="I79" s="61">
        <f t="shared" ref="I79:I80" ca="1" si="1">IF(E79&lt;&gt;"",I78+G79-H79,0)</f>
        <v>0</v>
      </c>
      <c r="J79" s="66"/>
    </row>
    <row r="80" spans="1:10" ht="19.5" customHeight="1">
      <c r="A80" s="60" t="str">
        <f ca="1">IF(ROWS($1:67)&gt;COUNT(Dong1),"",OFFSET(TH!B$1,SMALL(Dong1,ROWS($1:67)),))</f>
        <v/>
      </c>
      <c r="B80" s="60" t="str">
        <f ca="1">IF(ROWS($1:67)&gt;COUNT(Dong1),"",OFFSET(TH!D$1,SMALL(Dong1,ROWS($1:67)),))</f>
        <v/>
      </c>
      <c r="C80" s="61" t="str">
        <f ca="1">IF(ROWS($1:67)&gt;COUNT(Dong1),"",IF(OFFSET(TH!M$1,SMALL(Dong1,ROWS($1:67)),)="1111",OFFSET(TH!C$1,SMALL(Dong1,ROWS($1:67)),),""))</f>
        <v/>
      </c>
      <c r="D80" s="62" t="str">
        <f ca="1">IF(ROWS($1:67)&gt;COUNT(Dong1),"",IF(OFFSET(TH!N$1,SMALL(Dong1,ROWS($1:67)),)="1111",OFFSET(TH!C$1,SMALL(Dong1,ROWS($1:67)),),""))</f>
        <v/>
      </c>
      <c r="E80" s="93" t="str">
        <f ca="1">IF(ROWS($1:67)&gt;COUNT(Dong1),"",OFFSET(TH!E$1,SMALL(Dong1,ROWS($1:67)),))</f>
        <v/>
      </c>
      <c r="F80" s="64" t="str">
        <f ca="1">IF(ROWS($1:67)&gt;COUNT(Dong1),"",IF(OFFSET(TH!N$1,SMALL(Dong1,ROWS($1:67)),)="1111",OFFSET(TH!M$1,SMALL(Dong1,ROWS($1:67)),),OFFSET(TH!N$1,SMALL(Dong1,ROWS($1:67)),)))</f>
        <v/>
      </c>
      <c r="G80" s="65" t="str">
        <f ca="1">IF(ROWS($1:67)&gt;COUNT(Dong1),"",IF(OFFSET(TH!M$1,SMALL(Dong1,ROWS($1:67)),)="1111",OFFSET(TH!L$1,SMALL(Dong1,ROWS($1:67)),),0))</f>
        <v/>
      </c>
      <c r="H80" s="63" t="str">
        <f ca="1">IF(ROWS($1:67)&gt;COUNT(Dong1),"",IF(OFFSET(TH!N$1,SMALL(Dong1,ROWS($1:67)),)="1111",OFFSET(TH!L$1,SMALL(Dong1,ROWS($1:67)),),0))</f>
        <v/>
      </c>
      <c r="I80" s="61">
        <f t="shared" ca="1" si="1"/>
        <v>0</v>
      </c>
      <c r="J80" s="66"/>
    </row>
    <row r="81" spans="1:10" ht="19.5" customHeight="1">
      <c r="A81" s="60" t="str">
        <f ca="1">IF(ROWS($1:68)&gt;COUNT(Dong1),"",OFFSET(TH!B$1,SMALL(Dong1,ROWS($1:68)),))</f>
        <v/>
      </c>
      <c r="B81" s="60" t="str">
        <f ca="1">IF(ROWS($1:68)&gt;COUNT(Dong1),"",OFFSET(TH!D$1,SMALL(Dong1,ROWS($1:68)),))</f>
        <v/>
      </c>
      <c r="C81" s="61" t="str">
        <f ca="1">IF(ROWS($1:68)&gt;COUNT(Dong1),"",IF(OFFSET(TH!M$1,SMALL(Dong1,ROWS($1:68)),)="1111",OFFSET(TH!C$1,SMALL(Dong1,ROWS($1:68)),),""))</f>
        <v/>
      </c>
      <c r="D81" s="62" t="str">
        <f ca="1">IF(ROWS($1:68)&gt;COUNT(Dong1),"",IF(OFFSET(TH!N$1,SMALL(Dong1,ROWS($1:68)),)="1111",OFFSET(TH!C$1,SMALL(Dong1,ROWS($1:68)),),""))</f>
        <v/>
      </c>
      <c r="E81" s="93" t="str">
        <f ca="1">IF(ROWS($1:68)&gt;COUNT(Dong1),"",OFFSET(TH!E$1,SMALL(Dong1,ROWS($1:68)),))</f>
        <v/>
      </c>
      <c r="F81" s="64" t="str">
        <f ca="1">IF(ROWS($1:68)&gt;COUNT(Dong1),"",IF(OFFSET(TH!N$1,SMALL(Dong1,ROWS($1:68)),)="1111",OFFSET(TH!M$1,SMALL(Dong1,ROWS($1:68)),),OFFSET(TH!N$1,SMALL(Dong1,ROWS($1:68)),)))</f>
        <v/>
      </c>
      <c r="G81" s="65" t="str">
        <f ca="1">IF(ROWS($1:68)&gt;COUNT(Dong1),"",IF(OFFSET(TH!M$1,SMALL(Dong1,ROWS($1:68)),)="1111",OFFSET(TH!L$1,SMALL(Dong1,ROWS($1:68)),),0))</f>
        <v/>
      </c>
      <c r="H81" s="63" t="str">
        <f ca="1">IF(ROWS($1:68)&gt;COUNT(Dong1),"",IF(OFFSET(TH!N$1,SMALL(Dong1,ROWS($1:68)),)="1111",OFFSET(TH!L$1,SMALL(Dong1,ROWS($1:68)),),0))</f>
        <v/>
      </c>
      <c r="I81" s="61">
        <f t="shared" ref="I81:I144" ca="1" si="2">IF(E81&lt;&gt;"",I80+G81-H81,0)</f>
        <v>0</v>
      </c>
      <c r="J81" s="66"/>
    </row>
    <row r="82" spans="1:10" ht="19.5" customHeight="1">
      <c r="A82" s="60" t="str">
        <f ca="1">IF(ROWS($1:69)&gt;COUNT(Dong1),"",OFFSET(TH!B$1,SMALL(Dong1,ROWS($1:69)),))</f>
        <v/>
      </c>
      <c r="B82" s="60" t="str">
        <f ca="1">IF(ROWS($1:69)&gt;COUNT(Dong1),"",OFFSET(TH!D$1,SMALL(Dong1,ROWS($1:69)),))</f>
        <v/>
      </c>
      <c r="C82" s="61" t="str">
        <f ca="1">IF(ROWS($1:69)&gt;COUNT(Dong1),"",IF(OFFSET(TH!M$1,SMALL(Dong1,ROWS($1:69)),)="1111",OFFSET(TH!C$1,SMALL(Dong1,ROWS($1:69)),),""))</f>
        <v/>
      </c>
      <c r="D82" s="62" t="str">
        <f ca="1">IF(ROWS($1:69)&gt;COUNT(Dong1),"",IF(OFFSET(TH!N$1,SMALL(Dong1,ROWS($1:69)),)="1111",OFFSET(TH!C$1,SMALL(Dong1,ROWS($1:69)),),""))</f>
        <v/>
      </c>
      <c r="E82" s="93" t="str">
        <f ca="1">IF(ROWS($1:69)&gt;COUNT(Dong1),"",OFFSET(TH!E$1,SMALL(Dong1,ROWS($1:69)),))</f>
        <v/>
      </c>
      <c r="F82" s="64" t="str">
        <f ca="1">IF(ROWS($1:69)&gt;COUNT(Dong1),"",IF(OFFSET(TH!N$1,SMALL(Dong1,ROWS($1:69)),)="1111",OFFSET(TH!M$1,SMALL(Dong1,ROWS($1:69)),),OFFSET(TH!N$1,SMALL(Dong1,ROWS($1:69)),)))</f>
        <v/>
      </c>
      <c r="G82" s="65" t="str">
        <f ca="1">IF(ROWS($1:69)&gt;COUNT(Dong1),"",IF(OFFSET(TH!M$1,SMALL(Dong1,ROWS($1:69)),)="1111",OFFSET(TH!L$1,SMALL(Dong1,ROWS($1:69)),),0))</f>
        <v/>
      </c>
      <c r="H82" s="63" t="str">
        <f ca="1">IF(ROWS($1:69)&gt;COUNT(Dong1),"",IF(OFFSET(TH!N$1,SMALL(Dong1,ROWS($1:69)),)="1111",OFFSET(TH!L$1,SMALL(Dong1,ROWS($1:69)),),0))</f>
        <v/>
      </c>
      <c r="I82" s="61">
        <f t="shared" ca="1" si="2"/>
        <v>0</v>
      </c>
      <c r="J82" s="66"/>
    </row>
    <row r="83" spans="1:10" ht="19.5" customHeight="1">
      <c r="A83" s="60" t="str">
        <f ca="1">IF(ROWS($1:70)&gt;COUNT(Dong1),"",OFFSET(TH!B$1,SMALL(Dong1,ROWS($1:70)),))</f>
        <v/>
      </c>
      <c r="B83" s="60" t="str">
        <f ca="1">IF(ROWS($1:70)&gt;COUNT(Dong1),"",OFFSET(TH!D$1,SMALL(Dong1,ROWS($1:70)),))</f>
        <v/>
      </c>
      <c r="C83" s="61" t="str">
        <f ca="1">IF(ROWS($1:70)&gt;COUNT(Dong1),"",IF(OFFSET(TH!M$1,SMALL(Dong1,ROWS($1:70)),)="1111",OFFSET(TH!C$1,SMALL(Dong1,ROWS($1:70)),),""))</f>
        <v/>
      </c>
      <c r="D83" s="62" t="str">
        <f ca="1">IF(ROWS($1:70)&gt;COUNT(Dong1),"",IF(OFFSET(TH!N$1,SMALL(Dong1,ROWS($1:70)),)="1111",OFFSET(TH!C$1,SMALL(Dong1,ROWS($1:70)),),""))</f>
        <v/>
      </c>
      <c r="E83" s="93" t="str">
        <f ca="1">IF(ROWS($1:70)&gt;COUNT(Dong1),"",OFFSET(TH!E$1,SMALL(Dong1,ROWS($1:70)),))</f>
        <v/>
      </c>
      <c r="F83" s="64" t="str">
        <f ca="1">IF(ROWS($1:70)&gt;COUNT(Dong1),"",IF(OFFSET(TH!N$1,SMALL(Dong1,ROWS($1:70)),)="1111",OFFSET(TH!M$1,SMALL(Dong1,ROWS($1:70)),),OFFSET(TH!N$1,SMALL(Dong1,ROWS($1:70)),)))</f>
        <v/>
      </c>
      <c r="G83" s="65" t="str">
        <f ca="1">IF(ROWS($1:70)&gt;COUNT(Dong1),"",IF(OFFSET(TH!M$1,SMALL(Dong1,ROWS($1:70)),)="1111",OFFSET(TH!L$1,SMALL(Dong1,ROWS($1:70)),),0))</f>
        <v/>
      </c>
      <c r="H83" s="63" t="str">
        <f ca="1">IF(ROWS($1:70)&gt;COUNT(Dong1),"",IF(OFFSET(TH!N$1,SMALL(Dong1,ROWS($1:70)),)="1111",OFFSET(TH!L$1,SMALL(Dong1,ROWS($1:70)),),0))</f>
        <v/>
      </c>
      <c r="I83" s="61">
        <f t="shared" ca="1" si="2"/>
        <v>0</v>
      </c>
      <c r="J83" s="66"/>
    </row>
    <row r="84" spans="1:10" ht="19.5" customHeight="1">
      <c r="A84" s="60" t="str">
        <f ca="1">IF(ROWS($1:71)&gt;COUNT(Dong1),"",OFFSET(TH!B$1,SMALL(Dong1,ROWS($1:71)),))</f>
        <v/>
      </c>
      <c r="B84" s="60" t="str">
        <f ca="1">IF(ROWS($1:71)&gt;COUNT(Dong1),"",OFFSET(TH!D$1,SMALL(Dong1,ROWS($1:71)),))</f>
        <v/>
      </c>
      <c r="C84" s="61" t="str">
        <f ca="1">IF(ROWS($1:71)&gt;COUNT(Dong1),"",IF(OFFSET(TH!M$1,SMALL(Dong1,ROWS($1:71)),)="1111",OFFSET(TH!C$1,SMALL(Dong1,ROWS($1:71)),),""))</f>
        <v/>
      </c>
      <c r="D84" s="62" t="str">
        <f ca="1">IF(ROWS($1:71)&gt;COUNT(Dong1),"",IF(OFFSET(TH!N$1,SMALL(Dong1,ROWS($1:71)),)="1111",OFFSET(TH!C$1,SMALL(Dong1,ROWS($1:71)),),""))</f>
        <v/>
      </c>
      <c r="E84" s="93" t="str">
        <f ca="1">IF(ROWS($1:71)&gt;COUNT(Dong1),"",OFFSET(TH!E$1,SMALL(Dong1,ROWS($1:71)),))</f>
        <v/>
      </c>
      <c r="F84" s="64" t="str">
        <f ca="1">IF(ROWS($1:71)&gt;COUNT(Dong1),"",IF(OFFSET(TH!N$1,SMALL(Dong1,ROWS($1:71)),)="1111",OFFSET(TH!M$1,SMALL(Dong1,ROWS($1:71)),),OFFSET(TH!N$1,SMALL(Dong1,ROWS($1:71)),)))</f>
        <v/>
      </c>
      <c r="G84" s="65" t="str">
        <f ca="1">IF(ROWS($1:71)&gt;COUNT(Dong1),"",IF(OFFSET(TH!M$1,SMALL(Dong1,ROWS($1:71)),)="1111",OFFSET(TH!L$1,SMALL(Dong1,ROWS($1:71)),),0))</f>
        <v/>
      </c>
      <c r="H84" s="63" t="str">
        <f ca="1">IF(ROWS($1:71)&gt;COUNT(Dong1),"",IF(OFFSET(TH!N$1,SMALL(Dong1,ROWS($1:71)),)="1111",OFFSET(TH!L$1,SMALL(Dong1,ROWS($1:71)),),0))</f>
        <v/>
      </c>
      <c r="I84" s="61">
        <f t="shared" ca="1" si="2"/>
        <v>0</v>
      </c>
      <c r="J84" s="66"/>
    </row>
    <row r="85" spans="1:10" ht="19.5" customHeight="1">
      <c r="A85" s="60" t="str">
        <f ca="1">IF(ROWS($1:72)&gt;COUNT(Dong1),"",OFFSET(TH!B$1,SMALL(Dong1,ROWS($1:72)),))</f>
        <v/>
      </c>
      <c r="B85" s="60" t="str">
        <f ca="1">IF(ROWS($1:72)&gt;COUNT(Dong1),"",OFFSET(TH!D$1,SMALL(Dong1,ROWS($1:72)),))</f>
        <v/>
      </c>
      <c r="C85" s="61" t="str">
        <f ca="1">IF(ROWS($1:72)&gt;COUNT(Dong1),"",IF(OFFSET(TH!M$1,SMALL(Dong1,ROWS($1:72)),)="1111",OFFSET(TH!C$1,SMALL(Dong1,ROWS($1:72)),),""))</f>
        <v/>
      </c>
      <c r="D85" s="62" t="str">
        <f ca="1">IF(ROWS($1:72)&gt;COUNT(Dong1),"",IF(OFFSET(TH!N$1,SMALL(Dong1,ROWS($1:72)),)="1111",OFFSET(TH!C$1,SMALL(Dong1,ROWS($1:72)),),""))</f>
        <v/>
      </c>
      <c r="E85" s="93" t="str">
        <f ca="1">IF(ROWS($1:72)&gt;COUNT(Dong1),"",OFFSET(TH!E$1,SMALL(Dong1,ROWS($1:72)),))</f>
        <v/>
      </c>
      <c r="F85" s="64" t="str">
        <f ca="1">IF(ROWS($1:72)&gt;COUNT(Dong1),"",IF(OFFSET(TH!N$1,SMALL(Dong1,ROWS($1:72)),)="1111",OFFSET(TH!M$1,SMALL(Dong1,ROWS($1:72)),),OFFSET(TH!N$1,SMALL(Dong1,ROWS($1:72)),)))</f>
        <v/>
      </c>
      <c r="G85" s="65" t="str">
        <f ca="1">IF(ROWS($1:72)&gt;COUNT(Dong1),"",IF(OFFSET(TH!M$1,SMALL(Dong1,ROWS($1:72)),)="1111",OFFSET(TH!L$1,SMALL(Dong1,ROWS($1:72)),),0))</f>
        <v/>
      </c>
      <c r="H85" s="63" t="str">
        <f ca="1">IF(ROWS($1:72)&gt;COUNT(Dong1),"",IF(OFFSET(TH!N$1,SMALL(Dong1,ROWS($1:72)),)="1111",OFFSET(TH!L$1,SMALL(Dong1,ROWS($1:72)),),0))</f>
        <v/>
      </c>
      <c r="I85" s="61">
        <f t="shared" ca="1" si="2"/>
        <v>0</v>
      </c>
      <c r="J85" s="66"/>
    </row>
    <row r="86" spans="1:10" ht="19.5" customHeight="1">
      <c r="A86" s="60" t="str">
        <f ca="1">IF(ROWS($1:73)&gt;COUNT(Dong1),"",OFFSET(TH!B$1,SMALL(Dong1,ROWS($1:73)),))</f>
        <v/>
      </c>
      <c r="B86" s="60" t="str">
        <f ca="1">IF(ROWS($1:73)&gt;COUNT(Dong1),"",OFFSET(TH!D$1,SMALL(Dong1,ROWS($1:73)),))</f>
        <v/>
      </c>
      <c r="C86" s="61" t="str">
        <f ca="1">IF(ROWS($1:73)&gt;COUNT(Dong1),"",IF(OFFSET(TH!M$1,SMALL(Dong1,ROWS($1:73)),)="1111",OFFSET(TH!C$1,SMALL(Dong1,ROWS($1:73)),),""))</f>
        <v/>
      </c>
      <c r="D86" s="62" t="str">
        <f ca="1">IF(ROWS($1:73)&gt;COUNT(Dong1),"",IF(OFFSET(TH!N$1,SMALL(Dong1,ROWS($1:73)),)="1111",OFFSET(TH!C$1,SMALL(Dong1,ROWS($1:73)),),""))</f>
        <v/>
      </c>
      <c r="E86" s="93" t="str">
        <f ca="1">IF(ROWS($1:73)&gt;COUNT(Dong1),"",OFFSET(TH!E$1,SMALL(Dong1,ROWS($1:73)),))</f>
        <v/>
      </c>
      <c r="F86" s="64" t="str">
        <f ca="1">IF(ROWS($1:73)&gt;COUNT(Dong1),"",IF(OFFSET(TH!N$1,SMALL(Dong1,ROWS($1:73)),)="1111",OFFSET(TH!M$1,SMALL(Dong1,ROWS($1:73)),),OFFSET(TH!N$1,SMALL(Dong1,ROWS($1:73)),)))</f>
        <v/>
      </c>
      <c r="G86" s="65" t="str">
        <f ca="1">IF(ROWS($1:73)&gt;COUNT(Dong1),"",IF(OFFSET(TH!M$1,SMALL(Dong1,ROWS($1:73)),)="1111",OFFSET(TH!L$1,SMALL(Dong1,ROWS($1:73)),),0))</f>
        <v/>
      </c>
      <c r="H86" s="63" t="str">
        <f ca="1">IF(ROWS($1:73)&gt;COUNT(Dong1),"",IF(OFFSET(TH!N$1,SMALL(Dong1,ROWS($1:73)),)="1111",OFFSET(TH!L$1,SMALL(Dong1,ROWS($1:73)),),0))</f>
        <v/>
      </c>
      <c r="I86" s="61">
        <f t="shared" ca="1" si="2"/>
        <v>0</v>
      </c>
      <c r="J86" s="66"/>
    </row>
    <row r="87" spans="1:10" ht="19.5" customHeight="1">
      <c r="A87" s="60" t="str">
        <f ca="1">IF(ROWS($1:74)&gt;COUNT(Dong1),"",OFFSET(TH!B$1,SMALL(Dong1,ROWS($1:74)),))</f>
        <v/>
      </c>
      <c r="B87" s="60" t="str">
        <f ca="1">IF(ROWS($1:74)&gt;COUNT(Dong1),"",OFFSET(TH!D$1,SMALL(Dong1,ROWS($1:74)),))</f>
        <v/>
      </c>
      <c r="C87" s="61" t="str">
        <f ca="1">IF(ROWS($1:74)&gt;COUNT(Dong1),"",IF(OFFSET(TH!M$1,SMALL(Dong1,ROWS($1:74)),)="1111",OFFSET(TH!C$1,SMALL(Dong1,ROWS($1:74)),),""))</f>
        <v/>
      </c>
      <c r="D87" s="62" t="str">
        <f ca="1">IF(ROWS($1:74)&gt;COUNT(Dong1),"",IF(OFFSET(TH!N$1,SMALL(Dong1,ROWS($1:74)),)="1111",OFFSET(TH!C$1,SMALL(Dong1,ROWS($1:74)),),""))</f>
        <v/>
      </c>
      <c r="E87" s="93" t="str">
        <f ca="1">IF(ROWS($1:74)&gt;COUNT(Dong1),"",OFFSET(TH!E$1,SMALL(Dong1,ROWS($1:74)),))</f>
        <v/>
      </c>
      <c r="F87" s="64" t="str">
        <f ca="1">IF(ROWS($1:74)&gt;COUNT(Dong1),"",IF(OFFSET(TH!N$1,SMALL(Dong1,ROWS($1:74)),)="1111",OFFSET(TH!M$1,SMALL(Dong1,ROWS($1:74)),),OFFSET(TH!N$1,SMALL(Dong1,ROWS($1:74)),)))</f>
        <v/>
      </c>
      <c r="G87" s="65" t="str">
        <f ca="1">IF(ROWS($1:74)&gt;COUNT(Dong1),"",IF(OFFSET(TH!M$1,SMALL(Dong1,ROWS($1:74)),)="1111",OFFSET(TH!L$1,SMALL(Dong1,ROWS($1:74)),),0))</f>
        <v/>
      </c>
      <c r="H87" s="63" t="str">
        <f ca="1">IF(ROWS($1:74)&gt;COUNT(Dong1),"",IF(OFFSET(TH!N$1,SMALL(Dong1,ROWS($1:74)),)="1111",OFFSET(TH!L$1,SMALL(Dong1,ROWS($1:74)),),0))</f>
        <v/>
      </c>
      <c r="I87" s="61">
        <f t="shared" ca="1" si="2"/>
        <v>0</v>
      </c>
      <c r="J87" s="66"/>
    </row>
    <row r="88" spans="1:10" ht="19.5" customHeight="1">
      <c r="A88" s="60" t="str">
        <f ca="1">IF(ROWS($1:75)&gt;COUNT(Dong1),"",OFFSET(TH!B$1,SMALL(Dong1,ROWS($1:75)),))</f>
        <v/>
      </c>
      <c r="B88" s="60" t="str">
        <f ca="1">IF(ROWS($1:75)&gt;COUNT(Dong1),"",OFFSET(TH!D$1,SMALL(Dong1,ROWS($1:75)),))</f>
        <v/>
      </c>
      <c r="C88" s="61" t="str">
        <f ca="1">IF(ROWS($1:75)&gt;COUNT(Dong1),"",IF(OFFSET(TH!M$1,SMALL(Dong1,ROWS($1:75)),)="1111",OFFSET(TH!C$1,SMALL(Dong1,ROWS($1:75)),),""))</f>
        <v/>
      </c>
      <c r="D88" s="62" t="str">
        <f ca="1">IF(ROWS($1:75)&gt;COUNT(Dong1),"",IF(OFFSET(TH!N$1,SMALL(Dong1,ROWS($1:75)),)="1111",OFFSET(TH!C$1,SMALL(Dong1,ROWS($1:75)),),""))</f>
        <v/>
      </c>
      <c r="E88" s="93" t="str">
        <f ca="1">IF(ROWS($1:75)&gt;COUNT(Dong1),"",OFFSET(TH!E$1,SMALL(Dong1,ROWS($1:75)),))</f>
        <v/>
      </c>
      <c r="F88" s="64" t="str">
        <f ca="1">IF(ROWS($1:75)&gt;COUNT(Dong1),"",IF(OFFSET(TH!N$1,SMALL(Dong1,ROWS($1:75)),)="1111",OFFSET(TH!M$1,SMALL(Dong1,ROWS($1:75)),),OFFSET(TH!N$1,SMALL(Dong1,ROWS($1:75)),)))</f>
        <v/>
      </c>
      <c r="G88" s="65" t="str">
        <f ca="1">IF(ROWS($1:75)&gt;COUNT(Dong1),"",IF(OFFSET(TH!M$1,SMALL(Dong1,ROWS($1:75)),)="1111",OFFSET(TH!L$1,SMALL(Dong1,ROWS($1:75)),),0))</f>
        <v/>
      </c>
      <c r="H88" s="63" t="str">
        <f ca="1">IF(ROWS($1:75)&gt;COUNT(Dong1),"",IF(OFFSET(TH!N$1,SMALL(Dong1,ROWS($1:75)),)="1111",OFFSET(TH!L$1,SMALL(Dong1,ROWS($1:75)),),0))</f>
        <v/>
      </c>
      <c r="I88" s="61">
        <f t="shared" ca="1" si="2"/>
        <v>0</v>
      </c>
      <c r="J88" s="66"/>
    </row>
    <row r="89" spans="1:10" ht="19.5" customHeight="1">
      <c r="A89" s="60" t="str">
        <f ca="1">IF(ROWS($1:76)&gt;COUNT(Dong1),"",OFFSET(TH!B$1,SMALL(Dong1,ROWS($1:76)),))</f>
        <v/>
      </c>
      <c r="B89" s="60" t="str">
        <f ca="1">IF(ROWS($1:76)&gt;COUNT(Dong1),"",OFFSET(TH!D$1,SMALL(Dong1,ROWS($1:76)),))</f>
        <v/>
      </c>
      <c r="C89" s="61" t="str">
        <f ca="1">IF(ROWS($1:76)&gt;COUNT(Dong1),"",IF(OFFSET(TH!M$1,SMALL(Dong1,ROWS($1:76)),)="1111",OFFSET(TH!C$1,SMALL(Dong1,ROWS($1:76)),),""))</f>
        <v/>
      </c>
      <c r="D89" s="62" t="str">
        <f ca="1">IF(ROWS($1:76)&gt;COUNT(Dong1),"",IF(OFFSET(TH!N$1,SMALL(Dong1,ROWS($1:76)),)="1111",OFFSET(TH!C$1,SMALL(Dong1,ROWS($1:76)),),""))</f>
        <v/>
      </c>
      <c r="E89" s="93" t="str">
        <f ca="1">IF(ROWS($1:76)&gt;COUNT(Dong1),"",OFFSET(TH!E$1,SMALL(Dong1,ROWS($1:76)),))</f>
        <v/>
      </c>
      <c r="F89" s="64" t="str">
        <f ca="1">IF(ROWS($1:76)&gt;COUNT(Dong1),"",IF(OFFSET(TH!N$1,SMALL(Dong1,ROWS($1:76)),)="1111",OFFSET(TH!M$1,SMALL(Dong1,ROWS($1:76)),),OFFSET(TH!N$1,SMALL(Dong1,ROWS($1:76)),)))</f>
        <v/>
      </c>
      <c r="G89" s="65" t="str">
        <f ca="1">IF(ROWS($1:76)&gt;COUNT(Dong1),"",IF(OFFSET(TH!M$1,SMALL(Dong1,ROWS($1:76)),)="1111",OFFSET(TH!L$1,SMALL(Dong1,ROWS($1:76)),),0))</f>
        <v/>
      </c>
      <c r="H89" s="63" t="str">
        <f ca="1">IF(ROWS($1:76)&gt;COUNT(Dong1),"",IF(OFFSET(TH!N$1,SMALL(Dong1,ROWS($1:76)),)="1111",OFFSET(TH!L$1,SMALL(Dong1,ROWS($1:76)),),0))</f>
        <v/>
      </c>
      <c r="I89" s="61">
        <f t="shared" ca="1" si="2"/>
        <v>0</v>
      </c>
      <c r="J89" s="66"/>
    </row>
    <row r="90" spans="1:10" ht="19.5" customHeight="1">
      <c r="A90" s="60" t="str">
        <f ca="1">IF(ROWS($1:77)&gt;COUNT(Dong1),"",OFFSET(TH!B$1,SMALL(Dong1,ROWS($1:77)),))</f>
        <v/>
      </c>
      <c r="B90" s="60" t="str">
        <f ca="1">IF(ROWS($1:77)&gt;COUNT(Dong1),"",OFFSET(TH!D$1,SMALL(Dong1,ROWS($1:77)),))</f>
        <v/>
      </c>
      <c r="C90" s="61" t="str">
        <f ca="1">IF(ROWS($1:77)&gt;COUNT(Dong1),"",IF(OFFSET(TH!M$1,SMALL(Dong1,ROWS($1:77)),)="1111",OFFSET(TH!C$1,SMALL(Dong1,ROWS($1:77)),),""))</f>
        <v/>
      </c>
      <c r="D90" s="62" t="str">
        <f ca="1">IF(ROWS($1:77)&gt;COUNT(Dong1),"",IF(OFFSET(TH!N$1,SMALL(Dong1,ROWS($1:77)),)="1111",OFFSET(TH!C$1,SMALL(Dong1,ROWS($1:77)),),""))</f>
        <v/>
      </c>
      <c r="E90" s="93" t="str">
        <f ca="1">IF(ROWS($1:77)&gt;COUNT(Dong1),"",OFFSET(TH!E$1,SMALL(Dong1,ROWS($1:77)),))</f>
        <v/>
      </c>
      <c r="F90" s="64" t="str">
        <f ca="1">IF(ROWS($1:77)&gt;COUNT(Dong1),"",IF(OFFSET(TH!N$1,SMALL(Dong1,ROWS($1:77)),)="1111",OFFSET(TH!M$1,SMALL(Dong1,ROWS($1:77)),),OFFSET(TH!N$1,SMALL(Dong1,ROWS($1:77)),)))</f>
        <v/>
      </c>
      <c r="G90" s="65" t="str">
        <f ca="1">IF(ROWS($1:77)&gt;COUNT(Dong1),"",IF(OFFSET(TH!M$1,SMALL(Dong1,ROWS($1:77)),)="1111",OFFSET(TH!L$1,SMALL(Dong1,ROWS($1:77)),),0))</f>
        <v/>
      </c>
      <c r="H90" s="63" t="str">
        <f ca="1">IF(ROWS($1:77)&gt;COUNT(Dong1),"",IF(OFFSET(TH!N$1,SMALL(Dong1,ROWS($1:77)),)="1111",OFFSET(TH!L$1,SMALL(Dong1,ROWS($1:77)),),0))</f>
        <v/>
      </c>
      <c r="I90" s="61">
        <f t="shared" ca="1" si="2"/>
        <v>0</v>
      </c>
      <c r="J90" s="66"/>
    </row>
    <row r="91" spans="1:10" ht="19.5" customHeight="1">
      <c r="A91" s="60" t="str">
        <f ca="1">IF(ROWS($1:78)&gt;COUNT(Dong1),"",OFFSET(TH!B$1,SMALL(Dong1,ROWS($1:78)),))</f>
        <v/>
      </c>
      <c r="B91" s="60" t="str">
        <f ca="1">IF(ROWS($1:78)&gt;COUNT(Dong1),"",OFFSET(TH!D$1,SMALL(Dong1,ROWS($1:78)),))</f>
        <v/>
      </c>
      <c r="C91" s="61" t="str">
        <f ca="1">IF(ROWS($1:78)&gt;COUNT(Dong1),"",IF(OFFSET(TH!M$1,SMALL(Dong1,ROWS($1:78)),)="1111",OFFSET(TH!C$1,SMALL(Dong1,ROWS($1:78)),),""))</f>
        <v/>
      </c>
      <c r="D91" s="62" t="str">
        <f ca="1">IF(ROWS($1:78)&gt;COUNT(Dong1),"",IF(OFFSET(TH!N$1,SMALL(Dong1,ROWS($1:78)),)="1111",OFFSET(TH!C$1,SMALL(Dong1,ROWS($1:78)),),""))</f>
        <v/>
      </c>
      <c r="E91" s="93" t="str">
        <f ca="1">IF(ROWS($1:78)&gt;COUNT(Dong1),"",OFFSET(TH!E$1,SMALL(Dong1,ROWS($1:78)),))</f>
        <v/>
      </c>
      <c r="F91" s="64" t="str">
        <f ca="1">IF(ROWS($1:78)&gt;COUNT(Dong1),"",IF(OFFSET(TH!N$1,SMALL(Dong1,ROWS($1:78)),)="1111",OFFSET(TH!M$1,SMALL(Dong1,ROWS($1:78)),),OFFSET(TH!N$1,SMALL(Dong1,ROWS($1:78)),)))</f>
        <v/>
      </c>
      <c r="G91" s="65" t="str">
        <f ca="1">IF(ROWS($1:78)&gt;COUNT(Dong1),"",IF(OFFSET(TH!M$1,SMALL(Dong1,ROWS($1:78)),)="1111",OFFSET(TH!L$1,SMALL(Dong1,ROWS($1:78)),),0))</f>
        <v/>
      </c>
      <c r="H91" s="63" t="str">
        <f ca="1">IF(ROWS($1:78)&gt;COUNT(Dong1),"",IF(OFFSET(TH!N$1,SMALL(Dong1,ROWS($1:78)),)="1111",OFFSET(TH!L$1,SMALL(Dong1,ROWS($1:78)),),0))</f>
        <v/>
      </c>
      <c r="I91" s="61">
        <f t="shared" ca="1" si="2"/>
        <v>0</v>
      </c>
      <c r="J91" s="66"/>
    </row>
    <row r="92" spans="1:10" ht="19.5" customHeight="1">
      <c r="A92" s="60" t="str">
        <f ca="1">IF(ROWS($1:79)&gt;COUNT(Dong1),"",OFFSET(TH!B$1,SMALL(Dong1,ROWS($1:79)),))</f>
        <v/>
      </c>
      <c r="B92" s="60" t="str">
        <f ca="1">IF(ROWS($1:79)&gt;COUNT(Dong1),"",OFFSET(TH!D$1,SMALL(Dong1,ROWS($1:79)),))</f>
        <v/>
      </c>
      <c r="C92" s="61" t="str">
        <f ca="1">IF(ROWS($1:79)&gt;COUNT(Dong1),"",IF(OFFSET(TH!M$1,SMALL(Dong1,ROWS($1:79)),)="1111",OFFSET(TH!C$1,SMALL(Dong1,ROWS($1:79)),),""))</f>
        <v/>
      </c>
      <c r="D92" s="62" t="str">
        <f ca="1">IF(ROWS($1:79)&gt;COUNT(Dong1),"",IF(OFFSET(TH!N$1,SMALL(Dong1,ROWS($1:79)),)="1111",OFFSET(TH!C$1,SMALL(Dong1,ROWS($1:79)),),""))</f>
        <v/>
      </c>
      <c r="E92" s="93" t="str">
        <f ca="1">IF(ROWS($1:79)&gt;COUNT(Dong1),"",OFFSET(TH!E$1,SMALL(Dong1,ROWS($1:79)),))</f>
        <v/>
      </c>
      <c r="F92" s="64" t="str">
        <f ca="1">IF(ROWS($1:79)&gt;COUNT(Dong1),"",IF(OFFSET(TH!N$1,SMALL(Dong1,ROWS($1:79)),)="1111",OFFSET(TH!M$1,SMALL(Dong1,ROWS($1:79)),),OFFSET(TH!N$1,SMALL(Dong1,ROWS($1:79)),)))</f>
        <v/>
      </c>
      <c r="G92" s="65" t="str">
        <f ca="1">IF(ROWS($1:79)&gt;COUNT(Dong1),"",IF(OFFSET(TH!M$1,SMALL(Dong1,ROWS($1:79)),)="1111",OFFSET(TH!L$1,SMALL(Dong1,ROWS($1:79)),),0))</f>
        <v/>
      </c>
      <c r="H92" s="63" t="str">
        <f ca="1">IF(ROWS($1:79)&gt;COUNT(Dong1),"",IF(OFFSET(TH!N$1,SMALL(Dong1,ROWS($1:79)),)="1111",OFFSET(TH!L$1,SMALL(Dong1,ROWS($1:79)),),0))</f>
        <v/>
      </c>
      <c r="I92" s="61">
        <f t="shared" ca="1" si="2"/>
        <v>0</v>
      </c>
      <c r="J92" s="66"/>
    </row>
    <row r="93" spans="1:10" ht="19.5" customHeight="1">
      <c r="A93" s="60" t="str">
        <f ca="1">IF(ROWS($1:80)&gt;COUNT(Dong1),"",OFFSET(TH!B$1,SMALL(Dong1,ROWS($1:80)),))</f>
        <v/>
      </c>
      <c r="B93" s="60" t="str">
        <f ca="1">IF(ROWS($1:80)&gt;COUNT(Dong1),"",OFFSET(TH!D$1,SMALL(Dong1,ROWS($1:80)),))</f>
        <v/>
      </c>
      <c r="C93" s="61" t="str">
        <f ca="1">IF(ROWS($1:80)&gt;COUNT(Dong1),"",IF(OFFSET(TH!M$1,SMALL(Dong1,ROWS($1:80)),)="1111",OFFSET(TH!C$1,SMALL(Dong1,ROWS($1:80)),),""))</f>
        <v/>
      </c>
      <c r="D93" s="62" t="str">
        <f ca="1">IF(ROWS($1:80)&gt;COUNT(Dong1),"",IF(OFFSET(TH!N$1,SMALL(Dong1,ROWS($1:80)),)="1111",OFFSET(TH!C$1,SMALL(Dong1,ROWS($1:80)),),""))</f>
        <v/>
      </c>
      <c r="E93" s="93" t="str">
        <f ca="1">IF(ROWS($1:80)&gt;COUNT(Dong1),"",OFFSET(TH!E$1,SMALL(Dong1,ROWS($1:80)),))</f>
        <v/>
      </c>
      <c r="F93" s="64" t="str">
        <f ca="1">IF(ROWS($1:80)&gt;COUNT(Dong1),"",IF(OFFSET(TH!N$1,SMALL(Dong1,ROWS($1:80)),)="1111",OFFSET(TH!M$1,SMALL(Dong1,ROWS($1:80)),),OFFSET(TH!N$1,SMALL(Dong1,ROWS($1:80)),)))</f>
        <v/>
      </c>
      <c r="G93" s="65" t="str">
        <f ca="1">IF(ROWS($1:80)&gt;COUNT(Dong1),"",IF(OFFSET(TH!M$1,SMALL(Dong1,ROWS($1:80)),)="1111",OFFSET(TH!L$1,SMALL(Dong1,ROWS($1:80)),),0))</f>
        <v/>
      </c>
      <c r="H93" s="63" t="str">
        <f ca="1">IF(ROWS($1:80)&gt;COUNT(Dong1),"",IF(OFFSET(TH!N$1,SMALL(Dong1,ROWS($1:80)),)="1111",OFFSET(TH!L$1,SMALL(Dong1,ROWS($1:80)),),0))</f>
        <v/>
      </c>
      <c r="I93" s="61">
        <f t="shared" ca="1" si="2"/>
        <v>0</v>
      </c>
      <c r="J93" s="66"/>
    </row>
    <row r="94" spans="1:10" ht="19.5" customHeight="1">
      <c r="A94" s="60" t="str">
        <f ca="1">IF(ROWS($1:81)&gt;COUNT(Dong1),"",OFFSET(TH!B$1,SMALL(Dong1,ROWS($1:81)),))</f>
        <v/>
      </c>
      <c r="B94" s="60" t="str">
        <f ca="1">IF(ROWS($1:81)&gt;COUNT(Dong1),"",OFFSET(TH!D$1,SMALL(Dong1,ROWS($1:81)),))</f>
        <v/>
      </c>
      <c r="C94" s="61" t="str">
        <f ca="1">IF(ROWS($1:81)&gt;COUNT(Dong1),"",IF(OFFSET(TH!M$1,SMALL(Dong1,ROWS($1:81)),)="1111",OFFSET(TH!C$1,SMALL(Dong1,ROWS($1:81)),),""))</f>
        <v/>
      </c>
      <c r="D94" s="62" t="str">
        <f ca="1">IF(ROWS($1:81)&gt;COUNT(Dong1),"",IF(OFFSET(TH!N$1,SMALL(Dong1,ROWS($1:81)),)="1111",OFFSET(TH!C$1,SMALL(Dong1,ROWS($1:81)),),""))</f>
        <v/>
      </c>
      <c r="E94" s="93" t="str">
        <f ca="1">IF(ROWS($1:81)&gt;COUNT(Dong1),"",OFFSET(TH!E$1,SMALL(Dong1,ROWS($1:81)),))</f>
        <v/>
      </c>
      <c r="F94" s="64" t="str">
        <f ca="1">IF(ROWS($1:81)&gt;COUNT(Dong1),"",IF(OFFSET(TH!N$1,SMALL(Dong1,ROWS($1:81)),)="1111",OFFSET(TH!M$1,SMALL(Dong1,ROWS($1:81)),),OFFSET(TH!N$1,SMALL(Dong1,ROWS($1:81)),)))</f>
        <v/>
      </c>
      <c r="G94" s="65" t="str">
        <f ca="1">IF(ROWS($1:81)&gt;COUNT(Dong1),"",IF(OFFSET(TH!M$1,SMALL(Dong1,ROWS($1:81)),)="1111",OFFSET(TH!L$1,SMALL(Dong1,ROWS($1:81)),),0))</f>
        <v/>
      </c>
      <c r="H94" s="63" t="str">
        <f ca="1">IF(ROWS($1:81)&gt;COUNT(Dong1),"",IF(OFFSET(TH!N$1,SMALL(Dong1,ROWS($1:81)),)="1111",OFFSET(TH!L$1,SMALL(Dong1,ROWS($1:81)),),0))</f>
        <v/>
      </c>
      <c r="I94" s="61">
        <f t="shared" ca="1" si="2"/>
        <v>0</v>
      </c>
      <c r="J94" s="66"/>
    </row>
    <row r="95" spans="1:10" ht="19.5" customHeight="1">
      <c r="A95" s="60" t="str">
        <f ca="1">IF(ROWS($1:82)&gt;COUNT(Dong1),"",OFFSET(TH!B$1,SMALL(Dong1,ROWS($1:82)),))</f>
        <v/>
      </c>
      <c r="B95" s="60" t="str">
        <f ca="1">IF(ROWS($1:82)&gt;COUNT(Dong1),"",OFFSET(TH!D$1,SMALL(Dong1,ROWS($1:82)),))</f>
        <v/>
      </c>
      <c r="C95" s="61" t="str">
        <f ca="1">IF(ROWS($1:82)&gt;COUNT(Dong1),"",IF(OFFSET(TH!M$1,SMALL(Dong1,ROWS($1:82)),)="1111",OFFSET(TH!C$1,SMALL(Dong1,ROWS($1:82)),),""))</f>
        <v/>
      </c>
      <c r="D95" s="62" t="str">
        <f ca="1">IF(ROWS($1:82)&gt;COUNT(Dong1),"",IF(OFFSET(TH!N$1,SMALL(Dong1,ROWS($1:82)),)="1111",OFFSET(TH!C$1,SMALL(Dong1,ROWS($1:82)),),""))</f>
        <v/>
      </c>
      <c r="E95" s="93" t="str">
        <f ca="1">IF(ROWS($1:82)&gt;COUNT(Dong1),"",OFFSET(TH!E$1,SMALL(Dong1,ROWS($1:82)),))</f>
        <v/>
      </c>
      <c r="F95" s="64" t="str">
        <f ca="1">IF(ROWS($1:82)&gt;COUNT(Dong1),"",IF(OFFSET(TH!N$1,SMALL(Dong1,ROWS($1:82)),)="1111",OFFSET(TH!M$1,SMALL(Dong1,ROWS($1:82)),),OFFSET(TH!N$1,SMALL(Dong1,ROWS($1:82)),)))</f>
        <v/>
      </c>
      <c r="G95" s="65" t="str">
        <f ca="1">IF(ROWS($1:82)&gt;COUNT(Dong1),"",IF(OFFSET(TH!M$1,SMALL(Dong1,ROWS($1:82)),)="1111",OFFSET(TH!L$1,SMALL(Dong1,ROWS($1:82)),),0))</f>
        <v/>
      </c>
      <c r="H95" s="63" t="str">
        <f ca="1">IF(ROWS($1:82)&gt;COUNT(Dong1),"",IF(OFFSET(TH!N$1,SMALL(Dong1,ROWS($1:82)),)="1111",OFFSET(TH!L$1,SMALL(Dong1,ROWS($1:82)),),0))</f>
        <v/>
      </c>
      <c r="I95" s="61">
        <f t="shared" ca="1" si="2"/>
        <v>0</v>
      </c>
      <c r="J95" s="66"/>
    </row>
    <row r="96" spans="1:10" ht="19.5" customHeight="1">
      <c r="A96" s="60" t="str">
        <f ca="1">IF(ROWS($1:83)&gt;COUNT(Dong1),"",OFFSET(TH!B$1,SMALL(Dong1,ROWS($1:83)),))</f>
        <v/>
      </c>
      <c r="B96" s="60" t="str">
        <f ca="1">IF(ROWS($1:83)&gt;COUNT(Dong1),"",OFFSET(TH!D$1,SMALL(Dong1,ROWS($1:83)),))</f>
        <v/>
      </c>
      <c r="C96" s="61" t="str">
        <f ca="1">IF(ROWS($1:83)&gt;COUNT(Dong1),"",IF(OFFSET(TH!M$1,SMALL(Dong1,ROWS($1:83)),)="1111",OFFSET(TH!C$1,SMALL(Dong1,ROWS($1:83)),),""))</f>
        <v/>
      </c>
      <c r="D96" s="62" t="str">
        <f ca="1">IF(ROWS($1:83)&gt;COUNT(Dong1),"",IF(OFFSET(TH!N$1,SMALL(Dong1,ROWS($1:83)),)="1111",OFFSET(TH!C$1,SMALL(Dong1,ROWS($1:83)),),""))</f>
        <v/>
      </c>
      <c r="E96" s="93" t="str">
        <f ca="1">IF(ROWS($1:83)&gt;COUNT(Dong1),"",OFFSET(TH!E$1,SMALL(Dong1,ROWS($1:83)),))</f>
        <v/>
      </c>
      <c r="F96" s="64" t="str">
        <f ca="1">IF(ROWS($1:83)&gt;COUNT(Dong1),"",IF(OFFSET(TH!N$1,SMALL(Dong1,ROWS($1:83)),)="1111",OFFSET(TH!M$1,SMALL(Dong1,ROWS($1:83)),),OFFSET(TH!N$1,SMALL(Dong1,ROWS($1:83)),)))</f>
        <v/>
      </c>
      <c r="G96" s="65" t="str">
        <f ca="1">IF(ROWS($1:83)&gt;COUNT(Dong1),"",IF(OFFSET(TH!M$1,SMALL(Dong1,ROWS($1:83)),)="1111",OFFSET(TH!L$1,SMALL(Dong1,ROWS($1:83)),),0))</f>
        <v/>
      </c>
      <c r="H96" s="63" t="str">
        <f ca="1">IF(ROWS($1:83)&gt;COUNT(Dong1),"",IF(OFFSET(TH!N$1,SMALL(Dong1,ROWS($1:83)),)="1111",OFFSET(TH!L$1,SMALL(Dong1,ROWS($1:83)),),0))</f>
        <v/>
      </c>
      <c r="I96" s="61">
        <f t="shared" ca="1" si="2"/>
        <v>0</v>
      </c>
      <c r="J96" s="66"/>
    </row>
    <row r="97" spans="1:10" ht="19.5" customHeight="1">
      <c r="A97" s="60" t="str">
        <f ca="1">IF(ROWS($1:84)&gt;COUNT(Dong1),"",OFFSET(TH!B$1,SMALL(Dong1,ROWS($1:84)),))</f>
        <v/>
      </c>
      <c r="B97" s="60" t="str">
        <f ca="1">IF(ROWS($1:84)&gt;COUNT(Dong1),"",OFFSET(TH!D$1,SMALL(Dong1,ROWS($1:84)),))</f>
        <v/>
      </c>
      <c r="C97" s="61" t="str">
        <f ca="1">IF(ROWS($1:84)&gt;COUNT(Dong1),"",IF(OFFSET(TH!M$1,SMALL(Dong1,ROWS($1:84)),)="1111",OFFSET(TH!C$1,SMALL(Dong1,ROWS($1:84)),),""))</f>
        <v/>
      </c>
      <c r="D97" s="62" t="str">
        <f ca="1">IF(ROWS($1:84)&gt;COUNT(Dong1),"",IF(OFFSET(TH!N$1,SMALL(Dong1,ROWS($1:84)),)="1111",OFFSET(TH!C$1,SMALL(Dong1,ROWS($1:84)),),""))</f>
        <v/>
      </c>
      <c r="E97" s="93" t="str">
        <f ca="1">IF(ROWS($1:84)&gt;COUNT(Dong1),"",OFFSET(TH!E$1,SMALL(Dong1,ROWS($1:84)),))</f>
        <v/>
      </c>
      <c r="F97" s="64" t="str">
        <f ca="1">IF(ROWS($1:84)&gt;COUNT(Dong1),"",IF(OFFSET(TH!N$1,SMALL(Dong1,ROWS($1:84)),)="1111",OFFSET(TH!M$1,SMALL(Dong1,ROWS($1:84)),),OFFSET(TH!N$1,SMALL(Dong1,ROWS($1:84)),)))</f>
        <v/>
      </c>
      <c r="G97" s="65" t="str">
        <f ca="1">IF(ROWS($1:84)&gt;COUNT(Dong1),"",IF(OFFSET(TH!M$1,SMALL(Dong1,ROWS($1:84)),)="1111",OFFSET(TH!L$1,SMALL(Dong1,ROWS($1:84)),),0))</f>
        <v/>
      </c>
      <c r="H97" s="63" t="str">
        <f ca="1">IF(ROWS($1:84)&gt;COUNT(Dong1),"",IF(OFFSET(TH!N$1,SMALL(Dong1,ROWS($1:84)),)="1111",OFFSET(TH!L$1,SMALL(Dong1,ROWS($1:84)),),0))</f>
        <v/>
      </c>
      <c r="I97" s="61">
        <f t="shared" ca="1" si="2"/>
        <v>0</v>
      </c>
      <c r="J97" s="66"/>
    </row>
    <row r="98" spans="1:10" ht="19.5" customHeight="1">
      <c r="A98" s="60" t="str">
        <f ca="1">IF(ROWS($1:85)&gt;COUNT(Dong1),"",OFFSET(TH!B$1,SMALL(Dong1,ROWS($1:85)),))</f>
        <v/>
      </c>
      <c r="B98" s="60" t="str">
        <f ca="1">IF(ROWS($1:85)&gt;COUNT(Dong1),"",OFFSET(TH!D$1,SMALL(Dong1,ROWS($1:85)),))</f>
        <v/>
      </c>
      <c r="C98" s="61" t="str">
        <f ca="1">IF(ROWS($1:85)&gt;COUNT(Dong1),"",IF(OFFSET(TH!M$1,SMALL(Dong1,ROWS($1:85)),)="1111",OFFSET(TH!C$1,SMALL(Dong1,ROWS($1:85)),),""))</f>
        <v/>
      </c>
      <c r="D98" s="62" t="str">
        <f ca="1">IF(ROWS($1:85)&gt;COUNT(Dong1),"",IF(OFFSET(TH!N$1,SMALL(Dong1,ROWS($1:85)),)="1111",OFFSET(TH!C$1,SMALL(Dong1,ROWS($1:85)),),""))</f>
        <v/>
      </c>
      <c r="E98" s="93" t="str">
        <f ca="1">IF(ROWS($1:85)&gt;COUNT(Dong1),"",OFFSET(TH!E$1,SMALL(Dong1,ROWS($1:85)),))</f>
        <v/>
      </c>
      <c r="F98" s="64" t="str">
        <f ca="1">IF(ROWS($1:85)&gt;COUNT(Dong1),"",IF(OFFSET(TH!N$1,SMALL(Dong1,ROWS($1:85)),)="1111",OFFSET(TH!M$1,SMALL(Dong1,ROWS($1:85)),),OFFSET(TH!N$1,SMALL(Dong1,ROWS($1:85)),)))</f>
        <v/>
      </c>
      <c r="G98" s="65" t="str">
        <f ca="1">IF(ROWS($1:85)&gt;COUNT(Dong1),"",IF(OFFSET(TH!M$1,SMALL(Dong1,ROWS($1:85)),)="1111",OFFSET(TH!L$1,SMALL(Dong1,ROWS($1:85)),),0))</f>
        <v/>
      </c>
      <c r="H98" s="63" t="str">
        <f ca="1">IF(ROWS($1:85)&gt;COUNT(Dong1),"",IF(OFFSET(TH!N$1,SMALL(Dong1,ROWS($1:85)),)="1111",OFFSET(TH!L$1,SMALL(Dong1,ROWS($1:85)),),0))</f>
        <v/>
      </c>
      <c r="I98" s="61">
        <f t="shared" ca="1" si="2"/>
        <v>0</v>
      </c>
      <c r="J98" s="66"/>
    </row>
    <row r="99" spans="1:10" ht="19.5" customHeight="1">
      <c r="A99" s="60" t="str">
        <f ca="1">IF(ROWS($1:86)&gt;COUNT(Dong1),"",OFFSET(TH!B$1,SMALL(Dong1,ROWS($1:86)),))</f>
        <v/>
      </c>
      <c r="B99" s="60" t="str">
        <f ca="1">IF(ROWS($1:86)&gt;COUNT(Dong1),"",OFFSET(TH!D$1,SMALL(Dong1,ROWS($1:86)),))</f>
        <v/>
      </c>
      <c r="C99" s="61" t="str">
        <f ca="1">IF(ROWS($1:86)&gt;COUNT(Dong1),"",IF(OFFSET(TH!M$1,SMALL(Dong1,ROWS($1:86)),)="1111",OFFSET(TH!C$1,SMALL(Dong1,ROWS($1:86)),),""))</f>
        <v/>
      </c>
      <c r="D99" s="62" t="str">
        <f ca="1">IF(ROWS($1:86)&gt;COUNT(Dong1),"",IF(OFFSET(TH!N$1,SMALL(Dong1,ROWS($1:86)),)="1111",OFFSET(TH!C$1,SMALL(Dong1,ROWS($1:86)),),""))</f>
        <v/>
      </c>
      <c r="E99" s="93" t="str">
        <f ca="1">IF(ROWS($1:86)&gt;COUNT(Dong1),"",OFFSET(TH!E$1,SMALL(Dong1,ROWS($1:86)),))</f>
        <v/>
      </c>
      <c r="F99" s="64" t="str">
        <f ca="1">IF(ROWS($1:86)&gt;COUNT(Dong1),"",IF(OFFSET(TH!N$1,SMALL(Dong1,ROWS($1:86)),)="1111",OFFSET(TH!M$1,SMALL(Dong1,ROWS($1:86)),),OFFSET(TH!N$1,SMALL(Dong1,ROWS($1:86)),)))</f>
        <v/>
      </c>
      <c r="G99" s="65" t="str">
        <f ca="1">IF(ROWS($1:86)&gt;COUNT(Dong1),"",IF(OFFSET(TH!M$1,SMALL(Dong1,ROWS($1:86)),)="1111",OFFSET(TH!L$1,SMALL(Dong1,ROWS($1:86)),),0))</f>
        <v/>
      </c>
      <c r="H99" s="63" t="str">
        <f ca="1">IF(ROWS($1:86)&gt;COUNT(Dong1),"",IF(OFFSET(TH!N$1,SMALL(Dong1,ROWS($1:86)),)="1111",OFFSET(TH!L$1,SMALL(Dong1,ROWS($1:86)),),0))</f>
        <v/>
      </c>
      <c r="I99" s="61">
        <f t="shared" ca="1" si="2"/>
        <v>0</v>
      </c>
      <c r="J99" s="66"/>
    </row>
    <row r="100" spans="1:10" ht="19.5" customHeight="1">
      <c r="A100" s="60" t="str">
        <f ca="1">IF(ROWS($1:87)&gt;COUNT(Dong1),"",OFFSET(TH!B$1,SMALL(Dong1,ROWS($1:87)),))</f>
        <v/>
      </c>
      <c r="B100" s="60" t="str">
        <f ca="1">IF(ROWS($1:87)&gt;COUNT(Dong1),"",OFFSET(TH!D$1,SMALL(Dong1,ROWS($1:87)),))</f>
        <v/>
      </c>
      <c r="C100" s="61" t="str">
        <f ca="1">IF(ROWS($1:87)&gt;COUNT(Dong1),"",IF(OFFSET(TH!M$1,SMALL(Dong1,ROWS($1:87)),)="1111",OFFSET(TH!C$1,SMALL(Dong1,ROWS($1:87)),),""))</f>
        <v/>
      </c>
      <c r="D100" s="62" t="str">
        <f ca="1">IF(ROWS($1:87)&gt;COUNT(Dong1),"",IF(OFFSET(TH!N$1,SMALL(Dong1,ROWS($1:87)),)="1111",OFFSET(TH!C$1,SMALL(Dong1,ROWS($1:87)),),""))</f>
        <v/>
      </c>
      <c r="E100" s="93" t="str">
        <f ca="1">IF(ROWS($1:87)&gt;COUNT(Dong1),"",OFFSET(TH!E$1,SMALL(Dong1,ROWS($1:87)),))</f>
        <v/>
      </c>
      <c r="F100" s="64" t="str">
        <f ca="1">IF(ROWS($1:87)&gt;COUNT(Dong1),"",IF(OFFSET(TH!N$1,SMALL(Dong1,ROWS($1:87)),)="1111",OFFSET(TH!M$1,SMALL(Dong1,ROWS($1:87)),),OFFSET(TH!N$1,SMALL(Dong1,ROWS($1:87)),)))</f>
        <v/>
      </c>
      <c r="G100" s="65" t="str">
        <f ca="1">IF(ROWS($1:87)&gt;COUNT(Dong1),"",IF(OFFSET(TH!M$1,SMALL(Dong1,ROWS($1:87)),)="1111",OFFSET(TH!L$1,SMALL(Dong1,ROWS($1:87)),),0))</f>
        <v/>
      </c>
      <c r="H100" s="63" t="str">
        <f ca="1">IF(ROWS($1:87)&gt;COUNT(Dong1),"",IF(OFFSET(TH!N$1,SMALL(Dong1,ROWS($1:87)),)="1111",OFFSET(TH!L$1,SMALL(Dong1,ROWS($1:87)),),0))</f>
        <v/>
      </c>
      <c r="I100" s="61">
        <f t="shared" ca="1" si="2"/>
        <v>0</v>
      </c>
      <c r="J100" s="66"/>
    </row>
    <row r="101" spans="1:10" ht="19.5" customHeight="1">
      <c r="A101" s="60" t="str">
        <f ca="1">IF(ROWS($1:88)&gt;COUNT(Dong1),"",OFFSET(TH!B$1,SMALL(Dong1,ROWS($1:88)),))</f>
        <v/>
      </c>
      <c r="B101" s="60" t="str">
        <f ca="1">IF(ROWS($1:88)&gt;COUNT(Dong1),"",OFFSET(TH!D$1,SMALL(Dong1,ROWS($1:88)),))</f>
        <v/>
      </c>
      <c r="C101" s="61" t="str">
        <f ca="1">IF(ROWS($1:88)&gt;COUNT(Dong1),"",IF(OFFSET(TH!M$1,SMALL(Dong1,ROWS($1:88)),)="1111",OFFSET(TH!C$1,SMALL(Dong1,ROWS($1:88)),),""))</f>
        <v/>
      </c>
      <c r="D101" s="62" t="str">
        <f ca="1">IF(ROWS($1:88)&gt;COUNT(Dong1),"",IF(OFFSET(TH!N$1,SMALL(Dong1,ROWS($1:88)),)="1111",OFFSET(TH!C$1,SMALL(Dong1,ROWS($1:88)),),""))</f>
        <v/>
      </c>
      <c r="E101" s="93" t="str">
        <f ca="1">IF(ROWS($1:88)&gt;COUNT(Dong1),"",OFFSET(TH!E$1,SMALL(Dong1,ROWS($1:88)),))</f>
        <v/>
      </c>
      <c r="F101" s="64" t="str">
        <f ca="1">IF(ROWS($1:88)&gt;COUNT(Dong1),"",IF(OFFSET(TH!N$1,SMALL(Dong1,ROWS($1:88)),)="1111",OFFSET(TH!M$1,SMALL(Dong1,ROWS($1:88)),),OFFSET(TH!N$1,SMALL(Dong1,ROWS($1:88)),)))</f>
        <v/>
      </c>
      <c r="G101" s="65" t="str">
        <f ca="1">IF(ROWS($1:88)&gt;COUNT(Dong1),"",IF(OFFSET(TH!M$1,SMALL(Dong1,ROWS($1:88)),)="1111",OFFSET(TH!L$1,SMALL(Dong1,ROWS($1:88)),),0))</f>
        <v/>
      </c>
      <c r="H101" s="63" t="str">
        <f ca="1">IF(ROWS($1:88)&gt;COUNT(Dong1),"",IF(OFFSET(TH!N$1,SMALL(Dong1,ROWS($1:88)),)="1111",OFFSET(TH!L$1,SMALL(Dong1,ROWS($1:88)),),0))</f>
        <v/>
      </c>
      <c r="I101" s="61">
        <f t="shared" ca="1" si="2"/>
        <v>0</v>
      </c>
      <c r="J101" s="66"/>
    </row>
    <row r="102" spans="1:10" ht="19.5" customHeight="1">
      <c r="A102" s="60" t="str">
        <f ca="1">IF(ROWS($1:89)&gt;COUNT(Dong1),"",OFFSET(TH!B$1,SMALL(Dong1,ROWS($1:89)),))</f>
        <v/>
      </c>
      <c r="B102" s="60" t="str">
        <f ca="1">IF(ROWS($1:89)&gt;COUNT(Dong1),"",OFFSET(TH!D$1,SMALL(Dong1,ROWS($1:89)),))</f>
        <v/>
      </c>
      <c r="C102" s="61" t="str">
        <f ca="1">IF(ROWS($1:89)&gt;COUNT(Dong1),"",IF(OFFSET(TH!M$1,SMALL(Dong1,ROWS($1:89)),)="1111",OFFSET(TH!C$1,SMALL(Dong1,ROWS($1:89)),),""))</f>
        <v/>
      </c>
      <c r="D102" s="62" t="str">
        <f ca="1">IF(ROWS($1:89)&gt;COUNT(Dong1),"",IF(OFFSET(TH!N$1,SMALL(Dong1,ROWS($1:89)),)="1111",OFFSET(TH!C$1,SMALL(Dong1,ROWS($1:89)),),""))</f>
        <v/>
      </c>
      <c r="E102" s="93" t="str">
        <f ca="1">IF(ROWS($1:89)&gt;COUNT(Dong1),"",OFFSET(TH!E$1,SMALL(Dong1,ROWS($1:89)),))</f>
        <v/>
      </c>
      <c r="F102" s="64" t="str">
        <f ca="1">IF(ROWS($1:89)&gt;COUNT(Dong1),"",IF(OFFSET(TH!N$1,SMALL(Dong1,ROWS($1:89)),)="1111",OFFSET(TH!M$1,SMALL(Dong1,ROWS($1:89)),),OFFSET(TH!N$1,SMALL(Dong1,ROWS($1:89)),)))</f>
        <v/>
      </c>
      <c r="G102" s="65" t="str">
        <f ca="1">IF(ROWS($1:89)&gt;COUNT(Dong1),"",IF(OFFSET(TH!M$1,SMALL(Dong1,ROWS($1:89)),)="1111",OFFSET(TH!L$1,SMALL(Dong1,ROWS($1:89)),),0))</f>
        <v/>
      </c>
      <c r="H102" s="63" t="str">
        <f ca="1">IF(ROWS($1:89)&gt;COUNT(Dong1),"",IF(OFFSET(TH!N$1,SMALL(Dong1,ROWS($1:89)),)="1111",OFFSET(TH!L$1,SMALL(Dong1,ROWS($1:89)),),0))</f>
        <v/>
      </c>
      <c r="I102" s="61">
        <f t="shared" ca="1" si="2"/>
        <v>0</v>
      </c>
      <c r="J102" s="66"/>
    </row>
    <row r="103" spans="1:10" ht="19.5" customHeight="1">
      <c r="A103" s="60" t="str">
        <f ca="1">IF(ROWS($1:90)&gt;COUNT(Dong1),"",OFFSET(TH!B$1,SMALL(Dong1,ROWS($1:90)),))</f>
        <v/>
      </c>
      <c r="B103" s="60" t="str">
        <f ca="1">IF(ROWS($1:90)&gt;COUNT(Dong1),"",OFFSET(TH!D$1,SMALL(Dong1,ROWS($1:90)),))</f>
        <v/>
      </c>
      <c r="C103" s="61" t="str">
        <f ca="1">IF(ROWS($1:90)&gt;COUNT(Dong1),"",IF(OFFSET(TH!M$1,SMALL(Dong1,ROWS($1:90)),)="1111",OFFSET(TH!C$1,SMALL(Dong1,ROWS($1:90)),),""))</f>
        <v/>
      </c>
      <c r="D103" s="62" t="str">
        <f ca="1">IF(ROWS($1:90)&gt;COUNT(Dong1),"",IF(OFFSET(TH!N$1,SMALL(Dong1,ROWS($1:90)),)="1111",OFFSET(TH!C$1,SMALL(Dong1,ROWS($1:90)),),""))</f>
        <v/>
      </c>
      <c r="E103" s="93" t="str">
        <f ca="1">IF(ROWS($1:90)&gt;COUNT(Dong1),"",OFFSET(TH!E$1,SMALL(Dong1,ROWS($1:90)),))</f>
        <v/>
      </c>
      <c r="F103" s="64" t="str">
        <f ca="1">IF(ROWS($1:90)&gt;COUNT(Dong1),"",IF(OFFSET(TH!N$1,SMALL(Dong1,ROWS($1:90)),)="1111",OFFSET(TH!M$1,SMALL(Dong1,ROWS($1:90)),),OFFSET(TH!N$1,SMALL(Dong1,ROWS($1:90)),)))</f>
        <v/>
      </c>
      <c r="G103" s="65" t="str">
        <f ca="1">IF(ROWS($1:90)&gt;COUNT(Dong1),"",IF(OFFSET(TH!M$1,SMALL(Dong1,ROWS($1:90)),)="1111",OFFSET(TH!L$1,SMALL(Dong1,ROWS($1:90)),),0))</f>
        <v/>
      </c>
      <c r="H103" s="63" t="str">
        <f ca="1">IF(ROWS($1:90)&gt;COUNT(Dong1),"",IF(OFFSET(TH!N$1,SMALL(Dong1,ROWS($1:90)),)="1111",OFFSET(TH!L$1,SMALL(Dong1,ROWS($1:90)),),0))</f>
        <v/>
      </c>
      <c r="I103" s="61">
        <f t="shared" ca="1" si="2"/>
        <v>0</v>
      </c>
      <c r="J103" s="66"/>
    </row>
    <row r="104" spans="1:10" ht="19.5" customHeight="1">
      <c r="A104" s="60" t="str">
        <f ca="1">IF(ROWS($1:91)&gt;COUNT(Dong1),"",OFFSET(TH!B$1,SMALL(Dong1,ROWS($1:91)),))</f>
        <v/>
      </c>
      <c r="B104" s="60" t="str">
        <f ca="1">IF(ROWS($1:91)&gt;COUNT(Dong1),"",OFFSET(TH!D$1,SMALL(Dong1,ROWS($1:91)),))</f>
        <v/>
      </c>
      <c r="C104" s="61" t="str">
        <f ca="1">IF(ROWS($1:91)&gt;COUNT(Dong1),"",IF(OFFSET(TH!M$1,SMALL(Dong1,ROWS($1:91)),)="1111",OFFSET(TH!C$1,SMALL(Dong1,ROWS($1:91)),),""))</f>
        <v/>
      </c>
      <c r="D104" s="62" t="str">
        <f ca="1">IF(ROWS($1:91)&gt;COUNT(Dong1),"",IF(OFFSET(TH!N$1,SMALL(Dong1,ROWS($1:91)),)="1111",OFFSET(TH!C$1,SMALL(Dong1,ROWS($1:91)),),""))</f>
        <v/>
      </c>
      <c r="E104" s="93" t="str">
        <f ca="1">IF(ROWS($1:91)&gt;COUNT(Dong1),"",OFFSET(TH!E$1,SMALL(Dong1,ROWS($1:91)),))</f>
        <v/>
      </c>
      <c r="F104" s="64" t="str">
        <f ca="1">IF(ROWS($1:91)&gt;COUNT(Dong1),"",IF(OFFSET(TH!N$1,SMALL(Dong1,ROWS($1:91)),)="1111",OFFSET(TH!M$1,SMALL(Dong1,ROWS($1:91)),),OFFSET(TH!N$1,SMALL(Dong1,ROWS($1:91)),)))</f>
        <v/>
      </c>
      <c r="G104" s="65" t="str">
        <f ca="1">IF(ROWS($1:91)&gt;COUNT(Dong1),"",IF(OFFSET(TH!M$1,SMALL(Dong1,ROWS($1:91)),)="1111",OFFSET(TH!L$1,SMALL(Dong1,ROWS($1:91)),),0))</f>
        <v/>
      </c>
      <c r="H104" s="63" t="str">
        <f ca="1">IF(ROWS($1:91)&gt;COUNT(Dong1),"",IF(OFFSET(TH!N$1,SMALL(Dong1,ROWS($1:91)),)="1111",OFFSET(TH!L$1,SMALL(Dong1,ROWS($1:91)),),0))</f>
        <v/>
      </c>
      <c r="I104" s="61">
        <f t="shared" ca="1" si="2"/>
        <v>0</v>
      </c>
      <c r="J104" s="66"/>
    </row>
    <row r="105" spans="1:10" ht="19.5" customHeight="1">
      <c r="A105" s="60" t="str">
        <f ca="1">IF(ROWS($1:92)&gt;COUNT(Dong1),"",OFFSET(TH!B$1,SMALL(Dong1,ROWS($1:92)),))</f>
        <v/>
      </c>
      <c r="B105" s="60" t="str">
        <f ca="1">IF(ROWS($1:92)&gt;COUNT(Dong1),"",OFFSET(TH!D$1,SMALL(Dong1,ROWS($1:92)),))</f>
        <v/>
      </c>
      <c r="C105" s="61" t="str">
        <f ca="1">IF(ROWS($1:92)&gt;COUNT(Dong1),"",IF(OFFSET(TH!M$1,SMALL(Dong1,ROWS($1:92)),)="1111",OFFSET(TH!C$1,SMALL(Dong1,ROWS($1:92)),),""))</f>
        <v/>
      </c>
      <c r="D105" s="62" t="str">
        <f ca="1">IF(ROWS($1:92)&gt;COUNT(Dong1),"",IF(OFFSET(TH!N$1,SMALL(Dong1,ROWS($1:92)),)="1111",OFFSET(TH!C$1,SMALL(Dong1,ROWS($1:92)),),""))</f>
        <v/>
      </c>
      <c r="E105" s="93" t="str">
        <f ca="1">IF(ROWS($1:92)&gt;COUNT(Dong1),"",OFFSET(TH!E$1,SMALL(Dong1,ROWS($1:92)),))</f>
        <v/>
      </c>
      <c r="F105" s="64" t="str">
        <f ca="1">IF(ROWS($1:92)&gt;COUNT(Dong1),"",IF(OFFSET(TH!N$1,SMALL(Dong1,ROWS($1:92)),)="1111",OFFSET(TH!M$1,SMALL(Dong1,ROWS($1:92)),),OFFSET(TH!N$1,SMALL(Dong1,ROWS($1:92)),)))</f>
        <v/>
      </c>
      <c r="G105" s="65" t="str">
        <f ca="1">IF(ROWS($1:92)&gt;COUNT(Dong1),"",IF(OFFSET(TH!M$1,SMALL(Dong1,ROWS($1:92)),)="1111",OFFSET(TH!L$1,SMALL(Dong1,ROWS($1:92)),),0))</f>
        <v/>
      </c>
      <c r="H105" s="63" t="str">
        <f ca="1">IF(ROWS($1:92)&gt;COUNT(Dong1),"",IF(OFFSET(TH!N$1,SMALL(Dong1,ROWS($1:92)),)="1111",OFFSET(TH!L$1,SMALL(Dong1,ROWS($1:92)),),0))</f>
        <v/>
      </c>
      <c r="I105" s="61">
        <f t="shared" ca="1" si="2"/>
        <v>0</v>
      </c>
      <c r="J105" s="66"/>
    </row>
    <row r="106" spans="1:10" ht="19.5" customHeight="1">
      <c r="A106" s="60" t="str">
        <f ca="1">IF(ROWS($1:93)&gt;COUNT(Dong1),"",OFFSET(TH!B$1,SMALL(Dong1,ROWS($1:93)),))</f>
        <v/>
      </c>
      <c r="B106" s="60" t="str">
        <f ca="1">IF(ROWS($1:93)&gt;COUNT(Dong1),"",OFFSET(TH!D$1,SMALL(Dong1,ROWS($1:93)),))</f>
        <v/>
      </c>
      <c r="C106" s="61" t="str">
        <f ca="1">IF(ROWS($1:93)&gt;COUNT(Dong1),"",IF(OFFSET(TH!M$1,SMALL(Dong1,ROWS($1:93)),)="1111",OFFSET(TH!C$1,SMALL(Dong1,ROWS($1:93)),),""))</f>
        <v/>
      </c>
      <c r="D106" s="62" t="str">
        <f ca="1">IF(ROWS($1:93)&gt;COUNT(Dong1),"",IF(OFFSET(TH!N$1,SMALL(Dong1,ROWS($1:93)),)="1111",OFFSET(TH!C$1,SMALL(Dong1,ROWS($1:93)),),""))</f>
        <v/>
      </c>
      <c r="E106" s="93" t="str">
        <f ca="1">IF(ROWS($1:93)&gt;COUNT(Dong1),"",OFFSET(TH!E$1,SMALL(Dong1,ROWS($1:93)),))</f>
        <v/>
      </c>
      <c r="F106" s="64" t="str">
        <f ca="1">IF(ROWS($1:93)&gt;COUNT(Dong1),"",IF(OFFSET(TH!N$1,SMALL(Dong1,ROWS($1:93)),)="1111",OFFSET(TH!M$1,SMALL(Dong1,ROWS($1:93)),),OFFSET(TH!N$1,SMALL(Dong1,ROWS($1:93)),)))</f>
        <v/>
      </c>
      <c r="G106" s="65" t="str">
        <f ca="1">IF(ROWS($1:93)&gt;COUNT(Dong1),"",IF(OFFSET(TH!M$1,SMALL(Dong1,ROWS($1:93)),)="1111",OFFSET(TH!L$1,SMALL(Dong1,ROWS($1:93)),),0))</f>
        <v/>
      </c>
      <c r="H106" s="63" t="str">
        <f ca="1">IF(ROWS($1:93)&gt;COUNT(Dong1),"",IF(OFFSET(TH!N$1,SMALL(Dong1,ROWS($1:93)),)="1111",OFFSET(TH!L$1,SMALL(Dong1,ROWS($1:93)),),0))</f>
        <v/>
      </c>
      <c r="I106" s="61">
        <f t="shared" ca="1" si="2"/>
        <v>0</v>
      </c>
      <c r="J106" s="66"/>
    </row>
    <row r="107" spans="1:10" ht="19.5" customHeight="1">
      <c r="A107" s="60" t="str">
        <f ca="1">IF(ROWS($1:94)&gt;COUNT(Dong1),"",OFFSET(TH!B$1,SMALL(Dong1,ROWS($1:94)),))</f>
        <v/>
      </c>
      <c r="B107" s="60" t="str">
        <f ca="1">IF(ROWS($1:94)&gt;COUNT(Dong1),"",OFFSET(TH!D$1,SMALL(Dong1,ROWS($1:94)),))</f>
        <v/>
      </c>
      <c r="C107" s="61" t="str">
        <f ca="1">IF(ROWS($1:94)&gt;COUNT(Dong1),"",IF(OFFSET(TH!M$1,SMALL(Dong1,ROWS($1:94)),)="1111",OFFSET(TH!C$1,SMALL(Dong1,ROWS($1:94)),),""))</f>
        <v/>
      </c>
      <c r="D107" s="62" t="str">
        <f ca="1">IF(ROWS($1:94)&gt;COUNT(Dong1),"",IF(OFFSET(TH!N$1,SMALL(Dong1,ROWS($1:94)),)="1111",OFFSET(TH!C$1,SMALL(Dong1,ROWS($1:94)),),""))</f>
        <v/>
      </c>
      <c r="E107" s="93" t="str">
        <f ca="1">IF(ROWS($1:94)&gt;COUNT(Dong1),"",OFFSET(TH!E$1,SMALL(Dong1,ROWS($1:94)),))</f>
        <v/>
      </c>
      <c r="F107" s="64" t="str">
        <f ca="1">IF(ROWS($1:94)&gt;COUNT(Dong1),"",IF(OFFSET(TH!N$1,SMALL(Dong1,ROWS($1:94)),)="1111",OFFSET(TH!M$1,SMALL(Dong1,ROWS($1:94)),),OFFSET(TH!N$1,SMALL(Dong1,ROWS($1:94)),)))</f>
        <v/>
      </c>
      <c r="G107" s="65" t="str">
        <f ca="1">IF(ROWS($1:94)&gt;COUNT(Dong1),"",IF(OFFSET(TH!M$1,SMALL(Dong1,ROWS($1:94)),)="1111",OFFSET(TH!L$1,SMALL(Dong1,ROWS($1:94)),),0))</f>
        <v/>
      </c>
      <c r="H107" s="63" t="str">
        <f ca="1">IF(ROWS($1:94)&gt;COUNT(Dong1),"",IF(OFFSET(TH!N$1,SMALL(Dong1,ROWS($1:94)),)="1111",OFFSET(TH!L$1,SMALL(Dong1,ROWS($1:94)),),0))</f>
        <v/>
      </c>
      <c r="I107" s="61">
        <f t="shared" ca="1" si="2"/>
        <v>0</v>
      </c>
      <c r="J107" s="66"/>
    </row>
    <row r="108" spans="1:10" ht="19.5" customHeight="1">
      <c r="A108" s="60" t="str">
        <f ca="1">IF(ROWS($1:95)&gt;COUNT(Dong1),"",OFFSET(TH!B$1,SMALL(Dong1,ROWS($1:95)),))</f>
        <v/>
      </c>
      <c r="B108" s="60" t="str">
        <f ca="1">IF(ROWS($1:95)&gt;COUNT(Dong1),"",OFFSET(TH!D$1,SMALL(Dong1,ROWS($1:95)),))</f>
        <v/>
      </c>
      <c r="C108" s="61" t="str">
        <f ca="1">IF(ROWS($1:95)&gt;COUNT(Dong1),"",IF(OFFSET(TH!M$1,SMALL(Dong1,ROWS($1:95)),)="1111",OFFSET(TH!C$1,SMALL(Dong1,ROWS($1:95)),),""))</f>
        <v/>
      </c>
      <c r="D108" s="62" t="str">
        <f ca="1">IF(ROWS($1:95)&gt;COUNT(Dong1),"",IF(OFFSET(TH!N$1,SMALL(Dong1,ROWS($1:95)),)="1111",OFFSET(TH!C$1,SMALL(Dong1,ROWS($1:95)),),""))</f>
        <v/>
      </c>
      <c r="E108" s="93" t="str">
        <f ca="1">IF(ROWS($1:95)&gt;COUNT(Dong1),"",OFFSET(TH!E$1,SMALL(Dong1,ROWS($1:95)),))</f>
        <v/>
      </c>
      <c r="F108" s="64" t="str">
        <f ca="1">IF(ROWS($1:95)&gt;COUNT(Dong1),"",IF(OFFSET(TH!N$1,SMALL(Dong1,ROWS($1:95)),)="1111",OFFSET(TH!M$1,SMALL(Dong1,ROWS($1:95)),),OFFSET(TH!N$1,SMALL(Dong1,ROWS($1:95)),)))</f>
        <v/>
      </c>
      <c r="G108" s="65" t="str">
        <f ca="1">IF(ROWS($1:95)&gt;COUNT(Dong1),"",IF(OFFSET(TH!M$1,SMALL(Dong1,ROWS($1:95)),)="1111",OFFSET(TH!L$1,SMALL(Dong1,ROWS($1:95)),),0))</f>
        <v/>
      </c>
      <c r="H108" s="63" t="str">
        <f ca="1">IF(ROWS($1:95)&gt;COUNT(Dong1),"",IF(OFFSET(TH!N$1,SMALL(Dong1,ROWS($1:95)),)="1111",OFFSET(TH!L$1,SMALL(Dong1,ROWS($1:95)),),0))</f>
        <v/>
      </c>
      <c r="I108" s="61">
        <f t="shared" ca="1" si="2"/>
        <v>0</v>
      </c>
      <c r="J108" s="66"/>
    </row>
    <row r="109" spans="1:10" ht="19.5" customHeight="1">
      <c r="A109" s="60" t="str">
        <f ca="1">IF(ROWS($1:96)&gt;COUNT(Dong1),"",OFFSET(TH!B$1,SMALL(Dong1,ROWS($1:96)),))</f>
        <v/>
      </c>
      <c r="B109" s="60" t="str">
        <f ca="1">IF(ROWS($1:96)&gt;COUNT(Dong1),"",OFFSET(TH!D$1,SMALL(Dong1,ROWS($1:96)),))</f>
        <v/>
      </c>
      <c r="C109" s="61" t="str">
        <f ca="1">IF(ROWS($1:96)&gt;COUNT(Dong1),"",IF(OFFSET(TH!M$1,SMALL(Dong1,ROWS($1:96)),)="1111",OFFSET(TH!C$1,SMALL(Dong1,ROWS($1:96)),),""))</f>
        <v/>
      </c>
      <c r="D109" s="62" t="str">
        <f ca="1">IF(ROWS($1:96)&gt;COUNT(Dong1),"",IF(OFFSET(TH!N$1,SMALL(Dong1,ROWS($1:96)),)="1111",OFFSET(TH!C$1,SMALL(Dong1,ROWS($1:96)),),""))</f>
        <v/>
      </c>
      <c r="E109" s="93" t="str">
        <f ca="1">IF(ROWS($1:96)&gt;COUNT(Dong1),"",OFFSET(TH!E$1,SMALL(Dong1,ROWS($1:96)),))</f>
        <v/>
      </c>
      <c r="F109" s="64" t="str">
        <f ca="1">IF(ROWS($1:96)&gt;COUNT(Dong1),"",IF(OFFSET(TH!N$1,SMALL(Dong1,ROWS($1:96)),)="1111",OFFSET(TH!M$1,SMALL(Dong1,ROWS($1:96)),),OFFSET(TH!N$1,SMALL(Dong1,ROWS($1:96)),)))</f>
        <v/>
      </c>
      <c r="G109" s="65" t="str">
        <f ca="1">IF(ROWS($1:96)&gt;COUNT(Dong1),"",IF(OFFSET(TH!M$1,SMALL(Dong1,ROWS($1:96)),)="1111",OFFSET(TH!L$1,SMALL(Dong1,ROWS($1:96)),),0))</f>
        <v/>
      </c>
      <c r="H109" s="63" t="str">
        <f ca="1">IF(ROWS($1:96)&gt;COUNT(Dong1),"",IF(OFFSET(TH!N$1,SMALL(Dong1,ROWS($1:96)),)="1111",OFFSET(TH!L$1,SMALL(Dong1,ROWS($1:96)),),0))</f>
        <v/>
      </c>
      <c r="I109" s="61">
        <f t="shared" ca="1" si="2"/>
        <v>0</v>
      </c>
      <c r="J109" s="66"/>
    </row>
    <row r="110" spans="1:10" ht="19.5" customHeight="1">
      <c r="A110" s="60" t="str">
        <f ca="1">IF(ROWS($1:97)&gt;COUNT(Dong1),"",OFFSET(TH!B$1,SMALL(Dong1,ROWS($1:97)),))</f>
        <v/>
      </c>
      <c r="B110" s="60" t="str">
        <f ca="1">IF(ROWS($1:97)&gt;COUNT(Dong1),"",OFFSET(TH!D$1,SMALL(Dong1,ROWS($1:97)),))</f>
        <v/>
      </c>
      <c r="C110" s="61" t="str">
        <f ca="1">IF(ROWS($1:97)&gt;COUNT(Dong1),"",IF(OFFSET(TH!M$1,SMALL(Dong1,ROWS($1:97)),)="1111",OFFSET(TH!C$1,SMALL(Dong1,ROWS($1:97)),),""))</f>
        <v/>
      </c>
      <c r="D110" s="62" t="str">
        <f ca="1">IF(ROWS($1:97)&gt;COUNT(Dong1),"",IF(OFFSET(TH!N$1,SMALL(Dong1,ROWS($1:97)),)="1111",OFFSET(TH!C$1,SMALL(Dong1,ROWS($1:97)),),""))</f>
        <v/>
      </c>
      <c r="E110" s="93" t="str">
        <f ca="1">IF(ROWS($1:97)&gt;COUNT(Dong1),"",OFFSET(TH!E$1,SMALL(Dong1,ROWS($1:97)),))</f>
        <v/>
      </c>
      <c r="F110" s="64" t="str">
        <f ca="1">IF(ROWS($1:97)&gt;COUNT(Dong1),"",IF(OFFSET(TH!N$1,SMALL(Dong1,ROWS($1:97)),)="1111",OFFSET(TH!M$1,SMALL(Dong1,ROWS($1:97)),),OFFSET(TH!N$1,SMALL(Dong1,ROWS($1:97)),)))</f>
        <v/>
      </c>
      <c r="G110" s="65" t="str">
        <f ca="1">IF(ROWS($1:97)&gt;COUNT(Dong1),"",IF(OFFSET(TH!M$1,SMALL(Dong1,ROWS($1:97)),)="1111",OFFSET(TH!L$1,SMALL(Dong1,ROWS($1:97)),),0))</f>
        <v/>
      </c>
      <c r="H110" s="63" t="str">
        <f ca="1">IF(ROWS($1:97)&gt;COUNT(Dong1),"",IF(OFFSET(TH!N$1,SMALL(Dong1,ROWS($1:97)),)="1111",OFFSET(TH!L$1,SMALL(Dong1,ROWS($1:97)),),0))</f>
        <v/>
      </c>
      <c r="I110" s="61">
        <f t="shared" ca="1" si="2"/>
        <v>0</v>
      </c>
      <c r="J110" s="66"/>
    </row>
    <row r="111" spans="1:10" ht="19.5" customHeight="1">
      <c r="A111" s="60" t="str">
        <f ca="1">IF(ROWS($1:98)&gt;COUNT(Dong1),"",OFFSET(TH!B$1,SMALL(Dong1,ROWS($1:98)),))</f>
        <v/>
      </c>
      <c r="B111" s="60" t="str">
        <f ca="1">IF(ROWS($1:98)&gt;COUNT(Dong1),"",OFFSET(TH!D$1,SMALL(Dong1,ROWS($1:98)),))</f>
        <v/>
      </c>
      <c r="C111" s="61" t="str">
        <f ca="1">IF(ROWS($1:98)&gt;COUNT(Dong1),"",IF(OFFSET(TH!M$1,SMALL(Dong1,ROWS($1:98)),)="1111",OFFSET(TH!C$1,SMALL(Dong1,ROWS($1:98)),),""))</f>
        <v/>
      </c>
      <c r="D111" s="62" t="str">
        <f ca="1">IF(ROWS($1:98)&gt;COUNT(Dong1),"",IF(OFFSET(TH!N$1,SMALL(Dong1,ROWS($1:98)),)="1111",OFFSET(TH!C$1,SMALL(Dong1,ROWS($1:98)),),""))</f>
        <v/>
      </c>
      <c r="E111" s="93" t="str">
        <f ca="1">IF(ROWS($1:98)&gt;COUNT(Dong1),"",OFFSET(TH!E$1,SMALL(Dong1,ROWS($1:98)),))</f>
        <v/>
      </c>
      <c r="F111" s="64" t="str">
        <f ca="1">IF(ROWS($1:98)&gt;COUNT(Dong1),"",IF(OFFSET(TH!N$1,SMALL(Dong1,ROWS($1:98)),)="1111",OFFSET(TH!M$1,SMALL(Dong1,ROWS($1:98)),),OFFSET(TH!N$1,SMALL(Dong1,ROWS($1:98)),)))</f>
        <v/>
      </c>
      <c r="G111" s="65" t="str">
        <f ca="1">IF(ROWS($1:98)&gt;COUNT(Dong1),"",IF(OFFSET(TH!M$1,SMALL(Dong1,ROWS($1:98)),)="1111",OFFSET(TH!L$1,SMALL(Dong1,ROWS($1:98)),),0))</f>
        <v/>
      </c>
      <c r="H111" s="63" t="str">
        <f ca="1">IF(ROWS($1:98)&gt;COUNT(Dong1),"",IF(OFFSET(TH!N$1,SMALL(Dong1,ROWS($1:98)),)="1111",OFFSET(TH!L$1,SMALL(Dong1,ROWS($1:98)),),0))</f>
        <v/>
      </c>
      <c r="I111" s="61">
        <f t="shared" ca="1" si="2"/>
        <v>0</v>
      </c>
      <c r="J111" s="66"/>
    </row>
    <row r="112" spans="1:10" ht="19.5" customHeight="1">
      <c r="A112" s="60" t="str">
        <f ca="1">IF(ROWS($1:99)&gt;COUNT(Dong1),"",OFFSET(TH!B$1,SMALL(Dong1,ROWS($1:99)),))</f>
        <v/>
      </c>
      <c r="B112" s="60" t="str">
        <f ca="1">IF(ROWS($1:99)&gt;COUNT(Dong1),"",OFFSET(TH!D$1,SMALL(Dong1,ROWS($1:99)),))</f>
        <v/>
      </c>
      <c r="C112" s="61" t="str">
        <f ca="1">IF(ROWS($1:99)&gt;COUNT(Dong1),"",IF(OFFSET(TH!M$1,SMALL(Dong1,ROWS($1:99)),)="1111",OFFSET(TH!C$1,SMALL(Dong1,ROWS($1:99)),),""))</f>
        <v/>
      </c>
      <c r="D112" s="62" t="str">
        <f ca="1">IF(ROWS($1:99)&gt;COUNT(Dong1),"",IF(OFFSET(TH!N$1,SMALL(Dong1,ROWS($1:99)),)="1111",OFFSET(TH!C$1,SMALL(Dong1,ROWS($1:99)),),""))</f>
        <v/>
      </c>
      <c r="E112" s="93" t="str">
        <f ca="1">IF(ROWS($1:99)&gt;COUNT(Dong1),"",OFFSET(TH!E$1,SMALL(Dong1,ROWS($1:99)),))</f>
        <v/>
      </c>
      <c r="F112" s="64" t="str">
        <f ca="1">IF(ROWS($1:99)&gt;COUNT(Dong1),"",IF(OFFSET(TH!N$1,SMALL(Dong1,ROWS($1:99)),)="1111",OFFSET(TH!M$1,SMALL(Dong1,ROWS($1:99)),),OFFSET(TH!N$1,SMALL(Dong1,ROWS($1:99)),)))</f>
        <v/>
      </c>
      <c r="G112" s="65" t="str">
        <f ca="1">IF(ROWS($1:99)&gt;COUNT(Dong1),"",IF(OFFSET(TH!M$1,SMALL(Dong1,ROWS($1:99)),)="1111",OFFSET(TH!L$1,SMALL(Dong1,ROWS($1:99)),),0))</f>
        <v/>
      </c>
      <c r="H112" s="63" t="str">
        <f ca="1">IF(ROWS($1:99)&gt;COUNT(Dong1),"",IF(OFFSET(TH!N$1,SMALL(Dong1,ROWS($1:99)),)="1111",OFFSET(TH!L$1,SMALL(Dong1,ROWS($1:99)),),0))</f>
        <v/>
      </c>
      <c r="I112" s="61">
        <f t="shared" ca="1" si="2"/>
        <v>0</v>
      </c>
      <c r="J112" s="66"/>
    </row>
    <row r="113" spans="1:10" ht="19.5" customHeight="1">
      <c r="A113" s="60" t="str">
        <f ca="1">IF(ROWS($1:100)&gt;COUNT(Dong1),"",OFFSET(TH!B$1,SMALL(Dong1,ROWS($1:100)),))</f>
        <v/>
      </c>
      <c r="B113" s="60" t="str">
        <f ca="1">IF(ROWS($1:100)&gt;COUNT(Dong1),"",OFFSET(TH!D$1,SMALL(Dong1,ROWS($1:100)),))</f>
        <v/>
      </c>
      <c r="C113" s="61" t="str">
        <f ca="1">IF(ROWS($1:100)&gt;COUNT(Dong1),"",IF(OFFSET(TH!M$1,SMALL(Dong1,ROWS($1:100)),)="1111",OFFSET(TH!C$1,SMALL(Dong1,ROWS($1:100)),),""))</f>
        <v/>
      </c>
      <c r="D113" s="62" t="str">
        <f ca="1">IF(ROWS($1:100)&gt;COUNT(Dong1),"",IF(OFFSET(TH!N$1,SMALL(Dong1,ROWS($1:100)),)="1111",OFFSET(TH!C$1,SMALL(Dong1,ROWS($1:100)),),""))</f>
        <v/>
      </c>
      <c r="E113" s="93" t="str">
        <f ca="1">IF(ROWS($1:100)&gt;COUNT(Dong1),"",OFFSET(TH!E$1,SMALL(Dong1,ROWS($1:100)),))</f>
        <v/>
      </c>
      <c r="F113" s="64" t="str">
        <f ca="1">IF(ROWS($1:100)&gt;COUNT(Dong1),"",IF(OFFSET(TH!N$1,SMALL(Dong1,ROWS($1:100)),)="1111",OFFSET(TH!M$1,SMALL(Dong1,ROWS($1:100)),),OFFSET(TH!N$1,SMALL(Dong1,ROWS($1:100)),)))</f>
        <v/>
      </c>
      <c r="G113" s="65" t="str">
        <f ca="1">IF(ROWS($1:100)&gt;COUNT(Dong1),"",IF(OFFSET(TH!M$1,SMALL(Dong1,ROWS($1:100)),)="1111",OFFSET(TH!L$1,SMALL(Dong1,ROWS($1:100)),),0))</f>
        <v/>
      </c>
      <c r="H113" s="63" t="str">
        <f ca="1">IF(ROWS($1:100)&gt;COUNT(Dong1),"",IF(OFFSET(TH!N$1,SMALL(Dong1,ROWS($1:100)),)="1111",OFFSET(TH!L$1,SMALL(Dong1,ROWS($1:100)),),0))</f>
        <v/>
      </c>
      <c r="I113" s="61">
        <f t="shared" ca="1" si="2"/>
        <v>0</v>
      </c>
      <c r="J113" s="66"/>
    </row>
    <row r="114" spans="1:10" ht="19.5" customHeight="1">
      <c r="A114" s="60" t="str">
        <f ca="1">IF(ROWS($1:101)&gt;COUNT(Dong1),"",OFFSET(TH!B$1,SMALL(Dong1,ROWS($1:101)),))</f>
        <v/>
      </c>
      <c r="B114" s="60" t="str">
        <f ca="1">IF(ROWS($1:101)&gt;COUNT(Dong1),"",OFFSET(TH!D$1,SMALL(Dong1,ROWS($1:101)),))</f>
        <v/>
      </c>
      <c r="C114" s="61" t="str">
        <f ca="1">IF(ROWS($1:101)&gt;COUNT(Dong1),"",IF(OFFSET(TH!M$1,SMALL(Dong1,ROWS($1:101)),)="1111",OFFSET(TH!C$1,SMALL(Dong1,ROWS($1:101)),),""))</f>
        <v/>
      </c>
      <c r="D114" s="62" t="str">
        <f ca="1">IF(ROWS($1:101)&gt;COUNT(Dong1),"",IF(OFFSET(TH!N$1,SMALL(Dong1,ROWS($1:101)),)="1111",OFFSET(TH!C$1,SMALL(Dong1,ROWS($1:101)),),""))</f>
        <v/>
      </c>
      <c r="E114" s="93" t="str">
        <f ca="1">IF(ROWS($1:101)&gt;COUNT(Dong1),"",OFFSET(TH!E$1,SMALL(Dong1,ROWS($1:101)),))</f>
        <v/>
      </c>
      <c r="F114" s="64" t="str">
        <f ca="1">IF(ROWS($1:101)&gt;COUNT(Dong1),"",IF(OFFSET(TH!N$1,SMALL(Dong1,ROWS($1:101)),)="1111",OFFSET(TH!M$1,SMALL(Dong1,ROWS($1:101)),),OFFSET(TH!N$1,SMALL(Dong1,ROWS($1:101)),)))</f>
        <v/>
      </c>
      <c r="G114" s="65" t="str">
        <f ca="1">IF(ROWS($1:101)&gt;COUNT(Dong1),"",IF(OFFSET(TH!M$1,SMALL(Dong1,ROWS($1:101)),)="1111",OFFSET(TH!L$1,SMALL(Dong1,ROWS($1:101)),),0))</f>
        <v/>
      </c>
      <c r="H114" s="63" t="str">
        <f ca="1">IF(ROWS($1:101)&gt;COUNT(Dong1),"",IF(OFFSET(TH!N$1,SMALL(Dong1,ROWS($1:101)),)="1111",OFFSET(TH!L$1,SMALL(Dong1,ROWS($1:101)),),0))</f>
        <v/>
      </c>
      <c r="I114" s="61">
        <f t="shared" ca="1" si="2"/>
        <v>0</v>
      </c>
      <c r="J114" s="66"/>
    </row>
    <row r="115" spans="1:10" ht="19.5" customHeight="1">
      <c r="A115" s="60" t="str">
        <f ca="1">IF(ROWS($1:102)&gt;COUNT(Dong1),"",OFFSET(TH!B$1,SMALL(Dong1,ROWS($1:102)),))</f>
        <v/>
      </c>
      <c r="B115" s="60" t="str">
        <f ca="1">IF(ROWS($1:102)&gt;COUNT(Dong1),"",OFFSET(TH!D$1,SMALL(Dong1,ROWS($1:102)),))</f>
        <v/>
      </c>
      <c r="C115" s="61" t="str">
        <f ca="1">IF(ROWS($1:102)&gt;COUNT(Dong1),"",IF(OFFSET(TH!M$1,SMALL(Dong1,ROWS($1:102)),)="1111",OFFSET(TH!C$1,SMALL(Dong1,ROWS($1:102)),),""))</f>
        <v/>
      </c>
      <c r="D115" s="62" t="str">
        <f ca="1">IF(ROWS($1:102)&gt;COUNT(Dong1),"",IF(OFFSET(TH!N$1,SMALL(Dong1,ROWS($1:102)),)="1111",OFFSET(TH!C$1,SMALL(Dong1,ROWS($1:102)),),""))</f>
        <v/>
      </c>
      <c r="E115" s="93" t="str">
        <f ca="1">IF(ROWS($1:102)&gt;COUNT(Dong1),"",OFFSET(TH!E$1,SMALL(Dong1,ROWS($1:102)),))</f>
        <v/>
      </c>
      <c r="F115" s="64" t="str">
        <f ca="1">IF(ROWS($1:102)&gt;COUNT(Dong1),"",IF(OFFSET(TH!N$1,SMALL(Dong1,ROWS($1:102)),)="1111",OFFSET(TH!M$1,SMALL(Dong1,ROWS($1:102)),),OFFSET(TH!N$1,SMALL(Dong1,ROWS($1:102)),)))</f>
        <v/>
      </c>
      <c r="G115" s="65" t="str">
        <f ca="1">IF(ROWS($1:102)&gt;COUNT(Dong1),"",IF(OFFSET(TH!M$1,SMALL(Dong1,ROWS($1:102)),)="1111",OFFSET(TH!L$1,SMALL(Dong1,ROWS($1:102)),),0))</f>
        <v/>
      </c>
      <c r="H115" s="63" t="str">
        <f ca="1">IF(ROWS($1:102)&gt;COUNT(Dong1),"",IF(OFFSET(TH!N$1,SMALL(Dong1,ROWS($1:102)),)="1111",OFFSET(TH!L$1,SMALL(Dong1,ROWS($1:102)),),0))</f>
        <v/>
      </c>
      <c r="I115" s="61">
        <f t="shared" ca="1" si="2"/>
        <v>0</v>
      </c>
      <c r="J115" s="66"/>
    </row>
    <row r="116" spans="1:10" ht="19.5" customHeight="1">
      <c r="A116" s="60" t="str">
        <f ca="1">IF(ROWS($1:103)&gt;COUNT(Dong1),"",OFFSET(TH!B$1,SMALL(Dong1,ROWS($1:103)),))</f>
        <v/>
      </c>
      <c r="B116" s="60" t="str">
        <f ca="1">IF(ROWS($1:103)&gt;COUNT(Dong1),"",OFFSET(TH!D$1,SMALL(Dong1,ROWS($1:103)),))</f>
        <v/>
      </c>
      <c r="C116" s="61" t="str">
        <f ca="1">IF(ROWS($1:103)&gt;COUNT(Dong1),"",IF(OFFSET(TH!M$1,SMALL(Dong1,ROWS($1:103)),)="1111",OFFSET(TH!C$1,SMALL(Dong1,ROWS($1:103)),),""))</f>
        <v/>
      </c>
      <c r="D116" s="62" t="str">
        <f ca="1">IF(ROWS($1:103)&gt;COUNT(Dong1),"",IF(OFFSET(TH!N$1,SMALL(Dong1,ROWS($1:103)),)="1111",OFFSET(TH!C$1,SMALL(Dong1,ROWS($1:103)),),""))</f>
        <v/>
      </c>
      <c r="E116" s="93" t="str">
        <f ca="1">IF(ROWS($1:103)&gt;COUNT(Dong1),"",OFFSET(TH!E$1,SMALL(Dong1,ROWS($1:103)),))</f>
        <v/>
      </c>
      <c r="F116" s="64" t="str">
        <f ca="1">IF(ROWS($1:103)&gt;COUNT(Dong1),"",IF(OFFSET(TH!N$1,SMALL(Dong1,ROWS($1:103)),)="1111",OFFSET(TH!M$1,SMALL(Dong1,ROWS($1:103)),),OFFSET(TH!N$1,SMALL(Dong1,ROWS($1:103)),)))</f>
        <v/>
      </c>
      <c r="G116" s="65" t="str">
        <f ca="1">IF(ROWS($1:103)&gt;COUNT(Dong1),"",IF(OFFSET(TH!M$1,SMALL(Dong1,ROWS($1:103)),)="1111",OFFSET(TH!L$1,SMALL(Dong1,ROWS($1:103)),),0))</f>
        <v/>
      </c>
      <c r="H116" s="63" t="str">
        <f ca="1">IF(ROWS($1:103)&gt;COUNT(Dong1),"",IF(OFFSET(TH!N$1,SMALL(Dong1,ROWS($1:103)),)="1111",OFFSET(TH!L$1,SMALL(Dong1,ROWS($1:103)),),0))</f>
        <v/>
      </c>
      <c r="I116" s="61">
        <f t="shared" ca="1" si="2"/>
        <v>0</v>
      </c>
      <c r="J116" s="66"/>
    </row>
    <row r="117" spans="1:10" ht="19.5" customHeight="1">
      <c r="A117" s="60" t="str">
        <f ca="1">IF(ROWS($1:104)&gt;COUNT(Dong1),"",OFFSET(TH!B$1,SMALL(Dong1,ROWS($1:104)),))</f>
        <v/>
      </c>
      <c r="B117" s="60" t="str">
        <f ca="1">IF(ROWS($1:104)&gt;COUNT(Dong1),"",OFFSET(TH!D$1,SMALL(Dong1,ROWS($1:104)),))</f>
        <v/>
      </c>
      <c r="C117" s="61" t="str">
        <f ca="1">IF(ROWS($1:104)&gt;COUNT(Dong1),"",IF(OFFSET(TH!M$1,SMALL(Dong1,ROWS($1:104)),)="1111",OFFSET(TH!C$1,SMALL(Dong1,ROWS($1:104)),),""))</f>
        <v/>
      </c>
      <c r="D117" s="62" t="str">
        <f ca="1">IF(ROWS($1:104)&gt;COUNT(Dong1),"",IF(OFFSET(TH!N$1,SMALL(Dong1,ROWS($1:104)),)="1111",OFFSET(TH!C$1,SMALL(Dong1,ROWS($1:104)),),""))</f>
        <v/>
      </c>
      <c r="E117" s="93" t="str">
        <f ca="1">IF(ROWS($1:104)&gt;COUNT(Dong1),"",OFFSET(TH!E$1,SMALL(Dong1,ROWS($1:104)),))</f>
        <v/>
      </c>
      <c r="F117" s="64" t="str">
        <f ca="1">IF(ROWS($1:104)&gt;COUNT(Dong1),"",IF(OFFSET(TH!N$1,SMALL(Dong1,ROWS($1:104)),)="1111",OFFSET(TH!M$1,SMALL(Dong1,ROWS($1:104)),),OFFSET(TH!N$1,SMALL(Dong1,ROWS($1:104)),)))</f>
        <v/>
      </c>
      <c r="G117" s="65" t="str">
        <f ca="1">IF(ROWS($1:104)&gt;COUNT(Dong1),"",IF(OFFSET(TH!M$1,SMALL(Dong1,ROWS($1:104)),)="1111",OFFSET(TH!L$1,SMALL(Dong1,ROWS($1:104)),),0))</f>
        <v/>
      </c>
      <c r="H117" s="63" t="str">
        <f ca="1">IF(ROWS($1:104)&gt;COUNT(Dong1),"",IF(OFFSET(TH!N$1,SMALL(Dong1,ROWS($1:104)),)="1111",OFFSET(TH!L$1,SMALL(Dong1,ROWS($1:104)),),0))</f>
        <v/>
      </c>
      <c r="I117" s="61">
        <f t="shared" ca="1" si="2"/>
        <v>0</v>
      </c>
      <c r="J117" s="66"/>
    </row>
    <row r="118" spans="1:10" ht="19.5" customHeight="1">
      <c r="A118" s="60" t="str">
        <f ca="1">IF(ROWS($1:105)&gt;COUNT(Dong1),"",OFFSET(TH!B$1,SMALL(Dong1,ROWS($1:105)),))</f>
        <v/>
      </c>
      <c r="B118" s="60" t="str">
        <f ca="1">IF(ROWS($1:105)&gt;COUNT(Dong1),"",OFFSET(TH!D$1,SMALL(Dong1,ROWS($1:105)),))</f>
        <v/>
      </c>
      <c r="C118" s="61" t="str">
        <f ca="1">IF(ROWS($1:105)&gt;COUNT(Dong1),"",IF(OFFSET(TH!M$1,SMALL(Dong1,ROWS($1:105)),)="1111",OFFSET(TH!C$1,SMALL(Dong1,ROWS($1:105)),),""))</f>
        <v/>
      </c>
      <c r="D118" s="62" t="str">
        <f ca="1">IF(ROWS($1:105)&gt;COUNT(Dong1),"",IF(OFFSET(TH!N$1,SMALL(Dong1,ROWS($1:105)),)="1111",OFFSET(TH!C$1,SMALL(Dong1,ROWS($1:105)),),""))</f>
        <v/>
      </c>
      <c r="E118" s="93" t="str">
        <f ca="1">IF(ROWS($1:105)&gt;COUNT(Dong1),"",OFFSET(TH!E$1,SMALL(Dong1,ROWS($1:105)),))</f>
        <v/>
      </c>
      <c r="F118" s="64" t="str">
        <f ca="1">IF(ROWS($1:105)&gt;COUNT(Dong1),"",IF(OFFSET(TH!N$1,SMALL(Dong1,ROWS($1:105)),)="1111",OFFSET(TH!M$1,SMALL(Dong1,ROWS($1:105)),),OFFSET(TH!N$1,SMALL(Dong1,ROWS($1:105)),)))</f>
        <v/>
      </c>
      <c r="G118" s="65" t="str">
        <f ca="1">IF(ROWS($1:105)&gt;COUNT(Dong1),"",IF(OFFSET(TH!M$1,SMALL(Dong1,ROWS($1:105)),)="1111",OFFSET(TH!L$1,SMALL(Dong1,ROWS($1:105)),),0))</f>
        <v/>
      </c>
      <c r="H118" s="63" t="str">
        <f ca="1">IF(ROWS($1:105)&gt;COUNT(Dong1),"",IF(OFFSET(TH!N$1,SMALL(Dong1,ROWS($1:105)),)="1111",OFFSET(TH!L$1,SMALL(Dong1,ROWS($1:105)),),0))</f>
        <v/>
      </c>
      <c r="I118" s="61">
        <f t="shared" ca="1" si="2"/>
        <v>0</v>
      </c>
      <c r="J118" s="66"/>
    </row>
    <row r="119" spans="1:10" ht="19.5" customHeight="1">
      <c r="A119" s="60" t="str">
        <f ca="1">IF(ROWS($1:106)&gt;COUNT(Dong1),"",OFFSET(TH!B$1,SMALL(Dong1,ROWS($1:106)),))</f>
        <v/>
      </c>
      <c r="B119" s="60" t="str">
        <f ca="1">IF(ROWS($1:106)&gt;COUNT(Dong1),"",OFFSET(TH!D$1,SMALL(Dong1,ROWS($1:106)),))</f>
        <v/>
      </c>
      <c r="C119" s="61" t="str">
        <f ca="1">IF(ROWS($1:106)&gt;COUNT(Dong1),"",IF(OFFSET(TH!M$1,SMALL(Dong1,ROWS($1:106)),)="1111",OFFSET(TH!C$1,SMALL(Dong1,ROWS($1:106)),),""))</f>
        <v/>
      </c>
      <c r="D119" s="62" t="str">
        <f ca="1">IF(ROWS($1:106)&gt;COUNT(Dong1),"",IF(OFFSET(TH!N$1,SMALL(Dong1,ROWS($1:106)),)="1111",OFFSET(TH!C$1,SMALL(Dong1,ROWS($1:106)),),""))</f>
        <v/>
      </c>
      <c r="E119" s="93" t="str">
        <f ca="1">IF(ROWS($1:106)&gt;COUNT(Dong1),"",OFFSET(TH!E$1,SMALL(Dong1,ROWS($1:106)),))</f>
        <v/>
      </c>
      <c r="F119" s="64" t="str">
        <f ca="1">IF(ROWS($1:106)&gt;COUNT(Dong1),"",IF(OFFSET(TH!N$1,SMALL(Dong1,ROWS($1:106)),)="1111",OFFSET(TH!M$1,SMALL(Dong1,ROWS($1:106)),),OFFSET(TH!N$1,SMALL(Dong1,ROWS($1:106)),)))</f>
        <v/>
      </c>
      <c r="G119" s="65" t="str">
        <f ca="1">IF(ROWS($1:106)&gt;COUNT(Dong1),"",IF(OFFSET(TH!M$1,SMALL(Dong1,ROWS($1:106)),)="1111",OFFSET(TH!L$1,SMALL(Dong1,ROWS($1:106)),),0))</f>
        <v/>
      </c>
      <c r="H119" s="63" t="str">
        <f ca="1">IF(ROWS($1:106)&gt;COUNT(Dong1),"",IF(OFFSET(TH!N$1,SMALL(Dong1,ROWS($1:106)),)="1111",OFFSET(TH!L$1,SMALL(Dong1,ROWS($1:106)),),0))</f>
        <v/>
      </c>
      <c r="I119" s="61">
        <f t="shared" ca="1" si="2"/>
        <v>0</v>
      </c>
      <c r="J119" s="66"/>
    </row>
    <row r="120" spans="1:10" ht="19.5" customHeight="1">
      <c r="A120" s="60" t="str">
        <f ca="1">IF(ROWS($1:107)&gt;COUNT(Dong1),"",OFFSET(TH!B$1,SMALL(Dong1,ROWS($1:107)),))</f>
        <v/>
      </c>
      <c r="B120" s="60" t="str">
        <f ca="1">IF(ROWS($1:107)&gt;COUNT(Dong1),"",OFFSET(TH!D$1,SMALL(Dong1,ROWS($1:107)),))</f>
        <v/>
      </c>
      <c r="C120" s="61" t="str">
        <f ca="1">IF(ROWS($1:107)&gt;COUNT(Dong1),"",IF(OFFSET(TH!M$1,SMALL(Dong1,ROWS($1:107)),)="1111",OFFSET(TH!C$1,SMALL(Dong1,ROWS($1:107)),),""))</f>
        <v/>
      </c>
      <c r="D120" s="62" t="str">
        <f ca="1">IF(ROWS($1:107)&gt;COUNT(Dong1),"",IF(OFFSET(TH!N$1,SMALL(Dong1,ROWS($1:107)),)="1111",OFFSET(TH!C$1,SMALL(Dong1,ROWS($1:107)),),""))</f>
        <v/>
      </c>
      <c r="E120" s="93" t="str">
        <f ca="1">IF(ROWS($1:107)&gt;COUNT(Dong1),"",OFFSET(TH!E$1,SMALL(Dong1,ROWS($1:107)),))</f>
        <v/>
      </c>
      <c r="F120" s="64" t="str">
        <f ca="1">IF(ROWS($1:107)&gt;COUNT(Dong1),"",IF(OFFSET(TH!N$1,SMALL(Dong1,ROWS($1:107)),)="1111",OFFSET(TH!M$1,SMALL(Dong1,ROWS($1:107)),),OFFSET(TH!N$1,SMALL(Dong1,ROWS($1:107)),)))</f>
        <v/>
      </c>
      <c r="G120" s="65" t="str">
        <f ca="1">IF(ROWS($1:107)&gt;COUNT(Dong1),"",IF(OFFSET(TH!M$1,SMALL(Dong1,ROWS($1:107)),)="1111",OFFSET(TH!L$1,SMALL(Dong1,ROWS($1:107)),),0))</f>
        <v/>
      </c>
      <c r="H120" s="63" t="str">
        <f ca="1">IF(ROWS($1:107)&gt;COUNT(Dong1),"",IF(OFFSET(TH!N$1,SMALL(Dong1,ROWS($1:107)),)="1111",OFFSET(TH!L$1,SMALL(Dong1,ROWS($1:107)),),0))</f>
        <v/>
      </c>
      <c r="I120" s="61">
        <f t="shared" ca="1" si="2"/>
        <v>0</v>
      </c>
      <c r="J120" s="66"/>
    </row>
    <row r="121" spans="1:10" ht="19.5" customHeight="1">
      <c r="A121" s="60" t="str">
        <f ca="1">IF(ROWS($1:108)&gt;COUNT(Dong1),"",OFFSET(TH!B$1,SMALL(Dong1,ROWS($1:108)),))</f>
        <v/>
      </c>
      <c r="B121" s="60" t="str">
        <f ca="1">IF(ROWS($1:108)&gt;COUNT(Dong1),"",OFFSET(TH!D$1,SMALL(Dong1,ROWS($1:108)),))</f>
        <v/>
      </c>
      <c r="C121" s="61" t="str">
        <f ca="1">IF(ROWS($1:108)&gt;COUNT(Dong1),"",IF(OFFSET(TH!M$1,SMALL(Dong1,ROWS($1:108)),)="1111",OFFSET(TH!C$1,SMALL(Dong1,ROWS($1:108)),),""))</f>
        <v/>
      </c>
      <c r="D121" s="62" t="str">
        <f ca="1">IF(ROWS($1:108)&gt;COUNT(Dong1),"",IF(OFFSET(TH!N$1,SMALL(Dong1,ROWS($1:108)),)="1111",OFFSET(TH!C$1,SMALL(Dong1,ROWS($1:108)),),""))</f>
        <v/>
      </c>
      <c r="E121" s="93" t="str">
        <f ca="1">IF(ROWS($1:108)&gt;COUNT(Dong1),"",OFFSET(TH!E$1,SMALL(Dong1,ROWS($1:108)),))</f>
        <v/>
      </c>
      <c r="F121" s="64" t="str">
        <f ca="1">IF(ROWS($1:108)&gt;COUNT(Dong1),"",IF(OFFSET(TH!N$1,SMALL(Dong1,ROWS($1:108)),)="1111",OFFSET(TH!M$1,SMALL(Dong1,ROWS($1:108)),),OFFSET(TH!N$1,SMALL(Dong1,ROWS($1:108)),)))</f>
        <v/>
      </c>
      <c r="G121" s="65" t="str">
        <f ca="1">IF(ROWS($1:108)&gt;COUNT(Dong1),"",IF(OFFSET(TH!M$1,SMALL(Dong1,ROWS($1:108)),)="1111",OFFSET(TH!L$1,SMALL(Dong1,ROWS($1:108)),),0))</f>
        <v/>
      </c>
      <c r="H121" s="63" t="str">
        <f ca="1">IF(ROWS($1:108)&gt;COUNT(Dong1),"",IF(OFFSET(TH!N$1,SMALL(Dong1,ROWS($1:108)),)="1111",OFFSET(TH!L$1,SMALL(Dong1,ROWS($1:108)),),0))</f>
        <v/>
      </c>
      <c r="I121" s="61">
        <f t="shared" ca="1" si="2"/>
        <v>0</v>
      </c>
      <c r="J121" s="66"/>
    </row>
    <row r="122" spans="1:10" ht="19.5" customHeight="1">
      <c r="A122" s="60" t="str">
        <f ca="1">IF(ROWS($1:109)&gt;COUNT(Dong1),"",OFFSET(TH!B$1,SMALL(Dong1,ROWS($1:109)),))</f>
        <v/>
      </c>
      <c r="B122" s="60" t="str">
        <f ca="1">IF(ROWS($1:109)&gt;COUNT(Dong1),"",OFFSET(TH!D$1,SMALL(Dong1,ROWS($1:109)),))</f>
        <v/>
      </c>
      <c r="C122" s="61" t="str">
        <f ca="1">IF(ROWS($1:109)&gt;COUNT(Dong1),"",IF(OFFSET(TH!M$1,SMALL(Dong1,ROWS($1:109)),)="1111",OFFSET(TH!C$1,SMALL(Dong1,ROWS($1:109)),),""))</f>
        <v/>
      </c>
      <c r="D122" s="62" t="str">
        <f ca="1">IF(ROWS($1:109)&gt;COUNT(Dong1),"",IF(OFFSET(TH!N$1,SMALL(Dong1,ROWS($1:109)),)="1111",OFFSET(TH!C$1,SMALL(Dong1,ROWS($1:109)),),""))</f>
        <v/>
      </c>
      <c r="E122" s="93" t="str">
        <f ca="1">IF(ROWS($1:109)&gt;COUNT(Dong1),"",OFFSET(TH!E$1,SMALL(Dong1,ROWS($1:109)),))</f>
        <v/>
      </c>
      <c r="F122" s="64" t="str">
        <f ca="1">IF(ROWS($1:109)&gt;COUNT(Dong1),"",IF(OFFSET(TH!N$1,SMALL(Dong1,ROWS($1:109)),)="1111",OFFSET(TH!M$1,SMALL(Dong1,ROWS($1:109)),),OFFSET(TH!N$1,SMALL(Dong1,ROWS($1:109)),)))</f>
        <v/>
      </c>
      <c r="G122" s="65" t="str">
        <f ca="1">IF(ROWS($1:109)&gt;COUNT(Dong1),"",IF(OFFSET(TH!M$1,SMALL(Dong1,ROWS($1:109)),)="1111",OFFSET(TH!L$1,SMALL(Dong1,ROWS($1:109)),),0))</f>
        <v/>
      </c>
      <c r="H122" s="63" t="str">
        <f ca="1">IF(ROWS($1:109)&gt;COUNT(Dong1),"",IF(OFFSET(TH!N$1,SMALL(Dong1,ROWS($1:109)),)="1111",OFFSET(TH!L$1,SMALL(Dong1,ROWS($1:109)),),0))</f>
        <v/>
      </c>
      <c r="I122" s="61">
        <f t="shared" ca="1" si="2"/>
        <v>0</v>
      </c>
      <c r="J122" s="66"/>
    </row>
    <row r="123" spans="1:10" ht="19.5" customHeight="1">
      <c r="A123" s="60" t="str">
        <f ca="1">IF(ROWS($1:110)&gt;COUNT(Dong1),"",OFFSET(TH!B$1,SMALL(Dong1,ROWS($1:110)),))</f>
        <v/>
      </c>
      <c r="B123" s="60" t="str">
        <f ca="1">IF(ROWS($1:110)&gt;COUNT(Dong1),"",OFFSET(TH!D$1,SMALL(Dong1,ROWS($1:110)),))</f>
        <v/>
      </c>
      <c r="C123" s="61" t="str">
        <f ca="1">IF(ROWS($1:110)&gt;COUNT(Dong1),"",IF(OFFSET(TH!M$1,SMALL(Dong1,ROWS($1:110)),)="1111",OFFSET(TH!C$1,SMALL(Dong1,ROWS($1:110)),),""))</f>
        <v/>
      </c>
      <c r="D123" s="62" t="str">
        <f ca="1">IF(ROWS($1:110)&gt;COUNT(Dong1),"",IF(OFFSET(TH!N$1,SMALL(Dong1,ROWS($1:110)),)="1111",OFFSET(TH!C$1,SMALL(Dong1,ROWS($1:110)),),""))</f>
        <v/>
      </c>
      <c r="E123" s="93" t="str">
        <f ca="1">IF(ROWS($1:110)&gt;COUNT(Dong1),"",OFFSET(TH!E$1,SMALL(Dong1,ROWS($1:110)),))</f>
        <v/>
      </c>
      <c r="F123" s="64" t="str">
        <f ca="1">IF(ROWS($1:110)&gt;COUNT(Dong1),"",IF(OFFSET(TH!N$1,SMALL(Dong1,ROWS($1:110)),)="1111",OFFSET(TH!M$1,SMALL(Dong1,ROWS($1:110)),),OFFSET(TH!N$1,SMALL(Dong1,ROWS($1:110)),)))</f>
        <v/>
      </c>
      <c r="G123" s="65" t="str">
        <f ca="1">IF(ROWS($1:110)&gt;COUNT(Dong1),"",IF(OFFSET(TH!M$1,SMALL(Dong1,ROWS($1:110)),)="1111",OFFSET(TH!L$1,SMALL(Dong1,ROWS($1:110)),),0))</f>
        <v/>
      </c>
      <c r="H123" s="63" t="str">
        <f ca="1">IF(ROWS($1:110)&gt;COUNT(Dong1),"",IF(OFFSET(TH!N$1,SMALL(Dong1,ROWS($1:110)),)="1111",OFFSET(TH!L$1,SMALL(Dong1,ROWS($1:110)),),0))</f>
        <v/>
      </c>
      <c r="I123" s="61">
        <f t="shared" ca="1" si="2"/>
        <v>0</v>
      </c>
      <c r="J123" s="66"/>
    </row>
    <row r="124" spans="1:10" ht="19.5" customHeight="1">
      <c r="A124" s="60" t="str">
        <f ca="1">IF(ROWS($1:111)&gt;COUNT(Dong1),"",OFFSET(TH!B$1,SMALL(Dong1,ROWS($1:111)),))</f>
        <v/>
      </c>
      <c r="B124" s="60" t="str">
        <f ca="1">IF(ROWS($1:111)&gt;COUNT(Dong1),"",OFFSET(TH!D$1,SMALL(Dong1,ROWS($1:111)),))</f>
        <v/>
      </c>
      <c r="C124" s="61" t="str">
        <f ca="1">IF(ROWS($1:111)&gt;COUNT(Dong1),"",IF(OFFSET(TH!M$1,SMALL(Dong1,ROWS($1:111)),)="1111",OFFSET(TH!C$1,SMALL(Dong1,ROWS($1:111)),),""))</f>
        <v/>
      </c>
      <c r="D124" s="62" t="str">
        <f ca="1">IF(ROWS($1:111)&gt;COUNT(Dong1),"",IF(OFFSET(TH!N$1,SMALL(Dong1,ROWS($1:111)),)="1111",OFFSET(TH!C$1,SMALL(Dong1,ROWS($1:111)),),""))</f>
        <v/>
      </c>
      <c r="E124" s="93" t="str">
        <f ca="1">IF(ROWS($1:111)&gt;COUNT(Dong1),"",OFFSET(TH!E$1,SMALL(Dong1,ROWS($1:111)),))</f>
        <v/>
      </c>
      <c r="F124" s="64" t="str">
        <f ca="1">IF(ROWS($1:111)&gt;COUNT(Dong1),"",IF(OFFSET(TH!N$1,SMALL(Dong1,ROWS($1:111)),)="1111",OFFSET(TH!M$1,SMALL(Dong1,ROWS($1:111)),),OFFSET(TH!N$1,SMALL(Dong1,ROWS($1:111)),)))</f>
        <v/>
      </c>
      <c r="G124" s="65" t="str">
        <f ca="1">IF(ROWS($1:111)&gt;COUNT(Dong1),"",IF(OFFSET(TH!M$1,SMALL(Dong1,ROWS($1:111)),)="1111",OFFSET(TH!L$1,SMALL(Dong1,ROWS($1:111)),),0))</f>
        <v/>
      </c>
      <c r="H124" s="63" t="str">
        <f ca="1">IF(ROWS($1:111)&gt;COUNT(Dong1),"",IF(OFFSET(TH!N$1,SMALL(Dong1,ROWS($1:111)),)="1111",OFFSET(TH!L$1,SMALL(Dong1,ROWS($1:111)),),0))</f>
        <v/>
      </c>
      <c r="I124" s="61">
        <f t="shared" ca="1" si="2"/>
        <v>0</v>
      </c>
      <c r="J124" s="66"/>
    </row>
    <row r="125" spans="1:10" ht="19.5" customHeight="1">
      <c r="A125" s="60" t="str">
        <f ca="1">IF(ROWS($1:112)&gt;COUNT(Dong1),"",OFFSET(TH!B$1,SMALL(Dong1,ROWS($1:112)),))</f>
        <v/>
      </c>
      <c r="B125" s="60" t="str">
        <f ca="1">IF(ROWS($1:112)&gt;COUNT(Dong1),"",OFFSET(TH!D$1,SMALL(Dong1,ROWS($1:112)),))</f>
        <v/>
      </c>
      <c r="C125" s="61" t="str">
        <f ca="1">IF(ROWS($1:112)&gt;COUNT(Dong1),"",IF(OFFSET(TH!M$1,SMALL(Dong1,ROWS($1:112)),)="1111",OFFSET(TH!C$1,SMALL(Dong1,ROWS($1:112)),),""))</f>
        <v/>
      </c>
      <c r="D125" s="62" t="str">
        <f ca="1">IF(ROWS($1:112)&gt;COUNT(Dong1),"",IF(OFFSET(TH!N$1,SMALL(Dong1,ROWS($1:112)),)="1111",OFFSET(TH!C$1,SMALL(Dong1,ROWS($1:112)),),""))</f>
        <v/>
      </c>
      <c r="E125" s="93" t="str">
        <f ca="1">IF(ROWS($1:112)&gt;COUNT(Dong1),"",OFFSET(TH!E$1,SMALL(Dong1,ROWS($1:112)),))</f>
        <v/>
      </c>
      <c r="F125" s="64" t="str">
        <f ca="1">IF(ROWS($1:112)&gt;COUNT(Dong1),"",IF(OFFSET(TH!N$1,SMALL(Dong1,ROWS($1:112)),)="1111",OFFSET(TH!M$1,SMALL(Dong1,ROWS($1:112)),),OFFSET(TH!N$1,SMALL(Dong1,ROWS($1:112)),)))</f>
        <v/>
      </c>
      <c r="G125" s="65" t="str">
        <f ca="1">IF(ROWS($1:112)&gt;COUNT(Dong1),"",IF(OFFSET(TH!M$1,SMALL(Dong1,ROWS($1:112)),)="1111",OFFSET(TH!L$1,SMALL(Dong1,ROWS($1:112)),),0))</f>
        <v/>
      </c>
      <c r="H125" s="63" t="str">
        <f ca="1">IF(ROWS($1:112)&gt;COUNT(Dong1),"",IF(OFFSET(TH!N$1,SMALL(Dong1,ROWS($1:112)),)="1111",OFFSET(TH!L$1,SMALL(Dong1,ROWS($1:112)),),0))</f>
        <v/>
      </c>
      <c r="I125" s="61">
        <f t="shared" ca="1" si="2"/>
        <v>0</v>
      </c>
      <c r="J125" s="66"/>
    </row>
    <row r="126" spans="1:10" ht="19.5" customHeight="1">
      <c r="A126" s="60" t="str">
        <f ca="1">IF(ROWS($1:113)&gt;COUNT(Dong1),"",OFFSET(TH!B$1,SMALL(Dong1,ROWS($1:113)),))</f>
        <v/>
      </c>
      <c r="B126" s="60" t="str">
        <f ca="1">IF(ROWS($1:113)&gt;COUNT(Dong1),"",OFFSET(TH!D$1,SMALL(Dong1,ROWS($1:113)),))</f>
        <v/>
      </c>
      <c r="C126" s="61" t="str">
        <f ca="1">IF(ROWS($1:113)&gt;COUNT(Dong1),"",IF(OFFSET(TH!M$1,SMALL(Dong1,ROWS($1:113)),)="1111",OFFSET(TH!C$1,SMALL(Dong1,ROWS($1:113)),),""))</f>
        <v/>
      </c>
      <c r="D126" s="62" t="str">
        <f ca="1">IF(ROWS($1:113)&gt;COUNT(Dong1),"",IF(OFFSET(TH!N$1,SMALL(Dong1,ROWS($1:113)),)="1111",OFFSET(TH!C$1,SMALL(Dong1,ROWS($1:113)),),""))</f>
        <v/>
      </c>
      <c r="E126" s="93" t="str">
        <f ca="1">IF(ROWS($1:113)&gt;COUNT(Dong1),"",OFFSET(TH!E$1,SMALL(Dong1,ROWS($1:113)),))</f>
        <v/>
      </c>
      <c r="F126" s="64" t="str">
        <f ca="1">IF(ROWS($1:113)&gt;COUNT(Dong1),"",IF(OFFSET(TH!N$1,SMALL(Dong1,ROWS($1:113)),)="1111",OFFSET(TH!M$1,SMALL(Dong1,ROWS($1:113)),),OFFSET(TH!N$1,SMALL(Dong1,ROWS($1:113)),)))</f>
        <v/>
      </c>
      <c r="G126" s="65" t="str">
        <f ca="1">IF(ROWS($1:113)&gt;COUNT(Dong1),"",IF(OFFSET(TH!M$1,SMALL(Dong1,ROWS($1:113)),)="1111",OFFSET(TH!L$1,SMALL(Dong1,ROWS($1:113)),),0))</f>
        <v/>
      </c>
      <c r="H126" s="63" t="str">
        <f ca="1">IF(ROWS($1:113)&gt;COUNT(Dong1),"",IF(OFFSET(TH!N$1,SMALL(Dong1,ROWS($1:113)),)="1111",OFFSET(TH!L$1,SMALL(Dong1,ROWS($1:113)),),0))</f>
        <v/>
      </c>
      <c r="I126" s="61">
        <f t="shared" ca="1" si="2"/>
        <v>0</v>
      </c>
      <c r="J126" s="66"/>
    </row>
    <row r="127" spans="1:10" ht="19.5" customHeight="1">
      <c r="A127" s="60" t="str">
        <f ca="1">IF(ROWS($1:114)&gt;COUNT(Dong1),"",OFFSET(TH!B$1,SMALL(Dong1,ROWS($1:114)),))</f>
        <v/>
      </c>
      <c r="B127" s="60" t="str">
        <f ca="1">IF(ROWS($1:114)&gt;COUNT(Dong1),"",OFFSET(TH!D$1,SMALL(Dong1,ROWS($1:114)),))</f>
        <v/>
      </c>
      <c r="C127" s="61" t="str">
        <f ca="1">IF(ROWS($1:114)&gt;COUNT(Dong1),"",IF(OFFSET(TH!M$1,SMALL(Dong1,ROWS($1:114)),)="1111",OFFSET(TH!C$1,SMALL(Dong1,ROWS($1:114)),),""))</f>
        <v/>
      </c>
      <c r="D127" s="62" t="str">
        <f ca="1">IF(ROWS($1:114)&gt;COUNT(Dong1),"",IF(OFFSET(TH!N$1,SMALL(Dong1,ROWS($1:114)),)="1111",OFFSET(TH!C$1,SMALL(Dong1,ROWS($1:114)),),""))</f>
        <v/>
      </c>
      <c r="E127" s="93" t="str">
        <f ca="1">IF(ROWS($1:114)&gt;COUNT(Dong1),"",OFFSET(TH!E$1,SMALL(Dong1,ROWS($1:114)),))</f>
        <v/>
      </c>
      <c r="F127" s="64" t="str">
        <f ca="1">IF(ROWS($1:114)&gt;COUNT(Dong1),"",IF(OFFSET(TH!N$1,SMALL(Dong1,ROWS($1:114)),)="1111",OFFSET(TH!M$1,SMALL(Dong1,ROWS($1:114)),),OFFSET(TH!N$1,SMALL(Dong1,ROWS($1:114)),)))</f>
        <v/>
      </c>
      <c r="G127" s="65" t="str">
        <f ca="1">IF(ROWS($1:114)&gt;COUNT(Dong1),"",IF(OFFSET(TH!M$1,SMALL(Dong1,ROWS($1:114)),)="1111",OFFSET(TH!L$1,SMALL(Dong1,ROWS($1:114)),),0))</f>
        <v/>
      </c>
      <c r="H127" s="63" t="str">
        <f ca="1">IF(ROWS($1:114)&gt;COUNT(Dong1),"",IF(OFFSET(TH!N$1,SMALL(Dong1,ROWS($1:114)),)="1111",OFFSET(TH!L$1,SMALL(Dong1,ROWS($1:114)),),0))</f>
        <v/>
      </c>
      <c r="I127" s="61">
        <f t="shared" ca="1" si="2"/>
        <v>0</v>
      </c>
      <c r="J127" s="66"/>
    </row>
    <row r="128" spans="1:10" ht="19.5" customHeight="1">
      <c r="A128" s="60" t="str">
        <f ca="1">IF(ROWS($1:115)&gt;COUNT(Dong1),"",OFFSET(TH!B$1,SMALL(Dong1,ROWS($1:115)),))</f>
        <v/>
      </c>
      <c r="B128" s="60" t="str">
        <f ca="1">IF(ROWS($1:115)&gt;COUNT(Dong1),"",OFFSET(TH!D$1,SMALL(Dong1,ROWS($1:115)),))</f>
        <v/>
      </c>
      <c r="C128" s="61" t="str">
        <f ca="1">IF(ROWS($1:115)&gt;COUNT(Dong1),"",IF(OFFSET(TH!M$1,SMALL(Dong1,ROWS($1:115)),)="1111",OFFSET(TH!C$1,SMALL(Dong1,ROWS($1:115)),),""))</f>
        <v/>
      </c>
      <c r="D128" s="62" t="str">
        <f ca="1">IF(ROWS($1:115)&gt;COUNT(Dong1),"",IF(OFFSET(TH!N$1,SMALL(Dong1,ROWS($1:115)),)="1111",OFFSET(TH!C$1,SMALL(Dong1,ROWS($1:115)),),""))</f>
        <v/>
      </c>
      <c r="E128" s="93" t="str">
        <f ca="1">IF(ROWS($1:115)&gt;COUNT(Dong1),"",OFFSET(TH!E$1,SMALL(Dong1,ROWS($1:115)),))</f>
        <v/>
      </c>
      <c r="F128" s="64" t="str">
        <f ca="1">IF(ROWS($1:115)&gt;COUNT(Dong1),"",IF(OFFSET(TH!N$1,SMALL(Dong1,ROWS($1:115)),)="1111",OFFSET(TH!M$1,SMALL(Dong1,ROWS($1:115)),),OFFSET(TH!N$1,SMALL(Dong1,ROWS($1:115)),)))</f>
        <v/>
      </c>
      <c r="G128" s="65" t="str">
        <f ca="1">IF(ROWS($1:115)&gt;COUNT(Dong1),"",IF(OFFSET(TH!M$1,SMALL(Dong1,ROWS($1:115)),)="1111",OFFSET(TH!L$1,SMALL(Dong1,ROWS($1:115)),),0))</f>
        <v/>
      </c>
      <c r="H128" s="63" t="str">
        <f ca="1">IF(ROWS($1:115)&gt;COUNT(Dong1),"",IF(OFFSET(TH!N$1,SMALL(Dong1,ROWS($1:115)),)="1111",OFFSET(TH!L$1,SMALL(Dong1,ROWS($1:115)),),0))</f>
        <v/>
      </c>
      <c r="I128" s="61">
        <f t="shared" ca="1" si="2"/>
        <v>0</v>
      </c>
      <c r="J128" s="66"/>
    </row>
    <row r="129" spans="1:10" ht="19.5" customHeight="1">
      <c r="A129" s="60" t="str">
        <f ca="1">IF(ROWS($1:116)&gt;COUNT(Dong1),"",OFFSET(TH!B$1,SMALL(Dong1,ROWS($1:116)),))</f>
        <v/>
      </c>
      <c r="B129" s="60" t="str">
        <f ca="1">IF(ROWS($1:116)&gt;COUNT(Dong1),"",OFFSET(TH!D$1,SMALL(Dong1,ROWS($1:116)),))</f>
        <v/>
      </c>
      <c r="C129" s="61" t="str">
        <f ca="1">IF(ROWS($1:116)&gt;COUNT(Dong1),"",IF(OFFSET(TH!M$1,SMALL(Dong1,ROWS($1:116)),)="1111",OFFSET(TH!C$1,SMALL(Dong1,ROWS($1:116)),),""))</f>
        <v/>
      </c>
      <c r="D129" s="62" t="str">
        <f ca="1">IF(ROWS($1:116)&gt;COUNT(Dong1),"",IF(OFFSET(TH!N$1,SMALL(Dong1,ROWS($1:116)),)="1111",OFFSET(TH!C$1,SMALL(Dong1,ROWS($1:116)),),""))</f>
        <v/>
      </c>
      <c r="E129" s="93" t="str">
        <f ca="1">IF(ROWS($1:116)&gt;COUNT(Dong1),"",OFFSET(TH!E$1,SMALL(Dong1,ROWS($1:116)),))</f>
        <v/>
      </c>
      <c r="F129" s="64" t="str">
        <f ca="1">IF(ROWS($1:116)&gt;COUNT(Dong1),"",IF(OFFSET(TH!N$1,SMALL(Dong1,ROWS($1:116)),)="1111",OFFSET(TH!M$1,SMALL(Dong1,ROWS($1:116)),),OFFSET(TH!N$1,SMALL(Dong1,ROWS($1:116)),)))</f>
        <v/>
      </c>
      <c r="G129" s="65" t="str">
        <f ca="1">IF(ROWS($1:116)&gt;COUNT(Dong1),"",IF(OFFSET(TH!M$1,SMALL(Dong1,ROWS($1:116)),)="1111",OFFSET(TH!L$1,SMALL(Dong1,ROWS($1:116)),),0))</f>
        <v/>
      </c>
      <c r="H129" s="63" t="str">
        <f ca="1">IF(ROWS($1:116)&gt;COUNT(Dong1),"",IF(OFFSET(TH!N$1,SMALL(Dong1,ROWS($1:116)),)="1111",OFFSET(TH!L$1,SMALL(Dong1,ROWS($1:116)),),0))</f>
        <v/>
      </c>
      <c r="I129" s="61">
        <f t="shared" ca="1" si="2"/>
        <v>0</v>
      </c>
      <c r="J129" s="66"/>
    </row>
    <row r="130" spans="1:10" ht="19.5" customHeight="1">
      <c r="A130" s="60" t="str">
        <f ca="1">IF(ROWS($1:117)&gt;COUNT(Dong1),"",OFFSET(TH!B$1,SMALL(Dong1,ROWS($1:117)),))</f>
        <v/>
      </c>
      <c r="B130" s="60" t="str">
        <f ca="1">IF(ROWS($1:117)&gt;COUNT(Dong1),"",OFFSET(TH!D$1,SMALL(Dong1,ROWS($1:117)),))</f>
        <v/>
      </c>
      <c r="C130" s="61" t="str">
        <f ca="1">IF(ROWS($1:117)&gt;COUNT(Dong1),"",IF(OFFSET(TH!M$1,SMALL(Dong1,ROWS($1:117)),)="1111",OFFSET(TH!C$1,SMALL(Dong1,ROWS($1:117)),),""))</f>
        <v/>
      </c>
      <c r="D130" s="62" t="str">
        <f ca="1">IF(ROWS($1:117)&gt;COUNT(Dong1),"",IF(OFFSET(TH!N$1,SMALL(Dong1,ROWS($1:117)),)="1111",OFFSET(TH!C$1,SMALL(Dong1,ROWS($1:117)),),""))</f>
        <v/>
      </c>
      <c r="E130" s="93" t="str">
        <f ca="1">IF(ROWS($1:117)&gt;COUNT(Dong1),"",OFFSET(TH!E$1,SMALL(Dong1,ROWS($1:117)),))</f>
        <v/>
      </c>
      <c r="F130" s="64" t="str">
        <f ca="1">IF(ROWS($1:117)&gt;COUNT(Dong1),"",IF(OFFSET(TH!N$1,SMALL(Dong1,ROWS($1:117)),)="1111",OFFSET(TH!M$1,SMALL(Dong1,ROWS($1:117)),),OFFSET(TH!N$1,SMALL(Dong1,ROWS($1:117)),)))</f>
        <v/>
      </c>
      <c r="G130" s="65" t="str">
        <f ca="1">IF(ROWS($1:117)&gt;COUNT(Dong1),"",IF(OFFSET(TH!M$1,SMALL(Dong1,ROWS($1:117)),)="1111",OFFSET(TH!L$1,SMALL(Dong1,ROWS($1:117)),),0))</f>
        <v/>
      </c>
      <c r="H130" s="63" t="str">
        <f ca="1">IF(ROWS($1:117)&gt;COUNT(Dong1),"",IF(OFFSET(TH!N$1,SMALL(Dong1,ROWS($1:117)),)="1111",OFFSET(TH!L$1,SMALL(Dong1,ROWS($1:117)),),0))</f>
        <v/>
      </c>
      <c r="I130" s="61">
        <f t="shared" ca="1" si="2"/>
        <v>0</v>
      </c>
      <c r="J130" s="66"/>
    </row>
    <row r="131" spans="1:10" ht="19.5" customHeight="1">
      <c r="A131" s="60" t="str">
        <f ca="1">IF(ROWS($1:118)&gt;COUNT(Dong1),"",OFFSET(TH!B$1,SMALL(Dong1,ROWS($1:118)),))</f>
        <v/>
      </c>
      <c r="B131" s="60" t="str">
        <f ca="1">IF(ROWS($1:118)&gt;COUNT(Dong1),"",OFFSET(TH!D$1,SMALL(Dong1,ROWS($1:118)),))</f>
        <v/>
      </c>
      <c r="C131" s="61" t="str">
        <f ca="1">IF(ROWS($1:118)&gt;COUNT(Dong1),"",IF(OFFSET(TH!M$1,SMALL(Dong1,ROWS($1:118)),)="1111",OFFSET(TH!C$1,SMALL(Dong1,ROWS($1:118)),),""))</f>
        <v/>
      </c>
      <c r="D131" s="62" t="str">
        <f ca="1">IF(ROWS($1:118)&gt;COUNT(Dong1),"",IF(OFFSET(TH!N$1,SMALL(Dong1,ROWS($1:118)),)="1111",OFFSET(TH!C$1,SMALL(Dong1,ROWS($1:118)),),""))</f>
        <v/>
      </c>
      <c r="E131" s="93" t="str">
        <f ca="1">IF(ROWS($1:118)&gt;COUNT(Dong1),"",OFFSET(TH!E$1,SMALL(Dong1,ROWS($1:118)),))</f>
        <v/>
      </c>
      <c r="F131" s="64" t="str">
        <f ca="1">IF(ROWS($1:118)&gt;COUNT(Dong1),"",IF(OFFSET(TH!N$1,SMALL(Dong1,ROWS($1:118)),)="1111",OFFSET(TH!M$1,SMALL(Dong1,ROWS($1:118)),),OFFSET(TH!N$1,SMALL(Dong1,ROWS($1:118)),)))</f>
        <v/>
      </c>
      <c r="G131" s="65" t="str">
        <f ca="1">IF(ROWS($1:118)&gt;COUNT(Dong1),"",IF(OFFSET(TH!M$1,SMALL(Dong1,ROWS($1:118)),)="1111",OFFSET(TH!L$1,SMALL(Dong1,ROWS($1:118)),),0))</f>
        <v/>
      </c>
      <c r="H131" s="63" t="str">
        <f ca="1">IF(ROWS($1:118)&gt;COUNT(Dong1),"",IF(OFFSET(TH!N$1,SMALL(Dong1,ROWS($1:118)),)="1111",OFFSET(TH!L$1,SMALL(Dong1,ROWS($1:118)),),0))</f>
        <v/>
      </c>
      <c r="I131" s="61">
        <f t="shared" ca="1" si="2"/>
        <v>0</v>
      </c>
      <c r="J131" s="66"/>
    </row>
    <row r="132" spans="1:10" ht="19.5" customHeight="1">
      <c r="A132" s="60" t="str">
        <f ca="1">IF(ROWS($1:119)&gt;COUNT(Dong1),"",OFFSET(TH!B$1,SMALL(Dong1,ROWS($1:119)),))</f>
        <v/>
      </c>
      <c r="B132" s="60" t="str">
        <f ca="1">IF(ROWS($1:119)&gt;COUNT(Dong1),"",OFFSET(TH!D$1,SMALL(Dong1,ROWS($1:119)),))</f>
        <v/>
      </c>
      <c r="C132" s="61" t="str">
        <f ca="1">IF(ROWS($1:119)&gt;COUNT(Dong1),"",IF(OFFSET(TH!M$1,SMALL(Dong1,ROWS($1:119)),)="1111",OFFSET(TH!C$1,SMALL(Dong1,ROWS($1:119)),),""))</f>
        <v/>
      </c>
      <c r="D132" s="62" t="str">
        <f ca="1">IF(ROWS($1:119)&gt;COUNT(Dong1),"",IF(OFFSET(TH!N$1,SMALL(Dong1,ROWS($1:119)),)="1111",OFFSET(TH!C$1,SMALL(Dong1,ROWS($1:119)),),""))</f>
        <v/>
      </c>
      <c r="E132" s="93" t="str">
        <f ca="1">IF(ROWS($1:119)&gt;COUNT(Dong1),"",OFFSET(TH!E$1,SMALL(Dong1,ROWS($1:119)),))</f>
        <v/>
      </c>
      <c r="F132" s="64" t="str">
        <f ca="1">IF(ROWS($1:119)&gt;COUNT(Dong1),"",IF(OFFSET(TH!N$1,SMALL(Dong1,ROWS($1:119)),)="1111",OFFSET(TH!M$1,SMALL(Dong1,ROWS($1:119)),),OFFSET(TH!N$1,SMALL(Dong1,ROWS($1:119)),)))</f>
        <v/>
      </c>
      <c r="G132" s="65" t="str">
        <f ca="1">IF(ROWS($1:119)&gt;COUNT(Dong1),"",IF(OFFSET(TH!M$1,SMALL(Dong1,ROWS($1:119)),)="1111",OFFSET(TH!L$1,SMALL(Dong1,ROWS($1:119)),),0))</f>
        <v/>
      </c>
      <c r="H132" s="63" t="str">
        <f ca="1">IF(ROWS($1:119)&gt;COUNT(Dong1),"",IF(OFFSET(TH!N$1,SMALL(Dong1,ROWS($1:119)),)="1111",OFFSET(TH!L$1,SMALL(Dong1,ROWS($1:119)),),0))</f>
        <v/>
      </c>
      <c r="I132" s="61">
        <f t="shared" ca="1" si="2"/>
        <v>0</v>
      </c>
      <c r="J132" s="66"/>
    </row>
    <row r="133" spans="1:10" ht="19.5" customHeight="1">
      <c r="A133" s="60" t="str">
        <f ca="1">IF(ROWS($1:120)&gt;COUNT(Dong1),"",OFFSET(TH!B$1,SMALL(Dong1,ROWS($1:120)),))</f>
        <v/>
      </c>
      <c r="B133" s="60" t="str">
        <f ca="1">IF(ROWS($1:120)&gt;COUNT(Dong1),"",OFFSET(TH!D$1,SMALL(Dong1,ROWS($1:120)),))</f>
        <v/>
      </c>
      <c r="C133" s="61" t="str">
        <f ca="1">IF(ROWS($1:120)&gt;COUNT(Dong1),"",IF(OFFSET(TH!M$1,SMALL(Dong1,ROWS($1:120)),)="1111",OFFSET(TH!C$1,SMALL(Dong1,ROWS($1:120)),),""))</f>
        <v/>
      </c>
      <c r="D133" s="62" t="str">
        <f ca="1">IF(ROWS($1:120)&gt;COUNT(Dong1),"",IF(OFFSET(TH!N$1,SMALL(Dong1,ROWS($1:120)),)="1111",OFFSET(TH!C$1,SMALL(Dong1,ROWS($1:120)),),""))</f>
        <v/>
      </c>
      <c r="E133" s="93" t="str">
        <f ca="1">IF(ROWS($1:120)&gt;COUNT(Dong1),"",OFFSET(TH!E$1,SMALL(Dong1,ROWS($1:120)),))</f>
        <v/>
      </c>
      <c r="F133" s="64" t="str">
        <f ca="1">IF(ROWS($1:120)&gt;COUNT(Dong1),"",IF(OFFSET(TH!N$1,SMALL(Dong1,ROWS($1:120)),)="1111",OFFSET(TH!M$1,SMALL(Dong1,ROWS($1:120)),),OFFSET(TH!N$1,SMALL(Dong1,ROWS($1:120)),)))</f>
        <v/>
      </c>
      <c r="G133" s="65" t="str">
        <f ca="1">IF(ROWS($1:120)&gt;COUNT(Dong1),"",IF(OFFSET(TH!M$1,SMALL(Dong1,ROWS($1:120)),)="1111",OFFSET(TH!L$1,SMALL(Dong1,ROWS($1:120)),),0))</f>
        <v/>
      </c>
      <c r="H133" s="63" t="str">
        <f ca="1">IF(ROWS($1:120)&gt;COUNT(Dong1),"",IF(OFFSET(TH!N$1,SMALL(Dong1,ROWS($1:120)),)="1111",OFFSET(TH!L$1,SMALL(Dong1,ROWS($1:120)),),0))</f>
        <v/>
      </c>
      <c r="I133" s="61">
        <f t="shared" ca="1" si="2"/>
        <v>0</v>
      </c>
      <c r="J133" s="66"/>
    </row>
    <row r="134" spans="1:10" ht="19.5" customHeight="1">
      <c r="A134" s="60" t="str">
        <f ca="1">IF(ROWS($1:121)&gt;COUNT(Dong1),"",OFFSET(TH!B$1,SMALL(Dong1,ROWS($1:121)),))</f>
        <v/>
      </c>
      <c r="B134" s="60" t="str">
        <f ca="1">IF(ROWS($1:121)&gt;COUNT(Dong1),"",OFFSET(TH!D$1,SMALL(Dong1,ROWS($1:121)),))</f>
        <v/>
      </c>
      <c r="C134" s="61" t="str">
        <f ca="1">IF(ROWS($1:121)&gt;COUNT(Dong1),"",IF(OFFSET(TH!M$1,SMALL(Dong1,ROWS($1:121)),)="1111",OFFSET(TH!C$1,SMALL(Dong1,ROWS($1:121)),),""))</f>
        <v/>
      </c>
      <c r="D134" s="62" t="str">
        <f ca="1">IF(ROWS($1:121)&gt;COUNT(Dong1),"",IF(OFFSET(TH!N$1,SMALL(Dong1,ROWS($1:121)),)="1111",OFFSET(TH!C$1,SMALL(Dong1,ROWS($1:121)),),""))</f>
        <v/>
      </c>
      <c r="E134" s="93" t="str">
        <f ca="1">IF(ROWS($1:121)&gt;COUNT(Dong1),"",OFFSET(TH!E$1,SMALL(Dong1,ROWS($1:121)),))</f>
        <v/>
      </c>
      <c r="F134" s="64" t="str">
        <f ca="1">IF(ROWS($1:121)&gt;COUNT(Dong1),"",IF(OFFSET(TH!N$1,SMALL(Dong1,ROWS($1:121)),)="1111",OFFSET(TH!M$1,SMALL(Dong1,ROWS($1:121)),),OFFSET(TH!N$1,SMALL(Dong1,ROWS($1:121)),)))</f>
        <v/>
      </c>
      <c r="G134" s="65" t="str">
        <f ca="1">IF(ROWS($1:121)&gt;COUNT(Dong1),"",IF(OFFSET(TH!M$1,SMALL(Dong1,ROWS($1:121)),)="1111",OFFSET(TH!L$1,SMALL(Dong1,ROWS($1:121)),),0))</f>
        <v/>
      </c>
      <c r="H134" s="63" t="str">
        <f ca="1">IF(ROWS($1:121)&gt;COUNT(Dong1),"",IF(OFFSET(TH!N$1,SMALL(Dong1,ROWS($1:121)),)="1111",OFFSET(TH!L$1,SMALL(Dong1,ROWS($1:121)),),0))</f>
        <v/>
      </c>
      <c r="I134" s="61">
        <f t="shared" ca="1" si="2"/>
        <v>0</v>
      </c>
      <c r="J134" s="66"/>
    </row>
    <row r="135" spans="1:10" ht="19.5" customHeight="1">
      <c r="A135" s="60" t="str">
        <f ca="1">IF(ROWS($1:122)&gt;COUNT(Dong1),"",OFFSET(TH!B$1,SMALL(Dong1,ROWS($1:122)),))</f>
        <v/>
      </c>
      <c r="B135" s="60" t="str">
        <f ca="1">IF(ROWS($1:122)&gt;COUNT(Dong1),"",OFFSET(TH!D$1,SMALL(Dong1,ROWS($1:122)),))</f>
        <v/>
      </c>
      <c r="C135" s="61" t="str">
        <f ca="1">IF(ROWS($1:122)&gt;COUNT(Dong1),"",IF(OFFSET(TH!M$1,SMALL(Dong1,ROWS($1:122)),)="1111",OFFSET(TH!C$1,SMALL(Dong1,ROWS($1:122)),),""))</f>
        <v/>
      </c>
      <c r="D135" s="62" t="str">
        <f ca="1">IF(ROWS($1:122)&gt;COUNT(Dong1),"",IF(OFFSET(TH!N$1,SMALL(Dong1,ROWS($1:122)),)="1111",OFFSET(TH!C$1,SMALL(Dong1,ROWS($1:122)),),""))</f>
        <v/>
      </c>
      <c r="E135" s="93" t="str">
        <f ca="1">IF(ROWS($1:122)&gt;COUNT(Dong1),"",OFFSET(TH!E$1,SMALL(Dong1,ROWS($1:122)),))</f>
        <v/>
      </c>
      <c r="F135" s="64" t="str">
        <f ca="1">IF(ROWS($1:122)&gt;COUNT(Dong1),"",IF(OFFSET(TH!N$1,SMALL(Dong1,ROWS($1:122)),)="1111",OFFSET(TH!M$1,SMALL(Dong1,ROWS($1:122)),),OFFSET(TH!N$1,SMALL(Dong1,ROWS($1:122)),)))</f>
        <v/>
      </c>
      <c r="G135" s="65" t="str">
        <f ca="1">IF(ROWS($1:122)&gt;COUNT(Dong1),"",IF(OFFSET(TH!M$1,SMALL(Dong1,ROWS($1:122)),)="1111",OFFSET(TH!L$1,SMALL(Dong1,ROWS($1:122)),),0))</f>
        <v/>
      </c>
      <c r="H135" s="63" t="str">
        <f ca="1">IF(ROWS($1:122)&gt;COUNT(Dong1),"",IF(OFFSET(TH!N$1,SMALL(Dong1,ROWS($1:122)),)="1111",OFFSET(TH!L$1,SMALL(Dong1,ROWS($1:122)),),0))</f>
        <v/>
      </c>
      <c r="I135" s="61">
        <f t="shared" ca="1" si="2"/>
        <v>0</v>
      </c>
      <c r="J135" s="66"/>
    </row>
    <row r="136" spans="1:10" ht="19.5" customHeight="1">
      <c r="A136" s="60" t="str">
        <f ca="1">IF(ROWS($1:123)&gt;COUNT(Dong1),"",OFFSET(TH!B$1,SMALL(Dong1,ROWS($1:123)),))</f>
        <v/>
      </c>
      <c r="B136" s="60" t="str">
        <f ca="1">IF(ROWS($1:123)&gt;COUNT(Dong1),"",OFFSET(TH!D$1,SMALL(Dong1,ROWS($1:123)),))</f>
        <v/>
      </c>
      <c r="C136" s="61" t="str">
        <f ca="1">IF(ROWS($1:123)&gt;COUNT(Dong1),"",IF(OFFSET(TH!M$1,SMALL(Dong1,ROWS($1:123)),)="1111",OFFSET(TH!C$1,SMALL(Dong1,ROWS($1:123)),),""))</f>
        <v/>
      </c>
      <c r="D136" s="62" t="str">
        <f ca="1">IF(ROWS($1:123)&gt;COUNT(Dong1),"",IF(OFFSET(TH!N$1,SMALL(Dong1,ROWS($1:123)),)="1111",OFFSET(TH!C$1,SMALL(Dong1,ROWS($1:123)),),""))</f>
        <v/>
      </c>
      <c r="E136" s="93" t="str">
        <f ca="1">IF(ROWS($1:123)&gt;COUNT(Dong1),"",OFFSET(TH!E$1,SMALL(Dong1,ROWS($1:123)),))</f>
        <v/>
      </c>
      <c r="F136" s="64" t="str">
        <f ca="1">IF(ROWS($1:123)&gt;COUNT(Dong1),"",IF(OFFSET(TH!N$1,SMALL(Dong1,ROWS($1:123)),)="1111",OFFSET(TH!M$1,SMALL(Dong1,ROWS($1:123)),),OFFSET(TH!N$1,SMALL(Dong1,ROWS($1:123)),)))</f>
        <v/>
      </c>
      <c r="G136" s="65" t="str">
        <f ca="1">IF(ROWS($1:123)&gt;COUNT(Dong1),"",IF(OFFSET(TH!M$1,SMALL(Dong1,ROWS($1:123)),)="1111",OFFSET(TH!L$1,SMALL(Dong1,ROWS($1:123)),),0))</f>
        <v/>
      </c>
      <c r="H136" s="63" t="str">
        <f ca="1">IF(ROWS($1:123)&gt;COUNT(Dong1),"",IF(OFFSET(TH!N$1,SMALL(Dong1,ROWS($1:123)),)="1111",OFFSET(TH!L$1,SMALL(Dong1,ROWS($1:123)),),0))</f>
        <v/>
      </c>
      <c r="I136" s="61">
        <f t="shared" ca="1" si="2"/>
        <v>0</v>
      </c>
      <c r="J136" s="66"/>
    </row>
    <row r="137" spans="1:10" ht="19.5" customHeight="1">
      <c r="A137" s="60" t="str">
        <f ca="1">IF(ROWS($1:124)&gt;COUNT(Dong1),"",OFFSET(TH!B$1,SMALL(Dong1,ROWS($1:124)),))</f>
        <v/>
      </c>
      <c r="B137" s="60" t="str">
        <f ca="1">IF(ROWS($1:124)&gt;COUNT(Dong1),"",OFFSET(TH!D$1,SMALL(Dong1,ROWS($1:124)),))</f>
        <v/>
      </c>
      <c r="C137" s="61" t="str">
        <f ca="1">IF(ROWS($1:124)&gt;COUNT(Dong1),"",IF(OFFSET(TH!M$1,SMALL(Dong1,ROWS($1:124)),)="1111",OFFSET(TH!C$1,SMALL(Dong1,ROWS($1:124)),),""))</f>
        <v/>
      </c>
      <c r="D137" s="62" t="str">
        <f ca="1">IF(ROWS($1:124)&gt;COUNT(Dong1),"",IF(OFFSET(TH!N$1,SMALL(Dong1,ROWS($1:124)),)="1111",OFFSET(TH!C$1,SMALL(Dong1,ROWS($1:124)),),""))</f>
        <v/>
      </c>
      <c r="E137" s="93" t="str">
        <f ca="1">IF(ROWS($1:124)&gt;COUNT(Dong1),"",OFFSET(TH!E$1,SMALL(Dong1,ROWS($1:124)),))</f>
        <v/>
      </c>
      <c r="F137" s="64" t="str">
        <f ca="1">IF(ROWS($1:124)&gt;COUNT(Dong1),"",IF(OFFSET(TH!N$1,SMALL(Dong1,ROWS($1:124)),)="1111",OFFSET(TH!M$1,SMALL(Dong1,ROWS($1:124)),),OFFSET(TH!N$1,SMALL(Dong1,ROWS($1:124)),)))</f>
        <v/>
      </c>
      <c r="G137" s="65" t="str">
        <f ca="1">IF(ROWS($1:124)&gt;COUNT(Dong1),"",IF(OFFSET(TH!M$1,SMALL(Dong1,ROWS($1:124)),)="1111",OFFSET(TH!L$1,SMALL(Dong1,ROWS($1:124)),),0))</f>
        <v/>
      </c>
      <c r="H137" s="63" t="str">
        <f ca="1">IF(ROWS($1:124)&gt;COUNT(Dong1),"",IF(OFFSET(TH!N$1,SMALL(Dong1,ROWS($1:124)),)="1111",OFFSET(TH!L$1,SMALL(Dong1,ROWS($1:124)),),0))</f>
        <v/>
      </c>
      <c r="I137" s="61">
        <f t="shared" ca="1" si="2"/>
        <v>0</v>
      </c>
      <c r="J137" s="66"/>
    </row>
    <row r="138" spans="1:10" ht="19.5" customHeight="1">
      <c r="A138" s="60" t="str">
        <f ca="1">IF(ROWS($1:125)&gt;COUNT(Dong1),"",OFFSET(TH!B$1,SMALL(Dong1,ROWS($1:125)),))</f>
        <v/>
      </c>
      <c r="B138" s="60" t="str">
        <f ca="1">IF(ROWS($1:125)&gt;COUNT(Dong1),"",OFFSET(TH!D$1,SMALL(Dong1,ROWS($1:125)),))</f>
        <v/>
      </c>
      <c r="C138" s="61" t="str">
        <f ca="1">IF(ROWS($1:125)&gt;COUNT(Dong1),"",IF(OFFSET(TH!M$1,SMALL(Dong1,ROWS($1:125)),)="1111",OFFSET(TH!C$1,SMALL(Dong1,ROWS($1:125)),),""))</f>
        <v/>
      </c>
      <c r="D138" s="62" t="str">
        <f ca="1">IF(ROWS($1:125)&gt;COUNT(Dong1),"",IF(OFFSET(TH!N$1,SMALL(Dong1,ROWS($1:125)),)="1111",OFFSET(TH!C$1,SMALL(Dong1,ROWS($1:125)),),""))</f>
        <v/>
      </c>
      <c r="E138" s="93" t="str">
        <f ca="1">IF(ROWS($1:125)&gt;COUNT(Dong1),"",OFFSET(TH!E$1,SMALL(Dong1,ROWS($1:125)),))</f>
        <v/>
      </c>
      <c r="F138" s="64" t="str">
        <f ca="1">IF(ROWS($1:125)&gt;COUNT(Dong1),"",IF(OFFSET(TH!N$1,SMALL(Dong1,ROWS($1:125)),)="1111",OFFSET(TH!M$1,SMALL(Dong1,ROWS($1:125)),),OFFSET(TH!N$1,SMALL(Dong1,ROWS($1:125)),)))</f>
        <v/>
      </c>
      <c r="G138" s="65" t="str">
        <f ca="1">IF(ROWS($1:125)&gt;COUNT(Dong1),"",IF(OFFSET(TH!M$1,SMALL(Dong1,ROWS($1:125)),)="1111",OFFSET(TH!L$1,SMALL(Dong1,ROWS($1:125)),),0))</f>
        <v/>
      </c>
      <c r="H138" s="63" t="str">
        <f ca="1">IF(ROWS($1:125)&gt;COUNT(Dong1),"",IF(OFFSET(TH!N$1,SMALL(Dong1,ROWS($1:125)),)="1111",OFFSET(TH!L$1,SMALL(Dong1,ROWS($1:125)),),0))</f>
        <v/>
      </c>
      <c r="I138" s="61">
        <f t="shared" ca="1" si="2"/>
        <v>0</v>
      </c>
      <c r="J138" s="66"/>
    </row>
    <row r="139" spans="1:10" ht="19.5" customHeight="1">
      <c r="A139" s="60" t="str">
        <f ca="1">IF(ROWS($1:126)&gt;COUNT(Dong1),"",OFFSET(TH!B$1,SMALL(Dong1,ROWS($1:126)),))</f>
        <v/>
      </c>
      <c r="B139" s="60" t="str">
        <f ca="1">IF(ROWS($1:126)&gt;COUNT(Dong1),"",OFFSET(TH!D$1,SMALL(Dong1,ROWS($1:126)),))</f>
        <v/>
      </c>
      <c r="C139" s="61" t="str">
        <f ca="1">IF(ROWS($1:126)&gt;COUNT(Dong1),"",IF(OFFSET(TH!M$1,SMALL(Dong1,ROWS($1:126)),)="1111",OFFSET(TH!C$1,SMALL(Dong1,ROWS($1:126)),),""))</f>
        <v/>
      </c>
      <c r="D139" s="62" t="str">
        <f ca="1">IF(ROWS($1:126)&gt;COUNT(Dong1),"",IF(OFFSET(TH!N$1,SMALL(Dong1,ROWS($1:126)),)="1111",OFFSET(TH!C$1,SMALL(Dong1,ROWS($1:126)),),""))</f>
        <v/>
      </c>
      <c r="E139" s="93" t="str">
        <f ca="1">IF(ROWS($1:126)&gt;COUNT(Dong1),"",OFFSET(TH!E$1,SMALL(Dong1,ROWS($1:126)),))</f>
        <v/>
      </c>
      <c r="F139" s="64" t="str">
        <f ca="1">IF(ROWS($1:126)&gt;COUNT(Dong1),"",IF(OFFSET(TH!N$1,SMALL(Dong1,ROWS($1:126)),)="1111",OFFSET(TH!M$1,SMALL(Dong1,ROWS($1:126)),),OFFSET(TH!N$1,SMALL(Dong1,ROWS($1:126)),)))</f>
        <v/>
      </c>
      <c r="G139" s="65" t="str">
        <f ca="1">IF(ROWS($1:126)&gt;COUNT(Dong1),"",IF(OFFSET(TH!M$1,SMALL(Dong1,ROWS($1:126)),)="1111",OFFSET(TH!L$1,SMALL(Dong1,ROWS($1:126)),),0))</f>
        <v/>
      </c>
      <c r="H139" s="63" t="str">
        <f ca="1">IF(ROWS($1:126)&gt;COUNT(Dong1),"",IF(OFFSET(TH!N$1,SMALL(Dong1,ROWS($1:126)),)="1111",OFFSET(TH!L$1,SMALL(Dong1,ROWS($1:126)),),0))</f>
        <v/>
      </c>
      <c r="I139" s="61">
        <f t="shared" ca="1" si="2"/>
        <v>0</v>
      </c>
      <c r="J139" s="66"/>
    </row>
    <row r="140" spans="1:10" ht="19.5" customHeight="1">
      <c r="A140" s="60" t="str">
        <f ca="1">IF(ROWS($1:127)&gt;COUNT(Dong1),"",OFFSET(TH!B$1,SMALL(Dong1,ROWS($1:127)),))</f>
        <v/>
      </c>
      <c r="B140" s="60" t="str">
        <f ca="1">IF(ROWS($1:127)&gt;COUNT(Dong1),"",OFFSET(TH!D$1,SMALL(Dong1,ROWS($1:127)),))</f>
        <v/>
      </c>
      <c r="C140" s="61" t="str">
        <f ca="1">IF(ROWS($1:127)&gt;COUNT(Dong1),"",IF(OFFSET(TH!M$1,SMALL(Dong1,ROWS($1:127)),)="1111",OFFSET(TH!C$1,SMALL(Dong1,ROWS($1:127)),),""))</f>
        <v/>
      </c>
      <c r="D140" s="62" t="str">
        <f ca="1">IF(ROWS($1:127)&gt;COUNT(Dong1),"",IF(OFFSET(TH!N$1,SMALL(Dong1,ROWS($1:127)),)="1111",OFFSET(TH!C$1,SMALL(Dong1,ROWS($1:127)),),""))</f>
        <v/>
      </c>
      <c r="E140" s="93" t="str">
        <f ca="1">IF(ROWS($1:127)&gt;COUNT(Dong1),"",OFFSET(TH!E$1,SMALL(Dong1,ROWS($1:127)),))</f>
        <v/>
      </c>
      <c r="F140" s="64" t="str">
        <f ca="1">IF(ROWS($1:127)&gt;COUNT(Dong1),"",IF(OFFSET(TH!N$1,SMALL(Dong1,ROWS($1:127)),)="1111",OFFSET(TH!M$1,SMALL(Dong1,ROWS($1:127)),),OFFSET(TH!N$1,SMALL(Dong1,ROWS($1:127)),)))</f>
        <v/>
      </c>
      <c r="G140" s="65" t="str">
        <f ca="1">IF(ROWS($1:127)&gt;COUNT(Dong1),"",IF(OFFSET(TH!M$1,SMALL(Dong1,ROWS($1:127)),)="1111",OFFSET(TH!L$1,SMALL(Dong1,ROWS($1:127)),),0))</f>
        <v/>
      </c>
      <c r="H140" s="63" t="str">
        <f ca="1">IF(ROWS($1:127)&gt;COUNT(Dong1),"",IF(OFFSET(TH!N$1,SMALL(Dong1,ROWS($1:127)),)="1111",OFFSET(TH!L$1,SMALL(Dong1,ROWS($1:127)),),0))</f>
        <v/>
      </c>
      <c r="I140" s="61">
        <f t="shared" ca="1" si="2"/>
        <v>0</v>
      </c>
      <c r="J140" s="66"/>
    </row>
    <row r="141" spans="1:10" ht="19.5" customHeight="1">
      <c r="A141" s="60" t="str">
        <f ca="1">IF(ROWS($1:128)&gt;COUNT(Dong1),"",OFFSET(TH!B$1,SMALL(Dong1,ROWS($1:128)),))</f>
        <v/>
      </c>
      <c r="B141" s="60" t="str">
        <f ca="1">IF(ROWS($1:128)&gt;COUNT(Dong1),"",OFFSET(TH!D$1,SMALL(Dong1,ROWS($1:128)),))</f>
        <v/>
      </c>
      <c r="C141" s="61" t="str">
        <f ca="1">IF(ROWS($1:128)&gt;COUNT(Dong1),"",IF(OFFSET(TH!M$1,SMALL(Dong1,ROWS($1:128)),)="1111",OFFSET(TH!C$1,SMALL(Dong1,ROWS($1:128)),),""))</f>
        <v/>
      </c>
      <c r="D141" s="62" t="str">
        <f ca="1">IF(ROWS($1:128)&gt;COUNT(Dong1),"",IF(OFFSET(TH!N$1,SMALL(Dong1,ROWS($1:128)),)="1111",OFFSET(TH!C$1,SMALL(Dong1,ROWS($1:128)),),""))</f>
        <v/>
      </c>
      <c r="E141" s="93" t="str">
        <f ca="1">IF(ROWS($1:128)&gt;COUNT(Dong1),"",OFFSET(TH!E$1,SMALL(Dong1,ROWS($1:128)),))</f>
        <v/>
      </c>
      <c r="F141" s="64" t="str">
        <f ca="1">IF(ROWS($1:128)&gt;COUNT(Dong1),"",IF(OFFSET(TH!N$1,SMALL(Dong1,ROWS($1:128)),)="1111",OFFSET(TH!M$1,SMALL(Dong1,ROWS($1:128)),),OFFSET(TH!N$1,SMALL(Dong1,ROWS($1:128)),)))</f>
        <v/>
      </c>
      <c r="G141" s="65" t="str">
        <f ca="1">IF(ROWS($1:128)&gt;COUNT(Dong1),"",IF(OFFSET(TH!M$1,SMALL(Dong1,ROWS($1:128)),)="1111",OFFSET(TH!L$1,SMALL(Dong1,ROWS($1:128)),),0))</f>
        <v/>
      </c>
      <c r="H141" s="63" t="str">
        <f ca="1">IF(ROWS($1:128)&gt;COUNT(Dong1),"",IF(OFFSET(TH!N$1,SMALL(Dong1,ROWS($1:128)),)="1111",OFFSET(TH!L$1,SMALL(Dong1,ROWS($1:128)),),0))</f>
        <v/>
      </c>
      <c r="I141" s="61">
        <f t="shared" ca="1" si="2"/>
        <v>0</v>
      </c>
      <c r="J141" s="66"/>
    </row>
    <row r="142" spans="1:10" ht="19.5" customHeight="1">
      <c r="A142" s="60" t="str">
        <f ca="1">IF(ROWS($1:129)&gt;COUNT(Dong1),"",OFFSET(TH!B$1,SMALL(Dong1,ROWS($1:129)),))</f>
        <v/>
      </c>
      <c r="B142" s="60" t="str">
        <f ca="1">IF(ROWS($1:129)&gt;COUNT(Dong1),"",OFFSET(TH!D$1,SMALL(Dong1,ROWS($1:129)),))</f>
        <v/>
      </c>
      <c r="C142" s="61" t="str">
        <f ca="1">IF(ROWS($1:129)&gt;COUNT(Dong1),"",IF(OFFSET(TH!M$1,SMALL(Dong1,ROWS($1:129)),)="1111",OFFSET(TH!C$1,SMALL(Dong1,ROWS($1:129)),),""))</f>
        <v/>
      </c>
      <c r="D142" s="62" t="str">
        <f ca="1">IF(ROWS($1:129)&gt;COUNT(Dong1),"",IF(OFFSET(TH!N$1,SMALL(Dong1,ROWS($1:129)),)="1111",OFFSET(TH!C$1,SMALL(Dong1,ROWS($1:129)),),""))</f>
        <v/>
      </c>
      <c r="E142" s="93" t="str">
        <f ca="1">IF(ROWS($1:129)&gt;COUNT(Dong1),"",OFFSET(TH!E$1,SMALL(Dong1,ROWS($1:129)),))</f>
        <v/>
      </c>
      <c r="F142" s="64" t="str">
        <f ca="1">IF(ROWS($1:129)&gt;COUNT(Dong1),"",IF(OFFSET(TH!N$1,SMALL(Dong1,ROWS($1:129)),)="1111",OFFSET(TH!M$1,SMALL(Dong1,ROWS($1:129)),),OFFSET(TH!N$1,SMALL(Dong1,ROWS($1:129)),)))</f>
        <v/>
      </c>
      <c r="G142" s="65" t="str">
        <f ca="1">IF(ROWS($1:129)&gt;COUNT(Dong1),"",IF(OFFSET(TH!M$1,SMALL(Dong1,ROWS($1:129)),)="1111",OFFSET(TH!L$1,SMALL(Dong1,ROWS($1:129)),),0))</f>
        <v/>
      </c>
      <c r="H142" s="63" t="str">
        <f ca="1">IF(ROWS($1:129)&gt;COUNT(Dong1),"",IF(OFFSET(TH!N$1,SMALL(Dong1,ROWS($1:129)),)="1111",OFFSET(TH!L$1,SMALL(Dong1,ROWS($1:129)),),0))</f>
        <v/>
      </c>
      <c r="I142" s="61">
        <f t="shared" ca="1" si="2"/>
        <v>0</v>
      </c>
      <c r="J142" s="66"/>
    </row>
    <row r="143" spans="1:10" ht="19.5" customHeight="1">
      <c r="A143" s="60" t="str">
        <f ca="1">IF(ROWS($1:130)&gt;COUNT(Dong1),"",OFFSET(TH!B$1,SMALL(Dong1,ROWS($1:130)),))</f>
        <v/>
      </c>
      <c r="B143" s="60" t="str">
        <f ca="1">IF(ROWS($1:130)&gt;COUNT(Dong1),"",OFFSET(TH!D$1,SMALL(Dong1,ROWS($1:130)),))</f>
        <v/>
      </c>
      <c r="C143" s="61" t="str">
        <f ca="1">IF(ROWS($1:130)&gt;COUNT(Dong1),"",IF(OFFSET(TH!M$1,SMALL(Dong1,ROWS($1:130)),)="1111",OFFSET(TH!C$1,SMALL(Dong1,ROWS($1:130)),),""))</f>
        <v/>
      </c>
      <c r="D143" s="62" t="str">
        <f ca="1">IF(ROWS($1:130)&gt;COUNT(Dong1),"",IF(OFFSET(TH!N$1,SMALL(Dong1,ROWS($1:130)),)="1111",OFFSET(TH!C$1,SMALL(Dong1,ROWS($1:130)),),""))</f>
        <v/>
      </c>
      <c r="E143" s="93" t="str">
        <f ca="1">IF(ROWS($1:130)&gt;COUNT(Dong1),"",OFFSET(TH!E$1,SMALL(Dong1,ROWS($1:130)),))</f>
        <v/>
      </c>
      <c r="F143" s="64" t="str">
        <f ca="1">IF(ROWS($1:130)&gt;COUNT(Dong1),"",IF(OFFSET(TH!N$1,SMALL(Dong1,ROWS($1:130)),)="1111",OFFSET(TH!M$1,SMALL(Dong1,ROWS($1:130)),),OFFSET(TH!N$1,SMALL(Dong1,ROWS($1:130)),)))</f>
        <v/>
      </c>
      <c r="G143" s="65" t="str">
        <f ca="1">IF(ROWS($1:130)&gt;COUNT(Dong1),"",IF(OFFSET(TH!M$1,SMALL(Dong1,ROWS($1:130)),)="1111",OFFSET(TH!L$1,SMALL(Dong1,ROWS($1:130)),),0))</f>
        <v/>
      </c>
      <c r="H143" s="63" t="str">
        <f ca="1">IF(ROWS($1:130)&gt;COUNT(Dong1),"",IF(OFFSET(TH!N$1,SMALL(Dong1,ROWS($1:130)),)="1111",OFFSET(TH!L$1,SMALL(Dong1,ROWS($1:130)),),0))</f>
        <v/>
      </c>
      <c r="I143" s="61">
        <f t="shared" ca="1" si="2"/>
        <v>0</v>
      </c>
      <c r="J143" s="66"/>
    </row>
    <row r="144" spans="1:10" ht="19.5" customHeight="1">
      <c r="A144" s="60" t="str">
        <f ca="1">IF(ROWS($1:131)&gt;COUNT(Dong1),"",OFFSET(TH!B$1,SMALL(Dong1,ROWS($1:131)),))</f>
        <v/>
      </c>
      <c r="B144" s="60" t="str">
        <f ca="1">IF(ROWS($1:131)&gt;COUNT(Dong1),"",OFFSET(TH!D$1,SMALL(Dong1,ROWS($1:131)),))</f>
        <v/>
      </c>
      <c r="C144" s="61" t="str">
        <f ca="1">IF(ROWS($1:131)&gt;COUNT(Dong1),"",IF(OFFSET(TH!M$1,SMALL(Dong1,ROWS($1:131)),)="1111",OFFSET(TH!C$1,SMALL(Dong1,ROWS($1:131)),),""))</f>
        <v/>
      </c>
      <c r="D144" s="62" t="str">
        <f ca="1">IF(ROWS($1:131)&gt;COUNT(Dong1),"",IF(OFFSET(TH!N$1,SMALL(Dong1,ROWS($1:131)),)="1111",OFFSET(TH!C$1,SMALL(Dong1,ROWS($1:131)),),""))</f>
        <v/>
      </c>
      <c r="E144" s="93" t="str">
        <f ca="1">IF(ROWS($1:131)&gt;COUNT(Dong1),"",OFFSET(TH!E$1,SMALL(Dong1,ROWS($1:131)),))</f>
        <v/>
      </c>
      <c r="F144" s="64" t="str">
        <f ca="1">IF(ROWS($1:131)&gt;COUNT(Dong1),"",IF(OFFSET(TH!N$1,SMALL(Dong1,ROWS($1:131)),)="1111",OFFSET(TH!M$1,SMALL(Dong1,ROWS($1:131)),),OFFSET(TH!N$1,SMALL(Dong1,ROWS($1:131)),)))</f>
        <v/>
      </c>
      <c r="G144" s="65" t="str">
        <f ca="1">IF(ROWS($1:131)&gt;COUNT(Dong1),"",IF(OFFSET(TH!M$1,SMALL(Dong1,ROWS($1:131)),)="1111",OFFSET(TH!L$1,SMALL(Dong1,ROWS($1:131)),),0))</f>
        <v/>
      </c>
      <c r="H144" s="63" t="str">
        <f ca="1">IF(ROWS($1:131)&gt;COUNT(Dong1),"",IF(OFFSET(TH!N$1,SMALL(Dong1,ROWS($1:131)),)="1111",OFFSET(TH!L$1,SMALL(Dong1,ROWS($1:131)),),0))</f>
        <v/>
      </c>
      <c r="I144" s="61">
        <f t="shared" ca="1" si="2"/>
        <v>0</v>
      </c>
      <c r="J144" s="66"/>
    </row>
    <row r="145" spans="1:10" ht="19.5" customHeight="1">
      <c r="A145" s="60" t="str">
        <f ca="1">IF(ROWS($1:132)&gt;COUNT(Dong1),"",OFFSET(TH!B$1,SMALL(Dong1,ROWS($1:132)),))</f>
        <v/>
      </c>
      <c r="B145" s="60" t="str">
        <f ca="1">IF(ROWS($1:132)&gt;COUNT(Dong1),"",OFFSET(TH!D$1,SMALL(Dong1,ROWS($1:132)),))</f>
        <v/>
      </c>
      <c r="C145" s="61" t="str">
        <f ca="1">IF(ROWS($1:132)&gt;COUNT(Dong1),"",IF(OFFSET(TH!M$1,SMALL(Dong1,ROWS($1:132)),)="1111",OFFSET(TH!C$1,SMALL(Dong1,ROWS($1:132)),),""))</f>
        <v/>
      </c>
      <c r="D145" s="62" t="str">
        <f ca="1">IF(ROWS($1:132)&gt;COUNT(Dong1),"",IF(OFFSET(TH!N$1,SMALL(Dong1,ROWS($1:132)),)="1111",OFFSET(TH!C$1,SMALL(Dong1,ROWS($1:132)),),""))</f>
        <v/>
      </c>
      <c r="E145" s="93" t="str">
        <f ca="1">IF(ROWS($1:132)&gt;COUNT(Dong1),"",OFFSET(TH!E$1,SMALL(Dong1,ROWS($1:132)),))</f>
        <v/>
      </c>
      <c r="F145" s="64" t="str">
        <f ca="1">IF(ROWS($1:132)&gt;COUNT(Dong1),"",IF(OFFSET(TH!N$1,SMALL(Dong1,ROWS($1:132)),)="1111",OFFSET(TH!M$1,SMALL(Dong1,ROWS($1:132)),),OFFSET(TH!N$1,SMALL(Dong1,ROWS($1:132)),)))</f>
        <v/>
      </c>
      <c r="G145" s="65" t="str">
        <f ca="1">IF(ROWS($1:132)&gt;COUNT(Dong1),"",IF(OFFSET(TH!M$1,SMALL(Dong1,ROWS($1:132)),)="1111",OFFSET(TH!L$1,SMALL(Dong1,ROWS($1:132)),),0))</f>
        <v/>
      </c>
      <c r="H145" s="63" t="str">
        <f ca="1">IF(ROWS($1:132)&gt;COUNT(Dong1),"",IF(OFFSET(TH!N$1,SMALL(Dong1,ROWS($1:132)),)="1111",OFFSET(TH!L$1,SMALL(Dong1,ROWS($1:132)),),0))</f>
        <v/>
      </c>
      <c r="I145" s="61">
        <f t="shared" ref="I145:I208" ca="1" si="3">IF(E145&lt;&gt;"",I144+G145-H145,0)</f>
        <v>0</v>
      </c>
      <c r="J145" s="66"/>
    </row>
    <row r="146" spans="1:10" ht="19.5" customHeight="1">
      <c r="A146" s="60" t="str">
        <f ca="1">IF(ROWS($1:133)&gt;COUNT(Dong1),"",OFFSET(TH!B$1,SMALL(Dong1,ROWS($1:133)),))</f>
        <v/>
      </c>
      <c r="B146" s="60" t="str">
        <f ca="1">IF(ROWS($1:133)&gt;COUNT(Dong1),"",OFFSET(TH!D$1,SMALL(Dong1,ROWS($1:133)),))</f>
        <v/>
      </c>
      <c r="C146" s="61" t="str">
        <f ca="1">IF(ROWS($1:133)&gt;COUNT(Dong1),"",IF(OFFSET(TH!M$1,SMALL(Dong1,ROWS($1:133)),)="1111",OFFSET(TH!C$1,SMALL(Dong1,ROWS($1:133)),),""))</f>
        <v/>
      </c>
      <c r="D146" s="62" t="str">
        <f ca="1">IF(ROWS($1:133)&gt;COUNT(Dong1),"",IF(OFFSET(TH!N$1,SMALL(Dong1,ROWS($1:133)),)="1111",OFFSET(TH!C$1,SMALL(Dong1,ROWS($1:133)),),""))</f>
        <v/>
      </c>
      <c r="E146" s="93" t="str">
        <f ca="1">IF(ROWS($1:133)&gt;COUNT(Dong1),"",OFFSET(TH!E$1,SMALL(Dong1,ROWS($1:133)),))</f>
        <v/>
      </c>
      <c r="F146" s="64" t="str">
        <f ca="1">IF(ROWS($1:133)&gt;COUNT(Dong1),"",IF(OFFSET(TH!N$1,SMALL(Dong1,ROWS($1:133)),)="1111",OFFSET(TH!M$1,SMALL(Dong1,ROWS($1:133)),),OFFSET(TH!N$1,SMALL(Dong1,ROWS($1:133)),)))</f>
        <v/>
      </c>
      <c r="G146" s="65" t="str">
        <f ca="1">IF(ROWS($1:133)&gt;COUNT(Dong1),"",IF(OFFSET(TH!M$1,SMALL(Dong1,ROWS($1:133)),)="1111",OFFSET(TH!L$1,SMALL(Dong1,ROWS($1:133)),),0))</f>
        <v/>
      </c>
      <c r="H146" s="63" t="str">
        <f ca="1">IF(ROWS($1:133)&gt;COUNT(Dong1),"",IF(OFFSET(TH!N$1,SMALL(Dong1,ROWS($1:133)),)="1111",OFFSET(TH!L$1,SMALL(Dong1,ROWS($1:133)),),0))</f>
        <v/>
      </c>
      <c r="I146" s="61">
        <f t="shared" ca="1" si="3"/>
        <v>0</v>
      </c>
      <c r="J146" s="66"/>
    </row>
    <row r="147" spans="1:10" ht="19.5" customHeight="1">
      <c r="A147" s="60" t="str">
        <f ca="1">IF(ROWS($1:134)&gt;COUNT(Dong1),"",OFFSET(TH!B$1,SMALL(Dong1,ROWS($1:134)),))</f>
        <v/>
      </c>
      <c r="B147" s="60" t="str">
        <f ca="1">IF(ROWS($1:134)&gt;COUNT(Dong1),"",OFFSET(TH!D$1,SMALL(Dong1,ROWS($1:134)),))</f>
        <v/>
      </c>
      <c r="C147" s="61" t="str">
        <f ca="1">IF(ROWS($1:134)&gt;COUNT(Dong1),"",IF(OFFSET(TH!M$1,SMALL(Dong1,ROWS($1:134)),)="1111",OFFSET(TH!C$1,SMALL(Dong1,ROWS($1:134)),),""))</f>
        <v/>
      </c>
      <c r="D147" s="62" t="str">
        <f ca="1">IF(ROWS($1:134)&gt;COUNT(Dong1),"",IF(OFFSET(TH!N$1,SMALL(Dong1,ROWS($1:134)),)="1111",OFFSET(TH!C$1,SMALL(Dong1,ROWS($1:134)),),""))</f>
        <v/>
      </c>
      <c r="E147" s="93" t="str">
        <f ca="1">IF(ROWS($1:134)&gt;COUNT(Dong1),"",OFFSET(TH!E$1,SMALL(Dong1,ROWS($1:134)),))</f>
        <v/>
      </c>
      <c r="F147" s="64" t="str">
        <f ca="1">IF(ROWS($1:134)&gt;COUNT(Dong1),"",IF(OFFSET(TH!N$1,SMALL(Dong1,ROWS($1:134)),)="1111",OFFSET(TH!M$1,SMALL(Dong1,ROWS($1:134)),),OFFSET(TH!N$1,SMALL(Dong1,ROWS($1:134)),)))</f>
        <v/>
      </c>
      <c r="G147" s="65" t="str">
        <f ca="1">IF(ROWS($1:134)&gt;COUNT(Dong1),"",IF(OFFSET(TH!M$1,SMALL(Dong1,ROWS($1:134)),)="1111",OFFSET(TH!L$1,SMALL(Dong1,ROWS($1:134)),),0))</f>
        <v/>
      </c>
      <c r="H147" s="63" t="str">
        <f ca="1">IF(ROWS($1:134)&gt;COUNT(Dong1),"",IF(OFFSET(TH!N$1,SMALL(Dong1,ROWS($1:134)),)="1111",OFFSET(TH!L$1,SMALL(Dong1,ROWS($1:134)),),0))</f>
        <v/>
      </c>
      <c r="I147" s="61">
        <f t="shared" ca="1" si="3"/>
        <v>0</v>
      </c>
      <c r="J147" s="66"/>
    </row>
    <row r="148" spans="1:10" ht="19.5" customHeight="1">
      <c r="A148" s="60" t="str">
        <f ca="1">IF(ROWS($1:135)&gt;COUNT(Dong1),"",OFFSET(TH!B$1,SMALL(Dong1,ROWS($1:135)),))</f>
        <v/>
      </c>
      <c r="B148" s="60" t="str">
        <f ca="1">IF(ROWS($1:135)&gt;COUNT(Dong1),"",OFFSET(TH!D$1,SMALL(Dong1,ROWS($1:135)),))</f>
        <v/>
      </c>
      <c r="C148" s="61" t="str">
        <f ca="1">IF(ROWS($1:135)&gt;COUNT(Dong1),"",IF(OFFSET(TH!M$1,SMALL(Dong1,ROWS($1:135)),)="1111",OFFSET(TH!C$1,SMALL(Dong1,ROWS($1:135)),),""))</f>
        <v/>
      </c>
      <c r="D148" s="62" t="str">
        <f ca="1">IF(ROWS($1:135)&gt;COUNT(Dong1),"",IF(OFFSET(TH!N$1,SMALL(Dong1,ROWS($1:135)),)="1111",OFFSET(TH!C$1,SMALL(Dong1,ROWS($1:135)),),""))</f>
        <v/>
      </c>
      <c r="E148" s="93" t="str">
        <f ca="1">IF(ROWS($1:135)&gt;COUNT(Dong1),"",OFFSET(TH!E$1,SMALL(Dong1,ROWS($1:135)),))</f>
        <v/>
      </c>
      <c r="F148" s="64" t="str">
        <f ca="1">IF(ROWS($1:135)&gt;COUNT(Dong1),"",IF(OFFSET(TH!N$1,SMALL(Dong1,ROWS($1:135)),)="1111",OFFSET(TH!M$1,SMALL(Dong1,ROWS($1:135)),),OFFSET(TH!N$1,SMALL(Dong1,ROWS($1:135)),)))</f>
        <v/>
      </c>
      <c r="G148" s="65" t="str">
        <f ca="1">IF(ROWS($1:135)&gt;COUNT(Dong1),"",IF(OFFSET(TH!M$1,SMALL(Dong1,ROWS($1:135)),)="1111",OFFSET(TH!L$1,SMALL(Dong1,ROWS($1:135)),),0))</f>
        <v/>
      </c>
      <c r="H148" s="63" t="str">
        <f ca="1">IF(ROWS($1:135)&gt;COUNT(Dong1),"",IF(OFFSET(TH!N$1,SMALL(Dong1,ROWS($1:135)),)="1111",OFFSET(TH!L$1,SMALL(Dong1,ROWS($1:135)),),0))</f>
        <v/>
      </c>
      <c r="I148" s="61">
        <f t="shared" ca="1" si="3"/>
        <v>0</v>
      </c>
      <c r="J148" s="66"/>
    </row>
    <row r="149" spans="1:10" ht="19.5" customHeight="1">
      <c r="A149" s="60" t="str">
        <f ca="1">IF(ROWS($1:136)&gt;COUNT(Dong1),"",OFFSET(TH!B$1,SMALL(Dong1,ROWS($1:136)),))</f>
        <v/>
      </c>
      <c r="B149" s="60" t="str">
        <f ca="1">IF(ROWS($1:136)&gt;COUNT(Dong1),"",OFFSET(TH!D$1,SMALL(Dong1,ROWS($1:136)),))</f>
        <v/>
      </c>
      <c r="C149" s="61" t="str">
        <f ca="1">IF(ROWS($1:136)&gt;COUNT(Dong1),"",IF(OFFSET(TH!M$1,SMALL(Dong1,ROWS($1:136)),)="1111",OFFSET(TH!C$1,SMALL(Dong1,ROWS($1:136)),),""))</f>
        <v/>
      </c>
      <c r="D149" s="62" t="str">
        <f ca="1">IF(ROWS($1:136)&gt;COUNT(Dong1),"",IF(OFFSET(TH!N$1,SMALL(Dong1,ROWS($1:136)),)="1111",OFFSET(TH!C$1,SMALL(Dong1,ROWS($1:136)),),""))</f>
        <v/>
      </c>
      <c r="E149" s="93" t="str">
        <f ca="1">IF(ROWS($1:136)&gt;COUNT(Dong1),"",OFFSET(TH!E$1,SMALL(Dong1,ROWS($1:136)),))</f>
        <v/>
      </c>
      <c r="F149" s="64" t="str">
        <f ca="1">IF(ROWS($1:136)&gt;COUNT(Dong1),"",IF(OFFSET(TH!N$1,SMALL(Dong1,ROWS($1:136)),)="1111",OFFSET(TH!M$1,SMALL(Dong1,ROWS($1:136)),),OFFSET(TH!N$1,SMALL(Dong1,ROWS($1:136)),)))</f>
        <v/>
      </c>
      <c r="G149" s="65" t="str">
        <f ca="1">IF(ROWS($1:136)&gt;COUNT(Dong1),"",IF(OFFSET(TH!M$1,SMALL(Dong1,ROWS($1:136)),)="1111",OFFSET(TH!L$1,SMALL(Dong1,ROWS($1:136)),),0))</f>
        <v/>
      </c>
      <c r="H149" s="63" t="str">
        <f ca="1">IF(ROWS($1:136)&gt;COUNT(Dong1),"",IF(OFFSET(TH!N$1,SMALL(Dong1,ROWS($1:136)),)="1111",OFFSET(TH!L$1,SMALL(Dong1,ROWS($1:136)),),0))</f>
        <v/>
      </c>
      <c r="I149" s="61">
        <f t="shared" ca="1" si="3"/>
        <v>0</v>
      </c>
      <c r="J149" s="66"/>
    </row>
    <row r="150" spans="1:10" ht="19.5" customHeight="1">
      <c r="A150" s="60" t="str">
        <f ca="1">IF(ROWS($1:137)&gt;COUNT(Dong1),"",OFFSET(TH!B$1,SMALL(Dong1,ROWS($1:137)),))</f>
        <v/>
      </c>
      <c r="B150" s="60" t="str">
        <f ca="1">IF(ROWS($1:137)&gt;COUNT(Dong1),"",OFFSET(TH!D$1,SMALL(Dong1,ROWS($1:137)),))</f>
        <v/>
      </c>
      <c r="C150" s="61" t="str">
        <f ca="1">IF(ROWS($1:137)&gt;COUNT(Dong1),"",IF(OFFSET(TH!M$1,SMALL(Dong1,ROWS($1:137)),)="1111",OFFSET(TH!C$1,SMALL(Dong1,ROWS($1:137)),),""))</f>
        <v/>
      </c>
      <c r="D150" s="62" t="str">
        <f ca="1">IF(ROWS($1:137)&gt;COUNT(Dong1),"",IF(OFFSET(TH!N$1,SMALL(Dong1,ROWS($1:137)),)="1111",OFFSET(TH!C$1,SMALL(Dong1,ROWS($1:137)),),""))</f>
        <v/>
      </c>
      <c r="E150" s="93" t="str">
        <f ca="1">IF(ROWS($1:137)&gt;COUNT(Dong1),"",OFFSET(TH!E$1,SMALL(Dong1,ROWS($1:137)),))</f>
        <v/>
      </c>
      <c r="F150" s="64" t="str">
        <f ca="1">IF(ROWS($1:137)&gt;COUNT(Dong1),"",IF(OFFSET(TH!N$1,SMALL(Dong1,ROWS($1:137)),)="1111",OFFSET(TH!M$1,SMALL(Dong1,ROWS($1:137)),),OFFSET(TH!N$1,SMALL(Dong1,ROWS($1:137)),)))</f>
        <v/>
      </c>
      <c r="G150" s="65" t="str">
        <f ca="1">IF(ROWS($1:137)&gt;COUNT(Dong1),"",IF(OFFSET(TH!M$1,SMALL(Dong1,ROWS($1:137)),)="1111",OFFSET(TH!L$1,SMALL(Dong1,ROWS($1:137)),),0))</f>
        <v/>
      </c>
      <c r="H150" s="63" t="str">
        <f ca="1">IF(ROWS($1:137)&gt;COUNT(Dong1),"",IF(OFFSET(TH!N$1,SMALL(Dong1,ROWS($1:137)),)="1111",OFFSET(TH!L$1,SMALL(Dong1,ROWS($1:137)),),0))</f>
        <v/>
      </c>
      <c r="I150" s="61">
        <f t="shared" ca="1" si="3"/>
        <v>0</v>
      </c>
      <c r="J150" s="66"/>
    </row>
    <row r="151" spans="1:10" ht="19.5" customHeight="1">
      <c r="A151" s="60" t="str">
        <f ca="1">IF(ROWS($1:138)&gt;COUNT(Dong1),"",OFFSET(TH!B$1,SMALL(Dong1,ROWS($1:138)),))</f>
        <v/>
      </c>
      <c r="B151" s="60" t="str">
        <f ca="1">IF(ROWS($1:138)&gt;COUNT(Dong1),"",OFFSET(TH!D$1,SMALL(Dong1,ROWS($1:138)),))</f>
        <v/>
      </c>
      <c r="C151" s="61" t="str">
        <f ca="1">IF(ROWS($1:138)&gt;COUNT(Dong1),"",IF(OFFSET(TH!M$1,SMALL(Dong1,ROWS($1:138)),)="1111",OFFSET(TH!C$1,SMALL(Dong1,ROWS($1:138)),),""))</f>
        <v/>
      </c>
      <c r="D151" s="62" t="str">
        <f ca="1">IF(ROWS($1:138)&gt;COUNT(Dong1),"",IF(OFFSET(TH!N$1,SMALL(Dong1,ROWS($1:138)),)="1111",OFFSET(TH!C$1,SMALL(Dong1,ROWS($1:138)),),""))</f>
        <v/>
      </c>
      <c r="E151" s="93" t="str">
        <f ca="1">IF(ROWS($1:138)&gt;COUNT(Dong1),"",OFFSET(TH!E$1,SMALL(Dong1,ROWS($1:138)),))</f>
        <v/>
      </c>
      <c r="F151" s="64" t="str">
        <f ca="1">IF(ROWS($1:138)&gt;COUNT(Dong1),"",IF(OFFSET(TH!N$1,SMALL(Dong1,ROWS($1:138)),)="1111",OFFSET(TH!M$1,SMALL(Dong1,ROWS($1:138)),),OFFSET(TH!N$1,SMALL(Dong1,ROWS($1:138)),)))</f>
        <v/>
      </c>
      <c r="G151" s="65" t="str">
        <f ca="1">IF(ROWS($1:138)&gt;COUNT(Dong1),"",IF(OFFSET(TH!M$1,SMALL(Dong1,ROWS($1:138)),)="1111",OFFSET(TH!L$1,SMALL(Dong1,ROWS($1:138)),),0))</f>
        <v/>
      </c>
      <c r="H151" s="63" t="str">
        <f ca="1">IF(ROWS($1:138)&gt;COUNT(Dong1),"",IF(OFFSET(TH!N$1,SMALL(Dong1,ROWS($1:138)),)="1111",OFFSET(TH!L$1,SMALL(Dong1,ROWS($1:138)),),0))</f>
        <v/>
      </c>
      <c r="I151" s="61">
        <f t="shared" ca="1" si="3"/>
        <v>0</v>
      </c>
      <c r="J151" s="66"/>
    </row>
    <row r="152" spans="1:10" ht="19.5" customHeight="1">
      <c r="A152" s="60" t="str">
        <f ca="1">IF(ROWS($1:139)&gt;COUNT(Dong1),"",OFFSET(TH!B$1,SMALL(Dong1,ROWS($1:139)),))</f>
        <v/>
      </c>
      <c r="B152" s="60" t="str">
        <f ca="1">IF(ROWS($1:139)&gt;COUNT(Dong1),"",OFFSET(TH!D$1,SMALL(Dong1,ROWS($1:139)),))</f>
        <v/>
      </c>
      <c r="C152" s="61" t="str">
        <f ca="1">IF(ROWS($1:139)&gt;COUNT(Dong1),"",IF(OFFSET(TH!M$1,SMALL(Dong1,ROWS($1:139)),)="1111",OFFSET(TH!C$1,SMALL(Dong1,ROWS($1:139)),),""))</f>
        <v/>
      </c>
      <c r="D152" s="62" t="str">
        <f ca="1">IF(ROWS($1:139)&gt;COUNT(Dong1),"",IF(OFFSET(TH!N$1,SMALL(Dong1,ROWS($1:139)),)="1111",OFFSET(TH!C$1,SMALL(Dong1,ROWS($1:139)),),""))</f>
        <v/>
      </c>
      <c r="E152" s="93" t="str">
        <f ca="1">IF(ROWS($1:139)&gt;COUNT(Dong1),"",OFFSET(TH!E$1,SMALL(Dong1,ROWS($1:139)),))</f>
        <v/>
      </c>
      <c r="F152" s="64" t="str">
        <f ca="1">IF(ROWS($1:139)&gt;COUNT(Dong1),"",IF(OFFSET(TH!N$1,SMALL(Dong1,ROWS($1:139)),)="1111",OFFSET(TH!M$1,SMALL(Dong1,ROWS($1:139)),),OFFSET(TH!N$1,SMALL(Dong1,ROWS($1:139)),)))</f>
        <v/>
      </c>
      <c r="G152" s="65" t="str">
        <f ca="1">IF(ROWS($1:139)&gt;COUNT(Dong1),"",IF(OFFSET(TH!M$1,SMALL(Dong1,ROWS($1:139)),)="1111",OFFSET(TH!L$1,SMALL(Dong1,ROWS($1:139)),),0))</f>
        <v/>
      </c>
      <c r="H152" s="63" t="str">
        <f ca="1">IF(ROWS($1:139)&gt;COUNT(Dong1),"",IF(OFFSET(TH!N$1,SMALL(Dong1,ROWS($1:139)),)="1111",OFFSET(TH!L$1,SMALL(Dong1,ROWS($1:139)),),0))</f>
        <v/>
      </c>
      <c r="I152" s="61">
        <f t="shared" ca="1" si="3"/>
        <v>0</v>
      </c>
      <c r="J152" s="66"/>
    </row>
    <row r="153" spans="1:10" ht="19.5" customHeight="1">
      <c r="A153" s="60" t="str">
        <f ca="1">IF(ROWS($1:140)&gt;COUNT(Dong1),"",OFFSET(TH!B$1,SMALL(Dong1,ROWS($1:140)),))</f>
        <v/>
      </c>
      <c r="B153" s="60" t="str">
        <f ca="1">IF(ROWS($1:140)&gt;COUNT(Dong1),"",OFFSET(TH!D$1,SMALL(Dong1,ROWS($1:140)),))</f>
        <v/>
      </c>
      <c r="C153" s="61" t="str">
        <f ca="1">IF(ROWS($1:140)&gt;COUNT(Dong1),"",IF(OFFSET(TH!M$1,SMALL(Dong1,ROWS($1:140)),)="1111",OFFSET(TH!C$1,SMALL(Dong1,ROWS($1:140)),),""))</f>
        <v/>
      </c>
      <c r="D153" s="62" t="str">
        <f ca="1">IF(ROWS($1:140)&gt;COUNT(Dong1),"",IF(OFFSET(TH!N$1,SMALL(Dong1,ROWS($1:140)),)="1111",OFFSET(TH!C$1,SMALL(Dong1,ROWS($1:140)),),""))</f>
        <v/>
      </c>
      <c r="E153" s="93" t="str">
        <f ca="1">IF(ROWS($1:140)&gt;COUNT(Dong1),"",OFFSET(TH!E$1,SMALL(Dong1,ROWS($1:140)),))</f>
        <v/>
      </c>
      <c r="F153" s="64" t="str">
        <f ca="1">IF(ROWS($1:140)&gt;COUNT(Dong1),"",IF(OFFSET(TH!N$1,SMALL(Dong1,ROWS($1:140)),)="1111",OFFSET(TH!M$1,SMALL(Dong1,ROWS($1:140)),),OFFSET(TH!N$1,SMALL(Dong1,ROWS($1:140)),)))</f>
        <v/>
      </c>
      <c r="G153" s="65" t="str">
        <f ca="1">IF(ROWS($1:140)&gt;COUNT(Dong1),"",IF(OFFSET(TH!M$1,SMALL(Dong1,ROWS($1:140)),)="1111",OFFSET(TH!L$1,SMALL(Dong1,ROWS($1:140)),),0))</f>
        <v/>
      </c>
      <c r="H153" s="63" t="str">
        <f ca="1">IF(ROWS($1:140)&gt;COUNT(Dong1),"",IF(OFFSET(TH!N$1,SMALL(Dong1,ROWS($1:140)),)="1111",OFFSET(TH!L$1,SMALL(Dong1,ROWS($1:140)),),0))</f>
        <v/>
      </c>
      <c r="I153" s="61">
        <f t="shared" ca="1" si="3"/>
        <v>0</v>
      </c>
      <c r="J153" s="66"/>
    </row>
    <row r="154" spans="1:10" ht="19.5" customHeight="1">
      <c r="A154" s="60" t="str">
        <f ca="1">IF(ROWS($1:141)&gt;COUNT(Dong1),"",OFFSET(TH!B$1,SMALL(Dong1,ROWS($1:141)),))</f>
        <v/>
      </c>
      <c r="B154" s="60" t="str">
        <f ca="1">IF(ROWS($1:141)&gt;COUNT(Dong1),"",OFFSET(TH!D$1,SMALL(Dong1,ROWS($1:141)),))</f>
        <v/>
      </c>
      <c r="C154" s="61" t="str">
        <f ca="1">IF(ROWS($1:141)&gt;COUNT(Dong1),"",IF(OFFSET(TH!M$1,SMALL(Dong1,ROWS($1:141)),)="1111",OFFSET(TH!C$1,SMALL(Dong1,ROWS($1:141)),),""))</f>
        <v/>
      </c>
      <c r="D154" s="62" t="str">
        <f ca="1">IF(ROWS($1:141)&gt;COUNT(Dong1),"",IF(OFFSET(TH!N$1,SMALL(Dong1,ROWS($1:141)),)="1111",OFFSET(TH!C$1,SMALL(Dong1,ROWS($1:141)),),""))</f>
        <v/>
      </c>
      <c r="E154" s="93" t="str">
        <f ca="1">IF(ROWS($1:141)&gt;COUNT(Dong1),"",OFFSET(TH!E$1,SMALL(Dong1,ROWS($1:141)),))</f>
        <v/>
      </c>
      <c r="F154" s="64" t="str">
        <f ca="1">IF(ROWS($1:141)&gt;COUNT(Dong1),"",IF(OFFSET(TH!N$1,SMALL(Dong1,ROWS($1:141)),)="1111",OFFSET(TH!M$1,SMALL(Dong1,ROWS($1:141)),),OFFSET(TH!N$1,SMALL(Dong1,ROWS($1:141)),)))</f>
        <v/>
      </c>
      <c r="G154" s="65" t="str">
        <f ca="1">IF(ROWS($1:141)&gt;COUNT(Dong1),"",IF(OFFSET(TH!M$1,SMALL(Dong1,ROWS($1:141)),)="1111",OFFSET(TH!L$1,SMALL(Dong1,ROWS($1:141)),),0))</f>
        <v/>
      </c>
      <c r="H154" s="63" t="str">
        <f ca="1">IF(ROWS($1:141)&gt;COUNT(Dong1),"",IF(OFFSET(TH!N$1,SMALL(Dong1,ROWS($1:141)),)="1111",OFFSET(TH!L$1,SMALL(Dong1,ROWS($1:141)),),0))</f>
        <v/>
      </c>
      <c r="I154" s="61">
        <f t="shared" ca="1" si="3"/>
        <v>0</v>
      </c>
      <c r="J154" s="66"/>
    </row>
    <row r="155" spans="1:10" ht="19.5" customHeight="1">
      <c r="A155" s="60" t="str">
        <f ca="1">IF(ROWS($1:142)&gt;COUNT(Dong1),"",OFFSET(TH!B$1,SMALL(Dong1,ROWS($1:142)),))</f>
        <v/>
      </c>
      <c r="B155" s="60" t="str">
        <f ca="1">IF(ROWS($1:142)&gt;COUNT(Dong1),"",OFFSET(TH!D$1,SMALL(Dong1,ROWS($1:142)),))</f>
        <v/>
      </c>
      <c r="C155" s="61" t="str">
        <f ca="1">IF(ROWS($1:142)&gt;COUNT(Dong1),"",IF(OFFSET(TH!M$1,SMALL(Dong1,ROWS($1:142)),)="1111",OFFSET(TH!C$1,SMALL(Dong1,ROWS($1:142)),),""))</f>
        <v/>
      </c>
      <c r="D155" s="62" t="str">
        <f ca="1">IF(ROWS($1:142)&gt;COUNT(Dong1),"",IF(OFFSET(TH!N$1,SMALL(Dong1,ROWS($1:142)),)="1111",OFFSET(TH!C$1,SMALL(Dong1,ROWS($1:142)),),""))</f>
        <v/>
      </c>
      <c r="E155" s="93" t="str">
        <f ca="1">IF(ROWS($1:142)&gt;COUNT(Dong1),"",OFFSET(TH!E$1,SMALL(Dong1,ROWS($1:142)),))</f>
        <v/>
      </c>
      <c r="F155" s="64" t="str">
        <f ca="1">IF(ROWS($1:142)&gt;COUNT(Dong1),"",IF(OFFSET(TH!N$1,SMALL(Dong1,ROWS($1:142)),)="1111",OFFSET(TH!M$1,SMALL(Dong1,ROWS($1:142)),),OFFSET(TH!N$1,SMALL(Dong1,ROWS($1:142)),)))</f>
        <v/>
      </c>
      <c r="G155" s="65" t="str">
        <f ca="1">IF(ROWS($1:142)&gt;COUNT(Dong1),"",IF(OFFSET(TH!M$1,SMALL(Dong1,ROWS($1:142)),)="1111",OFFSET(TH!L$1,SMALL(Dong1,ROWS($1:142)),),0))</f>
        <v/>
      </c>
      <c r="H155" s="63" t="str">
        <f ca="1">IF(ROWS($1:142)&gt;COUNT(Dong1),"",IF(OFFSET(TH!N$1,SMALL(Dong1,ROWS($1:142)),)="1111",OFFSET(TH!L$1,SMALL(Dong1,ROWS($1:142)),),0))</f>
        <v/>
      </c>
      <c r="I155" s="61">
        <f t="shared" ca="1" si="3"/>
        <v>0</v>
      </c>
      <c r="J155" s="66"/>
    </row>
    <row r="156" spans="1:10" ht="19.5" customHeight="1">
      <c r="A156" s="60" t="str">
        <f ca="1">IF(ROWS($1:143)&gt;COUNT(Dong1),"",OFFSET(TH!B$1,SMALL(Dong1,ROWS($1:143)),))</f>
        <v/>
      </c>
      <c r="B156" s="60" t="str">
        <f ca="1">IF(ROWS($1:143)&gt;COUNT(Dong1),"",OFFSET(TH!D$1,SMALL(Dong1,ROWS($1:143)),))</f>
        <v/>
      </c>
      <c r="C156" s="61" t="str">
        <f ca="1">IF(ROWS($1:143)&gt;COUNT(Dong1),"",IF(OFFSET(TH!M$1,SMALL(Dong1,ROWS($1:143)),)="1111",OFFSET(TH!C$1,SMALL(Dong1,ROWS($1:143)),),""))</f>
        <v/>
      </c>
      <c r="D156" s="62" t="str">
        <f ca="1">IF(ROWS($1:143)&gt;COUNT(Dong1),"",IF(OFFSET(TH!N$1,SMALL(Dong1,ROWS($1:143)),)="1111",OFFSET(TH!C$1,SMALL(Dong1,ROWS($1:143)),),""))</f>
        <v/>
      </c>
      <c r="E156" s="93" t="str">
        <f ca="1">IF(ROWS($1:143)&gt;COUNT(Dong1),"",OFFSET(TH!E$1,SMALL(Dong1,ROWS($1:143)),))</f>
        <v/>
      </c>
      <c r="F156" s="64" t="str">
        <f ca="1">IF(ROWS($1:143)&gt;COUNT(Dong1),"",IF(OFFSET(TH!N$1,SMALL(Dong1,ROWS($1:143)),)="1111",OFFSET(TH!M$1,SMALL(Dong1,ROWS($1:143)),),OFFSET(TH!N$1,SMALL(Dong1,ROWS($1:143)),)))</f>
        <v/>
      </c>
      <c r="G156" s="65" t="str">
        <f ca="1">IF(ROWS($1:143)&gt;COUNT(Dong1),"",IF(OFFSET(TH!M$1,SMALL(Dong1,ROWS($1:143)),)="1111",OFFSET(TH!L$1,SMALL(Dong1,ROWS($1:143)),),0))</f>
        <v/>
      </c>
      <c r="H156" s="63" t="str">
        <f ca="1">IF(ROWS($1:143)&gt;COUNT(Dong1),"",IF(OFFSET(TH!N$1,SMALL(Dong1,ROWS($1:143)),)="1111",OFFSET(TH!L$1,SMALL(Dong1,ROWS($1:143)),),0))</f>
        <v/>
      </c>
      <c r="I156" s="61">
        <f t="shared" ca="1" si="3"/>
        <v>0</v>
      </c>
      <c r="J156" s="66"/>
    </row>
    <row r="157" spans="1:10" ht="19.5" customHeight="1">
      <c r="A157" s="60" t="str">
        <f ca="1">IF(ROWS($1:144)&gt;COUNT(Dong1),"",OFFSET(TH!B$1,SMALL(Dong1,ROWS($1:144)),))</f>
        <v/>
      </c>
      <c r="B157" s="60" t="str">
        <f ca="1">IF(ROWS($1:144)&gt;COUNT(Dong1),"",OFFSET(TH!D$1,SMALL(Dong1,ROWS($1:144)),))</f>
        <v/>
      </c>
      <c r="C157" s="61" t="str">
        <f ca="1">IF(ROWS($1:144)&gt;COUNT(Dong1),"",IF(OFFSET(TH!M$1,SMALL(Dong1,ROWS($1:144)),)="1111",OFFSET(TH!C$1,SMALL(Dong1,ROWS($1:144)),),""))</f>
        <v/>
      </c>
      <c r="D157" s="62" t="str">
        <f ca="1">IF(ROWS($1:144)&gt;COUNT(Dong1),"",IF(OFFSET(TH!N$1,SMALL(Dong1,ROWS($1:144)),)="1111",OFFSET(TH!C$1,SMALL(Dong1,ROWS($1:144)),),""))</f>
        <v/>
      </c>
      <c r="E157" s="93" t="str">
        <f ca="1">IF(ROWS($1:144)&gt;COUNT(Dong1),"",OFFSET(TH!E$1,SMALL(Dong1,ROWS($1:144)),))</f>
        <v/>
      </c>
      <c r="F157" s="64" t="str">
        <f ca="1">IF(ROWS($1:144)&gt;COUNT(Dong1),"",IF(OFFSET(TH!N$1,SMALL(Dong1,ROWS($1:144)),)="1111",OFFSET(TH!M$1,SMALL(Dong1,ROWS($1:144)),),OFFSET(TH!N$1,SMALL(Dong1,ROWS($1:144)),)))</f>
        <v/>
      </c>
      <c r="G157" s="65" t="str">
        <f ca="1">IF(ROWS($1:144)&gt;COUNT(Dong1),"",IF(OFFSET(TH!M$1,SMALL(Dong1,ROWS($1:144)),)="1111",OFFSET(TH!L$1,SMALL(Dong1,ROWS($1:144)),),0))</f>
        <v/>
      </c>
      <c r="H157" s="63" t="str">
        <f ca="1">IF(ROWS($1:144)&gt;COUNT(Dong1),"",IF(OFFSET(TH!N$1,SMALL(Dong1,ROWS($1:144)),)="1111",OFFSET(TH!L$1,SMALL(Dong1,ROWS($1:144)),),0))</f>
        <v/>
      </c>
      <c r="I157" s="61">
        <f t="shared" ca="1" si="3"/>
        <v>0</v>
      </c>
      <c r="J157" s="66"/>
    </row>
    <row r="158" spans="1:10" ht="19.5" customHeight="1">
      <c r="A158" s="60" t="str">
        <f ca="1">IF(ROWS($1:145)&gt;COUNT(Dong1),"",OFFSET(TH!B$1,SMALL(Dong1,ROWS($1:145)),))</f>
        <v/>
      </c>
      <c r="B158" s="60" t="str">
        <f ca="1">IF(ROWS($1:145)&gt;COUNT(Dong1),"",OFFSET(TH!D$1,SMALL(Dong1,ROWS($1:145)),))</f>
        <v/>
      </c>
      <c r="C158" s="61" t="str">
        <f ca="1">IF(ROWS($1:145)&gt;COUNT(Dong1),"",IF(OFFSET(TH!M$1,SMALL(Dong1,ROWS($1:145)),)="1111",OFFSET(TH!C$1,SMALL(Dong1,ROWS($1:145)),),""))</f>
        <v/>
      </c>
      <c r="D158" s="62" t="str">
        <f ca="1">IF(ROWS($1:145)&gt;COUNT(Dong1),"",IF(OFFSET(TH!N$1,SMALL(Dong1,ROWS($1:145)),)="1111",OFFSET(TH!C$1,SMALL(Dong1,ROWS($1:145)),),""))</f>
        <v/>
      </c>
      <c r="E158" s="93" t="str">
        <f ca="1">IF(ROWS($1:145)&gt;COUNT(Dong1),"",OFFSET(TH!E$1,SMALL(Dong1,ROWS($1:145)),))</f>
        <v/>
      </c>
      <c r="F158" s="64" t="str">
        <f ca="1">IF(ROWS($1:145)&gt;COUNT(Dong1),"",IF(OFFSET(TH!N$1,SMALL(Dong1,ROWS($1:145)),)="1111",OFFSET(TH!M$1,SMALL(Dong1,ROWS($1:145)),),OFFSET(TH!N$1,SMALL(Dong1,ROWS($1:145)),)))</f>
        <v/>
      </c>
      <c r="G158" s="65" t="str">
        <f ca="1">IF(ROWS($1:145)&gt;COUNT(Dong1),"",IF(OFFSET(TH!M$1,SMALL(Dong1,ROWS($1:145)),)="1111",OFFSET(TH!L$1,SMALL(Dong1,ROWS($1:145)),),0))</f>
        <v/>
      </c>
      <c r="H158" s="63" t="str">
        <f ca="1">IF(ROWS($1:145)&gt;COUNT(Dong1),"",IF(OFFSET(TH!N$1,SMALL(Dong1,ROWS($1:145)),)="1111",OFFSET(TH!L$1,SMALL(Dong1,ROWS($1:145)),),0))</f>
        <v/>
      </c>
      <c r="I158" s="61">
        <f t="shared" ca="1" si="3"/>
        <v>0</v>
      </c>
      <c r="J158" s="66"/>
    </row>
    <row r="159" spans="1:10" ht="19.5" customHeight="1">
      <c r="A159" s="60" t="str">
        <f ca="1">IF(ROWS($1:146)&gt;COUNT(Dong1),"",OFFSET(TH!B$1,SMALL(Dong1,ROWS($1:146)),))</f>
        <v/>
      </c>
      <c r="B159" s="60" t="str">
        <f ca="1">IF(ROWS($1:146)&gt;COUNT(Dong1),"",OFFSET(TH!D$1,SMALL(Dong1,ROWS($1:146)),))</f>
        <v/>
      </c>
      <c r="C159" s="61" t="str">
        <f ca="1">IF(ROWS($1:146)&gt;COUNT(Dong1),"",IF(OFFSET(TH!M$1,SMALL(Dong1,ROWS($1:146)),)="1111",OFFSET(TH!C$1,SMALL(Dong1,ROWS($1:146)),),""))</f>
        <v/>
      </c>
      <c r="D159" s="62" t="str">
        <f ca="1">IF(ROWS($1:146)&gt;COUNT(Dong1),"",IF(OFFSET(TH!N$1,SMALL(Dong1,ROWS($1:146)),)="1111",OFFSET(TH!C$1,SMALL(Dong1,ROWS($1:146)),),""))</f>
        <v/>
      </c>
      <c r="E159" s="93" t="str">
        <f ca="1">IF(ROWS($1:146)&gt;COUNT(Dong1),"",OFFSET(TH!E$1,SMALL(Dong1,ROWS($1:146)),))</f>
        <v/>
      </c>
      <c r="F159" s="64" t="str">
        <f ca="1">IF(ROWS($1:146)&gt;COUNT(Dong1),"",IF(OFFSET(TH!N$1,SMALL(Dong1,ROWS($1:146)),)="1111",OFFSET(TH!M$1,SMALL(Dong1,ROWS($1:146)),),OFFSET(TH!N$1,SMALL(Dong1,ROWS($1:146)),)))</f>
        <v/>
      </c>
      <c r="G159" s="65" t="str">
        <f ca="1">IF(ROWS($1:146)&gt;COUNT(Dong1),"",IF(OFFSET(TH!M$1,SMALL(Dong1,ROWS($1:146)),)="1111",OFFSET(TH!L$1,SMALL(Dong1,ROWS($1:146)),),0))</f>
        <v/>
      </c>
      <c r="H159" s="63" t="str">
        <f ca="1">IF(ROWS($1:146)&gt;COUNT(Dong1),"",IF(OFFSET(TH!N$1,SMALL(Dong1,ROWS($1:146)),)="1111",OFFSET(TH!L$1,SMALL(Dong1,ROWS($1:146)),),0))</f>
        <v/>
      </c>
      <c r="I159" s="61">
        <f t="shared" ca="1" si="3"/>
        <v>0</v>
      </c>
      <c r="J159" s="66"/>
    </row>
    <row r="160" spans="1:10" ht="19.5" customHeight="1">
      <c r="A160" s="60" t="str">
        <f ca="1">IF(ROWS($1:147)&gt;COUNT(Dong1),"",OFFSET(TH!B$1,SMALL(Dong1,ROWS($1:147)),))</f>
        <v/>
      </c>
      <c r="B160" s="60" t="str">
        <f ca="1">IF(ROWS($1:147)&gt;COUNT(Dong1),"",OFFSET(TH!D$1,SMALL(Dong1,ROWS($1:147)),))</f>
        <v/>
      </c>
      <c r="C160" s="61" t="str">
        <f ca="1">IF(ROWS($1:147)&gt;COUNT(Dong1),"",IF(OFFSET(TH!M$1,SMALL(Dong1,ROWS($1:147)),)="1111",OFFSET(TH!C$1,SMALL(Dong1,ROWS($1:147)),),""))</f>
        <v/>
      </c>
      <c r="D160" s="62" t="str">
        <f ca="1">IF(ROWS($1:147)&gt;COUNT(Dong1),"",IF(OFFSET(TH!N$1,SMALL(Dong1,ROWS($1:147)),)="1111",OFFSET(TH!C$1,SMALL(Dong1,ROWS($1:147)),),""))</f>
        <v/>
      </c>
      <c r="E160" s="93" t="str">
        <f ca="1">IF(ROWS($1:147)&gt;COUNT(Dong1),"",OFFSET(TH!E$1,SMALL(Dong1,ROWS($1:147)),))</f>
        <v/>
      </c>
      <c r="F160" s="64" t="str">
        <f ca="1">IF(ROWS($1:147)&gt;COUNT(Dong1),"",IF(OFFSET(TH!N$1,SMALL(Dong1,ROWS($1:147)),)="1111",OFFSET(TH!M$1,SMALL(Dong1,ROWS($1:147)),),OFFSET(TH!N$1,SMALL(Dong1,ROWS($1:147)),)))</f>
        <v/>
      </c>
      <c r="G160" s="65" t="str">
        <f ca="1">IF(ROWS($1:147)&gt;COUNT(Dong1),"",IF(OFFSET(TH!M$1,SMALL(Dong1,ROWS($1:147)),)="1111",OFFSET(TH!L$1,SMALL(Dong1,ROWS($1:147)),),0))</f>
        <v/>
      </c>
      <c r="H160" s="63" t="str">
        <f ca="1">IF(ROWS($1:147)&gt;COUNT(Dong1),"",IF(OFFSET(TH!N$1,SMALL(Dong1,ROWS($1:147)),)="1111",OFFSET(TH!L$1,SMALL(Dong1,ROWS($1:147)),),0))</f>
        <v/>
      </c>
      <c r="I160" s="61">
        <f t="shared" ca="1" si="3"/>
        <v>0</v>
      </c>
      <c r="J160" s="66"/>
    </row>
    <row r="161" spans="1:10" ht="19.5" customHeight="1">
      <c r="A161" s="60" t="str">
        <f ca="1">IF(ROWS($1:148)&gt;COUNT(Dong1),"",OFFSET(TH!B$1,SMALL(Dong1,ROWS($1:148)),))</f>
        <v/>
      </c>
      <c r="B161" s="60" t="str">
        <f ca="1">IF(ROWS($1:148)&gt;COUNT(Dong1),"",OFFSET(TH!D$1,SMALL(Dong1,ROWS($1:148)),))</f>
        <v/>
      </c>
      <c r="C161" s="61" t="str">
        <f ca="1">IF(ROWS($1:148)&gt;COUNT(Dong1),"",IF(OFFSET(TH!M$1,SMALL(Dong1,ROWS($1:148)),)="1111",OFFSET(TH!C$1,SMALL(Dong1,ROWS($1:148)),),""))</f>
        <v/>
      </c>
      <c r="D161" s="62" t="str">
        <f ca="1">IF(ROWS($1:148)&gt;COUNT(Dong1),"",IF(OFFSET(TH!N$1,SMALL(Dong1,ROWS($1:148)),)="1111",OFFSET(TH!C$1,SMALL(Dong1,ROWS($1:148)),),""))</f>
        <v/>
      </c>
      <c r="E161" s="93" t="str">
        <f ca="1">IF(ROWS($1:148)&gt;COUNT(Dong1),"",OFFSET(TH!E$1,SMALL(Dong1,ROWS($1:148)),))</f>
        <v/>
      </c>
      <c r="F161" s="64" t="str">
        <f ca="1">IF(ROWS($1:148)&gt;COUNT(Dong1),"",IF(OFFSET(TH!N$1,SMALL(Dong1,ROWS($1:148)),)="1111",OFFSET(TH!M$1,SMALL(Dong1,ROWS($1:148)),),OFFSET(TH!N$1,SMALL(Dong1,ROWS($1:148)),)))</f>
        <v/>
      </c>
      <c r="G161" s="65" t="str">
        <f ca="1">IF(ROWS($1:148)&gt;COUNT(Dong1),"",IF(OFFSET(TH!M$1,SMALL(Dong1,ROWS($1:148)),)="1111",OFFSET(TH!L$1,SMALL(Dong1,ROWS($1:148)),),0))</f>
        <v/>
      </c>
      <c r="H161" s="63" t="str">
        <f ca="1">IF(ROWS($1:148)&gt;COUNT(Dong1),"",IF(OFFSET(TH!N$1,SMALL(Dong1,ROWS($1:148)),)="1111",OFFSET(TH!L$1,SMALL(Dong1,ROWS($1:148)),),0))</f>
        <v/>
      </c>
      <c r="I161" s="61">
        <f t="shared" ca="1" si="3"/>
        <v>0</v>
      </c>
      <c r="J161" s="66"/>
    </row>
    <row r="162" spans="1:10" ht="19.5" customHeight="1">
      <c r="A162" s="60" t="str">
        <f ca="1">IF(ROWS($1:149)&gt;COUNT(Dong1),"",OFFSET(TH!B$1,SMALL(Dong1,ROWS($1:149)),))</f>
        <v/>
      </c>
      <c r="B162" s="60" t="str">
        <f ca="1">IF(ROWS($1:149)&gt;COUNT(Dong1),"",OFFSET(TH!D$1,SMALL(Dong1,ROWS($1:149)),))</f>
        <v/>
      </c>
      <c r="C162" s="61" t="str">
        <f ca="1">IF(ROWS($1:149)&gt;COUNT(Dong1),"",IF(OFFSET(TH!M$1,SMALL(Dong1,ROWS($1:149)),)="1111",OFFSET(TH!C$1,SMALL(Dong1,ROWS($1:149)),),""))</f>
        <v/>
      </c>
      <c r="D162" s="62" t="str">
        <f ca="1">IF(ROWS($1:149)&gt;COUNT(Dong1),"",IF(OFFSET(TH!N$1,SMALL(Dong1,ROWS($1:149)),)="1111",OFFSET(TH!C$1,SMALL(Dong1,ROWS($1:149)),),""))</f>
        <v/>
      </c>
      <c r="E162" s="93" t="str">
        <f ca="1">IF(ROWS($1:149)&gt;COUNT(Dong1),"",OFFSET(TH!E$1,SMALL(Dong1,ROWS($1:149)),))</f>
        <v/>
      </c>
      <c r="F162" s="64" t="str">
        <f ca="1">IF(ROWS($1:149)&gt;COUNT(Dong1),"",IF(OFFSET(TH!N$1,SMALL(Dong1,ROWS($1:149)),)="1111",OFFSET(TH!M$1,SMALL(Dong1,ROWS($1:149)),),OFFSET(TH!N$1,SMALL(Dong1,ROWS($1:149)),)))</f>
        <v/>
      </c>
      <c r="G162" s="65" t="str">
        <f ca="1">IF(ROWS($1:149)&gt;COUNT(Dong1),"",IF(OFFSET(TH!M$1,SMALL(Dong1,ROWS($1:149)),)="1111",OFFSET(TH!L$1,SMALL(Dong1,ROWS($1:149)),),0))</f>
        <v/>
      </c>
      <c r="H162" s="63" t="str">
        <f ca="1">IF(ROWS($1:149)&gt;COUNT(Dong1),"",IF(OFFSET(TH!N$1,SMALL(Dong1,ROWS($1:149)),)="1111",OFFSET(TH!L$1,SMALL(Dong1,ROWS($1:149)),),0))</f>
        <v/>
      </c>
      <c r="I162" s="61">
        <f t="shared" ca="1" si="3"/>
        <v>0</v>
      </c>
      <c r="J162" s="66"/>
    </row>
    <row r="163" spans="1:10" ht="19.5" customHeight="1">
      <c r="A163" s="60" t="str">
        <f ca="1">IF(ROWS($1:150)&gt;COUNT(Dong1),"",OFFSET(TH!B$1,SMALL(Dong1,ROWS($1:150)),))</f>
        <v/>
      </c>
      <c r="B163" s="60" t="str">
        <f ca="1">IF(ROWS($1:150)&gt;COUNT(Dong1),"",OFFSET(TH!D$1,SMALL(Dong1,ROWS($1:150)),))</f>
        <v/>
      </c>
      <c r="C163" s="61" t="str">
        <f ca="1">IF(ROWS($1:150)&gt;COUNT(Dong1),"",IF(OFFSET(TH!M$1,SMALL(Dong1,ROWS($1:150)),)="1111",OFFSET(TH!C$1,SMALL(Dong1,ROWS($1:150)),),""))</f>
        <v/>
      </c>
      <c r="D163" s="62" t="str">
        <f ca="1">IF(ROWS($1:150)&gt;COUNT(Dong1),"",IF(OFFSET(TH!N$1,SMALL(Dong1,ROWS($1:150)),)="1111",OFFSET(TH!C$1,SMALL(Dong1,ROWS($1:150)),),""))</f>
        <v/>
      </c>
      <c r="E163" s="93" t="str">
        <f ca="1">IF(ROWS($1:150)&gt;COUNT(Dong1),"",OFFSET(TH!E$1,SMALL(Dong1,ROWS($1:150)),))</f>
        <v/>
      </c>
      <c r="F163" s="64" t="str">
        <f ca="1">IF(ROWS($1:150)&gt;COUNT(Dong1),"",IF(OFFSET(TH!N$1,SMALL(Dong1,ROWS($1:150)),)="1111",OFFSET(TH!M$1,SMALL(Dong1,ROWS($1:150)),),OFFSET(TH!N$1,SMALL(Dong1,ROWS($1:150)),)))</f>
        <v/>
      </c>
      <c r="G163" s="65" t="str">
        <f ca="1">IF(ROWS($1:150)&gt;COUNT(Dong1),"",IF(OFFSET(TH!M$1,SMALL(Dong1,ROWS($1:150)),)="1111",OFFSET(TH!L$1,SMALL(Dong1,ROWS($1:150)),),0))</f>
        <v/>
      </c>
      <c r="H163" s="63" t="str">
        <f ca="1">IF(ROWS($1:150)&gt;COUNT(Dong1),"",IF(OFFSET(TH!N$1,SMALL(Dong1,ROWS($1:150)),)="1111",OFFSET(TH!L$1,SMALL(Dong1,ROWS($1:150)),),0))</f>
        <v/>
      </c>
      <c r="I163" s="61">
        <f t="shared" ca="1" si="3"/>
        <v>0</v>
      </c>
      <c r="J163" s="66"/>
    </row>
    <row r="164" spans="1:10" ht="19.5" customHeight="1">
      <c r="A164" s="60" t="str">
        <f ca="1">IF(ROWS($1:151)&gt;COUNT(Dong1),"",OFFSET(TH!B$1,SMALL(Dong1,ROWS($1:151)),))</f>
        <v/>
      </c>
      <c r="B164" s="60" t="str">
        <f ca="1">IF(ROWS($1:151)&gt;COUNT(Dong1),"",OFFSET(TH!D$1,SMALL(Dong1,ROWS($1:151)),))</f>
        <v/>
      </c>
      <c r="C164" s="61" t="str">
        <f ca="1">IF(ROWS($1:151)&gt;COUNT(Dong1),"",IF(OFFSET(TH!M$1,SMALL(Dong1,ROWS($1:151)),)="1111",OFFSET(TH!C$1,SMALL(Dong1,ROWS($1:151)),),""))</f>
        <v/>
      </c>
      <c r="D164" s="62" t="str">
        <f ca="1">IF(ROWS($1:151)&gt;COUNT(Dong1),"",IF(OFFSET(TH!N$1,SMALL(Dong1,ROWS($1:151)),)="1111",OFFSET(TH!C$1,SMALL(Dong1,ROWS($1:151)),),""))</f>
        <v/>
      </c>
      <c r="E164" s="93" t="str">
        <f ca="1">IF(ROWS($1:151)&gt;COUNT(Dong1),"",OFFSET(TH!E$1,SMALL(Dong1,ROWS($1:151)),))</f>
        <v/>
      </c>
      <c r="F164" s="64" t="str">
        <f ca="1">IF(ROWS($1:151)&gt;COUNT(Dong1),"",IF(OFFSET(TH!N$1,SMALL(Dong1,ROWS($1:151)),)="1111",OFFSET(TH!M$1,SMALL(Dong1,ROWS($1:151)),),OFFSET(TH!N$1,SMALL(Dong1,ROWS($1:151)),)))</f>
        <v/>
      </c>
      <c r="G164" s="65" t="str">
        <f ca="1">IF(ROWS($1:151)&gt;COUNT(Dong1),"",IF(OFFSET(TH!M$1,SMALL(Dong1,ROWS($1:151)),)="1111",OFFSET(TH!L$1,SMALL(Dong1,ROWS($1:151)),),0))</f>
        <v/>
      </c>
      <c r="H164" s="63" t="str">
        <f ca="1">IF(ROWS($1:151)&gt;COUNT(Dong1),"",IF(OFFSET(TH!N$1,SMALL(Dong1,ROWS($1:151)),)="1111",OFFSET(TH!L$1,SMALL(Dong1,ROWS($1:151)),),0))</f>
        <v/>
      </c>
      <c r="I164" s="61">
        <f t="shared" ca="1" si="3"/>
        <v>0</v>
      </c>
      <c r="J164" s="66"/>
    </row>
    <row r="165" spans="1:10" ht="19.5" customHeight="1">
      <c r="A165" s="60" t="str">
        <f ca="1">IF(ROWS($1:152)&gt;COUNT(Dong1),"",OFFSET(TH!B$1,SMALL(Dong1,ROWS($1:152)),))</f>
        <v/>
      </c>
      <c r="B165" s="60" t="str">
        <f ca="1">IF(ROWS($1:152)&gt;COUNT(Dong1),"",OFFSET(TH!D$1,SMALL(Dong1,ROWS($1:152)),))</f>
        <v/>
      </c>
      <c r="C165" s="61" t="str">
        <f ca="1">IF(ROWS($1:152)&gt;COUNT(Dong1),"",IF(OFFSET(TH!M$1,SMALL(Dong1,ROWS($1:152)),)="1111",OFFSET(TH!C$1,SMALL(Dong1,ROWS($1:152)),),""))</f>
        <v/>
      </c>
      <c r="D165" s="62" t="str">
        <f ca="1">IF(ROWS($1:152)&gt;COUNT(Dong1),"",IF(OFFSET(TH!N$1,SMALL(Dong1,ROWS($1:152)),)="1111",OFFSET(TH!C$1,SMALL(Dong1,ROWS($1:152)),),""))</f>
        <v/>
      </c>
      <c r="E165" s="93" t="str">
        <f ca="1">IF(ROWS($1:152)&gt;COUNT(Dong1),"",OFFSET(TH!E$1,SMALL(Dong1,ROWS($1:152)),))</f>
        <v/>
      </c>
      <c r="F165" s="64" t="str">
        <f ca="1">IF(ROWS($1:152)&gt;COUNT(Dong1),"",IF(OFFSET(TH!N$1,SMALL(Dong1,ROWS($1:152)),)="1111",OFFSET(TH!M$1,SMALL(Dong1,ROWS($1:152)),),OFFSET(TH!N$1,SMALL(Dong1,ROWS($1:152)),)))</f>
        <v/>
      </c>
      <c r="G165" s="65" t="str">
        <f ca="1">IF(ROWS($1:152)&gt;COUNT(Dong1),"",IF(OFFSET(TH!M$1,SMALL(Dong1,ROWS($1:152)),)="1111",OFFSET(TH!L$1,SMALL(Dong1,ROWS($1:152)),),0))</f>
        <v/>
      </c>
      <c r="H165" s="63" t="str">
        <f ca="1">IF(ROWS($1:152)&gt;COUNT(Dong1),"",IF(OFFSET(TH!N$1,SMALL(Dong1,ROWS($1:152)),)="1111",OFFSET(TH!L$1,SMALL(Dong1,ROWS($1:152)),),0))</f>
        <v/>
      </c>
      <c r="I165" s="61">
        <f t="shared" ca="1" si="3"/>
        <v>0</v>
      </c>
      <c r="J165" s="66"/>
    </row>
    <row r="166" spans="1:10" ht="19.5" customHeight="1">
      <c r="A166" s="60" t="str">
        <f ca="1">IF(ROWS($1:153)&gt;COUNT(Dong1),"",OFFSET(TH!B$1,SMALL(Dong1,ROWS($1:153)),))</f>
        <v/>
      </c>
      <c r="B166" s="60" t="str">
        <f ca="1">IF(ROWS($1:153)&gt;COUNT(Dong1),"",OFFSET(TH!D$1,SMALL(Dong1,ROWS($1:153)),))</f>
        <v/>
      </c>
      <c r="C166" s="61" t="str">
        <f ca="1">IF(ROWS($1:153)&gt;COUNT(Dong1),"",IF(OFFSET(TH!M$1,SMALL(Dong1,ROWS($1:153)),)="1111",OFFSET(TH!C$1,SMALL(Dong1,ROWS($1:153)),),""))</f>
        <v/>
      </c>
      <c r="D166" s="62" t="str">
        <f ca="1">IF(ROWS($1:153)&gt;COUNT(Dong1),"",IF(OFFSET(TH!N$1,SMALL(Dong1,ROWS($1:153)),)="1111",OFFSET(TH!C$1,SMALL(Dong1,ROWS($1:153)),),""))</f>
        <v/>
      </c>
      <c r="E166" s="93" t="str">
        <f ca="1">IF(ROWS($1:153)&gt;COUNT(Dong1),"",OFFSET(TH!E$1,SMALL(Dong1,ROWS($1:153)),))</f>
        <v/>
      </c>
      <c r="F166" s="64" t="str">
        <f ca="1">IF(ROWS($1:153)&gt;COUNT(Dong1),"",IF(OFFSET(TH!N$1,SMALL(Dong1,ROWS($1:153)),)="1111",OFFSET(TH!M$1,SMALL(Dong1,ROWS($1:153)),),OFFSET(TH!N$1,SMALL(Dong1,ROWS($1:153)),)))</f>
        <v/>
      </c>
      <c r="G166" s="65" t="str">
        <f ca="1">IF(ROWS($1:153)&gt;COUNT(Dong1),"",IF(OFFSET(TH!M$1,SMALL(Dong1,ROWS($1:153)),)="1111",OFFSET(TH!L$1,SMALL(Dong1,ROWS($1:153)),),0))</f>
        <v/>
      </c>
      <c r="H166" s="63" t="str">
        <f ca="1">IF(ROWS($1:153)&gt;COUNT(Dong1),"",IF(OFFSET(TH!N$1,SMALL(Dong1,ROWS($1:153)),)="1111",OFFSET(TH!L$1,SMALL(Dong1,ROWS($1:153)),),0))</f>
        <v/>
      </c>
      <c r="I166" s="61">
        <f t="shared" ca="1" si="3"/>
        <v>0</v>
      </c>
      <c r="J166" s="66"/>
    </row>
    <row r="167" spans="1:10" ht="19.5" customHeight="1">
      <c r="A167" s="60" t="str">
        <f ca="1">IF(ROWS($1:154)&gt;COUNT(Dong1),"",OFFSET(TH!B$1,SMALL(Dong1,ROWS($1:154)),))</f>
        <v/>
      </c>
      <c r="B167" s="60" t="str">
        <f ca="1">IF(ROWS($1:154)&gt;COUNT(Dong1),"",OFFSET(TH!D$1,SMALL(Dong1,ROWS($1:154)),))</f>
        <v/>
      </c>
      <c r="C167" s="61" t="str">
        <f ca="1">IF(ROWS($1:154)&gt;COUNT(Dong1),"",IF(OFFSET(TH!M$1,SMALL(Dong1,ROWS($1:154)),)="1111",OFFSET(TH!C$1,SMALL(Dong1,ROWS($1:154)),),""))</f>
        <v/>
      </c>
      <c r="D167" s="62" t="str">
        <f ca="1">IF(ROWS($1:154)&gt;COUNT(Dong1),"",IF(OFFSET(TH!N$1,SMALL(Dong1,ROWS($1:154)),)="1111",OFFSET(TH!C$1,SMALL(Dong1,ROWS($1:154)),),""))</f>
        <v/>
      </c>
      <c r="E167" s="93" t="str">
        <f ca="1">IF(ROWS($1:154)&gt;COUNT(Dong1),"",OFFSET(TH!E$1,SMALL(Dong1,ROWS($1:154)),))</f>
        <v/>
      </c>
      <c r="F167" s="64" t="str">
        <f ca="1">IF(ROWS($1:154)&gt;COUNT(Dong1),"",IF(OFFSET(TH!N$1,SMALL(Dong1,ROWS($1:154)),)="1111",OFFSET(TH!M$1,SMALL(Dong1,ROWS($1:154)),),OFFSET(TH!N$1,SMALL(Dong1,ROWS($1:154)),)))</f>
        <v/>
      </c>
      <c r="G167" s="65" t="str">
        <f ca="1">IF(ROWS($1:154)&gt;COUNT(Dong1),"",IF(OFFSET(TH!M$1,SMALL(Dong1,ROWS($1:154)),)="1111",OFFSET(TH!L$1,SMALL(Dong1,ROWS($1:154)),),0))</f>
        <v/>
      </c>
      <c r="H167" s="63" t="str">
        <f ca="1">IF(ROWS($1:154)&gt;COUNT(Dong1),"",IF(OFFSET(TH!N$1,SMALL(Dong1,ROWS($1:154)),)="1111",OFFSET(TH!L$1,SMALL(Dong1,ROWS($1:154)),),0))</f>
        <v/>
      </c>
      <c r="I167" s="61">
        <f t="shared" ca="1" si="3"/>
        <v>0</v>
      </c>
      <c r="J167" s="66"/>
    </row>
    <row r="168" spans="1:10" ht="19.5" customHeight="1">
      <c r="A168" s="60" t="str">
        <f ca="1">IF(ROWS($1:155)&gt;COUNT(Dong1),"",OFFSET(TH!B$1,SMALL(Dong1,ROWS($1:155)),))</f>
        <v/>
      </c>
      <c r="B168" s="60" t="str">
        <f ca="1">IF(ROWS($1:155)&gt;COUNT(Dong1),"",OFFSET(TH!D$1,SMALL(Dong1,ROWS($1:155)),))</f>
        <v/>
      </c>
      <c r="C168" s="61" t="str">
        <f ca="1">IF(ROWS($1:155)&gt;COUNT(Dong1),"",IF(OFFSET(TH!M$1,SMALL(Dong1,ROWS($1:155)),)="1111",OFFSET(TH!C$1,SMALL(Dong1,ROWS($1:155)),),""))</f>
        <v/>
      </c>
      <c r="D168" s="62" t="str">
        <f ca="1">IF(ROWS($1:155)&gt;COUNT(Dong1),"",IF(OFFSET(TH!N$1,SMALL(Dong1,ROWS($1:155)),)="1111",OFFSET(TH!C$1,SMALL(Dong1,ROWS($1:155)),),""))</f>
        <v/>
      </c>
      <c r="E168" s="93" t="str">
        <f ca="1">IF(ROWS($1:155)&gt;COUNT(Dong1),"",OFFSET(TH!E$1,SMALL(Dong1,ROWS($1:155)),))</f>
        <v/>
      </c>
      <c r="F168" s="64" t="str">
        <f ca="1">IF(ROWS($1:155)&gt;COUNT(Dong1),"",IF(OFFSET(TH!N$1,SMALL(Dong1,ROWS($1:155)),)="1111",OFFSET(TH!M$1,SMALL(Dong1,ROWS($1:155)),),OFFSET(TH!N$1,SMALL(Dong1,ROWS($1:155)),)))</f>
        <v/>
      </c>
      <c r="G168" s="65" t="str">
        <f ca="1">IF(ROWS($1:155)&gt;COUNT(Dong1),"",IF(OFFSET(TH!M$1,SMALL(Dong1,ROWS($1:155)),)="1111",OFFSET(TH!L$1,SMALL(Dong1,ROWS($1:155)),),0))</f>
        <v/>
      </c>
      <c r="H168" s="63" t="str">
        <f ca="1">IF(ROWS($1:155)&gt;COUNT(Dong1),"",IF(OFFSET(TH!N$1,SMALL(Dong1,ROWS($1:155)),)="1111",OFFSET(TH!L$1,SMALL(Dong1,ROWS($1:155)),),0))</f>
        <v/>
      </c>
      <c r="I168" s="61">
        <f t="shared" ca="1" si="3"/>
        <v>0</v>
      </c>
      <c r="J168" s="66"/>
    </row>
    <row r="169" spans="1:10" ht="19.5" customHeight="1">
      <c r="A169" s="60" t="str">
        <f ca="1">IF(ROWS($1:156)&gt;COUNT(Dong1),"",OFFSET(TH!B$1,SMALL(Dong1,ROWS($1:156)),))</f>
        <v/>
      </c>
      <c r="B169" s="60" t="str">
        <f ca="1">IF(ROWS($1:156)&gt;COUNT(Dong1),"",OFFSET(TH!D$1,SMALL(Dong1,ROWS($1:156)),))</f>
        <v/>
      </c>
      <c r="C169" s="61" t="str">
        <f ca="1">IF(ROWS($1:156)&gt;COUNT(Dong1),"",IF(OFFSET(TH!M$1,SMALL(Dong1,ROWS($1:156)),)="1111",OFFSET(TH!C$1,SMALL(Dong1,ROWS($1:156)),),""))</f>
        <v/>
      </c>
      <c r="D169" s="62" t="str">
        <f ca="1">IF(ROWS($1:156)&gt;COUNT(Dong1),"",IF(OFFSET(TH!N$1,SMALL(Dong1,ROWS($1:156)),)="1111",OFFSET(TH!C$1,SMALL(Dong1,ROWS($1:156)),),""))</f>
        <v/>
      </c>
      <c r="E169" s="93" t="str">
        <f ca="1">IF(ROWS($1:156)&gt;COUNT(Dong1),"",OFFSET(TH!E$1,SMALL(Dong1,ROWS($1:156)),))</f>
        <v/>
      </c>
      <c r="F169" s="64" t="str">
        <f ca="1">IF(ROWS($1:156)&gt;COUNT(Dong1),"",IF(OFFSET(TH!N$1,SMALL(Dong1,ROWS($1:156)),)="1111",OFFSET(TH!M$1,SMALL(Dong1,ROWS($1:156)),),OFFSET(TH!N$1,SMALL(Dong1,ROWS($1:156)),)))</f>
        <v/>
      </c>
      <c r="G169" s="65" t="str">
        <f ca="1">IF(ROWS($1:156)&gt;COUNT(Dong1),"",IF(OFFSET(TH!M$1,SMALL(Dong1,ROWS($1:156)),)="1111",OFFSET(TH!L$1,SMALL(Dong1,ROWS($1:156)),),0))</f>
        <v/>
      </c>
      <c r="H169" s="63" t="str">
        <f ca="1">IF(ROWS($1:156)&gt;COUNT(Dong1),"",IF(OFFSET(TH!N$1,SMALL(Dong1,ROWS($1:156)),)="1111",OFFSET(TH!L$1,SMALL(Dong1,ROWS($1:156)),),0))</f>
        <v/>
      </c>
      <c r="I169" s="61">
        <f t="shared" ca="1" si="3"/>
        <v>0</v>
      </c>
      <c r="J169" s="66"/>
    </row>
    <row r="170" spans="1:10" ht="19.5" customHeight="1">
      <c r="A170" s="60" t="str">
        <f ca="1">IF(ROWS($1:157)&gt;COUNT(Dong1),"",OFFSET(TH!B$1,SMALL(Dong1,ROWS($1:157)),))</f>
        <v/>
      </c>
      <c r="B170" s="60" t="str">
        <f ca="1">IF(ROWS($1:157)&gt;COUNT(Dong1),"",OFFSET(TH!D$1,SMALL(Dong1,ROWS($1:157)),))</f>
        <v/>
      </c>
      <c r="C170" s="61" t="str">
        <f ca="1">IF(ROWS($1:157)&gt;COUNT(Dong1),"",IF(OFFSET(TH!M$1,SMALL(Dong1,ROWS($1:157)),)="1111",OFFSET(TH!C$1,SMALL(Dong1,ROWS($1:157)),),""))</f>
        <v/>
      </c>
      <c r="D170" s="62" t="str">
        <f ca="1">IF(ROWS($1:157)&gt;COUNT(Dong1),"",IF(OFFSET(TH!N$1,SMALL(Dong1,ROWS($1:157)),)="1111",OFFSET(TH!C$1,SMALL(Dong1,ROWS($1:157)),),""))</f>
        <v/>
      </c>
      <c r="E170" s="93" t="str">
        <f ca="1">IF(ROWS($1:157)&gt;COUNT(Dong1),"",OFFSET(TH!E$1,SMALL(Dong1,ROWS($1:157)),))</f>
        <v/>
      </c>
      <c r="F170" s="64" t="str">
        <f ca="1">IF(ROWS($1:157)&gt;COUNT(Dong1),"",IF(OFFSET(TH!N$1,SMALL(Dong1,ROWS($1:157)),)="1111",OFFSET(TH!M$1,SMALL(Dong1,ROWS($1:157)),),OFFSET(TH!N$1,SMALL(Dong1,ROWS($1:157)),)))</f>
        <v/>
      </c>
      <c r="G170" s="65" t="str">
        <f ca="1">IF(ROWS($1:157)&gt;COUNT(Dong1),"",IF(OFFSET(TH!M$1,SMALL(Dong1,ROWS($1:157)),)="1111",OFFSET(TH!L$1,SMALL(Dong1,ROWS($1:157)),),0))</f>
        <v/>
      </c>
      <c r="H170" s="63" t="str">
        <f ca="1">IF(ROWS($1:157)&gt;COUNT(Dong1),"",IF(OFFSET(TH!N$1,SMALL(Dong1,ROWS($1:157)),)="1111",OFFSET(TH!L$1,SMALL(Dong1,ROWS($1:157)),),0))</f>
        <v/>
      </c>
      <c r="I170" s="61">
        <f t="shared" ca="1" si="3"/>
        <v>0</v>
      </c>
      <c r="J170" s="66"/>
    </row>
    <row r="171" spans="1:10" ht="19.5" customHeight="1">
      <c r="A171" s="60" t="str">
        <f ca="1">IF(ROWS($1:158)&gt;COUNT(Dong1),"",OFFSET(TH!B$1,SMALL(Dong1,ROWS($1:158)),))</f>
        <v/>
      </c>
      <c r="B171" s="60" t="str">
        <f ca="1">IF(ROWS($1:158)&gt;COUNT(Dong1),"",OFFSET(TH!D$1,SMALL(Dong1,ROWS($1:158)),))</f>
        <v/>
      </c>
      <c r="C171" s="61" t="str">
        <f ca="1">IF(ROWS($1:158)&gt;COUNT(Dong1),"",IF(OFFSET(TH!M$1,SMALL(Dong1,ROWS($1:158)),)="1111",OFFSET(TH!C$1,SMALL(Dong1,ROWS($1:158)),),""))</f>
        <v/>
      </c>
      <c r="D171" s="62" t="str">
        <f ca="1">IF(ROWS($1:158)&gt;COUNT(Dong1),"",IF(OFFSET(TH!N$1,SMALL(Dong1,ROWS($1:158)),)="1111",OFFSET(TH!C$1,SMALL(Dong1,ROWS($1:158)),),""))</f>
        <v/>
      </c>
      <c r="E171" s="93" t="str">
        <f ca="1">IF(ROWS($1:158)&gt;COUNT(Dong1),"",OFFSET(TH!E$1,SMALL(Dong1,ROWS($1:158)),))</f>
        <v/>
      </c>
      <c r="F171" s="64" t="str">
        <f ca="1">IF(ROWS($1:158)&gt;COUNT(Dong1),"",IF(OFFSET(TH!N$1,SMALL(Dong1,ROWS($1:158)),)="1111",OFFSET(TH!M$1,SMALL(Dong1,ROWS($1:158)),),OFFSET(TH!N$1,SMALL(Dong1,ROWS($1:158)),)))</f>
        <v/>
      </c>
      <c r="G171" s="65" t="str">
        <f ca="1">IF(ROWS($1:158)&gt;COUNT(Dong1),"",IF(OFFSET(TH!M$1,SMALL(Dong1,ROWS($1:158)),)="1111",OFFSET(TH!L$1,SMALL(Dong1,ROWS($1:158)),),0))</f>
        <v/>
      </c>
      <c r="H171" s="63" t="str">
        <f ca="1">IF(ROWS($1:158)&gt;COUNT(Dong1),"",IF(OFFSET(TH!N$1,SMALL(Dong1,ROWS($1:158)),)="1111",OFFSET(TH!L$1,SMALL(Dong1,ROWS($1:158)),),0))</f>
        <v/>
      </c>
      <c r="I171" s="61">
        <f t="shared" ca="1" si="3"/>
        <v>0</v>
      </c>
      <c r="J171" s="66"/>
    </row>
    <row r="172" spans="1:10" ht="19.5" customHeight="1">
      <c r="A172" s="60" t="str">
        <f ca="1">IF(ROWS($1:159)&gt;COUNT(Dong1),"",OFFSET(TH!B$1,SMALL(Dong1,ROWS($1:159)),))</f>
        <v/>
      </c>
      <c r="B172" s="60" t="str">
        <f ca="1">IF(ROWS($1:159)&gt;COUNT(Dong1),"",OFFSET(TH!D$1,SMALL(Dong1,ROWS($1:159)),))</f>
        <v/>
      </c>
      <c r="C172" s="61" t="str">
        <f ca="1">IF(ROWS($1:159)&gt;COUNT(Dong1),"",IF(OFFSET(TH!M$1,SMALL(Dong1,ROWS($1:159)),)="1111",OFFSET(TH!C$1,SMALL(Dong1,ROWS($1:159)),),""))</f>
        <v/>
      </c>
      <c r="D172" s="62" t="str">
        <f ca="1">IF(ROWS($1:159)&gt;COUNT(Dong1),"",IF(OFFSET(TH!N$1,SMALL(Dong1,ROWS($1:159)),)="1111",OFFSET(TH!C$1,SMALL(Dong1,ROWS($1:159)),),""))</f>
        <v/>
      </c>
      <c r="E172" s="93" t="str">
        <f ca="1">IF(ROWS($1:159)&gt;COUNT(Dong1),"",OFFSET(TH!E$1,SMALL(Dong1,ROWS($1:159)),))</f>
        <v/>
      </c>
      <c r="F172" s="64" t="str">
        <f ca="1">IF(ROWS($1:159)&gt;COUNT(Dong1),"",IF(OFFSET(TH!N$1,SMALL(Dong1,ROWS($1:159)),)="1111",OFFSET(TH!M$1,SMALL(Dong1,ROWS($1:159)),),OFFSET(TH!N$1,SMALL(Dong1,ROWS($1:159)),)))</f>
        <v/>
      </c>
      <c r="G172" s="65" t="str">
        <f ca="1">IF(ROWS($1:159)&gt;COUNT(Dong1),"",IF(OFFSET(TH!M$1,SMALL(Dong1,ROWS($1:159)),)="1111",OFFSET(TH!L$1,SMALL(Dong1,ROWS($1:159)),),0))</f>
        <v/>
      </c>
      <c r="H172" s="63" t="str">
        <f ca="1">IF(ROWS($1:159)&gt;COUNT(Dong1),"",IF(OFFSET(TH!N$1,SMALL(Dong1,ROWS($1:159)),)="1111",OFFSET(TH!L$1,SMALL(Dong1,ROWS($1:159)),),0))</f>
        <v/>
      </c>
      <c r="I172" s="61">
        <f t="shared" ca="1" si="3"/>
        <v>0</v>
      </c>
      <c r="J172" s="66"/>
    </row>
    <row r="173" spans="1:10" ht="19.5" customHeight="1">
      <c r="A173" s="60" t="str">
        <f ca="1">IF(ROWS($1:160)&gt;COUNT(Dong1),"",OFFSET(TH!B$1,SMALL(Dong1,ROWS($1:160)),))</f>
        <v/>
      </c>
      <c r="B173" s="60" t="str">
        <f ca="1">IF(ROWS($1:160)&gt;COUNT(Dong1),"",OFFSET(TH!D$1,SMALL(Dong1,ROWS($1:160)),))</f>
        <v/>
      </c>
      <c r="C173" s="61" t="str">
        <f ca="1">IF(ROWS($1:160)&gt;COUNT(Dong1),"",IF(OFFSET(TH!M$1,SMALL(Dong1,ROWS($1:160)),)="1111",OFFSET(TH!C$1,SMALL(Dong1,ROWS($1:160)),),""))</f>
        <v/>
      </c>
      <c r="D173" s="62" t="str">
        <f ca="1">IF(ROWS($1:160)&gt;COUNT(Dong1),"",IF(OFFSET(TH!N$1,SMALL(Dong1,ROWS($1:160)),)="1111",OFFSET(TH!C$1,SMALL(Dong1,ROWS($1:160)),),""))</f>
        <v/>
      </c>
      <c r="E173" s="93" t="str">
        <f ca="1">IF(ROWS($1:160)&gt;COUNT(Dong1),"",OFFSET(TH!E$1,SMALL(Dong1,ROWS($1:160)),))</f>
        <v/>
      </c>
      <c r="F173" s="64" t="str">
        <f ca="1">IF(ROWS($1:160)&gt;COUNT(Dong1),"",IF(OFFSET(TH!N$1,SMALL(Dong1,ROWS($1:160)),)="1111",OFFSET(TH!M$1,SMALL(Dong1,ROWS($1:160)),),OFFSET(TH!N$1,SMALL(Dong1,ROWS($1:160)),)))</f>
        <v/>
      </c>
      <c r="G173" s="65" t="str">
        <f ca="1">IF(ROWS($1:160)&gt;COUNT(Dong1),"",IF(OFFSET(TH!M$1,SMALL(Dong1,ROWS($1:160)),)="1111",OFFSET(TH!L$1,SMALL(Dong1,ROWS($1:160)),),0))</f>
        <v/>
      </c>
      <c r="H173" s="63" t="str">
        <f ca="1">IF(ROWS($1:160)&gt;COUNT(Dong1),"",IF(OFFSET(TH!N$1,SMALL(Dong1,ROWS($1:160)),)="1111",OFFSET(TH!L$1,SMALL(Dong1,ROWS($1:160)),),0))</f>
        <v/>
      </c>
      <c r="I173" s="61">
        <f t="shared" ca="1" si="3"/>
        <v>0</v>
      </c>
      <c r="J173" s="66"/>
    </row>
    <row r="174" spans="1:10" ht="19.5" customHeight="1">
      <c r="A174" s="60" t="str">
        <f ca="1">IF(ROWS($1:161)&gt;COUNT(Dong1),"",OFFSET(TH!B$1,SMALL(Dong1,ROWS($1:161)),))</f>
        <v/>
      </c>
      <c r="B174" s="60" t="str">
        <f ca="1">IF(ROWS($1:161)&gt;COUNT(Dong1),"",OFFSET(TH!D$1,SMALL(Dong1,ROWS($1:161)),))</f>
        <v/>
      </c>
      <c r="C174" s="61" t="str">
        <f ca="1">IF(ROWS($1:161)&gt;COUNT(Dong1),"",IF(OFFSET(TH!M$1,SMALL(Dong1,ROWS($1:161)),)="1111",OFFSET(TH!C$1,SMALL(Dong1,ROWS($1:161)),),""))</f>
        <v/>
      </c>
      <c r="D174" s="62" t="str">
        <f ca="1">IF(ROWS($1:161)&gt;COUNT(Dong1),"",IF(OFFSET(TH!N$1,SMALL(Dong1,ROWS($1:161)),)="1111",OFFSET(TH!C$1,SMALL(Dong1,ROWS($1:161)),),""))</f>
        <v/>
      </c>
      <c r="E174" s="93" t="str">
        <f ca="1">IF(ROWS($1:161)&gt;COUNT(Dong1),"",OFFSET(TH!E$1,SMALL(Dong1,ROWS($1:161)),))</f>
        <v/>
      </c>
      <c r="F174" s="64" t="str">
        <f ca="1">IF(ROWS($1:161)&gt;COUNT(Dong1),"",IF(OFFSET(TH!N$1,SMALL(Dong1,ROWS($1:161)),)="1111",OFFSET(TH!M$1,SMALL(Dong1,ROWS($1:161)),),OFFSET(TH!N$1,SMALL(Dong1,ROWS($1:161)),)))</f>
        <v/>
      </c>
      <c r="G174" s="65" t="str">
        <f ca="1">IF(ROWS($1:161)&gt;COUNT(Dong1),"",IF(OFFSET(TH!M$1,SMALL(Dong1,ROWS($1:161)),)="1111",OFFSET(TH!L$1,SMALL(Dong1,ROWS($1:161)),),0))</f>
        <v/>
      </c>
      <c r="H174" s="63" t="str">
        <f ca="1">IF(ROWS($1:161)&gt;COUNT(Dong1),"",IF(OFFSET(TH!N$1,SMALL(Dong1,ROWS($1:161)),)="1111",OFFSET(TH!L$1,SMALL(Dong1,ROWS($1:161)),),0))</f>
        <v/>
      </c>
      <c r="I174" s="61">
        <f t="shared" ca="1" si="3"/>
        <v>0</v>
      </c>
      <c r="J174" s="66"/>
    </row>
    <row r="175" spans="1:10" ht="19.5" customHeight="1">
      <c r="A175" s="60" t="str">
        <f ca="1">IF(ROWS($1:162)&gt;COUNT(Dong1),"",OFFSET(TH!B$1,SMALL(Dong1,ROWS($1:162)),))</f>
        <v/>
      </c>
      <c r="B175" s="60" t="str">
        <f ca="1">IF(ROWS($1:162)&gt;COUNT(Dong1),"",OFFSET(TH!D$1,SMALL(Dong1,ROWS($1:162)),))</f>
        <v/>
      </c>
      <c r="C175" s="61" t="str">
        <f ca="1">IF(ROWS($1:162)&gt;COUNT(Dong1),"",IF(OFFSET(TH!M$1,SMALL(Dong1,ROWS($1:162)),)="1111",OFFSET(TH!C$1,SMALL(Dong1,ROWS($1:162)),),""))</f>
        <v/>
      </c>
      <c r="D175" s="62" t="str">
        <f ca="1">IF(ROWS($1:162)&gt;COUNT(Dong1),"",IF(OFFSET(TH!N$1,SMALL(Dong1,ROWS($1:162)),)="1111",OFFSET(TH!C$1,SMALL(Dong1,ROWS($1:162)),),""))</f>
        <v/>
      </c>
      <c r="E175" s="93" t="str">
        <f ca="1">IF(ROWS($1:162)&gt;COUNT(Dong1),"",OFFSET(TH!E$1,SMALL(Dong1,ROWS($1:162)),))</f>
        <v/>
      </c>
      <c r="F175" s="64" t="str">
        <f ca="1">IF(ROWS($1:162)&gt;COUNT(Dong1),"",IF(OFFSET(TH!N$1,SMALL(Dong1,ROWS($1:162)),)="1111",OFFSET(TH!M$1,SMALL(Dong1,ROWS($1:162)),),OFFSET(TH!N$1,SMALL(Dong1,ROWS($1:162)),)))</f>
        <v/>
      </c>
      <c r="G175" s="65" t="str">
        <f ca="1">IF(ROWS($1:162)&gt;COUNT(Dong1),"",IF(OFFSET(TH!M$1,SMALL(Dong1,ROWS($1:162)),)="1111",OFFSET(TH!L$1,SMALL(Dong1,ROWS($1:162)),),0))</f>
        <v/>
      </c>
      <c r="H175" s="63" t="str">
        <f ca="1">IF(ROWS($1:162)&gt;COUNT(Dong1),"",IF(OFFSET(TH!N$1,SMALL(Dong1,ROWS($1:162)),)="1111",OFFSET(TH!L$1,SMALL(Dong1,ROWS($1:162)),),0))</f>
        <v/>
      </c>
      <c r="I175" s="61">
        <f t="shared" ca="1" si="3"/>
        <v>0</v>
      </c>
      <c r="J175" s="66"/>
    </row>
    <row r="176" spans="1:10" ht="19.5" customHeight="1">
      <c r="A176" s="60" t="str">
        <f ca="1">IF(ROWS($1:163)&gt;COUNT(Dong1),"",OFFSET(TH!B$1,SMALL(Dong1,ROWS($1:163)),))</f>
        <v/>
      </c>
      <c r="B176" s="60" t="str">
        <f ca="1">IF(ROWS($1:163)&gt;COUNT(Dong1),"",OFFSET(TH!D$1,SMALL(Dong1,ROWS($1:163)),))</f>
        <v/>
      </c>
      <c r="C176" s="61" t="str">
        <f ca="1">IF(ROWS($1:163)&gt;COUNT(Dong1),"",IF(OFFSET(TH!M$1,SMALL(Dong1,ROWS($1:163)),)="1111",OFFSET(TH!C$1,SMALL(Dong1,ROWS($1:163)),),""))</f>
        <v/>
      </c>
      <c r="D176" s="62" t="str">
        <f ca="1">IF(ROWS($1:163)&gt;COUNT(Dong1),"",IF(OFFSET(TH!N$1,SMALL(Dong1,ROWS($1:163)),)="1111",OFFSET(TH!C$1,SMALL(Dong1,ROWS($1:163)),),""))</f>
        <v/>
      </c>
      <c r="E176" s="93" t="str">
        <f ca="1">IF(ROWS($1:163)&gt;COUNT(Dong1),"",OFFSET(TH!E$1,SMALL(Dong1,ROWS($1:163)),))</f>
        <v/>
      </c>
      <c r="F176" s="64" t="str">
        <f ca="1">IF(ROWS($1:163)&gt;COUNT(Dong1),"",IF(OFFSET(TH!N$1,SMALL(Dong1,ROWS($1:163)),)="1111",OFFSET(TH!M$1,SMALL(Dong1,ROWS($1:163)),),OFFSET(TH!N$1,SMALL(Dong1,ROWS($1:163)),)))</f>
        <v/>
      </c>
      <c r="G176" s="65" t="str">
        <f ca="1">IF(ROWS($1:163)&gt;COUNT(Dong1),"",IF(OFFSET(TH!M$1,SMALL(Dong1,ROWS($1:163)),)="1111",OFFSET(TH!L$1,SMALL(Dong1,ROWS($1:163)),),0))</f>
        <v/>
      </c>
      <c r="H176" s="63" t="str">
        <f ca="1">IF(ROWS($1:163)&gt;COUNT(Dong1),"",IF(OFFSET(TH!N$1,SMALL(Dong1,ROWS($1:163)),)="1111",OFFSET(TH!L$1,SMALL(Dong1,ROWS($1:163)),),0))</f>
        <v/>
      </c>
      <c r="I176" s="61">
        <f t="shared" ca="1" si="3"/>
        <v>0</v>
      </c>
      <c r="J176" s="66"/>
    </row>
    <row r="177" spans="1:10" ht="19.5" customHeight="1">
      <c r="A177" s="60" t="str">
        <f ca="1">IF(ROWS($1:164)&gt;COUNT(Dong1),"",OFFSET(TH!B$1,SMALL(Dong1,ROWS($1:164)),))</f>
        <v/>
      </c>
      <c r="B177" s="60" t="str">
        <f ca="1">IF(ROWS($1:164)&gt;COUNT(Dong1),"",OFFSET(TH!D$1,SMALL(Dong1,ROWS($1:164)),))</f>
        <v/>
      </c>
      <c r="C177" s="61" t="str">
        <f ca="1">IF(ROWS($1:164)&gt;COUNT(Dong1),"",IF(OFFSET(TH!M$1,SMALL(Dong1,ROWS($1:164)),)="1111",OFFSET(TH!C$1,SMALL(Dong1,ROWS($1:164)),),""))</f>
        <v/>
      </c>
      <c r="D177" s="62" t="str">
        <f ca="1">IF(ROWS($1:164)&gt;COUNT(Dong1),"",IF(OFFSET(TH!N$1,SMALL(Dong1,ROWS($1:164)),)="1111",OFFSET(TH!C$1,SMALL(Dong1,ROWS($1:164)),),""))</f>
        <v/>
      </c>
      <c r="E177" s="93" t="str">
        <f ca="1">IF(ROWS($1:164)&gt;COUNT(Dong1),"",OFFSET(TH!E$1,SMALL(Dong1,ROWS($1:164)),))</f>
        <v/>
      </c>
      <c r="F177" s="64" t="str">
        <f ca="1">IF(ROWS($1:164)&gt;COUNT(Dong1),"",IF(OFFSET(TH!N$1,SMALL(Dong1,ROWS($1:164)),)="1111",OFFSET(TH!M$1,SMALL(Dong1,ROWS($1:164)),),OFFSET(TH!N$1,SMALL(Dong1,ROWS($1:164)),)))</f>
        <v/>
      </c>
      <c r="G177" s="65" t="str">
        <f ca="1">IF(ROWS($1:164)&gt;COUNT(Dong1),"",IF(OFFSET(TH!M$1,SMALL(Dong1,ROWS($1:164)),)="1111",OFFSET(TH!L$1,SMALL(Dong1,ROWS($1:164)),),0))</f>
        <v/>
      </c>
      <c r="H177" s="63" t="str">
        <f ca="1">IF(ROWS($1:164)&gt;COUNT(Dong1),"",IF(OFFSET(TH!N$1,SMALL(Dong1,ROWS($1:164)),)="1111",OFFSET(TH!L$1,SMALL(Dong1,ROWS($1:164)),),0))</f>
        <v/>
      </c>
      <c r="I177" s="61">
        <f t="shared" ca="1" si="3"/>
        <v>0</v>
      </c>
      <c r="J177" s="66"/>
    </row>
    <row r="178" spans="1:10" ht="19.5" customHeight="1">
      <c r="A178" s="60" t="str">
        <f ca="1">IF(ROWS($1:165)&gt;COUNT(Dong1),"",OFFSET(TH!B$1,SMALL(Dong1,ROWS($1:165)),))</f>
        <v/>
      </c>
      <c r="B178" s="60" t="str">
        <f ca="1">IF(ROWS($1:165)&gt;COUNT(Dong1),"",OFFSET(TH!D$1,SMALL(Dong1,ROWS($1:165)),))</f>
        <v/>
      </c>
      <c r="C178" s="61" t="str">
        <f ca="1">IF(ROWS($1:165)&gt;COUNT(Dong1),"",IF(OFFSET(TH!M$1,SMALL(Dong1,ROWS($1:165)),)="1111",OFFSET(TH!C$1,SMALL(Dong1,ROWS($1:165)),),""))</f>
        <v/>
      </c>
      <c r="D178" s="62" t="str">
        <f ca="1">IF(ROWS($1:165)&gt;COUNT(Dong1),"",IF(OFFSET(TH!N$1,SMALL(Dong1,ROWS($1:165)),)="1111",OFFSET(TH!C$1,SMALL(Dong1,ROWS($1:165)),),""))</f>
        <v/>
      </c>
      <c r="E178" s="93" t="str">
        <f ca="1">IF(ROWS($1:165)&gt;COUNT(Dong1),"",OFFSET(TH!E$1,SMALL(Dong1,ROWS($1:165)),))</f>
        <v/>
      </c>
      <c r="F178" s="64" t="str">
        <f ca="1">IF(ROWS($1:165)&gt;COUNT(Dong1),"",IF(OFFSET(TH!N$1,SMALL(Dong1,ROWS($1:165)),)="1111",OFFSET(TH!M$1,SMALL(Dong1,ROWS($1:165)),),OFFSET(TH!N$1,SMALL(Dong1,ROWS($1:165)),)))</f>
        <v/>
      </c>
      <c r="G178" s="65" t="str">
        <f ca="1">IF(ROWS($1:165)&gt;COUNT(Dong1),"",IF(OFFSET(TH!M$1,SMALL(Dong1,ROWS($1:165)),)="1111",OFFSET(TH!L$1,SMALL(Dong1,ROWS($1:165)),),0))</f>
        <v/>
      </c>
      <c r="H178" s="63" t="str">
        <f ca="1">IF(ROWS($1:165)&gt;COUNT(Dong1),"",IF(OFFSET(TH!N$1,SMALL(Dong1,ROWS($1:165)),)="1111",OFFSET(TH!L$1,SMALL(Dong1,ROWS($1:165)),),0))</f>
        <v/>
      </c>
      <c r="I178" s="61">
        <f t="shared" ca="1" si="3"/>
        <v>0</v>
      </c>
      <c r="J178" s="66"/>
    </row>
    <row r="179" spans="1:10" ht="19.5" customHeight="1">
      <c r="A179" s="60" t="str">
        <f ca="1">IF(ROWS($1:166)&gt;COUNT(Dong1),"",OFFSET(TH!B$1,SMALL(Dong1,ROWS($1:166)),))</f>
        <v/>
      </c>
      <c r="B179" s="60" t="str">
        <f ca="1">IF(ROWS($1:166)&gt;COUNT(Dong1),"",OFFSET(TH!D$1,SMALL(Dong1,ROWS($1:166)),))</f>
        <v/>
      </c>
      <c r="C179" s="61" t="str">
        <f ca="1">IF(ROWS($1:166)&gt;COUNT(Dong1),"",IF(OFFSET(TH!M$1,SMALL(Dong1,ROWS($1:166)),)="1111",OFFSET(TH!C$1,SMALL(Dong1,ROWS($1:166)),),""))</f>
        <v/>
      </c>
      <c r="D179" s="62" t="str">
        <f ca="1">IF(ROWS($1:166)&gt;COUNT(Dong1),"",IF(OFFSET(TH!N$1,SMALL(Dong1,ROWS($1:166)),)="1111",OFFSET(TH!C$1,SMALL(Dong1,ROWS($1:166)),),""))</f>
        <v/>
      </c>
      <c r="E179" s="93" t="str">
        <f ca="1">IF(ROWS($1:166)&gt;COUNT(Dong1),"",OFFSET(TH!E$1,SMALL(Dong1,ROWS($1:166)),))</f>
        <v/>
      </c>
      <c r="F179" s="64" t="str">
        <f ca="1">IF(ROWS($1:166)&gt;COUNT(Dong1),"",IF(OFFSET(TH!N$1,SMALL(Dong1,ROWS($1:166)),)="1111",OFFSET(TH!M$1,SMALL(Dong1,ROWS($1:166)),),OFFSET(TH!N$1,SMALL(Dong1,ROWS($1:166)),)))</f>
        <v/>
      </c>
      <c r="G179" s="65" t="str">
        <f ca="1">IF(ROWS($1:166)&gt;COUNT(Dong1),"",IF(OFFSET(TH!M$1,SMALL(Dong1,ROWS($1:166)),)="1111",OFFSET(TH!L$1,SMALL(Dong1,ROWS($1:166)),),0))</f>
        <v/>
      </c>
      <c r="H179" s="63" t="str">
        <f ca="1">IF(ROWS($1:166)&gt;COUNT(Dong1),"",IF(OFFSET(TH!N$1,SMALL(Dong1,ROWS($1:166)),)="1111",OFFSET(TH!L$1,SMALL(Dong1,ROWS($1:166)),),0))</f>
        <v/>
      </c>
      <c r="I179" s="61">
        <f t="shared" ca="1" si="3"/>
        <v>0</v>
      </c>
      <c r="J179" s="66"/>
    </row>
    <row r="180" spans="1:10" ht="19.5" customHeight="1">
      <c r="A180" s="60" t="str">
        <f ca="1">IF(ROWS($1:167)&gt;COUNT(Dong1),"",OFFSET(TH!B$1,SMALL(Dong1,ROWS($1:167)),))</f>
        <v/>
      </c>
      <c r="B180" s="60" t="str">
        <f ca="1">IF(ROWS($1:167)&gt;COUNT(Dong1),"",OFFSET(TH!D$1,SMALL(Dong1,ROWS($1:167)),))</f>
        <v/>
      </c>
      <c r="C180" s="61" t="str">
        <f ca="1">IF(ROWS($1:167)&gt;COUNT(Dong1),"",IF(OFFSET(TH!M$1,SMALL(Dong1,ROWS($1:167)),)="1111",OFFSET(TH!C$1,SMALL(Dong1,ROWS($1:167)),),""))</f>
        <v/>
      </c>
      <c r="D180" s="62" t="str">
        <f ca="1">IF(ROWS($1:167)&gt;COUNT(Dong1),"",IF(OFFSET(TH!N$1,SMALL(Dong1,ROWS($1:167)),)="1111",OFFSET(TH!C$1,SMALL(Dong1,ROWS($1:167)),),""))</f>
        <v/>
      </c>
      <c r="E180" s="93" t="str">
        <f ca="1">IF(ROWS($1:167)&gt;COUNT(Dong1),"",OFFSET(TH!E$1,SMALL(Dong1,ROWS($1:167)),))</f>
        <v/>
      </c>
      <c r="F180" s="64" t="str">
        <f ca="1">IF(ROWS($1:167)&gt;COUNT(Dong1),"",IF(OFFSET(TH!N$1,SMALL(Dong1,ROWS($1:167)),)="1111",OFFSET(TH!M$1,SMALL(Dong1,ROWS($1:167)),),OFFSET(TH!N$1,SMALL(Dong1,ROWS($1:167)),)))</f>
        <v/>
      </c>
      <c r="G180" s="65" t="str">
        <f ca="1">IF(ROWS($1:167)&gt;COUNT(Dong1),"",IF(OFFSET(TH!M$1,SMALL(Dong1,ROWS($1:167)),)="1111",OFFSET(TH!L$1,SMALL(Dong1,ROWS($1:167)),),0))</f>
        <v/>
      </c>
      <c r="H180" s="63" t="str">
        <f ca="1">IF(ROWS($1:167)&gt;COUNT(Dong1),"",IF(OFFSET(TH!N$1,SMALL(Dong1,ROWS($1:167)),)="1111",OFFSET(TH!L$1,SMALL(Dong1,ROWS($1:167)),),0))</f>
        <v/>
      </c>
      <c r="I180" s="61">
        <f t="shared" ca="1" si="3"/>
        <v>0</v>
      </c>
      <c r="J180" s="66"/>
    </row>
    <row r="181" spans="1:10" ht="19.5" customHeight="1">
      <c r="A181" s="60" t="str">
        <f ca="1">IF(ROWS($1:168)&gt;COUNT(Dong1),"",OFFSET(TH!B$1,SMALL(Dong1,ROWS($1:168)),))</f>
        <v/>
      </c>
      <c r="B181" s="60" t="str">
        <f ca="1">IF(ROWS($1:168)&gt;COUNT(Dong1),"",OFFSET(TH!D$1,SMALL(Dong1,ROWS($1:168)),))</f>
        <v/>
      </c>
      <c r="C181" s="61" t="str">
        <f ca="1">IF(ROWS($1:168)&gt;COUNT(Dong1),"",IF(OFFSET(TH!M$1,SMALL(Dong1,ROWS($1:168)),)="1111",OFFSET(TH!C$1,SMALL(Dong1,ROWS($1:168)),),""))</f>
        <v/>
      </c>
      <c r="D181" s="62" t="str">
        <f ca="1">IF(ROWS($1:168)&gt;COUNT(Dong1),"",IF(OFFSET(TH!N$1,SMALL(Dong1,ROWS($1:168)),)="1111",OFFSET(TH!C$1,SMALL(Dong1,ROWS($1:168)),),""))</f>
        <v/>
      </c>
      <c r="E181" s="93" t="str">
        <f ca="1">IF(ROWS($1:168)&gt;COUNT(Dong1),"",OFFSET(TH!E$1,SMALL(Dong1,ROWS($1:168)),))</f>
        <v/>
      </c>
      <c r="F181" s="64" t="str">
        <f ca="1">IF(ROWS($1:168)&gt;COUNT(Dong1),"",IF(OFFSET(TH!N$1,SMALL(Dong1,ROWS($1:168)),)="1111",OFFSET(TH!M$1,SMALL(Dong1,ROWS($1:168)),),OFFSET(TH!N$1,SMALL(Dong1,ROWS($1:168)),)))</f>
        <v/>
      </c>
      <c r="G181" s="65" t="str">
        <f ca="1">IF(ROWS($1:168)&gt;COUNT(Dong1),"",IF(OFFSET(TH!M$1,SMALL(Dong1,ROWS($1:168)),)="1111",OFFSET(TH!L$1,SMALL(Dong1,ROWS($1:168)),),0))</f>
        <v/>
      </c>
      <c r="H181" s="63" t="str">
        <f ca="1">IF(ROWS($1:168)&gt;COUNT(Dong1),"",IF(OFFSET(TH!N$1,SMALL(Dong1,ROWS($1:168)),)="1111",OFFSET(TH!L$1,SMALL(Dong1,ROWS($1:168)),),0))</f>
        <v/>
      </c>
      <c r="I181" s="61">
        <f t="shared" ca="1" si="3"/>
        <v>0</v>
      </c>
      <c r="J181" s="66"/>
    </row>
    <row r="182" spans="1:10" ht="19.5" customHeight="1">
      <c r="A182" s="60" t="str">
        <f ca="1">IF(ROWS($1:169)&gt;COUNT(Dong1),"",OFFSET(TH!B$1,SMALL(Dong1,ROWS($1:169)),))</f>
        <v/>
      </c>
      <c r="B182" s="60" t="str">
        <f ca="1">IF(ROWS($1:169)&gt;COUNT(Dong1),"",OFFSET(TH!D$1,SMALL(Dong1,ROWS($1:169)),))</f>
        <v/>
      </c>
      <c r="C182" s="61" t="str">
        <f ca="1">IF(ROWS($1:169)&gt;COUNT(Dong1),"",IF(OFFSET(TH!M$1,SMALL(Dong1,ROWS($1:169)),)="1111",OFFSET(TH!C$1,SMALL(Dong1,ROWS($1:169)),),""))</f>
        <v/>
      </c>
      <c r="D182" s="62" t="str">
        <f ca="1">IF(ROWS($1:169)&gt;COUNT(Dong1),"",IF(OFFSET(TH!N$1,SMALL(Dong1,ROWS($1:169)),)="1111",OFFSET(TH!C$1,SMALL(Dong1,ROWS($1:169)),),""))</f>
        <v/>
      </c>
      <c r="E182" s="93" t="str">
        <f ca="1">IF(ROWS($1:169)&gt;COUNT(Dong1),"",OFFSET(TH!E$1,SMALL(Dong1,ROWS($1:169)),))</f>
        <v/>
      </c>
      <c r="F182" s="64" t="str">
        <f ca="1">IF(ROWS($1:169)&gt;COUNT(Dong1),"",IF(OFFSET(TH!N$1,SMALL(Dong1,ROWS($1:169)),)="1111",OFFSET(TH!M$1,SMALL(Dong1,ROWS($1:169)),),OFFSET(TH!N$1,SMALL(Dong1,ROWS($1:169)),)))</f>
        <v/>
      </c>
      <c r="G182" s="65" t="str">
        <f ca="1">IF(ROWS($1:169)&gt;COUNT(Dong1),"",IF(OFFSET(TH!M$1,SMALL(Dong1,ROWS($1:169)),)="1111",OFFSET(TH!L$1,SMALL(Dong1,ROWS($1:169)),),0))</f>
        <v/>
      </c>
      <c r="H182" s="63" t="str">
        <f ca="1">IF(ROWS($1:169)&gt;COUNT(Dong1),"",IF(OFFSET(TH!N$1,SMALL(Dong1,ROWS($1:169)),)="1111",OFFSET(TH!L$1,SMALL(Dong1,ROWS($1:169)),),0))</f>
        <v/>
      </c>
      <c r="I182" s="61">
        <f t="shared" ca="1" si="3"/>
        <v>0</v>
      </c>
      <c r="J182" s="66"/>
    </row>
    <row r="183" spans="1:10" ht="19.5" customHeight="1">
      <c r="A183" s="60" t="str">
        <f ca="1">IF(ROWS($1:170)&gt;COUNT(Dong1),"",OFFSET(TH!B$1,SMALL(Dong1,ROWS($1:170)),))</f>
        <v/>
      </c>
      <c r="B183" s="60" t="str">
        <f ca="1">IF(ROWS($1:170)&gt;COUNT(Dong1),"",OFFSET(TH!D$1,SMALL(Dong1,ROWS($1:170)),))</f>
        <v/>
      </c>
      <c r="C183" s="61" t="str">
        <f ca="1">IF(ROWS($1:170)&gt;COUNT(Dong1),"",IF(OFFSET(TH!M$1,SMALL(Dong1,ROWS($1:170)),)="1111",OFFSET(TH!C$1,SMALL(Dong1,ROWS($1:170)),),""))</f>
        <v/>
      </c>
      <c r="D183" s="62" t="str">
        <f ca="1">IF(ROWS($1:170)&gt;COUNT(Dong1),"",IF(OFFSET(TH!N$1,SMALL(Dong1,ROWS($1:170)),)="1111",OFFSET(TH!C$1,SMALL(Dong1,ROWS($1:170)),),""))</f>
        <v/>
      </c>
      <c r="E183" s="93" t="str">
        <f ca="1">IF(ROWS($1:170)&gt;COUNT(Dong1),"",OFFSET(TH!E$1,SMALL(Dong1,ROWS($1:170)),))</f>
        <v/>
      </c>
      <c r="F183" s="64" t="str">
        <f ca="1">IF(ROWS($1:170)&gt;COUNT(Dong1),"",IF(OFFSET(TH!N$1,SMALL(Dong1,ROWS($1:170)),)="1111",OFFSET(TH!M$1,SMALL(Dong1,ROWS($1:170)),),OFFSET(TH!N$1,SMALL(Dong1,ROWS($1:170)),)))</f>
        <v/>
      </c>
      <c r="G183" s="65" t="str">
        <f ca="1">IF(ROWS($1:170)&gt;COUNT(Dong1),"",IF(OFFSET(TH!M$1,SMALL(Dong1,ROWS($1:170)),)="1111",OFFSET(TH!L$1,SMALL(Dong1,ROWS($1:170)),),0))</f>
        <v/>
      </c>
      <c r="H183" s="63" t="str">
        <f ca="1">IF(ROWS($1:170)&gt;COUNT(Dong1),"",IF(OFFSET(TH!N$1,SMALL(Dong1,ROWS($1:170)),)="1111",OFFSET(TH!L$1,SMALL(Dong1,ROWS($1:170)),),0))</f>
        <v/>
      </c>
      <c r="I183" s="61">
        <f t="shared" ca="1" si="3"/>
        <v>0</v>
      </c>
      <c r="J183" s="66"/>
    </row>
    <row r="184" spans="1:10" ht="19.5" customHeight="1">
      <c r="A184" s="60" t="str">
        <f ca="1">IF(ROWS($1:171)&gt;COUNT(Dong1),"",OFFSET(TH!B$1,SMALL(Dong1,ROWS($1:171)),))</f>
        <v/>
      </c>
      <c r="B184" s="60" t="str">
        <f ca="1">IF(ROWS($1:171)&gt;COUNT(Dong1),"",OFFSET(TH!D$1,SMALL(Dong1,ROWS($1:171)),))</f>
        <v/>
      </c>
      <c r="C184" s="61" t="str">
        <f ca="1">IF(ROWS($1:171)&gt;COUNT(Dong1),"",IF(OFFSET(TH!M$1,SMALL(Dong1,ROWS($1:171)),)="1111",OFFSET(TH!C$1,SMALL(Dong1,ROWS($1:171)),),""))</f>
        <v/>
      </c>
      <c r="D184" s="62" t="str">
        <f ca="1">IF(ROWS($1:171)&gt;COUNT(Dong1),"",IF(OFFSET(TH!N$1,SMALL(Dong1,ROWS($1:171)),)="1111",OFFSET(TH!C$1,SMALL(Dong1,ROWS($1:171)),),""))</f>
        <v/>
      </c>
      <c r="E184" s="93" t="str">
        <f ca="1">IF(ROWS($1:171)&gt;COUNT(Dong1),"",OFFSET(TH!E$1,SMALL(Dong1,ROWS($1:171)),))</f>
        <v/>
      </c>
      <c r="F184" s="64" t="str">
        <f ca="1">IF(ROWS($1:171)&gt;COUNT(Dong1),"",IF(OFFSET(TH!N$1,SMALL(Dong1,ROWS($1:171)),)="1111",OFFSET(TH!M$1,SMALL(Dong1,ROWS($1:171)),),OFFSET(TH!N$1,SMALL(Dong1,ROWS($1:171)),)))</f>
        <v/>
      </c>
      <c r="G184" s="65" t="str">
        <f ca="1">IF(ROWS($1:171)&gt;COUNT(Dong1),"",IF(OFFSET(TH!M$1,SMALL(Dong1,ROWS($1:171)),)="1111",OFFSET(TH!L$1,SMALL(Dong1,ROWS($1:171)),),0))</f>
        <v/>
      </c>
      <c r="H184" s="63" t="str">
        <f ca="1">IF(ROWS($1:171)&gt;COUNT(Dong1),"",IF(OFFSET(TH!N$1,SMALL(Dong1,ROWS($1:171)),)="1111",OFFSET(TH!L$1,SMALL(Dong1,ROWS($1:171)),),0))</f>
        <v/>
      </c>
      <c r="I184" s="61">
        <f t="shared" ca="1" si="3"/>
        <v>0</v>
      </c>
      <c r="J184" s="66"/>
    </row>
    <row r="185" spans="1:10" ht="19.5" customHeight="1">
      <c r="A185" s="60" t="str">
        <f ca="1">IF(ROWS($1:172)&gt;COUNT(Dong1),"",OFFSET(TH!B$1,SMALL(Dong1,ROWS($1:172)),))</f>
        <v/>
      </c>
      <c r="B185" s="60" t="str">
        <f ca="1">IF(ROWS($1:172)&gt;COUNT(Dong1),"",OFFSET(TH!D$1,SMALL(Dong1,ROWS($1:172)),))</f>
        <v/>
      </c>
      <c r="C185" s="61" t="str">
        <f ca="1">IF(ROWS($1:172)&gt;COUNT(Dong1),"",IF(OFFSET(TH!M$1,SMALL(Dong1,ROWS($1:172)),)="1111",OFFSET(TH!C$1,SMALL(Dong1,ROWS($1:172)),),""))</f>
        <v/>
      </c>
      <c r="D185" s="62" t="str">
        <f ca="1">IF(ROWS($1:172)&gt;COUNT(Dong1),"",IF(OFFSET(TH!N$1,SMALL(Dong1,ROWS($1:172)),)="1111",OFFSET(TH!C$1,SMALL(Dong1,ROWS($1:172)),),""))</f>
        <v/>
      </c>
      <c r="E185" s="93" t="str">
        <f ca="1">IF(ROWS($1:172)&gt;COUNT(Dong1),"",OFFSET(TH!E$1,SMALL(Dong1,ROWS($1:172)),))</f>
        <v/>
      </c>
      <c r="F185" s="64" t="str">
        <f ca="1">IF(ROWS($1:172)&gt;COUNT(Dong1),"",IF(OFFSET(TH!N$1,SMALL(Dong1,ROWS($1:172)),)="1111",OFFSET(TH!M$1,SMALL(Dong1,ROWS($1:172)),),OFFSET(TH!N$1,SMALL(Dong1,ROWS($1:172)),)))</f>
        <v/>
      </c>
      <c r="G185" s="65" t="str">
        <f ca="1">IF(ROWS($1:172)&gt;COUNT(Dong1),"",IF(OFFSET(TH!M$1,SMALL(Dong1,ROWS($1:172)),)="1111",OFFSET(TH!L$1,SMALL(Dong1,ROWS($1:172)),),0))</f>
        <v/>
      </c>
      <c r="H185" s="63" t="str">
        <f ca="1">IF(ROWS($1:172)&gt;COUNT(Dong1),"",IF(OFFSET(TH!N$1,SMALL(Dong1,ROWS($1:172)),)="1111",OFFSET(TH!L$1,SMALL(Dong1,ROWS($1:172)),),0))</f>
        <v/>
      </c>
      <c r="I185" s="61">
        <f t="shared" ca="1" si="3"/>
        <v>0</v>
      </c>
      <c r="J185" s="66"/>
    </row>
    <row r="186" spans="1:10" ht="19.5" customHeight="1">
      <c r="A186" s="60" t="str">
        <f ca="1">IF(ROWS($1:173)&gt;COUNT(Dong1),"",OFFSET(TH!B$1,SMALL(Dong1,ROWS($1:173)),))</f>
        <v/>
      </c>
      <c r="B186" s="60" t="str">
        <f ca="1">IF(ROWS($1:173)&gt;COUNT(Dong1),"",OFFSET(TH!D$1,SMALL(Dong1,ROWS($1:173)),))</f>
        <v/>
      </c>
      <c r="C186" s="61" t="str">
        <f ca="1">IF(ROWS($1:173)&gt;COUNT(Dong1),"",IF(OFFSET(TH!M$1,SMALL(Dong1,ROWS($1:173)),)="1111",OFFSET(TH!C$1,SMALL(Dong1,ROWS($1:173)),),""))</f>
        <v/>
      </c>
      <c r="D186" s="62" t="str">
        <f ca="1">IF(ROWS($1:173)&gt;COUNT(Dong1),"",IF(OFFSET(TH!N$1,SMALL(Dong1,ROWS($1:173)),)="1111",OFFSET(TH!C$1,SMALL(Dong1,ROWS($1:173)),),""))</f>
        <v/>
      </c>
      <c r="E186" s="93" t="str">
        <f ca="1">IF(ROWS($1:173)&gt;COUNT(Dong1),"",OFFSET(TH!E$1,SMALL(Dong1,ROWS($1:173)),))</f>
        <v/>
      </c>
      <c r="F186" s="64" t="str">
        <f ca="1">IF(ROWS($1:173)&gt;COUNT(Dong1),"",IF(OFFSET(TH!N$1,SMALL(Dong1,ROWS($1:173)),)="1111",OFFSET(TH!M$1,SMALL(Dong1,ROWS($1:173)),),OFFSET(TH!N$1,SMALL(Dong1,ROWS($1:173)),)))</f>
        <v/>
      </c>
      <c r="G186" s="65" t="str">
        <f ca="1">IF(ROWS($1:173)&gt;COUNT(Dong1),"",IF(OFFSET(TH!M$1,SMALL(Dong1,ROWS($1:173)),)="1111",OFFSET(TH!L$1,SMALL(Dong1,ROWS($1:173)),),0))</f>
        <v/>
      </c>
      <c r="H186" s="63" t="str">
        <f ca="1">IF(ROWS($1:173)&gt;COUNT(Dong1),"",IF(OFFSET(TH!N$1,SMALL(Dong1,ROWS($1:173)),)="1111",OFFSET(TH!L$1,SMALL(Dong1,ROWS($1:173)),),0))</f>
        <v/>
      </c>
      <c r="I186" s="61">
        <f t="shared" ca="1" si="3"/>
        <v>0</v>
      </c>
      <c r="J186" s="66"/>
    </row>
    <row r="187" spans="1:10" ht="19.5" customHeight="1">
      <c r="A187" s="60" t="str">
        <f ca="1">IF(ROWS($1:174)&gt;COUNT(Dong1),"",OFFSET(TH!B$1,SMALL(Dong1,ROWS($1:174)),))</f>
        <v/>
      </c>
      <c r="B187" s="60" t="str">
        <f ca="1">IF(ROWS($1:174)&gt;COUNT(Dong1),"",OFFSET(TH!D$1,SMALL(Dong1,ROWS($1:174)),))</f>
        <v/>
      </c>
      <c r="C187" s="61" t="str">
        <f ca="1">IF(ROWS($1:174)&gt;COUNT(Dong1),"",IF(OFFSET(TH!M$1,SMALL(Dong1,ROWS($1:174)),)="1111",OFFSET(TH!C$1,SMALL(Dong1,ROWS($1:174)),),""))</f>
        <v/>
      </c>
      <c r="D187" s="62" t="str">
        <f ca="1">IF(ROWS($1:174)&gt;COUNT(Dong1),"",IF(OFFSET(TH!N$1,SMALL(Dong1,ROWS($1:174)),)="1111",OFFSET(TH!C$1,SMALL(Dong1,ROWS($1:174)),),""))</f>
        <v/>
      </c>
      <c r="E187" s="93" t="str">
        <f ca="1">IF(ROWS($1:174)&gt;COUNT(Dong1),"",OFFSET(TH!E$1,SMALL(Dong1,ROWS($1:174)),))</f>
        <v/>
      </c>
      <c r="F187" s="64" t="str">
        <f ca="1">IF(ROWS($1:174)&gt;COUNT(Dong1),"",IF(OFFSET(TH!N$1,SMALL(Dong1,ROWS($1:174)),)="1111",OFFSET(TH!M$1,SMALL(Dong1,ROWS($1:174)),),OFFSET(TH!N$1,SMALL(Dong1,ROWS($1:174)),)))</f>
        <v/>
      </c>
      <c r="G187" s="65" t="str">
        <f ca="1">IF(ROWS($1:174)&gt;COUNT(Dong1),"",IF(OFFSET(TH!M$1,SMALL(Dong1,ROWS($1:174)),)="1111",OFFSET(TH!L$1,SMALL(Dong1,ROWS($1:174)),),0))</f>
        <v/>
      </c>
      <c r="H187" s="63" t="str">
        <f ca="1">IF(ROWS($1:174)&gt;COUNT(Dong1),"",IF(OFFSET(TH!N$1,SMALL(Dong1,ROWS($1:174)),)="1111",OFFSET(TH!L$1,SMALL(Dong1,ROWS($1:174)),),0))</f>
        <v/>
      </c>
      <c r="I187" s="61">
        <f t="shared" ca="1" si="3"/>
        <v>0</v>
      </c>
      <c r="J187" s="66"/>
    </row>
    <row r="188" spans="1:10" ht="19.5" customHeight="1">
      <c r="A188" s="60" t="str">
        <f ca="1">IF(ROWS($1:175)&gt;COUNT(Dong1),"",OFFSET(TH!B$1,SMALL(Dong1,ROWS($1:175)),))</f>
        <v/>
      </c>
      <c r="B188" s="60" t="str">
        <f ca="1">IF(ROWS($1:175)&gt;COUNT(Dong1),"",OFFSET(TH!D$1,SMALL(Dong1,ROWS($1:175)),))</f>
        <v/>
      </c>
      <c r="C188" s="61" t="str">
        <f ca="1">IF(ROWS($1:175)&gt;COUNT(Dong1),"",IF(OFFSET(TH!M$1,SMALL(Dong1,ROWS($1:175)),)="1111",OFFSET(TH!C$1,SMALL(Dong1,ROWS($1:175)),),""))</f>
        <v/>
      </c>
      <c r="D188" s="62" t="str">
        <f ca="1">IF(ROWS($1:175)&gt;COUNT(Dong1),"",IF(OFFSET(TH!N$1,SMALL(Dong1,ROWS($1:175)),)="1111",OFFSET(TH!C$1,SMALL(Dong1,ROWS($1:175)),),""))</f>
        <v/>
      </c>
      <c r="E188" s="93" t="str">
        <f ca="1">IF(ROWS($1:175)&gt;COUNT(Dong1),"",OFFSET(TH!E$1,SMALL(Dong1,ROWS($1:175)),))</f>
        <v/>
      </c>
      <c r="F188" s="64" t="str">
        <f ca="1">IF(ROWS($1:175)&gt;COUNT(Dong1),"",IF(OFFSET(TH!N$1,SMALL(Dong1,ROWS($1:175)),)="1111",OFFSET(TH!M$1,SMALL(Dong1,ROWS($1:175)),),OFFSET(TH!N$1,SMALL(Dong1,ROWS($1:175)),)))</f>
        <v/>
      </c>
      <c r="G188" s="65" t="str">
        <f ca="1">IF(ROWS($1:175)&gt;COUNT(Dong1),"",IF(OFFSET(TH!M$1,SMALL(Dong1,ROWS($1:175)),)="1111",OFFSET(TH!L$1,SMALL(Dong1,ROWS($1:175)),),0))</f>
        <v/>
      </c>
      <c r="H188" s="63" t="str">
        <f ca="1">IF(ROWS($1:175)&gt;COUNT(Dong1),"",IF(OFFSET(TH!N$1,SMALL(Dong1,ROWS($1:175)),)="1111",OFFSET(TH!L$1,SMALL(Dong1,ROWS($1:175)),),0))</f>
        <v/>
      </c>
      <c r="I188" s="61">
        <f t="shared" ca="1" si="3"/>
        <v>0</v>
      </c>
      <c r="J188" s="66"/>
    </row>
    <row r="189" spans="1:10" ht="19.5" customHeight="1">
      <c r="A189" s="60" t="str">
        <f ca="1">IF(ROWS($1:176)&gt;COUNT(Dong1),"",OFFSET(TH!B$1,SMALL(Dong1,ROWS($1:176)),))</f>
        <v/>
      </c>
      <c r="B189" s="60" t="str">
        <f ca="1">IF(ROWS($1:176)&gt;COUNT(Dong1),"",OFFSET(TH!D$1,SMALL(Dong1,ROWS($1:176)),))</f>
        <v/>
      </c>
      <c r="C189" s="61" t="str">
        <f ca="1">IF(ROWS($1:176)&gt;COUNT(Dong1),"",IF(OFFSET(TH!M$1,SMALL(Dong1,ROWS($1:176)),)="1111",OFFSET(TH!C$1,SMALL(Dong1,ROWS($1:176)),),""))</f>
        <v/>
      </c>
      <c r="D189" s="62" t="str">
        <f ca="1">IF(ROWS($1:176)&gt;COUNT(Dong1),"",IF(OFFSET(TH!N$1,SMALL(Dong1,ROWS($1:176)),)="1111",OFFSET(TH!C$1,SMALL(Dong1,ROWS($1:176)),),""))</f>
        <v/>
      </c>
      <c r="E189" s="93" t="str">
        <f ca="1">IF(ROWS($1:176)&gt;COUNT(Dong1),"",OFFSET(TH!E$1,SMALL(Dong1,ROWS($1:176)),))</f>
        <v/>
      </c>
      <c r="F189" s="64" t="str">
        <f ca="1">IF(ROWS($1:176)&gt;COUNT(Dong1),"",IF(OFFSET(TH!N$1,SMALL(Dong1,ROWS($1:176)),)="1111",OFFSET(TH!M$1,SMALL(Dong1,ROWS($1:176)),),OFFSET(TH!N$1,SMALL(Dong1,ROWS($1:176)),)))</f>
        <v/>
      </c>
      <c r="G189" s="65" t="str">
        <f ca="1">IF(ROWS($1:176)&gt;COUNT(Dong1),"",IF(OFFSET(TH!M$1,SMALL(Dong1,ROWS($1:176)),)="1111",OFFSET(TH!L$1,SMALL(Dong1,ROWS($1:176)),),0))</f>
        <v/>
      </c>
      <c r="H189" s="63" t="str">
        <f ca="1">IF(ROWS($1:176)&gt;COUNT(Dong1),"",IF(OFFSET(TH!N$1,SMALL(Dong1,ROWS($1:176)),)="1111",OFFSET(TH!L$1,SMALL(Dong1,ROWS($1:176)),),0))</f>
        <v/>
      </c>
      <c r="I189" s="61">
        <f t="shared" ca="1" si="3"/>
        <v>0</v>
      </c>
      <c r="J189" s="66"/>
    </row>
    <row r="190" spans="1:10" ht="19.5" customHeight="1">
      <c r="A190" s="60" t="str">
        <f ca="1">IF(ROWS($1:177)&gt;COUNT(Dong1),"",OFFSET(TH!B$1,SMALL(Dong1,ROWS($1:177)),))</f>
        <v/>
      </c>
      <c r="B190" s="60" t="str">
        <f ca="1">IF(ROWS($1:177)&gt;COUNT(Dong1),"",OFFSET(TH!D$1,SMALL(Dong1,ROWS($1:177)),))</f>
        <v/>
      </c>
      <c r="C190" s="61" t="str">
        <f ca="1">IF(ROWS($1:177)&gt;COUNT(Dong1),"",IF(OFFSET(TH!M$1,SMALL(Dong1,ROWS($1:177)),)="1111",OFFSET(TH!C$1,SMALL(Dong1,ROWS($1:177)),),""))</f>
        <v/>
      </c>
      <c r="D190" s="62" t="str">
        <f ca="1">IF(ROWS($1:177)&gt;COUNT(Dong1),"",IF(OFFSET(TH!N$1,SMALL(Dong1,ROWS($1:177)),)="1111",OFFSET(TH!C$1,SMALL(Dong1,ROWS($1:177)),),""))</f>
        <v/>
      </c>
      <c r="E190" s="93" t="str">
        <f ca="1">IF(ROWS($1:177)&gt;COUNT(Dong1),"",OFFSET(TH!E$1,SMALL(Dong1,ROWS($1:177)),))</f>
        <v/>
      </c>
      <c r="F190" s="64" t="str">
        <f ca="1">IF(ROWS($1:177)&gt;COUNT(Dong1),"",IF(OFFSET(TH!N$1,SMALL(Dong1,ROWS($1:177)),)="1111",OFFSET(TH!M$1,SMALL(Dong1,ROWS($1:177)),),OFFSET(TH!N$1,SMALL(Dong1,ROWS($1:177)),)))</f>
        <v/>
      </c>
      <c r="G190" s="65" t="str">
        <f ca="1">IF(ROWS($1:177)&gt;COUNT(Dong1),"",IF(OFFSET(TH!M$1,SMALL(Dong1,ROWS($1:177)),)="1111",OFFSET(TH!L$1,SMALL(Dong1,ROWS($1:177)),),0))</f>
        <v/>
      </c>
      <c r="H190" s="63" t="str">
        <f ca="1">IF(ROWS($1:177)&gt;COUNT(Dong1),"",IF(OFFSET(TH!N$1,SMALL(Dong1,ROWS($1:177)),)="1111",OFFSET(TH!L$1,SMALL(Dong1,ROWS($1:177)),),0))</f>
        <v/>
      </c>
      <c r="I190" s="61">
        <f t="shared" ca="1" si="3"/>
        <v>0</v>
      </c>
      <c r="J190" s="66"/>
    </row>
    <row r="191" spans="1:10" ht="19.5" customHeight="1">
      <c r="A191" s="60" t="str">
        <f ca="1">IF(ROWS($1:178)&gt;COUNT(Dong1),"",OFFSET(TH!B$1,SMALL(Dong1,ROWS($1:178)),))</f>
        <v/>
      </c>
      <c r="B191" s="60" t="str">
        <f ca="1">IF(ROWS($1:178)&gt;COUNT(Dong1),"",OFFSET(TH!D$1,SMALL(Dong1,ROWS($1:178)),))</f>
        <v/>
      </c>
      <c r="C191" s="61" t="str">
        <f ca="1">IF(ROWS($1:178)&gt;COUNT(Dong1),"",IF(OFFSET(TH!M$1,SMALL(Dong1,ROWS($1:178)),)="1111",OFFSET(TH!C$1,SMALL(Dong1,ROWS($1:178)),),""))</f>
        <v/>
      </c>
      <c r="D191" s="62" t="str">
        <f ca="1">IF(ROWS($1:178)&gt;COUNT(Dong1),"",IF(OFFSET(TH!N$1,SMALL(Dong1,ROWS($1:178)),)="1111",OFFSET(TH!C$1,SMALL(Dong1,ROWS($1:178)),),""))</f>
        <v/>
      </c>
      <c r="E191" s="93" t="str">
        <f ca="1">IF(ROWS($1:178)&gt;COUNT(Dong1),"",OFFSET(TH!E$1,SMALL(Dong1,ROWS($1:178)),))</f>
        <v/>
      </c>
      <c r="F191" s="64" t="str">
        <f ca="1">IF(ROWS($1:178)&gt;COUNT(Dong1),"",IF(OFFSET(TH!N$1,SMALL(Dong1,ROWS($1:178)),)="1111",OFFSET(TH!M$1,SMALL(Dong1,ROWS($1:178)),),OFFSET(TH!N$1,SMALL(Dong1,ROWS($1:178)),)))</f>
        <v/>
      </c>
      <c r="G191" s="65" t="str">
        <f ca="1">IF(ROWS($1:178)&gt;COUNT(Dong1),"",IF(OFFSET(TH!M$1,SMALL(Dong1,ROWS($1:178)),)="1111",OFFSET(TH!L$1,SMALL(Dong1,ROWS($1:178)),),0))</f>
        <v/>
      </c>
      <c r="H191" s="63" t="str">
        <f ca="1">IF(ROWS($1:178)&gt;COUNT(Dong1),"",IF(OFFSET(TH!N$1,SMALL(Dong1,ROWS($1:178)),)="1111",OFFSET(TH!L$1,SMALL(Dong1,ROWS($1:178)),),0))</f>
        <v/>
      </c>
      <c r="I191" s="61">
        <f t="shared" ca="1" si="3"/>
        <v>0</v>
      </c>
      <c r="J191" s="66"/>
    </row>
    <row r="192" spans="1:10" ht="19.5" customHeight="1">
      <c r="A192" s="60" t="str">
        <f ca="1">IF(ROWS($1:179)&gt;COUNT(Dong1),"",OFFSET(TH!B$1,SMALL(Dong1,ROWS($1:179)),))</f>
        <v/>
      </c>
      <c r="B192" s="60" t="str">
        <f ca="1">IF(ROWS($1:179)&gt;COUNT(Dong1),"",OFFSET(TH!D$1,SMALL(Dong1,ROWS($1:179)),))</f>
        <v/>
      </c>
      <c r="C192" s="61" t="str">
        <f ca="1">IF(ROWS($1:179)&gt;COUNT(Dong1),"",IF(OFFSET(TH!M$1,SMALL(Dong1,ROWS($1:179)),)="1111",OFFSET(TH!C$1,SMALL(Dong1,ROWS($1:179)),),""))</f>
        <v/>
      </c>
      <c r="D192" s="62" t="str">
        <f ca="1">IF(ROWS($1:179)&gt;COUNT(Dong1),"",IF(OFFSET(TH!N$1,SMALL(Dong1,ROWS($1:179)),)="1111",OFFSET(TH!C$1,SMALL(Dong1,ROWS($1:179)),),""))</f>
        <v/>
      </c>
      <c r="E192" s="93" t="str">
        <f ca="1">IF(ROWS($1:179)&gt;COUNT(Dong1),"",OFFSET(TH!E$1,SMALL(Dong1,ROWS($1:179)),))</f>
        <v/>
      </c>
      <c r="F192" s="64" t="str">
        <f ca="1">IF(ROWS($1:179)&gt;COUNT(Dong1),"",IF(OFFSET(TH!N$1,SMALL(Dong1,ROWS($1:179)),)="1111",OFFSET(TH!M$1,SMALL(Dong1,ROWS($1:179)),),OFFSET(TH!N$1,SMALL(Dong1,ROWS($1:179)),)))</f>
        <v/>
      </c>
      <c r="G192" s="65" t="str">
        <f ca="1">IF(ROWS($1:179)&gt;COUNT(Dong1),"",IF(OFFSET(TH!M$1,SMALL(Dong1,ROWS($1:179)),)="1111",OFFSET(TH!L$1,SMALL(Dong1,ROWS($1:179)),),0))</f>
        <v/>
      </c>
      <c r="H192" s="63" t="str">
        <f ca="1">IF(ROWS($1:179)&gt;COUNT(Dong1),"",IF(OFFSET(TH!N$1,SMALL(Dong1,ROWS($1:179)),)="1111",OFFSET(TH!L$1,SMALL(Dong1,ROWS($1:179)),),0))</f>
        <v/>
      </c>
      <c r="I192" s="61">
        <f t="shared" ca="1" si="3"/>
        <v>0</v>
      </c>
      <c r="J192" s="66"/>
    </row>
    <row r="193" spans="1:10" ht="19.5" customHeight="1">
      <c r="A193" s="60" t="str">
        <f ca="1">IF(ROWS($1:180)&gt;COUNT(Dong1),"",OFFSET(TH!B$1,SMALL(Dong1,ROWS($1:180)),))</f>
        <v/>
      </c>
      <c r="B193" s="60" t="str">
        <f ca="1">IF(ROWS($1:180)&gt;COUNT(Dong1),"",OFFSET(TH!D$1,SMALL(Dong1,ROWS($1:180)),))</f>
        <v/>
      </c>
      <c r="C193" s="61" t="str">
        <f ca="1">IF(ROWS($1:180)&gt;COUNT(Dong1),"",IF(OFFSET(TH!M$1,SMALL(Dong1,ROWS($1:180)),)="1111",OFFSET(TH!C$1,SMALL(Dong1,ROWS($1:180)),),""))</f>
        <v/>
      </c>
      <c r="D193" s="62" t="str">
        <f ca="1">IF(ROWS($1:180)&gt;COUNT(Dong1),"",IF(OFFSET(TH!N$1,SMALL(Dong1,ROWS($1:180)),)="1111",OFFSET(TH!C$1,SMALL(Dong1,ROWS($1:180)),),""))</f>
        <v/>
      </c>
      <c r="E193" s="93" t="str">
        <f ca="1">IF(ROWS($1:180)&gt;COUNT(Dong1),"",OFFSET(TH!E$1,SMALL(Dong1,ROWS($1:180)),))</f>
        <v/>
      </c>
      <c r="F193" s="64" t="str">
        <f ca="1">IF(ROWS($1:180)&gt;COUNT(Dong1),"",IF(OFFSET(TH!N$1,SMALL(Dong1,ROWS($1:180)),)="1111",OFFSET(TH!M$1,SMALL(Dong1,ROWS($1:180)),),OFFSET(TH!N$1,SMALL(Dong1,ROWS($1:180)),)))</f>
        <v/>
      </c>
      <c r="G193" s="65" t="str">
        <f ca="1">IF(ROWS($1:180)&gt;COUNT(Dong1),"",IF(OFFSET(TH!M$1,SMALL(Dong1,ROWS($1:180)),)="1111",OFFSET(TH!L$1,SMALL(Dong1,ROWS($1:180)),),0))</f>
        <v/>
      </c>
      <c r="H193" s="63" t="str">
        <f ca="1">IF(ROWS($1:180)&gt;COUNT(Dong1),"",IF(OFFSET(TH!N$1,SMALL(Dong1,ROWS($1:180)),)="1111",OFFSET(TH!L$1,SMALL(Dong1,ROWS($1:180)),),0))</f>
        <v/>
      </c>
      <c r="I193" s="61">
        <f t="shared" ca="1" si="3"/>
        <v>0</v>
      </c>
      <c r="J193" s="66"/>
    </row>
    <row r="194" spans="1:10" ht="19.5" customHeight="1">
      <c r="A194" s="60" t="str">
        <f ca="1">IF(ROWS($1:181)&gt;COUNT(Dong1),"",OFFSET(TH!B$1,SMALL(Dong1,ROWS($1:181)),))</f>
        <v/>
      </c>
      <c r="B194" s="60" t="str">
        <f ca="1">IF(ROWS($1:181)&gt;COUNT(Dong1),"",OFFSET(TH!D$1,SMALL(Dong1,ROWS($1:181)),))</f>
        <v/>
      </c>
      <c r="C194" s="61" t="str">
        <f ca="1">IF(ROWS($1:181)&gt;COUNT(Dong1),"",IF(OFFSET(TH!M$1,SMALL(Dong1,ROWS($1:181)),)="1111",OFFSET(TH!C$1,SMALL(Dong1,ROWS($1:181)),),""))</f>
        <v/>
      </c>
      <c r="D194" s="62" t="str">
        <f ca="1">IF(ROWS($1:181)&gt;COUNT(Dong1),"",IF(OFFSET(TH!N$1,SMALL(Dong1,ROWS($1:181)),)="1111",OFFSET(TH!C$1,SMALL(Dong1,ROWS($1:181)),),""))</f>
        <v/>
      </c>
      <c r="E194" s="93" t="str">
        <f ca="1">IF(ROWS($1:181)&gt;COUNT(Dong1),"",OFFSET(TH!E$1,SMALL(Dong1,ROWS($1:181)),))</f>
        <v/>
      </c>
      <c r="F194" s="64" t="str">
        <f ca="1">IF(ROWS($1:181)&gt;COUNT(Dong1),"",IF(OFFSET(TH!N$1,SMALL(Dong1,ROWS($1:181)),)="1111",OFFSET(TH!M$1,SMALL(Dong1,ROWS($1:181)),),OFFSET(TH!N$1,SMALL(Dong1,ROWS($1:181)),)))</f>
        <v/>
      </c>
      <c r="G194" s="65" t="str">
        <f ca="1">IF(ROWS($1:181)&gt;COUNT(Dong1),"",IF(OFFSET(TH!M$1,SMALL(Dong1,ROWS($1:181)),)="1111",OFFSET(TH!L$1,SMALL(Dong1,ROWS($1:181)),),0))</f>
        <v/>
      </c>
      <c r="H194" s="63" t="str">
        <f ca="1">IF(ROWS($1:181)&gt;COUNT(Dong1),"",IF(OFFSET(TH!N$1,SMALL(Dong1,ROWS($1:181)),)="1111",OFFSET(TH!L$1,SMALL(Dong1,ROWS($1:181)),),0))</f>
        <v/>
      </c>
      <c r="I194" s="61">
        <f t="shared" ca="1" si="3"/>
        <v>0</v>
      </c>
      <c r="J194" s="66"/>
    </row>
    <row r="195" spans="1:10" ht="19.5" customHeight="1">
      <c r="A195" s="60" t="str">
        <f ca="1">IF(ROWS($1:182)&gt;COUNT(Dong1),"",OFFSET(TH!B$1,SMALL(Dong1,ROWS($1:182)),))</f>
        <v/>
      </c>
      <c r="B195" s="60" t="str">
        <f ca="1">IF(ROWS($1:182)&gt;COUNT(Dong1),"",OFFSET(TH!D$1,SMALL(Dong1,ROWS($1:182)),))</f>
        <v/>
      </c>
      <c r="C195" s="61" t="str">
        <f ca="1">IF(ROWS($1:182)&gt;COUNT(Dong1),"",IF(OFFSET(TH!M$1,SMALL(Dong1,ROWS($1:182)),)="1111",OFFSET(TH!C$1,SMALL(Dong1,ROWS($1:182)),),""))</f>
        <v/>
      </c>
      <c r="D195" s="62" t="str">
        <f ca="1">IF(ROWS($1:182)&gt;COUNT(Dong1),"",IF(OFFSET(TH!N$1,SMALL(Dong1,ROWS($1:182)),)="1111",OFFSET(TH!C$1,SMALL(Dong1,ROWS($1:182)),),""))</f>
        <v/>
      </c>
      <c r="E195" s="93" t="str">
        <f ca="1">IF(ROWS($1:182)&gt;COUNT(Dong1),"",OFFSET(TH!E$1,SMALL(Dong1,ROWS($1:182)),))</f>
        <v/>
      </c>
      <c r="F195" s="64" t="str">
        <f ca="1">IF(ROWS($1:182)&gt;COUNT(Dong1),"",IF(OFFSET(TH!N$1,SMALL(Dong1,ROWS($1:182)),)="1111",OFFSET(TH!M$1,SMALL(Dong1,ROWS($1:182)),),OFFSET(TH!N$1,SMALL(Dong1,ROWS($1:182)),)))</f>
        <v/>
      </c>
      <c r="G195" s="65" t="str">
        <f ca="1">IF(ROWS($1:182)&gt;COUNT(Dong1),"",IF(OFFSET(TH!M$1,SMALL(Dong1,ROWS($1:182)),)="1111",OFFSET(TH!L$1,SMALL(Dong1,ROWS($1:182)),),0))</f>
        <v/>
      </c>
      <c r="H195" s="63" t="str">
        <f ca="1">IF(ROWS($1:182)&gt;COUNT(Dong1),"",IF(OFFSET(TH!N$1,SMALL(Dong1,ROWS($1:182)),)="1111",OFFSET(TH!L$1,SMALL(Dong1,ROWS($1:182)),),0))</f>
        <v/>
      </c>
      <c r="I195" s="61">
        <f t="shared" ca="1" si="3"/>
        <v>0</v>
      </c>
      <c r="J195" s="66"/>
    </row>
    <row r="196" spans="1:10" ht="19.5" customHeight="1">
      <c r="A196" s="60" t="str">
        <f ca="1">IF(ROWS($1:183)&gt;COUNT(Dong1),"",OFFSET(TH!B$1,SMALL(Dong1,ROWS($1:183)),))</f>
        <v/>
      </c>
      <c r="B196" s="60" t="str">
        <f ca="1">IF(ROWS($1:183)&gt;COUNT(Dong1),"",OFFSET(TH!D$1,SMALL(Dong1,ROWS($1:183)),))</f>
        <v/>
      </c>
      <c r="C196" s="61" t="str">
        <f ca="1">IF(ROWS($1:183)&gt;COUNT(Dong1),"",IF(OFFSET(TH!M$1,SMALL(Dong1,ROWS($1:183)),)="1111",OFFSET(TH!C$1,SMALL(Dong1,ROWS($1:183)),),""))</f>
        <v/>
      </c>
      <c r="D196" s="62" t="str">
        <f ca="1">IF(ROWS($1:183)&gt;COUNT(Dong1),"",IF(OFFSET(TH!N$1,SMALL(Dong1,ROWS($1:183)),)="1111",OFFSET(TH!C$1,SMALL(Dong1,ROWS($1:183)),),""))</f>
        <v/>
      </c>
      <c r="E196" s="93" t="str">
        <f ca="1">IF(ROWS($1:183)&gt;COUNT(Dong1),"",OFFSET(TH!E$1,SMALL(Dong1,ROWS($1:183)),))</f>
        <v/>
      </c>
      <c r="F196" s="64" t="str">
        <f ca="1">IF(ROWS($1:183)&gt;COUNT(Dong1),"",IF(OFFSET(TH!N$1,SMALL(Dong1,ROWS($1:183)),)="1111",OFFSET(TH!M$1,SMALL(Dong1,ROWS($1:183)),),OFFSET(TH!N$1,SMALL(Dong1,ROWS($1:183)),)))</f>
        <v/>
      </c>
      <c r="G196" s="65" t="str">
        <f ca="1">IF(ROWS($1:183)&gt;COUNT(Dong1),"",IF(OFFSET(TH!M$1,SMALL(Dong1,ROWS($1:183)),)="1111",OFFSET(TH!L$1,SMALL(Dong1,ROWS($1:183)),),0))</f>
        <v/>
      </c>
      <c r="H196" s="63" t="str">
        <f ca="1">IF(ROWS($1:183)&gt;COUNT(Dong1),"",IF(OFFSET(TH!N$1,SMALL(Dong1,ROWS($1:183)),)="1111",OFFSET(TH!L$1,SMALL(Dong1,ROWS($1:183)),),0))</f>
        <v/>
      </c>
      <c r="I196" s="61">
        <f t="shared" ca="1" si="3"/>
        <v>0</v>
      </c>
      <c r="J196" s="66"/>
    </row>
    <row r="197" spans="1:10" ht="19.5" customHeight="1">
      <c r="A197" s="60" t="str">
        <f ca="1">IF(ROWS($1:184)&gt;COUNT(Dong1),"",OFFSET(TH!B$1,SMALL(Dong1,ROWS($1:184)),))</f>
        <v/>
      </c>
      <c r="B197" s="60" t="str">
        <f ca="1">IF(ROWS($1:184)&gt;COUNT(Dong1),"",OFFSET(TH!D$1,SMALL(Dong1,ROWS($1:184)),))</f>
        <v/>
      </c>
      <c r="C197" s="61" t="str">
        <f ca="1">IF(ROWS($1:184)&gt;COUNT(Dong1),"",IF(OFFSET(TH!M$1,SMALL(Dong1,ROWS($1:184)),)="1111",OFFSET(TH!C$1,SMALL(Dong1,ROWS($1:184)),),""))</f>
        <v/>
      </c>
      <c r="D197" s="62" t="str">
        <f ca="1">IF(ROWS($1:184)&gt;COUNT(Dong1),"",IF(OFFSET(TH!N$1,SMALL(Dong1,ROWS($1:184)),)="1111",OFFSET(TH!C$1,SMALL(Dong1,ROWS($1:184)),),""))</f>
        <v/>
      </c>
      <c r="E197" s="93" t="str">
        <f ca="1">IF(ROWS($1:184)&gt;COUNT(Dong1),"",OFFSET(TH!E$1,SMALL(Dong1,ROWS($1:184)),))</f>
        <v/>
      </c>
      <c r="F197" s="64" t="str">
        <f ca="1">IF(ROWS($1:184)&gt;COUNT(Dong1),"",IF(OFFSET(TH!N$1,SMALL(Dong1,ROWS($1:184)),)="1111",OFFSET(TH!M$1,SMALL(Dong1,ROWS($1:184)),),OFFSET(TH!N$1,SMALL(Dong1,ROWS($1:184)),)))</f>
        <v/>
      </c>
      <c r="G197" s="65" t="str">
        <f ca="1">IF(ROWS($1:184)&gt;COUNT(Dong1),"",IF(OFFSET(TH!M$1,SMALL(Dong1,ROWS($1:184)),)="1111",OFFSET(TH!L$1,SMALL(Dong1,ROWS($1:184)),),0))</f>
        <v/>
      </c>
      <c r="H197" s="63" t="str">
        <f ca="1">IF(ROWS($1:184)&gt;COUNT(Dong1),"",IF(OFFSET(TH!N$1,SMALL(Dong1,ROWS($1:184)),)="1111",OFFSET(TH!L$1,SMALL(Dong1,ROWS($1:184)),),0))</f>
        <v/>
      </c>
      <c r="I197" s="61">
        <f t="shared" ca="1" si="3"/>
        <v>0</v>
      </c>
      <c r="J197" s="66"/>
    </row>
    <row r="198" spans="1:10" ht="19.5" customHeight="1">
      <c r="A198" s="60" t="str">
        <f ca="1">IF(ROWS($1:185)&gt;COUNT(Dong1),"",OFFSET(TH!B$1,SMALL(Dong1,ROWS($1:185)),))</f>
        <v/>
      </c>
      <c r="B198" s="60" t="str">
        <f ca="1">IF(ROWS($1:185)&gt;COUNT(Dong1),"",OFFSET(TH!D$1,SMALL(Dong1,ROWS($1:185)),))</f>
        <v/>
      </c>
      <c r="C198" s="61" t="str">
        <f ca="1">IF(ROWS($1:185)&gt;COUNT(Dong1),"",IF(OFFSET(TH!M$1,SMALL(Dong1,ROWS($1:185)),)="1111",OFFSET(TH!C$1,SMALL(Dong1,ROWS($1:185)),),""))</f>
        <v/>
      </c>
      <c r="D198" s="62" t="str">
        <f ca="1">IF(ROWS($1:185)&gt;COUNT(Dong1),"",IF(OFFSET(TH!N$1,SMALL(Dong1,ROWS($1:185)),)="1111",OFFSET(TH!C$1,SMALL(Dong1,ROWS($1:185)),),""))</f>
        <v/>
      </c>
      <c r="E198" s="93" t="str">
        <f ca="1">IF(ROWS($1:185)&gt;COUNT(Dong1),"",OFFSET(TH!E$1,SMALL(Dong1,ROWS($1:185)),))</f>
        <v/>
      </c>
      <c r="F198" s="64" t="str">
        <f ca="1">IF(ROWS($1:185)&gt;COUNT(Dong1),"",IF(OFFSET(TH!N$1,SMALL(Dong1,ROWS($1:185)),)="1111",OFFSET(TH!M$1,SMALL(Dong1,ROWS($1:185)),),OFFSET(TH!N$1,SMALL(Dong1,ROWS($1:185)),)))</f>
        <v/>
      </c>
      <c r="G198" s="65" t="str">
        <f ca="1">IF(ROWS($1:185)&gt;COUNT(Dong1),"",IF(OFFSET(TH!M$1,SMALL(Dong1,ROWS($1:185)),)="1111",OFFSET(TH!L$1,SMALL(Dong1,ROWS($1:185)),),0))</f>
        <v/>
      </c>
      <c r="H198" s="63" t="str">
        <f ca="1">IF(ROWS($1:185)&gt;COUNT(Dong1),"",IF(OFFSET(TH!N$1,SMALL(Dong1,ROWS($1:185)),)="1111",OFFSET(TH!L$1,SMALL(Dong1,ROWS($1:185)),),0))</f>
        <v/>
      </c>
      <c r="I198" s="61">
        <f t="shared" ca="1" si="3"/>
        <v>0</v>
      </c>
      <c r="J198" s="66"/>
    </row>
    <row r="199" spans="1:10" ht="19.5" customHeight="1">
      <c r="A199" s="60" t="str">
        <f ca="1">IF(ROWS($1:186)&gt;COUNT(Dong1),"",OFFSET(TH!B$1,SMALL(Dong1,ROWS($1:186)),))</f>
        <v/>
      </c>
      <c r="B199" s="60" t="str">
        <f ca="1">IF(ROWS($1:186)&gt;COUNT(Dong1),"",OFFSET(TH!D$1,SMALL(Dong1,ROWS($1:186)),))</f>
        <v/>
      </c>
      <c r="C199" s="61" t="str">
        <f ca="1">IF(ROWS($1:186)&gt;COUNT(Dong1),"",IF(OFFSET(TH!M$1,SMALL(Dong1,ROWS($1:186)),)="1111",OFFSET(TH!C$1,SMALL(Dong1,ROWS($1:186)),),""))</f>
        <v/>
      </c>
      <c r="D199" s="62" t="str">
        <f ca="1">IF(ROWS($1:186)&gt;COUNT(Dong1),"",IF(OFFSET(TH!N$1,SMALL(Dong1,ROWS($1:186)),)="1111",OFFSET(TH!C$1,SMALL(Dong1,ROWS($1:186)),),""))</f>
        <v/>
      </c>
      <c r="E199" s="93" t="str">
        <f ca="1">IF(ROWS($1:186)&gt;COUNT(Dong1),"",OFFSET(TH!E$1,SMALL(Dong1,ROWS($1:186)),))</f>
        <v/>
      </c>
      <c r="F199" s="64" t="str">
        <f ca="1">IF(ROWS($1:186)&gt;COUNT(Dong1),"",IF(OFFSET(TH!N$1,SMALL(Dong1,ROWS($1:186)),)="1111",OFFSET(TH!M$1,SMALL(Dong1,ROWS($1:186)),),OFFSET(TH!N$1,SMALL(Dong1,ROWS($1:186)),)))</f>
        <v/>
      </c>
      <c r="G199" s="65" t="str">
        <f ca="1">IF(ROWS($1:186)&gt;COUNT(Dong1),"",IF(OFFSET(TH!M$1,SMALL(Dong1,ROWS($1:186)),)="1111",OFFSET(TH!L$1,SMALL(Dong1,ROWS($1:186)),),0))</f>
        <v/>
      </c>
      <c r="H199" s="63" t="str">
        <f ca="1">IF(ROWS($1:186)&gt;COUNT(Dong1),"",IF(OFFSET(TH!N$1,SMALL(Dong1,ROWS($1:186)),)="1111",OFFSET(TH!L$1,SMALL(Dong1,ROWS($1:186)),),0))</f>
        <v/>
      </c>
      <c r="I199" s="61">
        <f t="shared" ca="1" si="3"/>
        <v>0</v>
      </c>
      <c r="J199" s="66"/>
    </row>
    <row r="200" spans="1:10" ht="19.5" customHeight="1">
      <c r="A200" s="60" t="str">
        <f ca="1">IF(ROWS($1:187)&gt;COUNT(Dong1),"",OFFSET(TH!B$1,SMALL(Dong1,ROWS($1:187)),))</f>
        <v/>
      </c>
      <c r="B200" s="60" t="str">
        <f ca="1">IF(ROWS($1:187)&gt;COUNT(Dong1),"",OFFSET(TH!D$1,SMALL(Dong1,ROWS($1:187)),))</f>
        <v/>
      </c>
      <c r="C200" s="61" t="str">
        <f ca="1">IF(ROWS($1:187)&gt;COUNT(Dong1),"",IF(OFFSET(TH!M$1,SMALL(Dong1,ROWS($1:187)),)="1111",OFFSET(TH!C$1,SMALL(Dong1,ROWS($1:187)),),""))</f>
        <v/>
      </c>
      <c r="D200" s="62" t="str">
        <f ca="1">IF(ROWS($1:187)&gt;COUNT(Dong1),"",IF(OFFSET(TH!N$1,SMALL(Dong1,ROWS($1:187)),)="1111",OFFSET(TH!C$1,SMALL(Dong1,ROWS($1:187)),),""))</f>
        <v/>
      </c>
      <c r="E200" s="93" t="str">
        <f ca="1">IF(ROWS($1:187)&gt;COUNT(Dong1),"",OFFSET(TH!E$1,SMALL(Dong1,ROWS($1:187)),))</f>
        <v/>
      </c>
      <c r="F200" s="64" t="str">
        <f ca="1">IF(ROWS($1:187)&gt;COUNT(Dong1),"",IF(OFFSET(TH!N$1,SMALL(Dong1,ROWS($1:187)),)="1111",OFFSET(TH!M$1,SMALL(Dong1,ROWS($1:187)),),OFFSET(TH!N$1,SMALL(Dong1,ROWS($1:187)),)))</f>
        <v/>
      </c>
      <c r="G200" s="65" t="str">
        <f ca="1">IF(ROWS($1:187)&gt;COUNT(Dong1),"",IF(OFFSET(TH!M$1,SMALL(Dong1,ROWS($1:187)),)="1111",OFFSET(TH!L$1,SMALL(Dong1,ROWS($1:187)),),0))</f>
        <v/>
      </c>
      <c r="H200" s="63" t="str">
        <f ca="1">IF(ROWS($1:187)&gt;COUNT(Dong1),"",IF(OFFSET(TH!N$1,SMALL(Dong1,ROWS($1:187)),)="1111",OFFSET(TH!L$1,SMALL(Dong1,ROWS($1:187)),),0))</f>
        <v/>
      </c>
      <c r="I200" s="61">
        <f t="shared" ca="1" si="3"/>
        <v>0</v>
      </c>
      <c r="J200" s="66"/>
    </row>
    <row r="201" spans="1:10" ht="19.5" customHeight="1">
      <c r="A201" s="60" t="str">
        <f ca="1">IF(ROWS($1:188)&gt;COUNT(Dong1),"",OFFSET(TH!B$1,SMALL(Dong1,ROWS($1:188)),))</f>
        <v/>
      </c>
      <c r="B201" s="60" t="str">
        <f ca="1">IF(ROWS($1:188)&gt;COUNT(Dong1),"",OFFSET(TH!D$1,SMALL(Dong1,ROWS($1:188)),))</f>
        <v/>
      </c>
      <c r="C201" s="61" t="str">
        <f ca="1">IF(ROWS($1:188)&gt;COUNT(Dong1),"",IF(OFFSET(TH!M$1,SMALL(Dong1,ROWS($1:188)),)="1111",OFFSET(TH!C$1,SMALL(Dong1,ROWS($1:188)),),""))</f>
        <v/>
      </c>
      <c r="D201" s="62" t="str">
        <f ca="1">IF(ROWS($1:188)&gt;COUNT(Dong1),"",IF(OFFSET(TH!N$1,SMALL(Dong1,ROWS($1:188)),)="1111",OFFSET(TH!C$1,SMALL(Dong1,ROWS($1:188)),),""))</f>
        <v/>
      </c>
      <c r="E201" s="93" t="str">
        <f ca="1">IF(ROWS($1:188)&gt;COUNT(Dong1),"",OFFSET(TH!E$1,SMALL(Dong1,ROWS($1:188)),))</f>
        <v/>
      </c>
      <c r="F201" s="64" t="str">
        <f ca="1">IF(ROWS($1:188)&gt;COUNT(Dong1),"",IF(OFFSET(TH!N$1,SMALL(Dong1,ROWS($1:188)),)="1111",OFFSET(TH!M$1,SMALL(Dong1,ROWS($1:188)),),OFFSET(TH!N$1,SMALL(Dong1,ROWS($1:188)),)))</f>
        <v/>
      </c>
      <c r="G201" s="65" t="str">
        <f ca="1">IF(ROWS($1:188)&gt;COUNT(Dong1),"",IF(OFFSET(TH!M$1,SMALL(Dong1,ROWS($1:188)),)="1111",OFFSET(TH!L$1,SMALL(Dong1,ROWS($1:188)),),0))</f>
        <v/>
      </c>
      <c r="H201" s="63" t="str">
        <f ca="1">IF(ROWS($1:188)&gt;COUNT(Dong1),"",IF(OFFSET(TH!N$1,SMALL(Dong1,ROWS($1:188)),)="1111",OFFSET(TH!L$1,SMALL(Dong1,ROWS($1:188)),),0))</f>
        <v/>
      </c>
      <c r="I201" s="61">
        <f t="shared" ca="1" si="3"/>
        <v>0</v>
      </c>
      <c r="J201" s="66"/>
    </row>
    <row r="202" spans="1:10" ht="19.5" customHeight="1">
      <c r="A202" s="60" t="str">
        <f ca="1">IF(ROWS($1:189)&gt;COUNT(Dong1),"",OFFSET(TH!B$1,SMALL(Dong1,ROWS($1:189)),))</f>
        <v/>
      </c>
      <c r="B202" s="60" t="str">
        <f ca="1">IF(ROWS($1:189)&gt;COUNT(Dong1),"",OFFSET(TH!D$1,SMALL(Dong1,ROWS($1:189)),))</f>
        <v/>
      </c>
      <c r="C202" s="61" t="str">
        <f ca="1">IF(ROWS($1:189)&gt;COUNT(Dong1),"",IF(OFFSET(TH!M$1,SMALL(Dong1,ROWS($1:189)),)="1111",OFFSET(TH!C$1,SMALL(Dong1,ROWS($1:189)),),""))</f>
        <v/>
      </c>
      <c r="D202" s="62" t="str">
        <f ca="1">IF(ROWS($1:189)&gt;COUNT(Dong1),"",IF(OFFSET(TH!N$1,SMALL(Dong1,ROWS($1:189)),)="1111",OFFSET(TH!C$1,SMALL(Dong1,ROWS($1:189)),),""))</f>
        <v/>
      </c>
      <c r="E202" s="93" t="str">
        <f ca="1">IF(ROWS($1:189)&gt;COUNT(Dong1),"",OFFSET(TH!E$1,SMALL(Dong1,ROWS($1:189)),))</f>
        <v/>
      </c>
      <c r="F202" s="64" t="str">
        <f ca="1">IF(ROWS($1:189)&gt;COUNT(Dong1),"",IF(OFFSET(TH!N$1,SMALL(Dong1,ROWS($1:189)),)="1111",OFFSET(TH!M$1,SMALL(Dong1,ROWS($1:189)),),OFFSET(TH!N$1,SMALL(Dong1,ROWS($1:189)),)))</f>
        <v/>
      </c>
      <c r="G202" s="65" t="str">
        <f ca="1">IF(ROWS($1:189)&gt;COUNT(Dong1),"",IF(OFFSET(TH!M$1,SMALL(Dong1,ROWS($1:189)),)="1111",OFFSET(TH!L$1,SMALL(Dong1,ROWS($1:189)),),0))</f>
        <v/>
      </c>
      <c r="H202" s="63" t="str">
        <f ca="1">IF(ROWS($1:189)&gt;COUNT(Dong1),"",IF(OFFSET(TH!N$1,SMALL(Dong1,ROWS($1:189)),)="1111",OFFSET(TH!L$1,SMALL(Dong1,ROWS($1:189)),),0))</f>
        <v/>
      </c>
      <c r="I202" s="61">
        <f t="shared" ca="1" si="3"/>
        <v>0</v>
      </c>
      <c r="J202" s="66"/>
    </row>
    <row r="203" spans="1:10" ht="19.5" customHeight="1">
      <c r="A203" s="60" t="str">
        <f ca="1">IF(ROWS($1:190)&gt;COUNT(Dong1),"",OFFSET(TH!B$1,SMALL(Dong1,ROWS($1:190)),))</f>
        <v/>
      </c>
      <c r="B203" s="60" t="str">
        <f ca="1">IF(ROWS($1:190)&gt;COUNT(Dong1),"",OFFSET(TH!D$1,SMALL(Dong1,ROWS($1:190)),))</f>
        <v/>
      </c>
      <c r="C203" s="61" t="str">
        <f ca="1">IF(ROWS($1:190)&gt;COUNT(Dong1),"",IF(OFFSET(TH!M$1,SMALL(Dong1,ROWS($1:190)),)="1111",OFFSET(TH!C$1,SMALL(Dong1,ROWS($1:190)),),""))</f>
        <v/>
      </c>
      <c r="D203" s="62" t="str">
        <f ca="1">IF(ROWS($1:190)&gt;COUNT(Dong1),"",IF(OFFSET(TH!N$1,SMALL(Dong1,ROWS($1:190)),)="1111",OFFSET(TH!C$1,SMALL(Dong1,ROWS($1:190)),),""))</f>
        <v/>
      </c>
      <c r="E203" s="93" t="str">
        <f ca="1">IF(ROWS($1:190)&gt;COUNT(Dong1),"",OFFSET(TH!E$1,SMALL(Dong1,ROWS($1:190)),))</f>
        <v/>
      </c>
      <c r="F203" s="64" t="str">
        <f ca="1">IF(ROWS($1:190)&gt;COUNT(Dong1),"",IF(OFFSET(TH!N$1,SMALL(Dong1,ROWS($1:190)),)="1111",OFFSET(TH!M$1,SMALL(Dong1,ROWS($1:190)),),OFFSET(TH!N$1,SMALL(Dong1,ROWS($1:190)),)))</f>
        <v/>
      </c>
      <c r="G203" s="65" t="str">
        <f ca="1">IF(ROWS($1:190)&gt;COUNT(Dong1),"",IF(OFFSET(TH!M$1,SMALL(Dong1,ROWS($1:190)),)="1111",OFFSET(TH!L$1,SMALL(Dong1,ROWS($1:190)),),0))</f>
        <v/>
      </c>
      <c r="H203" s="63" t="str">
        <f ca="1">IF(ROWS($1:190)&gt;COUNT(Dong1),"",IF(OFFSET(TH!N$1,SMALL(Dong1,ROWS($1:190)),)="1111",OFFSET(TH!L$1,SMALL(Dong1,ROWS($1:190)),),0))</f>
        <v/>
      </c>
      <c r="I203" s="61">
        <f t="shared" ca="1" si="3"/>
        <v>0</v>
      </c>
      <c r="J203" s="66"/>
    </row>
    <row r="204" spans="1:10" ht="19.5" customHeight="1">
      <c r="A204" s="60" t="str">
        <f ca="1">IF(ROWS($1:191)&gt;COUNT(Dong1),"",OFFSET(TH!B$1,SMALL(Dong1,ROWS($1:191)),))</f>
        <v/>
      </c>
      <c r="B204" s="60" t="str">
        <f ca="1">IF(ROWS($1:191)&gt;COUNT(Dong1),"",OFFSET(TH!D$1,SMALL(Dong1,ROWS($1:191)),))</f>
        <v/>
      </c>
      <c r="C204" s="61" t="str">
        <f ca="1">IF(ROWS($1:191)&gt;COUNT(Dong1),"",IF(OFFSET(TH!M$1,SMALL(Dong1,ROWS($1:191)),)="1111",OFFSET(TH!C$1,SMALL(Dong1,ROWS($1:191)),),""))</f>
        <v/>
      </c>
      <c r="D204" s="62" t="str">
        <f ca="1">IF(ROWS($1:191)&gt;COUNT(Dong1),"",IF(OFFSET(TH!N$1,SMALL(Dong1,ROWS($1:191)),)="1111",OFFSET(TH!C$1,SMALL(Dong1,ROWS($1:191)),),""))</f>
        <v/>
      </c>
      <c r="E204" s="93" t="str">
        <f ca="1">IF(ROWS($1:191)&gt;COUNT(Dong1),"",OFFSET(TH!E$1,SMALL(Dong1,ROWS($1:191)),))</f>
        <v/>
      </c>
      <c r="F204" s="64" t="str">
        <f ca="1">IF(ROWS($1:191)&gt;COUNT(Dong1),"",IF(OFFSET(TH!N$1,SMALL(Dong1,ROWS($1:191)),)="1111",OFFSET(TH!M$1,SMALL(Dong1,ROWS($1:191)),),OFFSET(TH!N$1,SMALL(Dong1,ROWS($1:191)),)))</f>
        <v/>
      </c>
      <c r="G204" s="65" t="str">
        <f ca="1">IF(ROWS($1:191)&gt;COUNT(Dong1),"",IF(OFFSET(TH!M$1,SMALL(Dong1,ROWS($1:191)),)="1111",OFFSET(TH!L$1,SMALL(Dong1,ROWS($1:191)),),0))</f>
        <v/>
      </c>
      <c r="H204" s="63" t="str">
        <f ca="1">IF(ROWS($1:191)&gt;COUNT(Dong1),"",IF(OFFSET(TH!N$1,SMALL(Dong1,ROWS($1:191)),)="1111",OFFSET(TH!L$1,SMALL(Dong1,ROWS($1:191)),),0))</f>
        <v/>
      </c>
      <c r="I204" s="61">
        <f t="shared" ca="1" si="3"/>
        <v>0</v>
      </c>
      <c r="J204" s="66"/>
    </row>
    <row r="205" spans="1:10" ht="19.5" customHeight="1">
      <c r="A205" s="60" t="str">
        <f ca="1">IF(ROWS($1:192)&gt;COUNT(Dong1),"",OFFSET(TH!B$1,SMALL(Dong1,ROWS($1:192)),))</f>
        <v/>
      </c>
      <c r="B205" s="60" t="str">
        <f ca="1">IF(ROWS($1:192)&gt;COUNT(Dong1),"",OFFSET(TH!D$1,SMALL(Dong1,ROWS($1:192)),))</f>
        <v/>
      </c>
      <c r="C205" s="61" t="str">
        <f ca="1">IF(ROWS($1:192)&gt;COUNT(Dong1),"",IF(OFFSET(TH!M$1,SMALL(Dong1,ROWS($1:192)),)="1111",OFFSET(TH!C$1,SMALL(Dong1,ROWS($1:192)),),""))</f>
        <v/>
      </c>
      <c r="D205" s="62" t="str">
        <f ca="1">IF(ROWS($1:192)&gt;COUNT(Dong1),"",IF(OFFSET(TH!N$1,SMALL(Dong1,ROWS($1:192)),)="1111",OFFSET(TH!C$1,SMALL(Dong1,ROWS($1:192)),),""))</f>
        <v/>
      </c>
      <c r="E205" s="93" t="str">
        <f ca="1">IF(ROWS($1:192)&gt;COUNT(Dong1),"",OFFSET(TH!E$1,SMALL(Dong1,ROWS($1:192)),))</f>
        <v/>
      </c>
      <c r="F205" s="64" t="str">
        <f ca="1">IF(ROWS($1:192)&gt;COUNT(Dong1),"",IF(OFFSET(TH!N$1,SMALL(Dong1,ROWS($1:192)),)="1111",OFFSET(TH!M$1,SMALL(Dong1,ROWS($1:192)),),OFFSET(TH!N$1,SMALL(Dong1,ROWS($1:192)),)))</f>
        <v/>
      </c>
      <c r="G205" s="65" t="str">
        <f ca="1">IF(ROWS($1:192)&gt;COUNT(Dong1),"",IF(OFFSET(TH!M$1,SMALL(Dong1,ROWS($1:192)),)="1111",OFFSET(TH!L$1,SMALL(Dong1,ROWS($1:192)),),0))</f>
        <v/>
      </c>
      <c r="H205" s="63" t="str">
        <f ca="1">IF(ROWS($1:192)&gt;COUNT(Dong1),"",IF(OFFSET(TH!N$1,SMALL(Dong1,ROWS($1:192)),)="1111",OFFSET(TH!L$1,SMALL(Dong1,ROWS($1:192)),),0))</f>
        <v/>
      </c>
      <c r="I205" s="61">
        <f t="shared" ca="1" si="3"/>
        <v>0</v>
      </c>
      <c r="J205" s="66"/>
    </row>
    <row r="206" spans="1:10" ht="19.5" customHeight="1">
      <c r="A206" s="60" t="str">
        <f ca="1">IF(ROWS($1:193)&gt;COUNT(Dong1),"",OFFSET(TH!B$1,SMALL(Dong1,ROWS($1:193)),))</f>
        <v/>
      </c>
      <c r="B206" s="60" t="str">
        <f ca="1">IF(ROWS($1:193)&gt;COUNT(Dong1),"",OFFSET(TH!D$1,SMALL(Dong1,ROWS($1:193)),))</f>
        <v/>
      </c>
      <c r="C206" s="61" t="str">
        <f ca="1">IF(ROWS($1:193)&gt;COUNT(Dong1),"",IF(OFFSET(TH!M$1,SMALL(Dong1,ROWS($1:193)),)="1111",OFFSET(TH!C$1,SMALL(Dong1,ROWS($1:193)),),""))</f>
        <v/>
      </c>
      <c r="D206" s="62" t="str">
        <f ca="1">IF(ROWS($1:193)&gt;COUNT(Dong1),"",IF(OFFSET(TH!N$1,SMALL(Dong1,ROWS($1:193)),)="1111",OFFSET(TH!C$1,SMALL(Dong1,ROWS($1:193)),),""))</f>
        <v/>
      </c>
      <c r="E206" s="93" t="str">
        <f ca="1">IF(ROWS($1:193)&gt;COUNT(Dong1),"",OFFSET(TH!E$1,SMALL(Dong1,ROWS($1:193)),))</f>
        <v/>
      </c>
      <c r="F206" s="64" t="str">
        <f ca="1">IF(ROWS($1:193)&gt;COUNT(Dong1),"",IF(OFFSET(TH!N$1,SMALL(Dong1,ROWS($1:193)),)="1111",OFFSET(TH!M$1,SMALL(Dong1,ROWS($1:193)),),OFFSET(TH!N$1,SMALL(Dong1,ROWS($1:193)),)))</f>
        <v/>
      </c>
      <c r="G206" s="65" t="str">
        <f ca="1">IF(ROWS($1:193)&gt;COUNT(Dong1),"",IF(OFFSET(TH!M$1,SMALL(Dong1,ROWS($1:193)),)="1111",OFFSET(TH!L$1,SMALL(Dong1,ROWS($1:193)),),0))</f>
        <v/>
      </c>
      <c r="H206" s="63" t="str">
        <f ca="1">IF(ROWS($1:193)&gt;COUNT(Dong1),"",IF(OFFSET(TH!N$1,SMALL(Dong1,ROWS($1:193)),)="1111",OFFSET(TH!L$1,SMALL(Dong1,ROWS($1:193)),),0))</f>
        <v/>
      </c>
      <c r="I206" s="61">
        <f t="shared" ca="1" si="3"/>
        <v>0</v>
      </c>
      <c r="J206" s="66"/>
    </row>
    <row r="207" spans="1:10" ht="19.5" customHeight="1">
      <c r="A207" s="60" t="str">
        <f ca="1">IF(ROWS($1:194)&gt;COUNT(Dong1),"",OFFSET(TH!B$1,SMALL(Dong1,ROWS($1:194)),))</f>
        <v/>
      </c>
      <c r="B207" s="60" t="str">
        <f ca="1">IF(ROWS($1:194)&gt;COUNT(Dong1),"",OFFSET(TH!D$1,SMALL(Dong1,ROWS($1:194)),))</f>
        <v/>
      </c>
      <c r="C207" s="61" t="str">
        <f ca="1">IF(ROWS($1:194)&gt;COUNT(Dong1),"",IF(OFFSET(TH!M$1,SMALL(Dong1,ROWS($1:194)),)="1111",OFFSET(TH!C$1,SMALL(Dong1,ROWS($1:194)),),""))</f>
        <v/>
      </c>
      <c r="D207" s="62" t="str">
        <f ca="1">IF(ROWS($1:194)&gt;COUNT(Dong1),"",IF(OFFSET(TH!N$1,SMALL(Dong1,ROWS($1:194)),)="1111",OFFSET(TH!C$1,SMALL(Dong1,ROWS($1:194)),),""))</f>
        <v/>
      </c>
      <c r="E207" s="93" t="str">
        <f ca="1">IF(ROWS($1:194)&gt;COUNT(Dong1),"",OFFSET(TH!E$1,SMALL(Dong1,ROWS($1:194)),))</f>
        <v/>
      </c>
      <c r="F207" s="64" t="str">
        <f ca="1">IF(ROWS($1:194)&gt;COUNT(Dong1),"",IF(OFFSET(TH!N$1,SMALL(Dong1,ROWS($1:194)),)="1111",OFFSET(TH!M$1,SMALL(Dong1,ROWS($1:194)),),OFFSET(TH!N$1,SMALL(Dong1,ROWS($1:194)),)))</f>
        <v/>
      </c>
      <c r="G207" s="65" t="str">
        <f ca="1">IF(ROWS($1:194)&gt;COUNT(Dong1),"",IF(OFFSET(TH!M$1,SMALL(Dong1,ROWS($1:194)),)="1111",OFFSET(TH!L$1,SMALL(Dong1,ROWS($1:194)),),0))</f>
        <v/>
      </c>
      <c r="H207" s="63" t="str">
        <f ca="1">IF(ROWS($1:194)&gt;COUNT(Dong1),"",IF(OFFSET(TH!N$1,SMALL(Dong1,ROWS($1:194)),)="1111",OFFSET(TH!L$1,SMALL(Dong1,ROWS($1:194)),),0))</f>
        <v/>
      </c>
      <c r="I207" s="61">
        <f t="shared" ca="1" si="3"/>
        <v>0</v>
      </c>
      <c r="J207" s="66"/>
    </row>
    <row r="208" spans="1:10" ht="19.5" customHeight="1">
      <c r="A208" s="60" t="str">
        <f ca="1">IF(ROWS($1:195)&gt;COUNT(Dong1),"",OFFSET(TH!B$1,SMALL(Dong1,ROWS($1:195)),))</f>
        <v/>
      </c>
      <c r="B208" s="60" t="str">
        <f ca="1">IF(ROWS($1:195)&gt;COUNT(Dong1),"",OFFSET(TH!D$1,SMALL(Dong1,ROWS($1:195)),))</f>
        <v/>
      </c>
      <c r="C208" s="61" t="str">
        <f ca="1">IF(ROWS($1:195)&gt;COUNT(Dong1),"",IF(OFFSET(TH!M$1,SMALL(Dong1,ROWS($1:195)),)="1111",OFFSET(TH!C$1,SMALL(Dong1,ROWS($1:195)),),""))</f>
        <v/>
      </c>
      <c r="D208" s="62" t="str">
        <f ca="1">IF(ROWS($1:195)&gt;COUNT(Dong1),"",IF(OFFSET(TH!N$1,SMALL(Dong1,ROWS($1:195)),)="1111",OFFSET(TH!C$1,SMALL(Dong1,ROWS($1:195)),),""))</f>
        <v/>
      </c>
      <c r="E208" s="93" t="str">
        <f ca="1">IF(ROWS($1:195)&gt;COUNT(Dong1),"",OFFSET(TH!E$1,SMALL(Dong1,ROWS($1:195)),))</f>
        <v/>
      </c>
      <c r="F208" s="64" t="str">
        <f ca="1">IF(ROWS($1:195)&gt;COUNT(Dong1),"",IF(OFFSET(TH!N$1,SMALL(Dong1,ROWS($1:195)),)="1111",OFFSET(TH!M$1,SMALL(Dong1,ROWS($1:195)),),OFFSET(TH!N$1,SMALL(Dong1,ROWS($1:195)),)))</f>
        <v/>
      </c>
      <c r="G208" s="65" t="str">
        <f ca="1">IF(ROWS($1:195)&gt;COUNT(Dong1),"",IF(OFFSET(TH!M$1,SMALL(Dong1,ROWS($1:195)),)="1111",OFFSET(TH!L$1,SMALL(Dong1,ROWS($1:195)),),0))</f>
        <v/>
      </c>
      <c r="H208" s="63" t="str">
        <f ca="1">IF(ROWS($1:195)&gt;COUNT(Dong1),"",IF(OFFSET(TH!N$1,SMALL(Dong1,ROWS($1:195)),)="1111",OFFSET(TH!L$1,SMALL(Dong1,ROWS($1:195)),),0))</f>
        <v/>
      </c>
      <c r="I208" s="61">
        <f t="shared" ca="1" si="3"/>
        <v>0</v>
      </c>
      <c r="J208" s="66"/>
    </row>
    <row r="209" spans="1:10" ht="19.5" customHeight="1">
      <c r="A209" s="60" t="str">
        <f ca="1">IF(ROWS($1:196)&gt;COUNT(Dong1),"",OFFSET(TH!B$1,SMALL(Dong1,ROWS($1:196)),))</f>
        <v/>
      </c>
      <c r="B209" s="60" t="str">
        <f ca="1">IF(ROWS($1:196)&gt;COUNT(Dong1),"",OFFSET(TH!D$1,SMALL(Dong1,ROWS($1:196)),))</f>
        <v/>
      </c>
      <c r="C209" s="61" t="str">
        <f ca="1">IF(ROWS($1:196)&gt;COUNT(Dong1),"",IF(OFFSET(TH!M$1,SMALL(Dong1,ROWS($1:196)),)="1111",OFFSET(TH!C$1,SMALL(Dong1,ROWS($1:196)),),""))</f>
        <v/>
      </c>
      <c r="D209" s="62" t="str">
        <f ca="1">IF(ROWS($1:196)&gt;COUNT(Dong1),"",IF(OFFSET(TH!N$1,SMALL(Dong1,ROWS($1:196)),)="1111",OFFSET(TH!C$1,SMALL(Dong1,ROWS($1:196)),),""))</f>
        <v/>
      </c>
      <c r="E209" s="93" t="str">
        <f ca="1">IF(ROWS($1:196)&gt;COUNT(Dong1),"",OFFSET(TH!E$1,SMALL(Dong1,ROWS($1:196)),))</f>
        <v/>
      </c>
      <c r="F209" s="64" t="str">
        <f ca="1">IF(ROWS($1:196)&gt;COUNT(Dong1),"",IF(OFFSET(TH!N$1,SMALL(Dong1,ROWS($1:196)),)="1111",OFFSET(TH!M$1,SMALL(Dong1,ROWS($1:196)),),OFFSET(TH!N$1,SMALL(Dong1,ROWS($1:196)),)))</f>
        <v/>
      </c>
      <c r="G209" s="65" t="str">
        <f ca="1">IF(ROWS($1:196)&gt;COUNT(Dong1),"",IF(OFFSET(TH!M$1,SMALL(Dong1,ROWS($1:196)),)="1111",OFFSET(TH!L$1,SMALL(Dong1,ROWS($1:196)),),0))</f>
        <v/>
      </c>
      <c r="H209" s="63" t="str">
        <f ca="1">IF(ROWS($1:196)&gt;COUNT(Dong1),"",IF(OFFSET(TH!N$1,SMALL(Dong1,ROWS($1:196)),)="1111",OFFSET(TH!L$1,SMALL(Dong1,ROWS($1:196)),),0))</f>
        <v/>
      </c>
      <c r="I209" s="61">
        <f t="shared" ref="I209:I224" ca="1" si="4">IF(E209&lt;&gt;"",I208+G209-H209,0)</f>
        <v>0</v>
      </c>
      <c r="J209" s="66"/>
    </row>
    <row r="210" spans="1:10" ht="19.5" customHeight="1">
      <c r="A210" s="60" t="str">
        <f ca="1">IF(ROWS($1:197)&gt;COUNT(Dong1),"",OFFSET(TH!B$1,SMALL(Dong1,ROWS($1:197)),))</f>
        <v/>
      </c>
      <c r="B210" s="60" t="str">
        <f ca="1">IF(ROWS($1:197)&gt;COUNT(Dong1),"",OFFSET(TH!D$1,SMALL(Dong1,ROWS($1:197)),))</f>
        <v/>
      </c>
      <c r="C210" s="61" t="str">
        <f ca="1">IF(ROWS($1:197)&gt;COUNT(Dong1),"",IF(OFFSET(TH!M$1,SMALL(Dong1,ROWS($1:197)),)="1111",OFFSET(TH!C$1,SMALL(Dong1,ROWS($1:197)),),""))</f>
        <v/>
      </c>
      <c r="D210" s="62" t="str">
        <f ca="1">IF(ROWS($1:197)&gt;COUNT(Dong1),"",IF(OFFSET(TH!N$1,SMALL(Dong1,ROWS($1:197)),)="1111",OFFSET(TH!C$1,SMALL(Dong1,ROWS($1:197)),),""))</f>
        <v/>
      </c>
      <c r="E210" s="93" t="str">
        <f ca="1">IF(ROWS($1:197)&gt;COUNT(Dong1),"",OFFSET(TH!E$1,SMALL(Dong1,ROWS($1:197)),))</f>
        <v/>
      </c>
      <c r="F210" s="64" t="str">
        <f ca="1">IF(ROWS($1:197)&gt;COUNT(Dong1),"",IF(OFFSET(TH!N$1,SMALL(Dong1,ROWS($1:197)),)="1111",OFFSET(TH!M$1,SMALL(Dong1,ROWS($1:197)),),OFFSET(TH!N$1,SMALL(Dong1,ROWS($1:197)),)))</f>
        <v/>
      </c>
      <c r="G210" s="65" t="str">
        <f ca="1">IF(ROWS($1:197)&gt;COUNT(Dong1),"",IF(OFFSET(TH!M$1,SMALL(Dong1,ROWS($1:197)),)="1111",OFFSET(TH!L$1,SMALL(Dong1,ROWS($1:197)),),0))</f>
        <v/>
      </c>
      <c r="H210" s="63" t="str">
        <f ca="1">IF(ROWS($1:197)&gt;COUNT(Dong1),"",IF(OFFSET(TH!N$1,SMALL(Dong1,ROWS($1:197)),)="1111",OFFSET(TH!L$1,SMALL(Dong1,ROWS($1:197)),),0))</f>
        <v/>
      </c>
      <c r="I210" s="61">
        <f t="shared" ca="1" si="4"/>
        <v>0</v>
      </c>
      <c r="J210" s="66"/>
    </row>
    <row r="211" spans="1:10" ht="19.5" customHeight="1">
      <c r="A211" s="60" t="str">
        <f ca="1">IF(ROWS($1:198)&gt;COUNT(Dong1),"",OFFSET(TH!B$1,SMALL(Dong1,ROWS($1:198)),))</f>
        <v/>
      </c>
      <c r="B211" s="60" t="str">
        <f ca="1">IF(ROWS($1:198)&gt;COUNT(Dong1),"",OFFSET(TH!D$1,SMALL(Dong1,ROWS($1:198)),))</f>
        <v/>
      </c>
      <c r="C211" s="61" t="str">
        <f ca="1">IF(ROWS($1:198)&gt;COUNT(Dong1),"",IF(OFFSET(TH!M$1,SMALL(Dong1,ROWS($1:198)),)="1111",OFFSET(TH!C$1,SMALL(Dong1,ROWS($1:198)),),""))</f>
        <v/>
      </c>
      <c r="D211" s="62" t="str">
        <f ca="1">IF(ROWS($1:198)&gt;COUNT(Dong1),"",IF(OFFSET(TH!N$1,SMALL(Dong1,ROWS($1:198)),)="1111",OFFSET(TH!C$1,SMALL(Dong1,ROWS($1:198)),),""))</f>
        <v/>
      </c>
      <c r="E211" s="93" t="str">
        <f ca="1">IF(ROWS($1:198)&gt;COUNT(Dong1),"",OFFSET(TH!E$1,SMALL(Dong1,ROWS($1:198)),))</f>
        <v/>
      </c>
      <c r="F211" s="64" t="str">
        <f ca="1">IF(ROWS($1:198)&gt;COUNT(Dong1),"",IF(OFFSET(TH!N$1,SMALL(Dong1,ROWS($1:198)),)="1111",OFFSET(TH!M$1,SMALL(Dong1,ROWS($1:198)),),OFFSET(TH!N$1,SMALL(Dong1,ROWS($1:198)),)))</f>
        <v/>
      </c>
      <c r="G211" s="65" t="str">
        <f ca="1">IF(ROWS($1:198)&gt;COUNT(Dong1),"",IF(OFFSET(TH!M$1,SMALL(Dong1,ROWS($1:198)),)="1111",OFFSET(TH!L$1,SMALL(Dong1,ROWS($1:198)),),0))</f>
        <v/>
      </c>
      <c r="H211" s="63" t="str">
        <f ca="1">IF(ROWS($1:198)&gt;COUNT(Dong1),"",IF(OFFSET(TH!N$1,SMALL(Dong1,ROWS($1:198)),)="1111",OFFSET(TH!L$1,SMALL(Dong1,ROWS($1:198)),),0))</f>
        <v/>
      </c>
      <c r="I211" s="61">
        <f t="shared" ca="1" si="4"/>
        <v>0</v>
      </c>
      <c r="J211" s="66"/>
    </row>
    <row r="212" spans="1:10" ht="19.5" customHeight="1">
      <c r="A212" s="60" t="str">
        <f ca="1">IF(ROWS($1:199)&gt;COUNT(Dong1),"",OFFSET(TH!B$1,SMALL(Dong1,ROWS($1:199)),))</f>
        <v/>
      </c>
      <c r="B212" s="60" t="str">
        <f ca="1">IF(ROWS($1:199)&gt;COUNT(Dong1),"",OFFSET(TH!D$1,SMALL(Dong1,ROWS($1:199)),))</f>
        <v/>
      </c>
      <c r="C212" s="61" t="str">
        <f ca="1">IF(ROWS($1:199)&gt;COUNT(Dong1),"",IF(OFFSET(TH!M$1,SMALL(Dong1,ROWS($1:199)),)="1111",OFFSET(TH!C$1,SMALL(Dong1,ROWS($1:199)),),""))</f>
        <v/>
      </c>
      <c r="D212" s="62" t="str">
        <f ca="1">IF(ROWS($1:199)&gt;COUNT(Dong1),"",IF(OFFSET(TH!N$1,SMALL(Dong1,ROWS($1:199)),)="1111",OFFSET(TH!C$1,SMALL(Dong1,ROWS($1:199)),),""))</f>
        <v/>
      </c>
      <c r="E212" s="93" t="str">
        <f ca="1">IF(ROWS($1:199)&gt;COUNT(Dong1),"",OFFSET(TH!E$1,SMALL(Dong1,ROWS($1:199)),))</f>
        <v/>
      </c>
      <c r="F212" s="64" t="str">
        <f ca="1">IF(ROWS($1:199)&gt;COUNT(Dong1),"",IF(OFFSET(TH!N$1,SMALL(Dong1,ROWS($1:199)),)="1111",OFFSET(TH!M$1,SMALL(Dong1,ROWS($1:199)),),OFFSET(TH!N$1,SMALL(Dong1,ROWS($1:199)),)))</f>
        <v/>
      </c>
      <c r="G212" s="65" t="str">
        <f ca="1">IF(ROWS($1:199)&gt;COUNT(Dong1),"",IF(OFFSET(TH!M$1,SMALL(Dong1,ROWS($1:199)),)="1111",OFFSET(TH!L$1,SMALL(Dong1,ROWS($1:199)),),0))</f>
        <v/>
      </c>
      <c r="H212" s="63" t="str">
        <f ca="1">IF(ROWS($1:199)&gt;COUNT(Dong1),"",IF(OFFSET(TH!N$1,SMALL(Dong1,ROWS($1:199)),)="1111",OFFSET(TH!L$1,SMALL(Dong1,ROWS($1:199)),),0))</f>
        <v/>
      </c>
      <c r="I212" s="61">
        <f t="shared" ca="1" si="4"/>
        <v>0</v>
      </c>
      <c r="J212" s="66"/>
    </row>
    <row r="213" spans="1:10" ht="19.5" customHeight="1">
      <c r="A213" s="60" t="str">
        <f ca="1">IF(ROWS($1:200)&gt;COUNT(Dong1),"",OFFSET(TH!B$1,SMALL(Dong1,ROWS($1:200)),))</f>
        <v/>
      </c>
      <c r="B213" s="60" t="str">
        <f ca="1">IF(ROWS($1:200)&gt;COUNT(Dong1),"",OFFSET(TH!D$1,SMALL(Dong1,ROWS($1:200)),))</f>
        <v/>
      </c>
      <c r="C213" s="61" t="str">
        <f ca="1">IF(ROWS($1:200)&gt;COUNT(Dong1),"",IF(OFFSET(TH!M$1,SMALL(Dong1,ROWS($1:200)),)="1111",OFFSET(TH!C$1,SMALL(Dong1,ROWS($1:200)),),""))</f>
        <v/>
      </c>
      <c r="D213" s="62" t="str">
        <f ca="1">IF(ROWS($1:200)&gt;COUNT(Dong1),"",IF(OFFSET(TH!N$1,SMALL(Dong1,ROWS($1:200)),)="1111",OFFSET(TH!C$1,SMALL(Dong1,ROWS($1:200)),),""))</f>
        <v/>
      </c>
      <c r="E213" s="93" t="str">
        <f ca="1">IF(ROWS($1:200)&gt;COUNT(Dong1),"",OFFSET(TH!E$1,SMALL(Dong1,ROWS($1:200)),))</f>
        <v/>
      </c>
      <c r="F213" s="64" t="str">
        <f ca="1">IF(ROWS($1:200)&gt;COUNT(Dong1),"",IF(OFFSET(TH!N$1,SMALL(Dong1,ROWS($1:200)),)="1111",OFFSET(TH!M$1,SMALL(Dong1,ROWS($1:200)),),OFFSET(TH!N$1,SMALL(Dong1,ROWS($1:200)),)))</f>
        <v/>
      </c>
      <c r="G213" s="65" t="str">
        <f ca="1">IF(ROWS($1:200)&gt;COUNT(Dong1),"",IF(OFFSET(TH!M$1,SMALL(Dong1,ROWS($1:200)),)="1111",OFFSET(TH!L$1,SMALL(Dong1,ROWS($1:200)),),0))</f>
        <v/>
      </c>
      <c r="H213" s="63" t="str">
        <f ca="1">IF(ROWS($1:200)&gt;COUNT(Dong1),"",IF(OFFSET(TH!N$1,SMALL(Dong1,ROWS($1:200)),)="1111",OFFSET(TH!L$1,SMALL(Dong1,ROWS($1:200)),),0))</f>
        <v/>
      </c>
      <c r="I213" s="61">
        <f t="shared" ca="1" si="4"/>
        <v>0</v>
      </c>
      <c r="J213" s="66"/>
    </row>
    <row r="214" spans="1:10" ht="19.5" customHeight="1">
      <c r="A214" s="60" t="str">
        <f ca="1">IF(ROWS($1:201)&gt;COUNT(Dong1),"",OFFSET(TH!B$1,SMALL(Dong1,ROWS($1:201)),))</f>
        <v/>
      </c>
      <c r="B214" s="60" t="str">
        <f ca="1">IF(ROWS($1:201)&gt;COUNT(Dong1),"",OFFSET(TH!D$1,SMALL(Dong1,ROWS($1:201)),))</f>
        <v/>
      </c>
      <c r="C214" s="61" t="str">
        <f ca="1">IF(ROWS($1:201)&gt;COUNT(Dong1),"",IF(OFFSET(TH!M$1,SMALL(Dong1,ROWS($1:201)),)="1111",OFFSET(TH!C$1,SMALL(Dong1,ROWS($1:201)),),""))</f>
        <v/>
      </c>
      <c r="D214" s="62" t="str">
        <f ca="1">IF(ROWS($1:201)&gt;COUNT(Dong1),"",IF(OFFSET(TH!N$1,SMALL(Dong1,ROWS($1:201)),)="1111",OFFSET(TH!C$1,SMALL(Dong1,ROWS($1:201)),),""))</f>
        <v/>
      </c>
      <c r="E214" s="93" t="str">
        <f ca="1">IF(ROWS($1:201)&gt;COUNT(Dong1),"",OFFSET(TH!E$1,SMALL(Dong1,ROWS($1:201)),))</f>
        <v/>
      </c>
      <c r="F214" s="64" t="str">
        <f ca="1">IF(ROWS($1:201)&gt;COUNT(Dong1),"",IF(OFFSET(TH!N$1,SMALL(Dong1,ROWS($1:201)),)="1111",OFFSET(TH!M$1,SMALL(Dong1,ROWS($1:201)),),OFFSET(TH!N$1,SMALL(Dong1,ROWS($1:201)),)))</f>
        <v/>
      </c>
      <c r="G214" s="65" t="str">
        <f ca="1">IF(ROWS($1:201)&gt;COUNT(Dong1),"",IF(OFFSET(TH!M$1,SMALL(Dong1,ROWS($1:201)),)="1111",OFFSET(TH!L$1,SMALL(Dong1,ROWS($1:201)),),0))</f>
        <v/>
      </c>
      <c r="H214" s="63" t="str">
        <f ca="1">IF(ROWS($1:201)&gt;COUNT(Dong1),"",IF(OFFSET(TH!N$1,SMALL(Dong1,ROWS($1:201)),)="1111",OFFSET(TH!L$1,SMALL(Dong1,ROWS($1:201)),),0))</f>
        <v/>
      </c>
      <c r="I214" s="61">
        <f t="shared" ca="1" si="4"/>
        <v>0</v>
      </c>
      <c r="J214" s="66"/>
    </row>
    <row r="215" spans="1:10" ht="19.5" customHeight="1">
      <c r="A215" s="60" t="str">
        <f ca="1">IF(ROWS($1:202)&gt;COUNT(Dong1),"",OFFSET(TH!B$1,SMALL(Dong1,ROWS($1:202)),))</f>
        <v/>
      </c>
      <c r="B215" s="60" t="str">
        <f ca="1">IF(ROWS($1:202)&gt;COUNT(Dong1),"",OFFSET(TH!D$1,SMALL(Dong1,ROWS($1:202)),))</f>
        <v/>
      </c>
      <c r="C215" s="61" t="str">
        <f ca="1">IF(ROWS($1:202)&gt;COUNT(Dong1),"",IF(OFFSET(TH!M$1,SMALL(Dong1,ROWS($1:202)),)="1111",OFFSET(TH!C$1,SMALL(Dong1,ROWS($1:202)),),""))</f>
        <v/>
      </c>
      <c r="D215" s="62" t="str">
        <f ca="1">IF(ROWS($1:202)&gt;COUNT(Dong1),"",IF(OFFSET(TH!N$1,SMALL(Dong1,ROWS($1:202)),)="1111",OFFSET(TH!C$1,SMALL(Dong1,ROWS($1:202)),),""))</f>
        <v/>
      </c>
      <c r="E215" s="93" t="str">
        <f ca="1">IF(ROWS($1:202)&gt;COUNT(Dong1),"",OFFSET(TH!E$1,SMALL(Dong1,ROWS($1:202)),))</f>
        <v/>
      </c>
      <c r="F215" s="64" t="str">
        <f ca="1">IF(ROWS($1:202)&gt;COUNT(Dong1),"",IF(OFFSET(TH!N$1,SMALL(Dong1,ROWS($1:202)),)="1111",OFFSET(TH!M$1,SMALL(Dong1,ROWS($1:202)),),OFFSET(TH!N$1,SMALL(Dong1,ROWS($1:202)),)))</f>
        <v/>
      </c>
      <c r="G215" s="65" t="str">
        <f ca="1">IF(ROWS($1:202)&gt;COUNT(Dong1),"",IF(OFFSET(TH!M$1,SMALL(Dong1,ROWS($1:202)),)="1111",OFFSET(TH!L$1,SMALL(Dong1,ROWS($1:202)),),0))</f>
        <v/>
      </c>
      <c r="H215" s="63" t="str">
        <f ca="1">IF(ROWS($1:202)&gt;COUNT(Dong1),"",IF(OFFSET(TH!N$1,SMALL(Dong1,ROWS($1:202)),)="1111",OFFSET(TH!L$1,SMALL(Dong1,ROWS($1:202)),),0))</f>
        <v/>
      </c>
      <c r="I215" s="61">
        <f t="shared" ca="1" si="4"/>
        <v>0</v>
      </c>
      <c r="J215" s="66"/>
    </row>
    <row r="216" spans="1:10" ht="19.5" customHeight="1">
      <c r="A216" s="60" t="str">
        <f ca="1">IF(ROWS($1:203)&gt;COUNT(Dong1),"",OFFSET(TH!B$1,SMALL(Dong1,ROWS($1:203)),))</f>
        <v/>
      </c>
      <c r="B216" s="60" t="str">
        <f ca="1">IF(ROWS($1:203)&gt;COUNT(Dong1),"",OFFSET(TH!D$1,SMALL(Dong1,ROWS($1:203)),))</f>
        <v/>
      </c>
      <c r="C216" s="61" t="str">
        <f ca="1">IF(ROWS($1:203)&gt;COUNT(Dong1),"",IF(OFFSET(TH!M$1,SMALL(Dong1,ROWS($1:203)),)="1111",OFFSET(TH!C$1,SMALL(Dong1,ROWS($1:203)),),""))</f>
        <v/>
      </c>
      <c r="D216" s="62" t="str">
        <f ca="1">IF(ROWS($1:203)&gt;COUNT(Dong1),"",IF(OFFSET(TH!N$1,SMALL(Dong1,ROWS($1:203)),)="1111",OFFSET(TH!C$1,SMALL(Dong1,ROWS($1:203)),),""))</f>
        <v/>
      </c>
      <c r="E216" s="93" t="str">
        <f ca="1">IF(ROWS($1:203)&gt;COUNT(Dong1),"",OFFSET(TH!E$1,SMALL(Dong1,ROWS($1:203)),))</f>
        <v/>
      </c>
      <c r="F216" s="64" t="str">
        <f ca="1">IF(ROWS($1:203)&gt;COUNT(Dong1),"",IF(OFFSET(TH!N$1,SMALL(Dong1,ROWS($1:203)),)="1111",OFFSET(TH!M$1,SMALL(Dong1,ROWS($1:203)),),OFFSET(TH!N$1,SMALL(Dong1,ROWS($1:203)),)))</f>
        <v/>
      </c>
      <c r="G216" s="65" t="str">
        <f ca="1">IF(ROWS($1:203)&gt;COUNT(Dong1),"",IF(OFFSET(TH!M$1,SMALL(Dong1,ROWS($1:203)),)="1111",OFFSET(TH!L$1,SMALL(Dong1,ROWS($1:203)),),0))</f>
        <v/>
      </c>
      <c r="H216" s="63" t="str">
        <f ca="1">IF(ROWS($1:203)&gt;COUNT(Dong1),"",IF(OFFSET(TH!N$1,SMALL(Dong1,ROWS($1:203)),)="1111",OFFSET(TH!L$1,SMALL(Dong1,ROWS($1:203)),),0))</f>
        <v/>
      </c>
      <c r="I216" s="61">
        <f t="shared" ca="1" si="4"/>
        <v>0</v>
      </c>
      <c r="J216" s="66"/>
    </row>
    <row r="217" spans="1:10" ht="19.5" customHeight="1">
      <c r="A217" s="60" t="str">
        <f ca="1">IF(ROWS($1:204)&gt;COUNT(Dong1),"",OFFSET(TH!B$1,SMALL(Dong1,ROWS($1:204)),))</f>
        <v/>
      </c>
      <c r="B217" s="60" t="str">
        <f ca="1">IF(ROWS($1:204)&gt;COUNT(Dong1),"",OFFSET(TH!D$1,SMALL(Dong1,ROWS($1:204)),))</f>
        <v/>
      </c>
      <c r="C217" s="61" t="str">
        <f ca="1">IF(ROWS($1:204)&gt;COUNT(Dong1),"",IF(OFFSET(TH!M$1,SMALL(Dong1,ROWS($1:204)),)="1111",OFFSET(TH!C$1,SMALL(Dong1,ROWS($1:204)),),""))</f>
        <v/>
      </c>
      <c r="D217" s="62" t="str">
        <f ca="1">IF(ROWS($1:204)&gt;COUNT(Dong1),"",IF(OFFSET(TH!N$1,SMALL(Dong1,ROWS($1:204)),)="1111",OFFSET(TH!C$1,SMALL(Dong1,ROWS($1:204)),),""))</f>
        <v/>
      </c>
      <c r="E217" s="93" t="str">
        <f ca="1">IF(ROWS($1:204)&gt;COUNT(Dong1),"",OFFSET(TH!E$1,SMALL(Dong1,ROWS($1:204)),))</f>
        <v/>
      </c>
      <c r="F217" s="64" t="str">
        <f ca="1">IF(ROWS($1:204)&gt;COUNT(Dong1),"",IF(OFFSET(TH!N$1,SMALL(Dong1,ROWS($1:204)),)="1111",OFFSET(TH!M$1,SMALL(Dong1,ROWS($1:204)),),OFFSET(TH!N$1,SMALL(Dong1,ROWS($1:204)),)))</f>
        <v/>
      </c>
      <c r="G217" s="65" t="str">
        <f ca="1">IF(ROWS($1:204)&gt;COUNT(Dong1),"",IF(OFFSET(TH!M$1,SMALL(Dong1,ROWS($1:204)),)="1111",OFFSET(TH!L$1,SMALL(Dong1,ROWS($1:204)),),0))</f>
        <v/>
      </c>
      <c r="H217" s="63" t="str">
        <f ca="1">IF(ROWS($1:204)&gt;COUNT(Dong1),"",IF(OFFSET(TH!N$1,SMALL(Dong1,ROWS($1:204)),)="1111",OFFSET(TH!L$1,SMALL(Dong1,ROWS($1:204)),),0))</f>
        <v/>
      </c>
      <c r="I217" s="61">
        <f t="shared" ca="1" si="4"/>
        <v>0</v>
      </c>
      <c r="J217" s="66"/>
    </row>
    <row r="218" spans="1:10" ht="19.5" customHeight="1">
      <c r="A218" s="60" t="str">
        <f ca="1">IF(ROWS($1:205)&gt;COUNT(Dong1),"",OFFSET(TH!B$1,SMALL(Dong1,ROWS($1:205)),))</f>
        <v/>
      </c>
      <c r="B218" s="60" t="str">
        <f ca="1">IF(ROWS($1:205)&gt;COUNT(Dong1),"",OFFSET(TH!D$1,SMALL(Dong1,ROWS($1:205)),))</f>
        <v/>
      </c>
      <c r="C218" s="61" t="str">
        <f ca="1">IF(ROWS($1:205)&gt;COUNT(Dong1),"",IF(OFFSET(TH!M$1,SMALL(Dong1,ROWS($1:205)),)="1111",OFFSET(TH!C$1,SMALL(Dong1,ROWS($1:205)),),""))</f>
        <v/>
      </c>
      <c r="D218" s="62" t="str">
        <f ca="1">IF(ROWS($1:205)&gt;COUNT(Dong1),"",IF(OFFSET(TH!N$1,SMALL(Dong1,ROWS($1:205)),)="1111",OFFSET(TH!C$1,SMALL(Dong1,ROWS($1:205)),),""))</f>
        <v/>
      </c>
      <c r="E218" s="93" t="str">
        <f ca="1">IF(ROWS($1:205)&gt;COUNT(Dong1),"",OFFSET(TH!E$1,SMALL(Dong1,ROWS($1:205)),))</f>
        <v/>
      </c>
      <c r="F218" s="64" t="str">
        <f ca="1">IF(ROWS($1:205)&gt;COUNT(Dong1),"",IF(OFFSET(TH!N$1,SMALL(Dong1,ROWS($1:205)),)="1111",OFFSET(TH!M$1,SMALL(Dong1,ROWS($1:205)),),OFFSET(TH!N$1,SMALL(Dong1,ROWS($1:205)),)))</f>
        <v/>
      </c>
      <c r="G218" s="65" t="str">
        <f ca="1">IF(ROWS($1:205)&gt;COUNT(Dong1),"",IF(OFFSET(TH!M$1,SMALL(Dong1,ROWS($1:205)),)="1111",OFFSET(TH!L$1,SMALL(Dong1,ROWS($1:205)),),0))</f>
        <v/>
      </c>
      <c r="H218" s="63" t="str">
        <f ca="1">IF(ROWS($1:205)&gt;COUNT(Dong1),"",IF(OFFSET(TH!N$1,SMALL(Dong1,ROWS($1:205)),)="1111",OFFSET(TH!L$1,SMALL(Dong1,ROWS($1:205)),),0))</f>
        <v/>
      </c>
      <c r="I218" s="61">
        <f t="shared" ca="1" si="4"/>
        <v>0</v>
      </c>
      <c r="J218" s="66"/>
    </row>
    <row r="219" spans="1:10" ht="19.5" customHeight="1">
      <c r="A219" s="60" t="str">
        <f ca="1">IF(ROWS($1:206)&gt;COUNT(Dong1),"",OFFSET(TH!B$1,SMALL(Dong1,ROWS($1:206)),))</f>
        <v/>
      </c>
      <c r="B219" s="60" t="str">
        <f ca="1">IF(ROWS($1:206)&gt;COUNT(Dong1),"",OFFSET(TH!D$1,SMALL(Dong1,ROWS($1:206)),))</f>
        <v/>
      </c>
      <c r="C219" s="61" t="str">
        <f ca="1">IF(ROWS($1:206)&gt;COUNT(Dong1),"",IF(OFFSET(TH!M$1,SMALL(Dong1,ROWS($1:206)),)="1111",OFFSET(TH!C$1,SMALL(Dong1,ROWS($1:206)),),""))</f>
        <v/>
      </c>
      <c r="D219" s="62" t="str">
        <f ca="1">IF(ROWS($1:206)&gt;COUNT(Dong1),"",IF(OFFSET(TH!N$1,SMALL(Dong1,ROWS($1:206)),)="1111",OFFSET(TH!C$1,SMALL(Dong1,ROWS($1:206)),),""))</f>
        <v/>
      </c>
      <c r="E219" s="93" t="str">
        <f ca="1">IF(ROWS($1:206)&gt;COUNT(Dong1),"",OFFSET(TH!E$1,SMALL(Dong1,ROWS($1:206)),))</f>
        <v/>
      </c>
      <c r="F219" s="64" t="str">
        <f ca="1">IF(ROWS($1:206)&gt;COUNT(Dong1),"",IF(OFFSET(TH!N$1,SMALL(Dong1,ROWS($1:206)),)="1111",OFFSET(TH!M$1,SMALL(Dong1,ROWS($1:206)),),OFFSET(TH!N$1,SMALL(Dong1,ROWS($1:206)),)))</f>
        <v/>
      </c>
      <c r="G219" s="65" t="str">
        <f ca="1">IF(ROWS($1:206)&gt;COUNT(Dong1),"",IF(OFFSET(TH!M$1,SMALL(Dong1,ROWS($1:206)),)="1111",OFFSET(TH!L$1,SMALL(Dong1,ROWS($1:206)),),0))</f>
        <v/>
      </c>
      <c r="H219" s="63" t="str">
        <f ca="1">IF(ROWS($1:206)&gt;COUNT(Dong1),"",IF(OFFSET(TH!N$1,SMALL(Dong1,ROWS($1:206)),)="1111",OFFSET(TH!L$1,SMALL(Dong1,ROWS($1:206)),),0))</f>
        <v/>
      </c>
      <c r="I219" s="61">
        <f t="shared" ca="1" si="4"/>
        <v>0</v>
      </c>
      <c r="J219" s="66"/>
    </row>
    <row r="220" spans="1:10" ht="19.5" customHeight="1">
      <c r="A220" s="60" t="str">
        <f ca="1">IF(ROWS($1:207)&gt;COUNT(Dong1),"",OFFSET(TH!B$1,SMALL(Dong1,ROWS($1:207)),))</f>
        <v/>
      </c>
      <c r="B220" s="60" t="str">
        <f ca="1">IF(ROWS($1:207)&gt;COUNT(Dong1),"",OFFSET(TH!D$1,SMALL(Dong1,ROWS($1:207)),))</f>
        <v/>
      </c>
      <c r="C220" s="61" t="str">
        <f ca="1">IF(ROWS($1:207)&gt;COUNT(Dong1),"",IF(OFFSET(TH!M$1,SMALL(Dong1,ROWS($1:207)),)="1111",OFFSET(TH!C$1,SMALL(Dong1,ROWS($1:207)),),""))</f>
        <v/>
      </c>
      <c r="D220" s="62" t="str">
        <f ca="1">IF(ROWS($1:207)&gt;COUNT(Dong1),"",IF(OFFSET(TH!N$1,SMALL(Dong1,ROWS($1:207)),)="1111",OFFSET(TH!C$1,SMALL(Dong1,ROWS($1:207)),),""))</f>
        <v/>
      </c>
      <c r="E220" s="93" t="str">
        <f ca="1">IF(ROWS($1:207)&gt;COUNT(Dong1),"",OFFSET(TH!E$1,SMALL(Dong1,ROWS($1:207)),))</f>
        <v/>
      </c>
      <c r="F220" s="64" t="str">
        <f ca="1">IF(ROWS($1:207)&gt;COUNT(Dong1),"",IF(OFFSET(TH!N$1,SMALL(Dong1,ROWS($1:207)),)="1111",OFFSET(TH!M$1,SMALL(Dong1,ROWS($1:207)),),OFFSET(TH!N$1,SMALL(Dong1,ROWS($1:207)),)))</f>
        <v/>
      </c>
      <c r="G220" s="65" t="str">
        <f ca="1">IF(ROWS($1:207)&gt;COUNT(Dong1),"",IF(OFFSET(TH!M$1,SMALL(Dong1,ROWS($1:207)),)="1111",OFFSET(TH!L$1,SMALL(Dong1,ROWS($1:207)),),0))</f>
        <v/>
      </c>
      <c r="H220" s="63" t="str">
        <f ca="1">IF(ROWS($1:207)&gt;COUNT(Dong1),"",IF(OFFSET(TH!N$1,SMALL(Dong1,ROWS($1:207)),)="1111",OFFSET(TH!L$1,SMALL(Dong1,ROWS($1:207)),),0))</f>
        <v/>
      </c>
      <c r="I220" s="61">
        <f t="shared" ca="1" si="4"/>
        <v>0</v>
      </c>
      <c r="J220" s="66"/>
    </row>
    <row r="221" spans="1:10" ht="19.5" customHeight="1">
      <c r="A221" s="60" t="str">
        <f ca="1">IF(ROWS($1:208)&gt;COUNT(Dong1),"",OFFSET(TH!B$1,SMALL(Dong1,ROWS($1:208)),))</f>
        <v/>
      </c>
      <c r="B221" s="60" t="str">
        <f ca="1">IF(ROWS($1:208)&gt;COUNT(Dong1),"",OFFSET(TH!D$1,SMALL(Dong1,ROWS($1:208)),))</f>
        <v/>
      </c>
      <c r="C221" s="61" t="str">
        <f ca="1">IF(ROWS($1:208)&gt;COUNT(Dong1),"",IF(OFFSET(TH!M$1,SMALL(Dong1,ROWS($1:208)),)="1111",OFFSET(TH!C$1,SMALL(Dong1,ROWS($1:208)),),""))</f>
        <v/>
      </c>
      <c r="D221" s="62" t="str">
        <f ca="1">IF(ROWS($1:208)&gt;COUNT(Dong1),"",IF(OFFSET(TH!N$1,SMALL(Dong1,ROWS($1:208)),)="1111",OFFSET(TH!C$1,SMALL(Dong1,ROWS($1:208)),),""))</f>
        <v/>
      </c>
      <c r="E221" s="93" t="str">
        <f ca="1">IF(ROWS($1:208)&gt;COUNT(Dong1),"",OFFSET(TH!E$1,SMALL(Dong1,ROWS($1:208)),))</f>
        <v/>
      </c>
      <c r="F221" s="64" t="str">
        <f ca="1">IF(ROWS($1:208)&gt;COUNT(Dong1),"",IF(OFFSET(TH!N$1,SMALL(Dong1,ROWS($1:208)),)="1111",OFFSET(TH!M$1,SMALL(Dong1,ROWS($1:208)),),OFFSET(TH!N$1,SMALL(Dong1,ROWS($1:208)),)))</f>
        <v/>
      </c>
      <c r="G221" s="65" t="str">
        <f ca="1">IF(ROWS($1:208)&gt;COUNT(Dong1),"",IF(OFFSET(TH!M$1,SMALL(Dong1,ROWS($1:208)),)="1111",OFFSET(TH!L$1,SMALL(Dong1,ROWS($1:208)),),0))</f>
        <v/>
      </c>
      <c r="H221" s="63" t="str">
        <f ca="1">IF(ROWS($1:208)&gt;COUNT(Dong1),"",IF(OFFSET(TH!N$1,SMALL(Dong1,ROWS($1:208)),)="1111",OFFSET(TH!L$1,SMALL(Dong1,ROWS($1:208)),),0))</f>
        <v/>
      </c>
      <c r="I221" s="61">
        <f t="shared" ca="1" si="4"/>
        <v>0</v>
      </c>
      <c r="J221" s="66"/>
    </row>
    <row r="222" spans="1:10" ht="19.5" customHeight="1">
      <c r="A222" s="60" t="str">
        <f ca="1">IF(ROWS($1:209)&gt;COUNT(Dong1),"",OFFSET(TH!B$1,SMALL(Dong1,ROWS($1:209)),))</f>
        <v/>
      </c>
      <c r="B222" s="60" t="str">
        <f ca="1">IF(ROWS($1:209)&gt;COUNT(Dong1),"",OFFSET(TH!D$1,SMALL(Dong1,ROWS($1:209)),))</f>
        <v/>
      </c>
      <c r="C222" s="61" t="str">
        <f ca="1">IF(ROWS($1:209)&gt;COUNT(Dong1),"",IF(OFFSET(TH!M$1,SMALL(Dong1,ROWS($1:209)),)="1111",OFFSET(TH!C$1,SMALL(Dong1,ROWS($1:209)),),""))</f>
        <v/>
      </c>
      <c r="D222" s="62" t="str">
        <f ca="1">IF(ROWS($1:209)&gt;COUNT(Dong1),"",IF(OFFSET(TH!N$1,SMALL(Dong1,ROWS($1:209)),)="1111",OFFSET(TH!C$1,SMALL(Dong1,ROWS($1:209)),),""))</f>
        <v/>
      </c>
      <c r="E222" s="93" t="str">
        <f ca="1">IF(ROWS($1:209)&gt;COUNT(Dong1),"",OFFSET(TH!E$1,SMALL(Dong1,ROWS($1:209)),))</f>
        <v/>
      </c>
      <c r="F222" s="64" t="str">
        <f ca="1">IF(ROWS($1:209)&gt;COUNT(Dong1),"",IF(OFFSET(TH!N$1,SMALL(Dong1,ROWS($1:209)),)="1111",OFFSET(TH!M$1,SMALL(Dong1,ROWS($1:209)),),OFFSET(TH!N$1,SMALL(Dong1,ROWS($1:209)),)))</f>
        <v/>
      </c>
      <c r="G222" s="65" t="str">
        <f ca="1">IF(ROWS($1:209)&gt;COUNT(Dong1),"",IF(OFFSET(TH!M$1,SMALL(Dong1,ROWS($1:209)),)="1111",OFFSET(TH!L$1,SMALL(Dong1,ROWS($1:209)),),0))</f>
        <v/>
      </c>
      <c r="H222" s="63" t="str">
        <f ca="1">IF(ROWS($1:209)&gt;COUNT(Dong1),"",IF(OFFSET(TH!N$1,SMALL(Dong1,ROWS($1:209)),)="1111",OFFSET(TH!L$1,SMALL(Dong1,ROWS($1:209)),),0))</f>
        <v/>
      </c>
      <c r="I222" s="61">
        <f t="shared" ca="1" si="4"/>
        <v>0</v>
      </c>
      <c r="J222" s="66"/>
    </row>
    <row r="223" spans="1:10" ht="19.5" customHeight="1">
      <c r="A223" s="60" t="str">
        <f ca="1">IF(ROWS($1:210)&gt;COUNT(Dong1),"",OFFSET(TH!B$1,SMALL(Dong1,ROWS($1:210)),))</f>
        <v/>
      </c>
      <c r="B223" s="60" t="str">
        <f ca="1">IF(ROWS($1:210)&gt;COUNT(Dong1),"",OFFSET(TH!D$1,SMALL(Dong1,ROWS($1:210)),))</f>
        <v/>
      </c>
      <c r="C223" s="61" t="str">
        <f ca="1">IF(ROWS($1:210)&gt;COUNT(Dong1),"",IF(OFFSET(TH!M$1,SMALL(Dong1,ROWS($1:210)),)="1111",OFFSET(TH!C$1,SMALL(Dong1,ROWS($1:210)),),""))</f>
        <v/>
      </c>
      <c r="D223" s="62" t="str">
        <f ca="1">IF(ROWS($1:210)&gt;COUNT(Dong1),"",IF(OFFSET(TH!N$1,SMALL(Dong1,ROWS($1:210)),)="1111",OFFSET(TH!C$1,SMALL(Dong1,ROWS($1:210)),),""))</f>
        <v/>
      </c>
      <c r="E223" s="93" t="str">
        <f ca="1">IF(ROWS($1:210)&gt;COUNT(Dong1),"",OFFSET(TH!E$1,SMALL(Dong1,ROWS($1:210)),))</f>
        <v/>
      </c>
      <c r="F223" s="64" t="str">
        <f ca="1">IF(ROWS($1:210)&gt;COUNT(Dong1),"",IF(OFFSET(TH!N$1,SMALL(Dong1,ROWS($1:210)),)="1111",OFFSET(TH!M$1,SMALL(Dong1,ROWS($1:210)),),OFFSET(TH!N$1,SMALL(Dong1,ROWS($1:210)),)))</f>
        <v/>
      </c>
      <c r="G223" s="65" t="str">
        <f ca="1">IF(ROWS($1:210)&gt;COUNT(Dong1),"",IF(OFFSET(TH!M$1,SMALL(Dong1,ROWS($1:210)),)="1111",OFFSET(TH!L$1,SMALL(Dong1,ROWS($1:210)),),0))</f>
        <v/>
      </c>
      <c r="H223" s="63" t="str">
        <f ca="1">IF(ROWS($1:210)&gt;COUNT(Dong1),"",IF(OFFSET(TH!N$1,SMALL(Dong1,ROWS($1:210)),)="1111",OFFSET(TH!L$1,SMALL(Dong1,ROWS($1:210)),),0))</f>
        <v/>
      </c>
      <c r="I223" s="61">
        <f t="shared" ca="1" si="4"/>
        <v>0</v>
      </c>
      <c r="J223" s="66"/>
    </row>
    <row r="224" spans="1:10" ht="19.5" customHeight="1">
      <c r="A224" s="60" t="str">
        <f ca="1">IF(ROWS($1:211)&gt;COUNT(Dong1),"",OFFSET(TH!B$1,SMALL(Dong1,ROWS($1:211)),))</f>
        <v/>
      </c>
      <c r="B224" s="60" t="str">
        <f ca="1">IF(ROWS($1:211)&gt;COUNT(Dong1),"",OFFSET(TH!D$1,SMALL(Dong1,ROWS($1:211)),))</f>
        <v/>
      </c>
      <c r="C224" s="61" t="str">
        <f ca="1">IF(ROWS($1:211)&gt;COUNT(Dong1),"",IF(OFFSET(TH!M$1,SMALL(Dong1,ROWS($1:211)),)="1111",OFFSET(TH!C$1,SMALL(Dong1,ROWS($1:211)),),""))</f>
        <v/>
      </c>
      <c r="D224" s="62" t="str">
        <f ca="1">IF(ROWS($1:211)&gt;COUNT(Dong1),"",IF(OFFSET(TH!N$1,SMALL(Dong1,ROWS($1:211)),)="1111",OFFSET(TH!C$1,SMALL(Dong1,ROWS($1:211)),),""))</f>
        <v/>
      </c>
      <c r="E224" s="93" t="str">
        <f ca="1">IF(ROWS($1:211)&gt;COUNT(Dong1),"",OFFSET(TH!E$1,SMALL(Dong1,ROWS($1:211)),))</f>
        <v/>
      </c>
      <c r="F224" s="64" t="str">
        <f ca="1">IF(ROWS($1:211)&gt;COUNT(Dong1),"",IF(OFFSET(TH!N$1,SMALL(Dong1,ROWS($1:211)),)="1111",OFFSET(TH!M$1,SMALL(Dong1,ROWS($1:211)),),OFFSET(TH!N$1,SMALL(Dong1,ROWS($1:211)),)))</f>
        <v/>
      </c>
      <c r="G224" s="65" t="str">
        <f ca="1">IF(ROWS($1:211)&gt;COUNT(Dong1),"",IF(OFFSET(TH!M$1,SMALL(Dong1,ROWS($1:211)),)="1111",OFFSET(TH!L$1,SMALL(Dong1,ROWS($1:211)),),0))</f>
        <v/>
      </c>
      <c r="H224" s="63" t="str">
        <f ca="1">IF(ROWS($1:211)&gt;COUNT(Dong1),"",IF(OFFSET(TH!N$1,SMALL(Dong1,ROWS($1:211)),)="1111",OFFSET(TH!L$1,SMALL(Dong1,ROWS($1:211)),),0))</f>
        <v/>
      </c>
      <c r="I224" s="61">
        <f t="shared" ca="1" si="4"/>
        <v>0</v>
      </c>
      <c r="J224" s="66"/>
    </row>
    <row r="225" spans="1:12" ht="19.5" customHeight="1">
      <c r="A225" s="67"/>
      <c r="B225" s="66"/>
      <c r="C225" s="66"/>
      <c r="D225" s="66"/>
      <c r="E225" s="94"/>
      <c r="F225" s="68"/>
      <c r="G225" s="66"/>
      <c r="H225" s="66"/>
      <c r="I225" s="61"/>
      <c r="J225" s="66"/>
    </row>
    <row r="226" spans="1:12" s="56" customFormat="1" ht="19.5" customHeight="1">
      <c r="A226" s="69"/>
      <c r="B226" s="69"/>
      <c r="C226" s="69"/>
      <c r="D226" s="69"/>
      <c r="E226" s="69" t="s">
        <v>59</v>
      </c>
      <c r="F226" s="70" t="s">
        <v>15</v>
      </c>
      <c r="G226" s="69">
        <f ca="1">SUM(G14:G225)</f>
        <v>9340400000</v>
      </c>
      <c r="H226" s="69">
        <f ca="1">SUM(H14:H225)</f>
        <v>9294132000</v>
      </c>
      <c r="I226" s="70" t="s">
        <v>15</v>
      </c>
      <c r="J226" s="70" t="s">
        <v>15</v>
      </c>
    </row>
    <row r="227" spans="1:12" s="56" customFormat="1" ht="19.5" customHeight="1">
      <c r="A227" s="71"/>
      <c r="B227" s="71"/>
      <c r="C227" s="71"/>
      <c r="D227" s="71"/>
      <c r="E227" s="71" t="s">
        <v>60</v>
      </c>
      <c r="F227" s="72" t="s">
        <v>15</v>
      </c>
      <c r="G227" s="72" t="s">
        <v>15</v>
      </c>
      <c r="H227" s="72" t="s">
        <v>15</v>
      </c>
      <c r="I227" s="73">
        <f ca="1">I13+G226-H226</f>
        <v>70035000</v>
      </c>
      <c r="J227" s="72" t="s">
        <v>15</v>
      </c>
    </row>
    <row r="228" spans="1:12">
      <c r="L228" s="95" t="s">
        <v>66</v>
      </c>
    </row>
    <row r="229" spans="1:12">
      <c r="A229" s="74" t="s">
        <v>65</v>
      </c>
      <c r="L229" s="95" t="s">
        <v>67</v>
      </c>
    </row>
    <row r="230" spans="1:12">
      <c r="A230" s="81" t="str">
        <f ca="1">"- Ngày mở sổ: "&amp;DAY($A$14)&amp;"/"&amp;MONTH($A$14)&amp;"/ 2015"</f>
        <v>- Ngày mở sổ: 1/6/ 2015</v>
      </c>
      <c r="L230" s="95" t="s">
        <v>61</v>
      </c>
    </row>
    <row r="231" spans="1:12">
      <c r="I231" s="84" t="str">
        <f>"Ngày "&amp;IF(OR($L$11=4,$L$11=6,$L$11=9,$L$11=11),"30",IF($L$11=2,"28","31"))&amp;" tháng "&amp;$L$11&amp;"  năm  2016 "</f>
        <v xml:space="preserve">Ngày 30 tháng 6  năm  2016 </v>
      </c>
      <c r="L231" s="95" t="s">
        <v>65</v>
      </c>
    </row>
    <row r="232" spans="1:12" s="75" customFormat="1" ht="14.25">
      <c r="C232" s="75" t="s">
        <v>10</v>
      </c>
      <c r="E232" s="75" t="s">
        <v>11</v>
      </c>
      <c r="I232" s="75" t="s">
        <v>40</v>
      </c>
    </row>
    <row r="233" spans="1:12" s="76" customFormat="1">
      <c r="C233" s="76" t="s">
        <v>12</v>
      </c>
      <c r="E233" s="76" t="s">
        <v>12</v>
      </c>
      <c r="I233" s="76" t="s">
        <v>62</v>
      </c>
    </row>
    <row r="234" spans="1:12" s="76" customFormat="1"/>
    <row r="235" spans="1:12" s="76" customFormat="1"/>
    <row r="236" spans="1:12" s="76" customFormat="1"/>
    <row r="237" spans="1:12" s="76" customFormat="1"/>
    <row r="240" spans="1:12" ht="15.75">
      <c r="C240" s="91" t="s">
        <v>64</v>
      </c>
      <c r="I240" s="92" t="s">
        <v>39</v>
      </c>
    </row>
    <row r="241" spans="1:10">
      <c r="E241" s="51">
        <f ca="1">SUMIF($D$14:$D$36,#REF!,H14:H36)</f>
        <v>0</v>
      </c>
    </row>
    <row r="244" spans="1:10">
      <c r="A244" s="51">
        <v>2</v>
      </c>
      <c r="B244" s="51">
        <v>3</v>
      </c>
      <c r="C244" s="51">
        <v>4</v>
      </c>
      <c r="D244" s="51">
        <v>5</v>
      </c>
      <c r="E244" s="51">
        <v>6</v>
      </c>
      <c r="F244" s="51">
        <v>9</v>
      </c>
      <c r="G244" s="51">
        <v>10</v>
      </c>
      <c r="H244" s="51">
        <v>11</v>
      </c>
      <c r="I244" s="51">
        <v>12</v>
      </c>
      <c r="J244" s="51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22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8"/>
  <sheetViews>
    <sheetView showZeros="0" workbookViewId="0">
      <pane ySplit="3" topLeftCell="A19" activePane="bottomLeft" state="frozen"/>
      <selection pane="bottomLeft" activeCell="B39" sqref="B39"/>
    </sheetView>
  </sheetViews>
  <sheetFormatPr defaultColWidth="8" defaultRowHeight="13.5"/>
  <cols>
    <col min="1" max="1" width="5.5703125" style="82" customWidth="1"/>
    <col min="2" max="2" width="18.140625" style="82" customWidth="1"/>
    <col min="3" max="3" width="10.28515625" style="82" customWidth="1"/>
    <col min="4" max="4" width="13.140625" style="82" customWidth="1"/>
    <col min="5" max="6" width="13.7109375" style="82" customWidth="1"/>
    <col min="7" max="7" width="12.5703125" style="82" customWidth="1"/>
    <col min="8" max="8" width="12.7109375" style="82" customWidth="1"/>
    <col min="9" max="9" width="8" style="82"/>
    <col min="10" max="10" width="12.85546875" style="82" bestFit="1" customWidth="1"/>
    <col min="11" max="16384" width="8" style="82"/>
  </cols>
  <sheetData>
    <row r="1" spans="1:10" ht="27" customHeight="1">
      <c r="A1" s="200" t="s">
        <v>571</v>
      </c>
      <c r="B1" s="200"/>
      <c r="C1" s="200"/>
      <c r="D1" s="200"/>
      <c r="E1" s="200"/>
      <c r="F1" s="200"/>
      <c r="G1" s="200"/>
      <c r="H1" s="200"/>
    </row>
    <row r="2" spans="1:10" s="10" customFormat="1" ht="14.25" customHeight="1">
      <c r="A2" s="203" t="s">
        <v>23</v>
      </c>
      <c r="B2" s="205" t="s">
        <v>24</v>
      </c>
      <c r="C2" s="201" t="s">
        <v>25</v>
      </c>
      <c r="D2" s="202"/>
      <c r="E2" s="201" t="s">
        <v>26</v>
      </c>
      <c r="F2" s="202"/>
      <c r="G2" s="201" t="s">
        <v>28</v>
      </c>
      <c r="H2" s="202"/>
      <c r="J2" s="110"/>
    </row>
    <row r="3" spans="1:10" s="10" customFormat="1" ht="14.25" customHeight="1">
      <c r="A3" s="204"/>
      <c r="B3" s="206"/>
      <c r="C3" s="103" t="s">
        <v>29</v>
      </c>
      <c r="D3" s="103" t="s">
        <v>30</v>
      </c>
      <c r="E3" s="103" t="s">
        <v>29</v>
      </c>
      <c r="F3" s="103" t="s">
        <v>30</v>
      </c>
      <c r="G3" s="103" t="s">
        <v>29</v>
      </c>
      <c r="H3" s="103" t="s">
        <v>30</v>
      </c>
    </row>
    <row r="4" spans="1:10" s="10" customFormat="1" ht="16.5" customHeight="1">
      <c r="A4" s="6">
        <f t="shared" ref="A4:A43" si="0">IF(B4&lt;&gt;"",ROW()-3,"")</f>
        <v>1</v>
      </c>
      <c r="B4" s="7" t="s">
        <v>89</v>
      </c>
      <c r="C4" s="8"/>
      <c r="D4" s="8">
        <v>0</v>
      </c>
      <c r="E4" s="8">
        <f t="array" ref="E4">SUM(IF("331"&amp;B4=KHN&amp;KH,TH))</f>
        <v>773782000</v>
      </c>
      <c r="F4" s="8">
        <f t="array" ref="F4">SUM(IF("331"&amp;B4=KHC&amp;KH,TH))</f>
        <v>1044630000</v>
      </c>
      <c r="G4" s="44">
        <f t="shared" ref="G4:G5" si="1">ROUND(MAX(C4+E4-D4-F4,0),2)</f>
        <v>0</v>
      </c>
      <c r="H4" s="44">
        <f t="shared" ref="H4:H5" si="2">ROUND(MAX(D4+F4-C4-E4,0),2)</f>
        <v>270848000</v>
      </c>
    </row>
    <row r="5" spans="1:10" s="10" customFormat="1" ht="16.5" customHeight="1">
      <c r="A5" s="6">
        <f t="shared" si="0"/>
        <v>2</v>
      </c>
      <c r="B5" s="7" t="s">
        <v>76</v>
      </c>
      <c r="C5" s="8"/>
      <c r="D5" s="8">
        <v>195912500</v>
      </c>
      <c r="E5" s="8">
        <f t="array" ref="E5">SUM(IF("331"&amp;B5=KHN&amp;KH,TH))</f>
        <v>195912500</v>
      </c>
      <c r="F5" s="8">
        <f t="array" ref="F5">SUM(IF("331"&amp;B5=KHC&amp;KH,TH))</f>
        <v>0</v>
      </c>
      <c r="G5" s="44">
        <f t="shared" si="1"/>
        <v>0</v>
      </c>
      <c r="H5" s="44">
        <f t="shared" si="2"/>
        <v>0</v>
      </c>
    </row>
    <row r="6" spans="1:10" s="10" customFormat="1" ht="16.5" customHeight="1">
      <c r="A6" s="6">
        <f t="shared" si="0"/>
        <v>3</v>
      </c>
      <c r="B6" s="7" t="s">
        <v>85</v>
      </c>
      <c r="C6" s="8"/>
      <c r="D6" s="8"/>
      <c r="E6" s="8">
        <f t="array" ref="E6">SUM(IF("331"&amp;B6=KHN&amp;KH,TH))</f>
        <v>732278000</v>
      </c>
      <c r="F6" s="8">
        <f t="array" ref="F6">SUM(IF("331"&amp;B6=KHC&amp;KH,TH))</f>
        <v>732278000</v>
      </c>
      <c r="G6" s="44">
        <f t="shared" ref="G6:G36" si="3">ROUND(MAX(C6+E6-D6-F6,0),2)</f>
        <v>0</v>
      </c>
      <c r="H6" s="44">
        <f t="shared" ref="H6:H36" si="4">ROUND(MAX(D6+F6-C6-E6,0),2)</f>
        <v>0</v>
      </c>
    </row>
    <row r="7" spans="1:10" s="10" customFormat="1" ht="16.5" customHeight="1">
      <c r="A7" s="6">
        <f t="shared" si="0"/>
        <v>4</v>
      </c>
      <c r="B7" s="41" t="s">
        <v>78</v>
      </c>
      <c r="C7" s="8"/>
      <c r="D7" s="8">
        <v>326003000</v>
      </c>
      <c r="E7" s="8">
        <f t="array" ref="E7">SUM(IF("331"&amp;B7=KHN&amp;KH,TH))</f>
        <v>1496151000</v>
      </c>
      <c r="F7" s="8">
        <f t="array" ref="F7">SUM(IF("331"&amp;B7=KHC&amp;KH,TH))</f>
        <v>1170148000</v>
      </c>
      <c r="G7" s="44">
        <f t="shared" si="3"/>
        <v>0</v>
      </c>
      <c r="H7" s="44">
        <f t="shared" si="4"/>
        <v>0</v>
      </c>
    </row>
    <row r="8" spans="1:10" s="10" customFormat="1" ht="16.5" customHeight="1">
      <c r="A8" s="6">
        <f t="shared" si="0"/>
        <v>5</v>
      </c>
      <c r="B8" s="41" t="s">
        <v>686</v>
      </c>
      <c r="C8" s="8"/>
      <c r="D8" s="8"/>
      <c r="E8" s="8">
        <f t="array" ref="E8">SUM(IF("331"&amp;B8=KHN&amp;KH,TH))</f>
        <v>817551000</v>
      </c>
      <c r="F8" s="8">
        <f t="array" ref="F8">SUM(IF("331"&amp;B8=KHC&amp;KH,TH))</f>
        <v>817551000</v>
      </c>
      <c r="G8" s="44">
        <f t="shared" si="3"/>
        <v>0</v>
      </c>
      <c r="H8" s="44">
        <f t="shared" si="4"/>
        <v>0</v>
      </c>
    </row>
    <row r="9" spans="1:10" s="10" customFormat="1" ht="16.5" customHeight="1">
      <c r="A9" s="6">
        <f t="shared" si="0"/>
        <v>6</v>
      </c>
      <c r="B9" s="7" t="s">
        <v>77</v>
      </c>
      <c r="C9" s="8"/>
      <c r="D9" s="8">
        <v>421900000</v>
      </c>
      <c r="E9" s="8">
        <f t="array" ref="E9">SUM(IF("331"&amp;B9=KHN&amp;KH,TH))</f>
        <v>999700000</v>
      </c>
      <c r="F9" s="8">
        <f t="array" ref="F9">SUM(IF("331"&amp;B9=KHC&amp;KH,TH))</f>
        <v>577800000</v>
      </c>
      <c r="G9" s="44">
        <f t="shared" si="3"/>
        <v>0</v>
      </c>
      <c r="H9" s="44">
        <f t="shared" si="4"/>
        <v>0</v>
      </c>
    </row>
    <row r="10" spans="1:10" s="10" customFormat="1" ht="16.5" customHeight="1">
      <c r="A10" s="6">
        <f t="shared" si="0"/>
        <v>7</v>
      </c>
      <c r="B10" s="40" t="s">
        <v>79</v>
      </c>
      <c r="C10" s="8"/>
      <c r="D10" s="8">
        <v>505179000</v>
      </c>
      <c r="E10" s="8">
        <f t="array" ref="E10">SUM(IF("331"&amp;B10=KHN&amp;KH,TH))</f>
        <v>400000000</v>
      </c>
      <c r="F10" s="8">
        <f t="array" ref="F10">SUM(IF("331"&amp;B10=KHC&amp;KH,TH))</f>
        <v>0</v>
      </c>
      <c r="G10" s="44">
        <f t="shared" si="3"/>
        <v>0</v>
      </c>
      <c r="H10" s="44">
        <f t="shared" si="4"/>
        <v>105179000</v>
      </c>
    </row>
    <row r="11" spans="1:10" s="10" customFormat="1" ht="16.5" customHeight="1">
      <c r="A11" s="6">
        <f t="shared" si="0"/>
        <v>8</v>
      </c>
      <c r="B11" s="7" t="s">
        <v>86</v>
      </c>
      <c r="C11" s="8"/>
      <c r="D11" s="8">
        <v>100670000</v>
      </c>
      <c r="E11" s="8">
        <f t="array" ref="E11">SUM(IF("331"&amp;B11=KHN&amp;KH,TH))</f>
        <v>100670000</v>
      </c>
      <c r="F11" s="8">
        <f t="array" ref="F11">SUM(IF("331"&amp;B11=KHC&amp;KH,TH))</f>
        <v>0</v>
      </c>
      <c r="G11" s="44">
        <f t="shared" si="3"/>
        <v>0</v>
      </c>
      <c r="H11" s="44">
        <f t="shared" si="4"/>
        <v>0</v>
      </c>
    </row>
    <row r="12" spans="1:10" s="10" customFormat="1" ht="16.5" customHeight="1">
      <c r="A12" s="6">
        <f t="shared" si="0"/>
        <v>9</v>
      </c>
      <c r="B12" s="7" t="s">
        <v>80</v>
      </c>
      <c r="C12" s="8"/>
      <c r="D12" s="8">
        <v>46595000</v>
      </c>
      <c r="E12" s="8">
        <f t="array" ref="E12">SUM(IF("331"&amp;B12=KHN&amp;KH,TH))</f>
        <v>86780000</v>
      </c>
      <c r="F12" s="8">
        <f t="array" ref="F12">SUM(IF("331"&amp;B12=KHC&amp;KH,TH))</f>
        <v>40185000</v>
      </c>
      <c r="G12" s="44">
        <f t="shared" si="3"/>
        <v>0</v>
      </c>
      <c r="H12" s="44">
        <f t="shared" si="4"/>
        <v>0</v>
      </c>
    </row>
    <row r="13" spans="1:10" s="10" customFormat="1" ht="16.5" customHeight="1">
      <c r="A13" s="6">
        <f t="shared" si="0"/>
        <v>10</v>
      </c>
      <c r="B13" s="7" t="s">
        <v>81</v>
      </c>
      <c r="C13" s="8"/>
      <c r="D13" s="8">
        <v>0</v>
      </c>
      <c r="E13" s="8">
        <f t="array" ref="E13">SUM(IF("331"&amp;B13=KHN&amp;KH,TH))</f>
        <v>233520000</v>
      </c>
      <c r="F13" s="8">
        <f t="array" ref="F13">SUM(IF("331"&amp;B13=KHC&amp;KH,TH))</f>
        <v>233520000</v>
      </c>
      <c r="G13" s="44">
        <f t="shared" si="3"/>
        <v>0</v>
      </c>
      <c r="H13" s="44">
        <f t="shared" si="4"/>
        <v>0</v>
      </c>
    </row>
    <row r="14" spans="1:10" s="10" customFormat="1" ht="16.5" customHeight="1">
      <c r="A14" s="6">
        <f t="shared" si="0"/>
        <v>11</v>
      </c>
      <c r="B14" s="7" t="s">
        <v>91</v>
      </c>
      <c r="C14" s="8"/>
      <c r="D14" s="8">
        <v>101477000</v>
      </c>
      <c r="E14" s="8">
        <f t="array" ref="E14">SUM(IF("331"&amp;B14=KHN&amp;KH,TH))</f>
        <v>101477000</v>
      </c>
      <c r="F14" s="8">
        <f t="array" ref="F14">SUM(IF("331"&amp;B14=KHC&amp;KH,TH))</f>
        <v>0</v>
      </c>
      <c r="G14" s="44">
        <f t="shared" si="3"/>
        <v>0</v>
      </c>
      <c r="H14" s="44">
        <f t="shared" si="4"/>
        <v>0</v>
      </c>
    </row>
    <row r="15" spans="1:10" s="10" customFormat="1" ht="16.5" customHeight="1">
      <c r="A15" s="6">
        <f t="shared" si="0"/>
        <v>12</v>
      </c>
      <c r="B15" s="7" t="s">
        <v>83</v>
      </c>
      <c r="C15" s="8"/>
      <c r="D15" s="8">
        <v>246532000</v>
      </c>
      <c r="E15" s="8">
        <f t="array" ref="E15">SUM(IF("331"&amp;B15=KHN&amp;KH,TH))</f>
        <v>146532000</v>
      </c>
      <c r="F15" s="8">
        <f t="array" ref="F15">SUM(IF("331"&amp;B15=KHC&amp;KH,TH))</f>
        <v>101835000</v>
      </c>
      <c r="G15" s="44">
        <f t="shared" si="3"/>
        <v>0</v>
      </c>
      <c r="H15" s="44">
        <f t="shared" si="4"/>
        <v>201835000</v>
      </c>
    </row>
    <row r="16" spans="1:10" s="10" customFormat="1" ht="16.5" customHeight="1">
      <c r="A16" s="6">
        <f t="shared" si="0"/>
        <v>13</v>
      </c>
      <c r="B16" s="7" t="s">
        <v>84</v>
      </c>
      <c r="C16" s="8"/>
      <c r="D16" s="8">
        <v>732020000</v>
      </c>
      <c r="E16" s="8">
        <f t="array" ref="E16">SUM(IF("331"&amp;B16=KHN&amp;KH,TH))</f>
        <v>165100000</v>
      </c>
      <c r="F16" s="8">
        <f t="array" ref="F16">SUM(IF("331"&amp;B16=KHC&amp;KH,TH))</f>
        <v>17080000</v>
      </c>
      <c r="G16" s="44">
        <f t="shared" si="3"/>
        <v>0</v>
      </c>
      <c r="H16" s="44">
        <f t="shared" si="4"/>
        <v>584000000</v>
      </c>
    </row>
    <row r="17" spans="1:8" s="10" customFormat="1" ht="16.5" customHeight="1">
      <c r="A17" s="6">
        <f t="shared" si="0"/>
        <v>14</v>
      </c>
      <c r="B17" s="7" t="s">
        <v>90</v>
      </c>
      <c r="C17" s="8"/>
      <c r="D17" s="8">
        <v>369802000</v>
      </c>
      <c r="E17" s="8">
        <f t="array" ref="E17">SUM(IF("331"&amp;B17=KHN&amp;KH,TH))</f>
        <v>1169802000</v>
      </c>
      <c r="F17" s="8">
        <f t="array" ref="F17">SUM(IF("331"&amp;B17=KHC&amp;KH,TH))</f>
        <v>995491000</v>
      </c>
      <c r="G17" s="44">
        <f t="shared" si="3"/>
        <v>0</v>
      </c>
      <c r="H17" s="44">
        <f t="shared" si="4"/>
        <v>195491000</v>
      </c>
    </row>
    <row r="18" spans="1:8" s="10" customFormat="1" ht="16.5" customHeight="1">
      <c r="A18" s="6">
        <f t="shared" si="0"/>
        <v>15</v>
      </c>
      <c r="B18" s="7" t="s">
        <v>82</v>
      </c>
      <c r="C18" s="8"/>
      <c r="D18" s="8">
        <v>140000000</v>
      </c>
      <c r="E18" s="8">
        <f t="array" ref="E18">SUM(IF("331"&amp;B18=KHN&amp;KH,TH))</f>
        <v>104715000</v>
      </c>
      <c r="F18" s="8">
        <f t="array" ref="F18">SUM(IF("331"&amp;B18=KHC&amp;KH,TH))</f>
        <v>0</v>
      </c>
      <c r="G18" s="44">
        <f t="shared" si="3"/>
        <v>0</v>
      </c>
      <c r="H18" s="44">
        <f t="shared" si="4"/>
        <v>35285000</v>
      </c>
    </row>
    <row r="19" spans="1:8" s="10" customFormat="1" ht="16.5" customHeight="1">
      <c r="A19" s="6">
        <f t="shared" si="0"/>
        <v>16</v>
      </c>
      <c r="B19" s="40" t="s">
        <v>88</v>
      </c>
      <c r="C19" s="8"/>
      <c r="D19" s="8">
        <v>40908000</v>
      </c>
      <c r="E19" s="8">
        <f t="array" ref="E19">SUM(IF("331"&amp;B19=KHN&amp;KH,TH))</f>
        <v>279484000</v>
      </c>
      <c r="F19" s="8">
        <f t="array" ref="F19">SUM(IF("331"&amp;B19=KHC&amp;KH,TH))</f>
        <v>238576000</v>
      </c>
      <c r="G19" s="44">
        <f t="shared" si="3"/>
        <v>0</v>
      </c>
      <c r="H19" s="44">
        <f t="shared" si="4"/>
        <v>0</v>
      </c>
    </row>
    <row r="20" spans="1:8" s="10" customFormat="1" ht="16.5" customHeight="1">
      <c r="A20" s="6">
        <f t="shared" si="0"/>
        <v>17</v>
      </c>
      <c r="B20" s="7" t="s">
        <v>94</v>
      </c>
      <c r="C20" s="8"/>
      <c r="D20" s="8">
        <v>804200000</v>
      </c>
      <c r="E20" s="8">
        <f t="array" ref="E20">SUM(IF("331"&amp;B20=KHN&amp;KH,TH))</f>
        <v>304200000</v>
      </c>
      <c r="F20" s="8">
        <f t="array" ref="F20">SUM(IF("331"&amp;B20=KHC&amp;KH,TH))</f>
        <v>0</v>
      </c>
      <c r="G20" s="44">
        <f t="shared" si="3"/>
        <v>0</v>
      </c>
      <c r="H20" s="44">
        <f t="shared" si="4"/>
        <v>500000000</v>
      </c>
    </row>
    <row r="21" spans="1:8" s="10" customFormat="1" ht="16.5" customHeight="1">
      <c r="A21" s="6">
        <f t="shared" si="0"/>
        <v>18</v>
      </c>
      <c r="B21" s="7" t="s">
        <v>95</v>
      </c>
      <c r="C21" s="8"/>
      <c r="D21" s="8">
        <v>95985000</v>
      </c>
      <c r="E21" s="8">
        <f t="array" ref="E21">SUM(IF("331"&amp;B21=KHN&amp;KH,TH))</f>
        <v>0</v>
      </c>
      <c r="F21" s="8">
        <f t="array" ref="F21">SUM(IF("331"&amp;B21=KHC&amp;KH,TH))</f>
        <v>0</v>
      </c>
      <c r="G21" s="44">
        <f t="shared" si="3"/>
        <v>0</v>
      </c>
      <c r="H21" s="44">
        <f t="shared" si="4"/>
        <v>95985000</v>
      </c>
    </row>
    <row r="22" spans="1:8" s="10" customFormat="1" ht="16.5" customHeight="1">
      <c r="A22" s="6">
        <f t="shared" si="0"/>
        <v>19</v>
      </c>
      <c r="B22" s="7" t="s">
        <v>108</v>
      </c>
      <c r="C22" s="8"/>
      <c r="D22" s="8">
        <v>17280000</v>
      </c>
      <c r="E22" s="8">
        <f t="array" ref="E22">SUM(IF("331"&amp;B22=KHN&amp;KH,TH))</f>
        <v>0</v>
      </c>
      <c r="F22" s="8">
        <f t="array" ref="F22">SUM(IF("331"&amp;B22=KHC&amp;KH,TH))</f>
        <v>4800000</v>
      </c>
      <c r="G22" s="44">
        <f t="shared" si="3"/>
        <v>0</v>
      </c>
      <c r="H22" s="44">
        <f t="shared" si="4"/>
        <v>22080000</v>
      </c>
    </row>
    <row r="23" spans="1:8" s="10" customFormat="1" ht="16.5" customHeight="1">
      <c r="A23" s="6">
        <f t="shared" si="0"/>
        <v>20</v>
      </c>
      <c r="B23" s="7" t="s">
        <v>109</v>
      </c>
      <c r="C23" s="8"/>
      <c r="D23" s="8">
        <v>0</v>
      </c>
      <c r="E23" s="8">
        <f t="array" ref="E23">SUM(IF("331"&amp;B23=KHN&amp;KH,TH))</f>
        <v>4508233000</v>
      </c>
      <c r="F23" s="8">
        <f t="array" ref="F23">SUM(IF("331"&amp;B23=KHC&amp;KH,TH))</f>
        <v>4410176000</v>
      </c>
      <c r="G23" s="44">
        <f t="shared" si="3"/>
        <v>98057000</v>
      </c>
      <c r="H23" s="44">
        <f t="shared" si="4"/>
        <v>0</v>
      </c>
    </row>
    <row r="24" spans="1:8" s="10" customFormat="1" ht="16.5" customHeight="1">
      <c r="A24" s="6">
        <f t="shared" si="0"/>
        <v>21</v>
      </c>
      <c r="B24" s="7" t="s">
        <v>87</v>
      </c>
      <c r="C24" s="8"/>
      <c r="D24" s="8">
        <v>0</v>
      </c>
      <c r="E24" s="8">
        <f t="array" ref="E24">SUM(IF("331"&amp;B24=KHN&amp;KH,TH))</f>
        <v>6764000</v>
      </c>
      <c r="F24" s="8">
        <f t="array" ref="F24">SUM(IF("331"&amp;B24=KHC&amp;KH,TH))</f>
        <v>6764000</v>
      </c>
      <c r="G24" s="44">
        <f t="shared" si="3"/>
        <v>0</v>
      </c>
      <c r="H24" s="44">
        <f t="shared" si="4"/>
        <v>0</v>
      </c>
    </row>
    <row r="25" spans="1:8" s="10" customFormat="1" ht="16.5" customHeight="1">
      <c r="A25" s="6">
        <f t="shared" si="0"/>
        <v>22</v>
      </c>
      <c r="B25" s="7" t="s">
        <v>111</v>
      </c>
      <c r="C25" s="8"/>
      <c r="D25" s="8"/>
      <c r="E25" s="8">
        <f t="array" ref="E25">SUM(IF("331"&amp;B25=KHN&amp;KH,TH))</f>
        <v>585000000</v>
      </c>
      <c r="F25" s="8">
        <f t="array" ref="F25">SUM(IF("331"&amp;B25=KHC&amp;KH,TH))</f>
        <v>804152000</v>
      </c>
      <c r="G25" s="44">
        <f t="shared" si="3"/>
        <v>0</v>
      </c>
      <c r="H25" s="44">
        <f t="shared" si="4"/>
        <v>219152000</v>
      </c>
    </row>
    <row r="26" spans="1:8" s="10" customFormat="1" ht="16.5" customHeight="1">
      <c r="A26" s="6">
        <f t="shared" si="0"/>
        <v>23</v>
      </c>
      <c r="B26" s="7" t="s">
        <v>110</v>
      </c>
      <c r="C26" s="8"/>
      <c r="D26" s="8">
        <v>118687000</v>
      </c>
      <c r="E26" s="8">
        <f t="array" ref="E26">SUM(IF("331"&amp;B26=KHN&amp;KH,TH))</f>
        <v>118687000</v>
      </c>
      <c r="F26" s="8">
        <f t="array" ref="F26">SUM(IF("331"&amp;B26=KHC&amp;KH,TH))</f>
        <v>0</v>
      </c>
      <c r="G26" s="44">
        <f t="shared" si="3"/>
        <v>0</v>
      </c>
      <c r="H26" s="44">
        <f t="shared" si="4"/>
        <v>0</v>
      </c>
    </row>
    <row r="27" spans="1:8" s="10" customFormat="1" ht="16.5" customHeight="1">
      <c r="A27" s="6">
        <f t="shared" si="0"/>
        <v>24</v>
      </c>
      <c r="B27" s="149" t="s">
        <v>352</v>
      </c>
      <c r="C27" s="8"/>
      <c r="D27" s="8"/>
      <c r="E27" s="8">
        <f t="array" ref="E27">SUM(IF("331"&amp;B27=KHN&amp;KH,TH))</f>
        <v>107060000</v>
      </c>
      <c r="F27" s="8">
        <f t="array" ref="F27">SUM(IF("331"&amp;B27=KHC&amp;KH,TH))</f>
        <v>107060000</v>
      </c>
      <c r="G27" s="44">
        <f t="shared" si="3"/>
        <v>0</v>
      </c>
      <c r="H27" s="44">
        <f t="shared" si="4"/>
        <v>0</v>
      </c>
    </row>
    <row r="28" spans="1:8" s="10" customFormat="1" ht="16.5" customHeight="1">
      <c r="A28" s="6">
        <f t="shared" si="0"/>
        <v>25</v>
      </c>
      <c r="B28" s="149" t="s">
        <v>579</v>
      </c>
      <c r="C28" s="8"/>
      <c r="D28" s="8"/>
      <c r="E28" s="8">
        <f t="array" ref="E28">SUM(IF("331"&amp;B28=KHN&amp;KH,TH))</f>
        <v>216638000</v>
      </c>
      <c r="F28" s="8">
        <f t="array" ref="F28">SUM(IF("331"&amp;B28=KHC&amp;KH,TH))</f>
        <v>216638000</v>
      </c>
      <c r="G28" s="44">
        <f t="shared" si="3"/>
        <v>0</v>
      </c>
      <c r="H28" s="44">
        <f t="shared" si="4"/>
        <v>0</v>
      </c>
    </row>
    <row r="29" spans="1:8" s="10" customFormat="1" ht="16.5" customHeight="1">
      <c r="A29" s="6">
        <f t="shared" si="0"/>
        <v>26</v>
      </c>
      <c r="B29" s="149" t="s">
        <v>654</v>
      </c>
      <c r="C29" s="8"/>
      <c r="D29" s="8"/>
      <c r="E29" s="8">
        <f t="array" ref="E29">SUM(IF("331"&amp;B29=KHN&amp;KH,TH))</f>
        <v>228667000</v>
      </c>
      <c r="F29" s="8">
        <f t="array" ref="F29">SUM(IF("331"&amp;B29=KHC&amp;KH,TH))</f>
        <v>228667000</v>
      </c>
      <c r="G29" s="44">
        <f t="shared" si="3"/>
        <v>0</v>
      </c>
      <c r="H29" s="44">
        <f t="shared" si="4"/>
        <v>0</v>
      </c>
    </row>
    <row r="30" spans="1:8" s="10" customFormat="1" ht="16.5" customHeight="1">
      <c r="A30" s="6">
        <f t="shared" si="0"/>
        <v>27</v>
      </c>
      <c r="B30" s="149" t="s">
        <v>658</v>
      </c>
      <c r="C30" s="8"/>
      <c r="D30" s="8"/>
      <c r="E30" s="8">
        <f t="array" ref="E30">SUM(IF("331"&amp;B30=KHN&amp;KH,TH))</f>
        <v>25795000</v>
      </c>
      <c r="F30" s="8">
        <f t="array" ref="F30">SUM(IF("331"&amp;B30=KHC&amp;KH,TH))</f>
        <v>25795000</v>
      </c>
      <c r="G30" s="44">
        <f t="shared" si="3"/>
        <v>0</v>
      </c>
      <c r="H30" s="44">
        <f t="shared" si="4"/>
        <v>0</v>
      </c>
    </row>
    <row r="31" spans="1:8" s="10" customFormat="1" ht="16.5" customHeight="1">
      <c r="A31" s="6">
        <f t="shared" si="0"/>
        <v>28</v>
      </c>
      <c r="B31" s="149" t="s">
        <v>707</v>
      </c>
      <c r="C31" s="8"/>
      <c r="D31" s="8"/>
      <c r="E31" s="8">
        <f t="array" ref="E31">SUM(IF("331"&amp;B31=KHN&amp;KH,TH))</f>
        <v>1366353000</v>
      </c>
      <c r="F31" s="8">
        <f t="array" ref="F31">SUM(IF("331"&amp;B31=KHC&amp;KH,TH))</f>
        <v>1364187000</v>
      </c>
      <c r="G31" s="44">
        <f t="shared" si="3"/>
        <v>2166000</v>
      </c>
      <c r="H31" s="44">
        <f t="shared" si="4"/>
        <v>0</v>
      </c>
    </row>
    <row r="32" spans="1:8" s="10" customFormat="1" ht="16.5" customHeight="1">
      <c r="A32" s="6">
        <f t="shared" si="0"/>
        <v>29</v>
      </c>
      <c r="B32" s="41" t="s">
        <v>747</v>
      </c>
      <c r="C32" s="8"/>
      <c r="D32" s="8"/>
      <c r="E32" s="8">
        <f t="array" ref="E32">SUM(IF("331"&amp;B32=KHN&amp;KH,TH))</f>
        <v>889200000</v>
      </c>
      <c r="F32" s="8">
        <f t="array" ref="F32">SUM(IF("331"&amp;B32=KHC&amp;KH,TH))</f>
        <v>889200000</v>
      </c>
      <c r="G32" s="44">
        <f t="shared" si="3"/>
        <v>0</v>
      </c>
      <c r="H32" s="44">
        <f t="shared" si="4"/>
        <v>0</v>
      </c>
    </row>
    <row r="33" spans="1:8" s="10" customFormat="1" ht="16.5" customHeight="1">
      <c r="A33" s="6">
        <f t="shared" si="0"/>
        <v>30</v>
      </c>
      <c r="B33" s="149" t="s">
        <v>839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44">
        <f t="shared" si="3"/>
        <v>0</v>
      </c>
      <c r="H33" s="44">
        <f t="shared" si="4"/>
        <v>0</v>
      </c>
    </row>
    <row r="34" spans="1:8" s="10" customFormat="1" ht="16.5" customHeight="1">
      <c r="A34" s="6">
        <f t="shared" si="0"/>
        <v>31</v>
      </c>
      <c r="B34" s="149" t="s">
        <v>860</v>
      </c>
      <c r="C34" s="8"/>
      <c r="D34" s="8"/>
      <c r="E34" s="8">
        <f t="array" ref="E34">SUM(IF("331"&amp;B34=KHN&amp;KH,TH))</f>
        <v>220000000</v>
      </c>
      <c r="F34" s="8">
        <f t="array" ref="F34">SUM(IF("331"&amp;B34=KHC&amp;KH,TH))</f>
        <v>0</v>
      </c>
      <c r="G34" s="44">
        <f t="shared" si="3"/>
        <v>220000000</v>
      </c>
      <c r="H34" s="44">
        <f t="shared" si="4"/>
        <v>0</v>
      </c>
    </row>
    <row r="35" spans="1:8" s="10" customFormat="1" ht="16.5" customHeight="1">
      <c r="A35" s="6">
        <f t="shared" si="0"/>
        <v>32</v>
      </c>
      <c r="B35" s="149" t="s">
        <v>878</v>
      </c>
      <c r="C35" s="8"/>
      <c r="D35" s="8"/>
      <c r="E35" s="8">
        <f t="array" ref="E35">SUM(IF("331"&amp;B35=KHN&amp;KH,TH))</f>
        <v>666451000</v>
      </c>
      <c r="F35" s="8">
        <f t="array" ref="F35">SUM(IF("331"&amp;B35=KHC&amp;KH,TH))</f>
        <v>666451000</v>
      </c>
      <c r="G35" s="44">
        <f t="shared" si="3"/>
        <v>0</v>
      </c>
      <c r="H35" s="44">
        <f t="shared" si="4"/>
        <v>0</v>
      </c>
    </row>
    <row r="36" spans="1:8" s="10" customFormat="1" ht="16.5" customHeight="1">
      <c r="A36" s="6">
        <f t="shared" si="0"/>
        <v>33</v>
      </c>
      <c r="B36" s="101" t="s">
        <v>925</v>
      </c>
      <c r="C36" s="8"/>
      <c r="D36" s="8"/>
      <c r="E36" s="8">
        <f t="array" ref="E36">SUM(IF("331"&amp;B36=KHN&amp;KH,TH))</f>
        <v>703147000</v>
      </c>
      <c r="F36" s="8">
        <f t="array" ref="F36">SUM(IF("331"&amp;B36=KHC&amp;KH,TH))</f>
        <v>186420000</v>
      </c>
      <c r="G36" s="44">
        <f t="shared" si="3"/>
        <v>516727000</v>
      </c>
      <c r="H36" s="44">
        <f t="shared" si="4"/>
        <v>0</v>
      </c>
    </row>
    <row r="37" spans="1:8" s="10" customFormat="1" ht="16.5" customHeight="1">
      <c r="A37" s="6">
        <f t="shared" si="0"/>
        <v>34</v>
      </c>
      <c r="B37" s="101" t="s">
        <v>930</v>
      </c>
      <c r="C37" s="8"/>
      <c r="D37" s="8"/>
      <c r="E37" s="8">
        <f t="array" ref="E37">SUM(IF("331"&amp;B37=KHN&amp;KH,TH))</f>
        <v>33000000</v>
      </c>
      <c r="F37" s="8">
        <f t="array" ref="F37">SUM(IF("331"&amp;B37=KHC&amp;KH,TH))</f>
        <v>75271000</v>
      </c>
      <c r="G37" s="44">
        <f t="shared" ref="G37" si="5">ROUND(MAX(C37+E37-D37-F37,0),2)</f>
        <v>0</v>
      </c>
      <c r="H37" s="44">
        <f t="shared" ref="H37" si="6">ROUND(MAX(D37+F37-C37-E37,0),2)</f>
        <v>42271000</v>
      </c>
    </row>
    <row r="38" spans="1:8" s="10" customFormat="1" ht="16.5" customHeight="1">
      <c r="A38" s="6">
        <f t="shared" si="0"/>
        <v>35</v>
      </c>
      <c r="B38" s="101" t="s">
        <v>933</v>
      </c>
      <c r="C38" s="8"/>
      <c r="D38" s="8"/>
      <c r="E38" s="8">
        <f t="array" ref="E38">SUM(IF("331"&amp;B38=KHN&amp;KH,TH))</f>
        <v>0</v>
      </c>
      <c r="F38" s="8">
        <f t="array" ref="F38">SUM(IF("331"&amp;B38=KHC&amp;KH,TH))</f>
        <v>118800000</v>
      </c>
      <c r="G38" s="44">
        <f t="shared" ref="G38:G42" si="7">ROUND(MAX(C38+E38-D38-F38,0),2)</f>
        <v>0</v>
      </c>
      <c r="H38" s="44">
        <f t="shared" ref="H38:H42" si="8">ROUND(MAX(D38+F38-C38-E38,0),2)</f>
        <v>118800000</v>
      </c>
    </row>
    <row r="39" spans="1:8" s="10" customFormat="1" ht="16.5" customHeight="1">
      <c r="A39" s="6">
        <f t="shared" si="0"/>
        <v>36</v>
      </c>
      <c r="B39" s="149" t="s">
        <v>989</v>
      </c>
      <c r="C39" s="8"/>
      <c r="D39" s="8"/>
      <c r="E39" s="8">
        <f t="array" ref="E39">SUM(IF("331"&amp;B39=KHN&amp;KH,TH))</f>
        <v>195945000</v>
      </c>
      <c r="F39" s="8">
        <f t="array" ref="F39">SUM(IF("331"&amp;B39=KHC&amp;KH,TH))</f>
        <v>75945000</v>
      </c>
      <c r="G39" s="44">
        <f t="shared" si="7"/>
        <v>120000000</v>
      </c>
      <c r="H39" s="44">
        <f t="shared" si="8"/>
        <v>0</v>
      </c>
    </row>
    <row r="40" spans="1:8" s="10" customFormat="1" ht="16.5" customHeight="1">
      <c r="A40" s="6" t="str">
        <f t="shared" si="0"/>
        <v/>
      </c>
      <c r="B40" s="101"/>
      <c r="C40" s="8"/>
      <c r="D40" s="8"/>
      <c r="E40" s="8">
        <f t="array" ref="E40">SUM(IF("331"&amp;B40=KHN&amp;KH,TH))</f>
        <v>0</v>
      </c>
      <c r="F40" s="8">
        <f t="array" ref="F40">SUM(IF("331"&amp;B40=KHC&amp;KH,TH))</f>
        <v>0</v>
      </c>
      <c r="G40" s="44">
        <f t="shared" si="7"/>
        <v>0</v>
      </c>
      <c r="H40" s="44">
        <f t="shared" si="8"/>
        <v>0</v>
      </c>
    </row>
    <row r="41" spans="1:8" s="10" customFormat="1" ht="16.5" customHeight="1">
      <c r="A41" s="6" t="str">
        <f t="shared" si="0"/>
        <v/>
      </c>
      <c r="B41" s="101"/>
      <c r="C41" s="8"/>
      <c r="D41" s="8"/>
      <c r="E41" s="8">
        <f t="array" ref="E41">SUM(IF("331"&amp;B41=KHN&amp;KH,TH))</f>
        <v>0</v>
      </c>
      <c r="F41" s="8">
        <f t="array" ref="F41">SUM(IF("331"&amp;B41=KHC&amp;KH,TH))</f>
        <v>0</v>
      </c>
      <c r="G41" s="44">
        <f t="shared" si="7"/>
        <v>0</v>
      </c>
      <c r="H41" s="44">
        <f t="shared" si="8"/>
        <v>0</v>
      </c>
    </row>
    <row r="42" spans="1:8" s="10" customFormat="1" ht="16.5" customHeight="1">
      <c r="A42" s="6" t="str">
        <f t="shared" si="0"/>
        <v/>
      </c>
      <c r="B42" s="101"/>
      <c r="C42" s="8"/>
      <c r="D42" s="8"/>
      <c r="E42" s="8">
        <f t="array" ref="E42">SUM(IF("331"&amp;B42=KHN&amp;KH,TH))</f>
        <v>0</v>
      </c>
      <c r="F42" s="8">
        <f t="array" ref="F42">SUM(IF("331"&amp;B42=KHC&amp;KH,TH))</f>
        <v>0</v>
      </c>
      <c r="G42" s="44">
        <f t="shared" si="7"/>
        <v>0</v>
      </c>
      <c r="H42" s="44">
        <f t="shared" si="8"/>
        <v>0</v>
      </c>
    </row>
    <row r="43" spans="1:8" s="10" customFormat="1" ht="16.5" customHeight="1">
      <c r="A43" s="6" t="str">
        <f t="shared" si="0"/>
        <v/>
      </c>
      <c r="B43" s="7"/>
      <c r="C43" s="8"/>
      <c r="D43" s="8"/>
      <c r="E43" s="8"/>
      <c r="F43" s="8"/>
      <c r="G43" s="44"/>
      <c r="H43" s="44"/>
    </row>
    <row r="44" spans="1:8" s="14" customFormat="1" ht="14.25" customHeight="1">
      <c r="A44" s="11"/>
      <c r="B44" s="12" t="s">
        <v>27</v>
      </c>
      <c r="C44" s="13">
        <f t="shared" ref="C44:H44" si="9">SUM(C4:C43)</f>
        <v>0</v>
      </c>
      <c r="D44" s="13">
        <f t="shared" si="9"/>
        <v>4263150500</v>
      </c>
      <c r="E44" s="13">
        <f t="shared" si="9"/>
        <v>17978594500</v>
      </c>
      <c r="F44" s="13">
        <f t="shared" si="9"/>
        <v>15149420000</v>
      </c>
      <c r="G44" s="13">
        <f t="shared" si="9"/>
        <v>956950000</v>
      </c>
      <c r="H44" s="13">
        <f t="shared" si="9"/>
        <v>2390926000</v>
      </c>
    </row>
    <row r="45" spans="1:8">
      <c r="E45" s="156">
        <f t="array" ref="E45">SUM(IF("331"=KHN,TH))</f>
        <v>17978594500</v>
      </c>
      <c r="F45" s="156">
        <f t="array" ref="F45">SUM(IF("331"=KHC,TH))</f>
        <v>15149420000</v>
      </c>
    </row>
    <row r="46" spans="1:8">
      <c r="E46" s="15">
        <f>E44-E45</f>
        <v>0</v>
      </c>
      <c r="F46" s="15">
        <f>F44-F45</f>
        <v>0</v>
      </c>
    </row>
    <row r="48" spans="1:8">
      <c r="E48" s="83"/>
      <c r="F48" s="83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1"/>
  <sheetViews>
    <sheetView topLeftCell="A4" workbookViewId="0">
      <pane ySplit="7" topLeftCell="A11" activePane="bottomLeft" state="frozen"/>
      <selection activeCell="A4" sqref="A4"/>
      <selection pane="bottomLeft" activeCell="G5" sqref="G5:H5"/>
    </sheetView>
  </sheetViews>
  <sheetFormatPr defaultRowHeight="12.75"/>
  <cols>
    <col min="1" max="1" width="9.140625" customWidth="1"/>
    <col min="2" max="2" width="7.42578125" style="114" hidden="1" customWidth="1"/>
    <col min="3" max="3" width="9.140625" hidden="1" customWidth="1"/>
    <col min="4" max="4" width="32.28515625" customWidth="1"/>
    <col min="5" max="5" width="11.7109375" customWidth="1"/>
    <col min="6" max="6" width="8.5703125" customWidth="1"/>
    <col min="7" max="7" width="9.5703125" customWidth="1"/>
    <col min="8" max="10" width="14" customWidth="1"/>
  </cols>
  <sheetData>
    <row r="1" spans="1:13" s="3" customFormat="1" ht="14.25" customHeight="1">
      <c r="A1" s="1" t="s">
        <v>96</v>
      </c>
      <c r="B1" s="109"/>
      <c r="C1" s="16"/>
      <c r="H1" s="2"/>
      <c r="I1" s="209"/>
      <c r="J1" s="209"/>
    </row>
    <row r="2" spans="1:13" s="3" customFormat="1" ht="14.25" customHeight="1">
      <c r="A2" s="1" t="s">
        <v>63</v>
      </c>
      <c r="B2" s="109"/>
      <c r="C2" s="16"/>
      <c r="H2" s="17"/>
      <c r="I2" s="210"/>
      <c r="J2" s="210"/>
    </row>
    <row r="3" spans="1:13" s="3" customFormat="1" ht="14.25" customHeight="1">
      <c r="A3" s="4" t="s">
        <v>97</v>
      </c>
      <c r="B3" s="109"/>
      <c r="C3" s="16"/>
      <c r="H3" s="17"/>
      <c r="I3" s="210"/>
      <c r="J3" s="210"/>
    </row>
    <row r="4" spans="1:13" s="5" customFormat="1" ht="28.5" customHeight="1">
      <c r="A4" s="213" t="s">
        <v>98</v>
      </c>
      <c r="B4" s="213"/>
      <c r="C4" s="213"/>
      <c r="D4" s="213"/>
      <c r="E4" s="213"/>
      <c r="F4" s="213"/>
      <c r="G4" s="213"/>
      <c r="H4" s="213"/>
      <c r="I4" s="213"/>
      <c r="J4" s="213"/>
    </row>
    <row r="5" spans="1:13" s="18" customFormat="1" ht="14.25" customHeight="1">
      <c r="B5" s="110"/>
      <c r="F5" s="104" t="s">
        <v>32</v>
      </c>
      <c r="G5" s="214" t="s">
        <v>860</v>
      </c>
      <c r="H5" s="214"/>
      <c r="I5" s="127"/>
    </row>
    <row r="6" spans="1:13" s="18" customFormat="1" ht="6.75" customHeight="1">
      <c r="B6" s="111"/>
      <c r="C6" s="211"/>
      <c r="D6" s="211"/>
      <c r="E6" s="211"/>
      <c r="F6" s="211"/>
      <c r="G6" s="211"/>
      <c r="H6" s="211"/>
      <c r="I6" s="211"/>
      <c r="J6" s="211"/>
    </row>
    <row r="7" spans="1:13" s="18" customFormat="1" ht="14.25" customHeight="1">
      <c r="A7" s="208" t="s">
        <v>16</v>
      </c>
      <c r="B7" s="212" t="s">
        <v>1</v>
      </c>
      <c r="C7" s="212"/>
      <c r="D7" s="208" t="s">
        <v>0</v>
      </c>
      <c r="E7" s="215"/>
      <c r="F7" s="208" t="s">
        <v>72</v>
      </c>
      <c r="G7" s="208" t="s">
        <v>73</v>
      </c>
      <c r="H7" s="207" t="s">
        <v>99</v>
      </c>
      <c r="I7" s="207" t="s">
        <v>107</v>
      </c>
      <c r="J7" s="212" t="s">
        <v>20</v>
      </c>
    </row>
    <row r="8" spans="1:13" s="18" customFormat="1" ht="28.5" customHeight="1">
      <c r="A8" s="208"/>
      <c r="B8" s="112" t="s">
        <v>14</v>
      </c>
      <c r="C8" s="26" t="s">
        <v>21</v>
      </c>
      <c r="D8" s="208"/>
      <c r="E8" s="216"/>
      <c r="F8" s="208"/>
      <c r="G8" s="208"/>
      <c r="H8" s="207"/>
      <c r="I8" s="207"/>
      <c r="J8" s="212"/>
    </row>
    <row r="9" spans="1:13" s="18" customFormat="1" ht="11.25" customHeight="1">
      <c r="A9" s="20" t="s">
        <v>2</v>
      </c>
      <c r="B9" s="113" t="s">
        <v>3</v>
      </c>
      <c r="C9" s="20" t="s">
        <v>4</v>
      </c>
      <c r="D9" s="20" t="s">
        <v>5</v>
      </c>
      <c r="E9" s="159"/>
      <c r="F9" s="20" t="s">
        <v>6</v>
      </c>
      <c r="G9" s="20">
        <v>1</v>
      </c>
      <c r="H9" s="20">
        <v>2</v>
      </c>
      <c r="I9" s="20">
        <v>3</v>
      </c>
      <c r="J9" s="20">
        <v>4</v>
      </c>
    </row>
    <row r="10" spans="1:13" s="18" customFormat="1" ht="18" customHeight="1">
      <c r="A10" s="20"/>
      <c r="B10" s="25"/>
      <c r="C10" s="20"/>
      <c r="D10" s="21" t="s">
        <v>7</v>
      </c>
      <c r="E10" s="21"/>
      <c r="F10" s="20"/>
      <c r="G10" s="22"/>
      <c r="H10" s="22"/>
      <c r="I10" s="22"/>
      <c r="J10" s="42">
        <f>VLOOKUP($G$5,'331'!$B$4:$H$43,3,0)</f>
        <v>0</v>
      </c>
    </row>
    <row r="11" spans="1:13" s="18" customFormat="1" ht="18" customHeight="1">
      <c r="A11" s="9">
        <f ca="1">IF(ROWS($1:1)&gt;COUNT(Dong),"",OFFSET(TH!B$1,SMALL(Dong,ROWS($1:1)),))</f>
        <v>42851</v>
      </c>
      <c r="B11" s="47" t="str">
        <f ca="1">IF(ROWS($1:1)&gt;COUNT(Dong),"",OFFSET(TH!C$1,SMALL(Dong,ROWS($1:1)),))</f>
        <v>C123</v>
      </c>
      <c r="C11" s="9">
        <f ca="1">IF(ROWS($1:1)&gt;COUNT(Dong),"",OFFSET(TH!D$1,SMALL(Dong,ROWS($1:1)),))</f>
        <v>42851</v>
      </c>
      <c r="D11" s="90" t="str">
        <f ca="1">IF(ROWS($1:1)&gt;COUNT(Dong),"",OFFSET(TH!E$1,SMALL(Dong,ROWS($1:1)),))</f>
        <v>Trả tiền cá</v>
      </c>
      <c r="E11" s="160">
        <f ca="1">IF(ROWS($1:1)&gt;COUNT(Dong),"",OFFSET(TH!F$1,SMALL(Dong,ROWS($1:1)),))</f>
        <v>0</v>
      </c>
      <c r="F11" s="158">
        <f ca="1">IF(ROWS($1:1)&gt;COUNT(Dong),"",OFFSET(TH!H$1,SMALL(Dong,ROWS($1:1)),))</f>
        <v>0</v>
      </c>
      <c r="G11" s="115">
        <f ca="1">IF(ROWS($1:1)&gt;COUNT(Dong),"",OFFSET(TH!I$1,SMALL(Dong,ROWS($1:1)),))</f>
        <v>0</v>
      </c>
      <c r="H11" s="47">
        <f ca="1">IF(ROWS($1:1)&gt;COUNT(Dong),"",IF(OFFSET(TH!N$1,SMALL(Dong,ROWS($1:1)),)="331",OFFSET(TH!L$1,SMALL(Dong,ROWS($1:1)),),0))</f>
        <v>0</v>
      </c>
      <c r="I11" s="47">
        <f ca="1">IF(ROWS($1:1)&gt;COUNT(Dong),"",IF(OFFSET(TH!M$1,SMALL(Dong,ROWS($1:1)),)="331",OFFSET(TH!L$1,SMALL(Dong,ROWS($1:1)),),0))</f>
        <v>100000000</v>
      </c>
      <c r="J11" s="23">
        <f ca="1">IF(D11&lt;&gt;"",J10+H11-I11,0)</f>
        <v>-100000000</v>
      </c>
    </row>
    <row r="12" spans="1:13" s="18" customFormat="1" ht="18" customHeight="1">
      <c r="A12" s="9">
        <f ca="1">IF(ROWS($1:2)&gt;COUNT(Dong),"",OFFSET(TH!B$1,SMALL(Dong,ROWS($1:2)),))</f>
        <v>42865</v>
      </c>
      <c r="B12" s="47" t="str">
        <f ca="1">IF(ROWS($1:2)&gt;COUNT(Dong),"",OFFSET(TH!C$1,SMALL(Dong,ROWS($1:2)),))</f>
        <v>C37</v>
      </c>
      <c r="C12" s="9">
        <f ca="1">IF(ROWS($1:2)&gt;COUNT(Dong),"",OFFSET(TH!D$1,SMALL(Dong,ROWS($1:2)),))</f>
        <v>42865</v>
      </c>
      <c r="D12" s="90" t="str">
        <f ca="1">IF(ROWS($1:2)&gt;COUNT(Dong),"",OFFSET(TH!E$1,SMALL(Dong,ROWS($1:2)),))</f>
        <v>Trả tiền cá</v>
      </c>
      <c r="E12" s="160">
        <f ca="1">IF(ROWS($1:2)&gt;COUNT(Dong),"",OFFSET(TH!F$1,SMALL(Dong,ROWS($1:2)),))</f>
        <v>0</v>
      </c>
      <c r="F12" s="158">
        <f ca="1">IF(ROWS($1:2)&gt;COUNT(Dong),"",OFFSET(TH!H$1,SMALL(Dong,ROWS($1:2)),))</f>
        <v>0</v>
      </c>
      <c r="G12" s="115">
        <f ca="1">IF(ROWS($1:2)&gt;COUNT(Dong),"",OFFSET(TH!I$1,SMALL(Dong,ROWS($1:2)),))</f>
        <v>0</v>
      </c>
      <c r="H12" s="47">
        <f ca="1">IF(ROWS($1:2)&gt;COUNT(Dong),"",IF(OFFSET(TH!N$1,SMALL(Dong,ROWS($1:2)),)="331",OFFSET(TH!L$1,SMALL(Dong,ROWS($1:2)),),0))</f>
        <v>0</v>
      </c>
      <c r="I12" s="47">
        <f ca="1">IF(ROWS($1:2)&gt;COUNT(Dong),"",IF(OFFSET(TH!M$1,SMALL(Dong,ROWS($1:2)),)="331",OFFSET(TH!L$1,SMALL(Dong,ROWS($1:2)),),0))</f>
        <v>50000000</v>
      </c>
      <c r="J12" s="23">
        <f t="shared" ref="J12" ca="1" si="0">IF(D12&lt;&gt;"",J11+H12-I12,0)</f>
        <v>-150000000</v>
      </c>
    </row>
    <row r="13" spans="1:13" s="18" customFormat="1" ht="18" customHeight="1">
      <c r="A13" s="9">
        <f ca="1">IF(ROWS($1:3)&gt;COUNT(Dong),"",OFFSET(TH!B$1,SMALL(Dong,ROWS($1:3)),))</f>
        <v>42881</v>
      </c>
      <c r="B13" s="47" t="str">
        <f ca="1">IF(ROWS($1:3)&gt;COUNT(Dong),"",OFFSET(TH!C$1,SMALL(Dong,ROWS($1:3)),))</f>
        <v>C132</v>
      </c>
      <c r="C13" s="9">
        <f ca="1">IF(ROWS($1:3)&gt;COUNT(Dong),"",OFFSET(TH!D$1,SMALL(Dong,ROWS($1:3)),))</f>
        <v>42881</v>
      </c>
      <c r="D13" s="90" t="str">
        <f ca="1">IF(ROWS($1:3)&gt;COUNT(Dong),"",OFFSET(TH!E$1,SMALL(Dong,ROWS($1:3)),))</f>
        <v>Trả tiền cá</v>
      </c>
      <c r="E13" s="160">
        <f ca="1">IF(ROWS($1:3)&gt;COUNT(Dong),"",OFFSET(TH!F$1,SMALL(Dong,ROWS($1:3)),))</f>
        <v>0</v>
      </c>
      <c r="F13" s="158">
        <f ca="1">IF(ROWS($1:3)&gt;COUNT(Dong),"",OFFSET(TH!H$1,SMALL(Dong,ROWS($1:3)),))</f>
        <v>0</v>
      </c>
      <c r="G13" s="115">
        <f ca="1">IF(ROWS($1:3)&gt;COUNT(Dong),"",OFFSET(TH!I$1,SMALL(Dong,ROWS($1:3)),))</f>
        <v>0</v>
      </c>
      <c r="H13" s="47">
        <f ca="1">IF(ROWS($1:3)&gt;COUNT(Dong),"",IF(OFFSET(TH!N$1,SMALL(Dong,ROWS($1:3)),)="331",OFFSET(TH!L$1,SMALL(Dong,ROWS($1:3)),),0))</f>
        <v>0</v>
      </c>
      <c r="I13" s="47">
        <f ca="1">IF(ROWS($1:3)&gt;COUNT(Dong),"",IF(OFFSET(TH!M$1,SMALL(Dong,ROWS($1:3)),)="331",OFFSET(TH!L$1,SMALL(Dong,ROWS($1:3)),),0))</f>
        <v>70000000</v>
      </c>
      <c r="J13" s="23">
        <f t="shared" ref="J13:J48" ca="1" si="1">IF(D13&lt;&gt;"",J12+H13-I13,0)</f>
        <v>-220000000</v>
      </c>
    </row>
    <row r="14" spans="1:13" s="18" customFormat="1" ht="18" customHeight="1">
      <c r="A14" s="9" t="str">
        <f ca="1">IF(ROWS($1:4)&gt;COUNT(Dong),"",OFFSET(TH!B$1,SMALL(Dong,ROWS($1:4)),))</f>
        <v/>
      </c>
      <c r="B14" s="47" t="str">
        <f ca="1">IF(ROWS($1:4)&gt;COUNT(Dong),"",OFFSET(TH!C$1,SMALL(Dong,ROWS($1:4)),))</f>
        <v/>
      </c>
      <c r="C14" s="9" t="str">
        <f ca="1">IF(ROWS($1:4)&gt;COUNT(Dong),"",OFFSET(TH!D$1,SMALL(Dong,ROWS($1:4)),))</f>
        <v/>
      </c>
      <c r="D14" s="90" t="str">
        <f ca="1">IF(ROWS($1:4)&gt;COUNT(Dong),"",OFFSET(TH!E$1,SMALL(Dong,ROWS($1:4)),))</f>
        <v/>
      </c>
      <c r="E14" s="160" t="str">
        <f ca="1">IF(ROWS($1:4)&gt;COUNT(Dong),"",OFFSET(TH!F$1,SMALL(Dong,ROWS($1:4)),))</f>
        <v/>
      </c>
      <c r="F14" s="158" t="str">
        <f ca="1">IF(ROWS($1:4)&gt;COUNT(Dong),"",OFFSET(TH!H$1,SMALL(Dong,ROWS($1:4)),))</f>
        <v/>
      </c>
      <c r="G14" s="115" t="str">
        <f ca="1">IF(ROWS($1:4)&gt;COUNT(Dong),"",OFFSET(TH!I$1,SMALL(Dong,ROWS($1:4)),))</f>
        <v/>
      </c>
      <c r="H14" s="47" t="str">
        <f ca="1">IF(ROWS($1:4)&gt;COUNT(Dong),"",IF(OFFSET(TH!N$1,SMALL(Dong,ROWS($1:4)),)="331",OFFSET(TH!L$1,SMALL(Dong,ROWS($1:4)),),0))</f>
        <v/>
      </c>
      <c r="I14" s="47" t="str">
        <f ca="1">IF(ROWS($1:4)&gt;COUNT(Dong),"",IF(OFFSET(TH!M$1,SMALL(Dong,ROWS($1:4)),)="331",OFFSET(TH!L$1,SMALL(Dong,ROWS($1:4)),),0))</f>
        <v/>
      </c>
      <c r="J14" s="23">
        <f t="shared" ca="1" si="1"/>
        <v>0</v>
      </c>
      <c r="M14" s="18" t="e">
        <f ca="1">J13/G11</f>
        <v>#DIV/0!</v>
      </c>
    </row>
    <row r="15" spans="1:13" s="18" customFormat="1" ht="18" customHeight="1">
      <c r="A15" s="9" t="str">
        <f ca="1">IF(ROWS($1:5)&gt;COUNT(Dong),"",OFFSET(TH!B$1,SMALL(Dong,ROWS($1:5)),))</f>
        <v/>
      </c>
      <c r="B15" s="47" t="str">
        <f ca="1">IF(ROWS($1:5)&gt;COUNT(Dong),"",OFFSET(TH!C$1,SMALL(Dong,ROWS($1:5)),))</f>
        <v/>
      </c>
      <c r="C15" s="9" t="str">
        <f ca="1">IF(ROWS($1:5)&gt;COUNT(Dong),"",OFFSET(TH!D$1,SMALL(Dong,ROWS($1:5)),))</f>
        <v/>
      </c>
      <c r="D15" s="90" t="str">
        <f ca="1">IF(ROWS($1:5)&gt;COUNT(Dong),"",OFFSET(TH!E$1,SMALL(Dong,ROWS($1:5)),))</f>
        <v/>
      </c>
      <c r="E15" s="160" t="str">
        <f ca="1">IF(ROWS($1:5)&gt;COUNT(Dong),"",OFFSET(TH!F$1,SMALL(Dong,ROWS($1:5)),))</f>
        <v/>
      </c>
      <c r="F15" s="158" t="str">
        <f ca="1">IF(ROWS($1:5)&gt;COUNT(Dong),"",OFFSET(TH!H$1,SMALL(Dong,ROWS($1:5)),))</f>
        <v/>
      </c>
      <c r="G15" s="115" t="str">
        <f ca="1">IF(ROWS($1:5)&gt;COUNT(Dong),"",OFFSET(TH!I$1,SMALL(Dong,ROWS($1:5)),))</f>
        <v/>
      </c>
      <c r="H15" s="47" t="str">
        <f ca="1">IF(ROWS($1:5)&gt;COUNT(Dong),"",IF(OFFSET(TH!N$1,SMALL(Dong,ROWS($1:5)),)="331",OFFSET(TH!L$1,SMALL(Dong,ROWS($1:5)),),0))</f>
        <v/>
      </c>
      <c r="I15" s="47" t="str">
        <f ca="1">IF(ROWS($1:5)&gt;COUNT(Dong),"",IF(OFFSET(TH!M$1,SMALL(Dong,ROWS($1:5)),)="331",OFFSET(TH!L$1,SMALL(Dong,ROWS($1:5)),),0))</f>
        <v/>
      </c>
      <c r="J15" s="23">
        <f t="shared" ca="1" si="1"/>
        <v>0</v>
      </c>
    </row>
    <row r="16" spans="1:13" s="18" customFormat="1" ht="18" customHeight="1">
      <c r="A16" s="9" t="str">
        <f ca="1">IF(ROWS($1:6)&gt;COUNT(Dong),"",OFFSET(TH!B$1,SMALL(Dong,ROWS($1:6)),))</f>
        <v/>
      </c>
      <c r="B16" s="47" t="str">
        <f ca="1">IF(ROWS($1:6)&gt;COUNT(Dong),"",OFFSET(TH!C$1,SMALL(Dong,ROWS($1:6)),))</f>
        <v/>
      </c>
      <c r="C16" s="9" t="str">
        <f ca="1">IF(ROWS($1:6)&gt;COUNT(Dong),"",OFFSET(TH!D$1,SMALL(Dong,ROWS($1:6)),))</f>
        <v/>
      </c>
      <c r="D16" s="90" t="str">
        <f ca="1">IF(ROWS($1:6)&gt;COUNT(Dong),"",OFFSET(TH!E$1,SMALL(Dong,ROWS($1:6)),))</f>
        <v/>
      </c>
      <c r="E16" s="160" t="str">
        <f ca="1">IF(ROWS($1:6)&gt;COUNT(Dong),"",OFFSET(TH!F$1,SMALL(Dong,ROWS($1:6)),))</f>
        <v/>
      </c>
      <c r="F16" s="158" t="str">
        <f ca="1">IF(ROWS($1:6)&gt;COUNT(Dong),"",OFFSET(TH!H$1,SMALL(Dong,ROWS($1:6)),))</f>
        <v/>
      </c>
      <c r="G16" s="115" t="str">
        <f ca="1">IF(ROWS($1:6)&gt;COUNT(Dong),"",OFFSET(TH!I$1,SMALL(Dong,ROWS($1:6)),))</f>
        <v/>
      </c>
      <c r="H16" s="47" t="str">
        <f ca="1">IF(ROWS($1:6)&gt;COUNT(Dong),"",IF(OFFSET(TH!N$1,SMALL(Dong,ROWS($1:6)),)="331",OFFSET(TH!L$1,SMALL(Dong,ROWS($1:6)),),0))</f>
        <v/>
      </c>
      <c r="I16" s="47" t="str">
        <f ca="1">IF(ROWS($1:6)&gt;COUNT(Dong),"",IF(OFFSET(TH!M$1,SMALL(Dong,ROWS($1:6)),)="331",OFFSET(TH!L$1,SMALL(Dong,ROWS($1:6)),),0))</f>
        <v/>
      </c>
      <c r="J16" s="23">
        <f t="shared" ca="1" si="1"/>
        <v>0</v>
      </c>
    </row>
    <row r="17" spans="1:10" s="18" customFormat="1" ht="18" customHeight="1">
      <c r="A17" s="9" t="str">
        <f ca="1">IF(ROWS($1:7)&gt;COUNT(Dong),"",OFFSET(TH!B$1,SMALL(Dong,ROWS($1:7)),))</f>
        <v/>
      </c>
      <c r="B17" s="47" t="str">
        <f ca="1">IF(ROWS($1:7)&gt;COUNT(Dong),"",OFFSET(TH!C$1,SMALL(Dong,ROWS($1:7)),))</f>
        <v/>
      </c>
      <c r="C17" s="9" t="str">
        <f ca="1">IF(ROWS($1:7)&gt;COUNT(Dong),"",OFFSET(TH!D$1,SMALL(Dong,ROWS($1:7)),))</f>
        <v/>
      </c>
      <c r="D17" s="90" t="str">
        <f ca="1">IF(ROWS($1:7)&gt;COUNT(Dong),"",OFFSET(TH!E$1,SMALL(Dong,ROWS($1:7)),))</f>
        <v/>
      </c>
      <c r="E17" s="160" t="str">
        <f ca="1">IF(ROWS($1:7)&gt;COUNT(Dong),"",OFFSET(TH!F$1,SMALL(Dong,ROWS($1:7)),))</f>
        <v/>
      </c>
      <c r="F17" s="158" t="str">
        <f ca="1">IF(ROWS($1:7)&gt;COUNT(Dong),"",OFFSET(TH!H$1,SMALL(Dong,ROWS($1:7)),))</f>
        <v/>
      </c>
      <c r="G17" s="115" t="str">
        <f ca="1">IF(ROWS($1:7)&gt;COUNT(Dong),"",OFFSET(TH!I$1,SMALL(Dong,ROWS($1:7)),))</f>
        <v/>
      </c>
      <c r="H17" s="47" t="str">
        <f ca="1">IF(ROWS($1:7)&gt;COUNT(Dong),"",IF(OFFSET(TH!N$1,SMALL(Dong,ROWS($1:7)),)="331",OFFSET(TH!L$1,SMALL(Dong,ROWS($1:7)),),0))</f>
        <v/>
      </c>
      <c r="I17" s="47" t="str">
        <f ca="1">IF(ROWS($1:7)&gt;COUNT(Dong),"",IF(OFFSET(TH!M$1,SMALL(Dong,ROWS($1:7)),)="331",OFFSET(TH!L$1,SMALL(Dong,ROWS($1:7)),),0))</f>
        <v/>
      </c>
      <c r="J17" s="23">
        <f t="shared" ca="1" si="1"/>
        <v>0</v>
      </c>
    </row>
    <row r="18" spans="1:10" s="18" customFormat="1" ht="18" customHeight="1">
      <c r="A18" s="9" t="str">
        <f ca="1">IF(ROWS($1:8)&gt;COUNT(Dong),"",OFFSET(TH!B$1,SMALL(Dong,ROWS($1:8)),))</f>
        <v/>
      </c>
      <c r="B18" s="47" t="str">
        <f ca="1">IF(ROWS($1:8)&gt;COUNT(Dong),"",OFFSET(TH!C$1,SMALL(Dong,ROWS($1:8)),))</f>
        <v/>
      </c>
      <c r="C18" s="9" t="str">
        <f ca="1">IF(ROWS($1:8)&gt;COUNT(Dong),"",OFFSET(TH!D$1,SMALL(Dong,ROWS($1:8)),))</f>
        <v/>
      </c>
      <c r="D18" s="90" t="str">
        <f ca="1">IF(ROWS($1:8)&gt;COUNT(Dong),"",OFFSET(TH!E$1,SMALL(Dong,ROWS($1:8)),))</f>
        <v/>
      </c>
      <c r="E18" s="160" t="str">
        <f ca="1">IF(ROWS($1:8)&gt;COUNT(Dong),"",OFFSET(TH!F$1,SMALL(Dong,ROWS($1:8)),))</f>
        <v/>
      </c>
      <c r="F18" s="158" t="str">
        <f ca="1">IF(ROWS($1:8)&gt;COUNT(Dong),"",OFFSET(TH!H$1,SMALL(Dong,ROWS($1:8)),))</f>
        <v/>
      </c>
      <c r="G18" s="115" t="str">
        <f ca="1">IF(ROWS($1:8)&gt;COUNT(Dong),"",OFFSET(TH!I$1,SMALL(Dong,ROWS($1:8)),))</f>
        <v/>
      </c>
      <c r="H18" s="47" t="str">
        <f ca="1">IF(ROWS($1:8)&gt;COUNT(Dong),"",IF(OFFSET(TH!N$1,SMALL(Dong,ROWS($1:8)),)="331",OFFSET(TH!L$1,SMALL(Dong,ROWS($1:8)),),0))</f>
        <v/>
      </c>
      <c r="I18" s="47" t="str">
        <f ca="1">IF(ROWS($1:8)&gt;COUNT(Dong),"",IF(OFFSET(TH!M$1,SMALL(Dong,ROWS($1:8)),)="331",OFFSET(TH!L$1,SMALL(Dong,ROWS($1:8)),),0))</f>
        <v/>
      </c>
      <c r="J18" s="23">
        <f t="shared" ca="1" si="1"/>
        <v>0</v>
      </c>
    </row>
    <row r="19" spans="1:10" s="18" customFormat="1" ht="18" customHeight="1">
      <c r="A19" s="9" t="str">
        <f ca="1">IF(ROWS($1:9)&gt;COUNT(Dong),"",OFFSET(TH!B$1,SMALL(Dong,ROWS($1:9)),))</f>
        <v/>
      </c>
      <c r="B19" s="47" t="str">
        <f ca="1">IF(ROWS($1:9)&gt;COUNT(Dong),"",OFFSET(TH!C$1,SMALL(Dong,ROWS($1:9)),))</f>
        <v/>
      </c>
      <c r="C19" s="9" t="str">
        <f ca="1">IF(ROWS($1:9)&gt;COUNT(Dong),"",OFFSET(TH!D$1,SMALL(Dong,ROWS($1:9)),))</f>
        <v/>
      </c>
      <c r="D19" s="90" t="str">
        <f ca="1">IF(ROWS($1:9)&gt;COUNT(Dong),"",OFFSET(TH!E$1,SMALL(Dong,ROWS($1:9)),))</f>
        <v/>
      </c>
      <c r="E19" s="160" t="str">
        <f ca="1">IF(ROWS($1:9)&gt;COUNT(Dong),"",OFFSET(TH!F$1,SMALL(Dong,ROWS($1:9)),))</f>
        <v/>
      </c>
      <c r="F19" s="158" t="str">
        <f ca="1">IF(ROWS($1:9)&gt;COUNT(Dong),"",OFFSET(TH!H$1,SMALL(Dong,ROWS($1:9)),))</f>
        <v/>
      </c>
      <c r="G19" s="115" t="str">
        <f ca="1">IF(ROWS($1:9)&gt;COUNT(Dong),"",OFFSET(TH!I$1,SMALL(Dong,ROWS($1:9)),))</f>
        <v/>
      </c>
      <c r="H19" s="47" t="str">
        <f ca="1">IF(ROWS($1:9)&gt;COUNT(Dong),"",IF(OFFSET(TH!N$1,SMALL(Dong,ROWS($1:9)),)="331",OFFSET(TH!L$1,SMALL(Dong,ROWS($1:9)),),0))</f>
        <v/>
      </c>
      <c r="I19" s="47" t="str">
        <f ca="1">IF(ROWS($1:9)&gt;COUNT(Dong),"",IF(OFFSET(TH!M$1,SMALL(Dong,ROWS($1:9)),)="331",OFFSET(TH!L$1,SMALL(Dong,ROWS($1:9)),),0))</f>
        <v/>
      </c>
      <c r="J19" s="23">
        <f t="shared" ca="1" si="1"/>
        <v>0</v>
      </c>
    </row>
    <row r="20" spans="1:10" s="18" customFormat="1" ht="18" customHeight="1">
      <c r="A20" s="9" t="str">
        <f ca="1">IF(ROWS($1:10)&gt;COUNT(Dong),"",OFFSET(TH!B$1,SMALL(Dong,ROWS($1:10)),))</f>
        <v/>
      </c>
      <c r="B20" s="47" t="str">
        <f ca="1">IF(ROWS($1:10)&gt;COUNT(Dong),"",OFFSET(TH!C$1,SMALL(Dong,ROWS($1:10)),))</f>
        <v/>
      </c>
      <c r="C20" s="9" t="str">
        <f ca="1">IF(ROWS($1:10)&gt;COUNT(Dong),"",OFFSET(TH!D$1,SMALL(Dong,ROWS($1:10)),))</f>
        <v/>
      </c>
      <c r="D20" s="90" t="str">
        <f ca="1">IF(ROWS($1:10)&gt;COUNT(Dong),"",OFFSET(TH!E$1,SMALL(Dong,ROWS($1:10)),))</f>
        <v/>
      </c>
      <c r="E20" s="160" t="str">
        <f ca="1">IF(ROWS($1:10)&gt;COUNT(Dong),"",OFFSET(TH!F$1,SMALL(Dong,ROWS($1:10)),))</f>
        <v/>
      </c>
      <c r="F20" s="158" t="str">
        <f ca="1">IF(ROWS($1:10)&gt;COUNT(Dong),"",OFFSET(TH!H$1,SMALL(Dong,ROWS($1:10)),))</f>
        <v/>
      </c>
      <c r="G20" s="115" t="str">
        <f ca="1">IF(ROWS($1:10)&gt;COUNT(Dong),"",OFFSET(TH!I$1,SMALL(Dong,ROWS($1:10)),))</f>
        <v/>
      </c>
      <c r="H20" s="47" t="str">
        <f ca="1">IF(ROWS($1:10)&gt;COUNT(Dong),"",IF(OFFSET(TH!N$1,SMALL(Dong,ROWS($1:10)),)="331",OFFSET(TH!L$1,SMALL(Dong,ROWS($1:10)),),0))</f>
        <v/>
      </c>
      <c r="I20" s="47" t="str">
        <f ca="1">IF(ROWS($1:10)&gt;COUNT(Dong),"",IF(OFFSET(TH!M$1,SMALL(Dong,ROWS($1:10)),)="331",OFFSET(TH!L$1,SMALL(Dong,ROWS($1:10)),),0))</f>
        <v/>
      </c>
      <c r="J20" s="23">
        <f t="shared" ca="1" si="1"/>
        <v>0</v>
      </c>
    </row>
    <row r="21" spans="1:10" s="18" customFormat="1" ht="18" customHeight="1">
      <c r="A21" s="9" t="str">
        <f ca="1">IF(ROWS($1:11)&gt;COUNT(Dong),"",OFFSET(TH!B$1,SMALL(Dong,ROWS($1:11)),))</f>
        <v/>
      </c>
      <c r="B21" s="47" t="str">
        <f ca="1">IF(ROWS($1:11)&gt;COUNT(Dong),"",OFFSET(TH!C$1,SMALL(Dong,ROWS($1:11)),))</f>
        <v/>
      </c>
      <c r="C21" s="9" t="str">
        <f ca="1">IF(ROWS($1:11)&gt;COUNT(Dong),"",OFFSET(TH!D$1,SMALL(Dong,ROWS($1:11)),))</f>
        <v/>
      </c>
      <c r="D21" s="90" t="str">
        <f ca="1">IF(ROWS($1:11)&gt;COUNT(Dong),"",OFFSET(TH!E$1,SMALL(Dong,ROWS($1:11)),))</f>
        <v/>
      </c>
      <c r="E21" s="160" t="str">
        <f ca="1">IF(ROWS($1:11)&gt;COUNT(Dong),"",OFFSET(TH!F$1,SMALL(Dong,ROWS($1:11)),))</f>
        <v/>
      </c>
      <c r="F21" s="158" t="str">
        <f ca="1">IF(ROWS($1:11)&gt;COUNT(Dong),"",OFFSET(TH!H$1,SMALL(Dong,ROWS($1:11)),))</f>
        <v/>
      </c>
      <c r="G21" s="115" t="str">
        <f ca="1">IF(ROWS($1:11)&gt;COUNT(Dong),"",OFFSET(TH!I$1,SMALL(Dong,ROWS($1:11)),))</f>
        <v/>
      </c>
      <c r="H21" s="47" t="str">
        <f ca="1">IF(ROWS($1:11)&gt;COUNT(Dong),"",IF(OFFSET(TH!N$1,SMALL(Dong,ROWS($1:11)),)="331",OFFSET(TH!L$1,SMALL(Dong,ROWS($1:11)),),0))</f>
        <v/>
      </c>
      <c r="I21" s="47" t="str">
        <f ca="1">IF(ROWS($1:11)&gt;COUNT(Dong),"",IF(OFFSET(TH!M$1,SMALL(Dong,ROWS($1:11)),)="331",OFFSET(TH!L$1,SMALL(Dong,ROWS($1:11)),),0))</f>
        <v/>
      </c>
      <c r="J21" s="23">
        <f t="shared" ca="1" si="1"/>
        <v>0</v>
      </c>
    </row>
    <row r="22" spans="1:10" s="18" customFormat="1" ht="18" customHeight="1">
      <c r="A22" s="9" t="str">
        <f ca="1">IF(ROWS($1:12)&gt;COUNT(Dong),"",OFFSET(TH!B$1,SMALL(Dong,ROWS($1:12)),))</f>
        <v/>
      </c>
      <c r="B22" s="47" t="str">
        <f ca="1">IF(ROWS($1:12)&gt;COUNT(Dong),"",OFFSET(TH!C$1,SMALL(Dong,ROWS($1:12)),))</f>
        <v/>
      </c>
      <c r="C22" s="9" t="str">
        <f ca="1">IF(ROWS($1:12)&gt;COUNT(Dong),"",OFFSET(TH!D$1,SMALL(Dong,ROWS($1:12)),))</f>
        <v/>
      </c>
      <c r="D22" s="90" t="str">
        <f ca="1">IF(ROWS($1:12)&gt;COUNT(Dong),"",OFFSET(TH!E$1,SMALL(Dong,ROWS($1:12)),))</f>
        <v/>
      </c>
      <c r="E22" s="160" t="str">
        <f ca="1">IF(ROWS($1:12)&gt;COUNT(Dong),"",OFFSET(TH!F$1,SMALL(Dong,ROWS($1:12)),))</f>
        <v/>
      </c>
      <c r="F22" s="158" t="str">
        <f ca="1">IF(ROWS($1:12)&gt;COUNT(Dong),"",OFFSET(TH!H$1,SMALL(Dong,ROWS($1:12)),))</f>
        <v/>
      </c>
      <c r="G22" s="115" t="str">
        <f ca="1">IF(ROWS($1:12)&gt;COUNT(Dong),"",OFFSET(TH!I$1,SMALL(Dong,ROWS($1:12)),))</f>
        <v/>
      </c>
      <c r="H22" s="47" t="str">
        <f ca="1">IF(ROWS($1:12)&gt;COUNT(Dong),"",IF(OFFSET(TH!N$1,SMALL(Dong,ROWS($1:12)),)="331",OFFSET(TH!L$1,SMALL(Dong,ROWS($1:12)),),0))</f>
        <v/>
      </c>
      <c r="I22" s="47" t="str">
        <f ca="1">IF(ROWS($1:12)&gt;COUNT(Dong),"",IF(OFFSET(TH!M$1,SMALL(Dong,ROWS($1:12)),)="331",OFFSET(TH!L$1,SMALL(Dong,ROWS($1:12)),),0))</f>
        <v/>
      </c>
      <c r="J22" s="23">
        <f t="shared" ca="1" si="1"/>
        <v>0</v>
      </c>
    </row>
    <row r="23" spans="1:10" s="18" customFormat="1" ht="18" customHeight="1">
      <c r="A23" s="9" t="str">
        <f ca="1">IF(ROWS($1:13)&gt;COUNT(Dong),"",OFFSET(TH!B$1,SMALL(Dong,ROWS($1:13)),))</f>
        <v/>
      </c>
      <c r="B23" s="47" t="str">
        <f ca="1">IF(ROWS($1:13)&gt;COUNT(Dong),"",OFFSET(TH!C$1,SMALL(Dong,ROWS($1:13)),))</f>
        <v/>
      </c>
      <c r="C23" s="9" t="str">
        <f ca="1">IF(ROWS($1:13)&gt;COUNT(Dong),"",OFFSET(TH!D$1,SMALL(Dong,ROWS($1:13)),))</f>
        <v/>
      </c>
      <c r="D23" s="90" t="str">
        <f ca="1">IF(ROWS($1:13)&gt;COUNT(Dong),"",OFFSET(TH!E$1,SMALL(Dong,ROWS($1:13)),))</f>
        <v/>
      </c>
      <c r="E23" s="160" t="str">
        <f ca="1">IF(ROWS($1:13)&gt;COUNT(Dong),"",OFFSET(TH!F$1,SMALL(Dong,ROWS($1:13)),))</f>
        <v/>
      </c>
      <c r="F23" s="158" t="str">
        <f ca="1">IF(ROWS($1:13)&gt;COUNT(Dong),"",OFFSET(TH!H$1,SMALL(Dong,ROWS($1:13)),))</f>
        <v/>
      </c>
      <c r="G23" s="115" t="str">
        <f ca="1">IF(ROWS($1:13)&gt;COUNT(Dong),"",OFFSET(TH!I$1,SMALL(Dong,ROWS($1:13)),))</f>
        <v/>
      </c>
      <c r="H23" s="47" t="str">
        <f ca="1">IF(ROWS($1:13)&gt;COUNT(Dong),"",IF(OFFSET(TH!N$1,SMALL(Dong,ROWS($1:13)),)="331",OFFSET(TH!L$1,SMALL(Dong,ROWS($1:13)),),0))</f>
        <v/>
      </c>
      <c r="I23" s="47" t="str">
        <f ca="1">IF(ROWS($1:13)&gt;COUNT(Dong),"",IF(OFFSET(TH!M$1,SMALL(Dong,ROWS($1:13)),)="331",OFFSET(TH!L$1,SMALL(Dong,ROWS($1:13)),),0))</f>
        <v/>
      </c>
      <c r="J23" s="23">
        <f t="shared" ca="1" si="1"/>
        <v>0</v>
      </c>
    </row>
    <row r="24" spans="1:10" s="18" customFormat="1" ht="18" customHeight="1">
      <c r="A24" s="9" t="str">
        <f ca="1">IF(ROWS($1:14)&gt;COUNT(Dong),"",OFFSET(TH!B$1,SMALL(Dong,ROWS($1:14)),))</f>
        <v/>
      </c>
      <c r="B24" s="47" t="str">
        <f ca="1">IF(ROWS($1:14)&gt;COUNT(Dong),"",OFFSET(TH!C$1,SMALL(Dong,ROWS($1:14)),))</f>
        <v/>
      </c>
      <c r="C24" s="9" t="str">
        <f ca="1">IF(ROWS($1:14)&gt;COUNT(Dong),"",OFFSET(TH!D$1,SMALL(Dong,ROWS($1:14)),))</f>
        <v/>
      </c>
      <c r="D24" s="90" t="str">
        <f ca="1">IF(ROWS($1:14)&gt;COUNT(Dong),"",OFFSET(TH!E$1,SMALL(Dong,ROWS($1:14)),))</f>
        <v/>
      </c>
      <c r="E24" s="160" t="str">
        <f ca="1">IF(ROWS($1:14)&gt;COUNT(Dong),"",OFFSET(TH!F$1,SMALL(Dong,ROWS($1:14)),))</f>
        <v/>
      </c>
      <c r="F24" s="158" t="str">
        <f ca="1">IF(ROWS($1:14)&gt;COUNT(Dong),"",OFFSET(TH!H$1,SMALL(Dong,ROWS($1:14)),))</f>
        <v/>
      </c>
      <c r="G24" s="115" t="str">
        <f ca="1">IF(ROWS($1:14)&gt;COUNT(Dong),"",OFFSET(TH!I$1,SMALL(Dong,ROWS($1:14)),))</f>
        <v/>
      </c>
      <c r="H24" s="47" t="str">
        <f ca="1">IF(ROWS($1:14)&gt;COUNT(Dong),"",IF(OFFSET(TH!N$1,SMALL(Dong,ROWS($1:14)),)="331",OFFSET(TH!L$1,SMALL(Dong,ROWS($1:14)),),0))</f>
        <v/>
      </c>
      <c r="I24" s="47" t="str">
        <f ca="1">IF(ROWS($1:14)&gt;COUNT(Dong),"",IF(OFFSET(TH!M$1,SMALL(Dong,ROWS($1:14)),)="331",OFFSET(TH!L$1,SMALL(Dong,ROWS($1:14)),),0))</f>
        <v/>
      </c>
      <c r="J24" s="23">
        <f t="shared" ca="1" si="1"/>
        <v>0</v>
      </c>
    </row>
    <row r="25" spans="1:10" s="18" customFormat="1" ht="18" customHeight="1">
      <c r="A25" s="9" t="str">
        <f ca="1">IF(ROWS($1:15)&gt;COUNT(Dong),"",OFFSET(TH!B$1,SMALL(Dong,ROWS($1:15)),))</f>
        <v/>
      </c>
      <c r="B25" s="47" t="str">
        <f ca="1">IF(ROWS($1:15)&gt;COUNT(Dong),"",OFFSET(TH!C$1,SMALL(Dong,ROWS($1:15)),))</f>
        <v/>
      </c>
      <c r="C25" s="9" t="str">
        <f ca="1">IF(ROWS($1:15)&gt;COUNT(Dong),"",OFFSET(TH!D$1,SMALL(Dong,ROWS($1:15)),))</f>
        <v/>
      </c>
      <c r="D25" s="90" t="str">
        <f ca="1">IF(ROWS($1:15)&gt;COUNT(Dong),"",OFFSET(TH!E$1,SMALL(Dong,ROWS($1:15)),))</f>
        <v/>
      </c>
      <c r="E25" s="160" t="str">
        <f ca="1">IF(ROWS($1:15)&gt;COUNT(Dong),"",OFFSET(TH!F$1,SMALL(Dong,ROWS($1:15)),))</f>
        <v/>
      </c>
      <c r="F25" s="158" t="str">
        <f ca="1">IF(ROWS($1:15)&gt;COUNT(Dong),"",OFFSET(TH!H$1,SMALL(Dong,ROWS($1:15)),))</f>
        <v/>
      </c>
      <c r="G25" s="115" t="str">
        <f ca="1">IF(ROWS($1:15)&gt;COUNT(Dong),"",OFFSET(TH!I$1,SMALL(Dong,ROWS($1:15)),))</f>
        <v/>
      </c>
      <c r="H25" s="47" t="str">
        <f ca="1">IF(ROWS($1:15)&gt;COUNT(Dong),"",IF(OFFSET(TH!N$1,SMALL(Dong,ROWS($1:15)),)="331",OFFSET(TH!L$1,SMALL(Dong,ROWS($1:15)),),0))</f>
        <v/>
      </c>
      <c r="I25" s="47" t="str">
        <f ca="1">IF(ROWS($1:15)&gt;COUNT(Dong),"",IF(OFFSET(TH!M$1,SMALL(Dong,ROWS($1:15)),)="331",OFFSET(TH!L$1,SMALL(Dong,ROWS($1:15)),),0))</f>
        <v/>
      </c>
      <c r="J25" s="23">
        <f t="shared" ca="1" si="1"/>
        <v>0</v>
      </c>
    </row>
    <row r="26" spans="1:10" s="18" customFormat="1" ht="18" customHeight="1">
      <c r="A26" s="9" t="str">
        <f ca="1">IF(ROWS($1:16)&gt;COUNT(Dong),"",OFFSET(TH!B$1,SMALL(Dong,ROWS($1:16)),))</f>
        <v/>
      </c>
      <c r="B26" s="47" t="str">
        <f ca="1">IF(ROWS($1:16)&gt;COUNT(Dong),"",OFFSET(TH!C$1,SMALL(Dong,ROWS($1:16)),))</f>
        <v/>
      </c>
      <c r="C26" s="9" t="str">
        <f ca="1">IF(ROWS($1:16)&gt;COUNT(Dong),"",OFFSET(TH!D$1,SMALL(Dong,ROWS($1:16)),))</f>
        <v/>
      </c>
      <c r="D26" s="90" t="str">
        <f ca="1">IF(ROWS($1:16)&gt;COUNT(Dong),"",OFFSET(TH!E$1,SMALL(Dong,ROWS($1:16)),))</f>
        <v/>
      </c>
      <c r="E26" s="160" t="str">
        <f ca="1">IF(ROWS($1:16)&gt;COUNT(Dong),"",OFFSET(TH!F$1,SMALL(Dong,ROWS($1:16)),))</f>
        <v/>
      </c>
      <c r="F26" s="158" t="str">
        <f ca="1">IF(ROWS($1:16)&gt;COUNT(Dong),"",OFFSET(TH!H$1,SMALL(Dong,ROWS($1:16)),))</f>
        <v/>
      </c>
      <c r="G26" s="115" t="str">
        <f ca="1">IF(ROWS($1:16)&gt;COUNT(Dong),"",OFFSET(TH!I$1,SMALL(Dong,ROWS($1:16)),))</f>
        <v/>
      </c>
      <c r="H26" s="47" t="str">
        <f ca="1">IF(ROWS($1:16)&gt;COUNT(Dong),"",IF(OFFSET(TH!N$1,SMALL(Dong,ROWS($1:16)),)="331",OFFSET(TH!L$1,SMALL(Dong,ROWS($1:16)),),0))</f>
        <v/>
      </c>
      <c r="I26" s="47" t="str">
        <f ca="1">IF(ROWS($1:16)&gt;COUNT(Dong),"",IF(OFFSET(TH!M$1,SMALL(Dong,ROWS($1:16)),)="331",OFFSET(TH!L$1,SMALL(Dong,ROWS($1:16)),),0))</f>
        <v/>
      </c>
      <c r="J26" s="23">
        <f t="shared" ca="1" si="1"/>
        <v>0</v>
      </c>
    </row>
    <row r="27" spans="1:10" s="18" customFormat="1" ht="18" customHeight="1">
      <c r="A27" s="9" t="str">
        <f ca="1">IF(ROWS($1:17)&gt;COUNT(Dong),"",OFFSET(TH!B$1,SMALL(Dong,ROWS($1:17)),))</f>
        <v/>
      </c>
      <c r="B27" s="47" t="str">
        <f ca="1">IF(ROWS($1:17)&gt;COUNT(Dong),"",OFFSET(TH!C$1,SMALL(Dong,ROWS($1:17)),))</f>
        <v/>
      </c>
      <c r="C27" s="9" t="str">
        <f ca="1">IF(ROWS($1:17)&gt;COUNT(Dong),"",OFFSET(TH!D$1,SMALL(Dong,ROWS($1:17)),))</f>
        <v/>
      </c>
      <c r="D27" s="90" t="str">
        <f ca="1">IF(ROWS($1:17)&gt;COUNT(Dong),"",OFFSET(TH!E$1,SMALL(Dong,ROWS($1:17)),))</f>
        <v/>
      </c>
      <c r="E27" s="160" t="str">
        <f ca="1">IF(ROWS($1:17)&gt;COUNT(Dong),"",OFFSET(TH!F$1,SMALL(Dong,ROWS($1:17)),))</f>
        <v/>
      </c>
      <c r="F27" s="158" t="str">
        <f ca="1">IF(ROWS($1:17)&gt;COUNT(Dong),"",OFFSET(TH!H$1,SMALL(Dong,ROWS($1:17)),))</f>
        <v/>
      </c>
      <c r="G27" s="115" t="str">
        <f ca="1">IF(ROWS($1:17)&gt;COUNT(Dong),"",OFFSET(TH!I$1,SMALL(Dong,ROWS($1:17)),))</f>
        <v/>
      </c>
      <c r="H27" s="47" t="str">
        <f ca="1">IF(ROWS($1:17)&gt;COUNT(Dong),"",IF(OFFSET(TH!N$1,SMALL(Dong,ROWS($1:17)),)="331",OFFSET(TH!L$1,SMALL(Dong,ROWS($1:17)),),0))</f>
        <v/>
      </c>
      <c r="I27" s="47" t="str">
        <f ca="1">IF(ROWS($1:17)&gt;COUNT(Dong),"",IF(OFFSET(TH!M$1,SMALL(Dong,ROWS($1:17)),)="331",OFFSET(TH!L$1,SMALL(Dong,ROWS($1:17)),),0))</f>
        <v/>
      </c>
      <c r="J27" s="23">
        <f t="shared" ca="1" si="1"/>
        <v>0</v>
      </c>
    </row>
    <row r="28" spans="1:10" s="18" customFormat="1" ht="18" customHeight="1">
      <c r="A28" s="9" t="str">
        <f ca="1">IF(ROWS($1:18)&gt;COUNT(Dong),"",OFFSET(TH!B$1,SMALL(Dong,ROWS($1:18)),))</f>
        <v/>
      </c>
      <c r="B28" s="47" t="str">
        <f ca="1">IF(ROWS($1:18)&gt;COUNT(Dong),"",OFFSET(TH!C$1,SMALL(Dong,ROWS($1:18)),))</f>
        <v/>
      </c>
      <c r="C28" s="9" t="str">
        <f ca="1">IF(ROWS($1:18)&gt;COUNT(Dong),"",OFFSET(TH!D$1,SMALL(Dong,ROWS($1:18)),))</f>
        <v/>
      </c>
      <c r="D28" s="90" t="str">
        <f ca="1">IF(ROWS($1:18)&gt;COUNT(Dong),"",OFFSET(TH!E$1,SMALL(Dong,ROWS($1:18)),))</f>
        <v/>
      </c>
      <c r="E28" s="160" t="str">
        <f ca="1">IF(ROWS($1:18)&gt;COUNT(Dong),"",OFFSET(TH!F$1,SMALL(Dong,ROWS($1:18)),))</f>
        <v/>
      </c>
      <c r="F28" s="158" t="str">
        <f ca="1">IF(ROWS($1:18)&gt;COUNT(Dong),"",OFFSET(TH!H$1,SMALL(Dong,ROWS($1:18)),))</f>
        <v/>
      </c>
      <c r="G28" s="115" t="str">
        <f ca="1">IF(ROWS($1:18)&gt;COUNT(Dong),"",OFFSET(TH!I$1,SMALL(Dong,ROWS($1:18)),))</f>
        <v/>
      </c>
      <c r="H28" s="47" t="str">
        <f ca="1">IF(ROWS($1:18)&gt;COUNT(Dong),"",IF(OFFSET(TH!N$1,SMALL(Dong,ROWS($1:18)),)="331",OFFSET(TH!L$1,SMALL(Dong,ROWS($1:18)),),0))</f>
        <v/>
      </c>
      <c r="I28" s="47" t="str">
        <f ca="1">IF(ROWS($1:18)&gt;COUNT(Dong),"",IF(OFFSET(TH!M$1,SMALL(Dong,ROWS($1:18)),)="331",OFFSET(TH!L$1,SMALL(Dong,ROWS($1:18)),),0))</f>
        <v/>
      </c>
      <c r="J28" s="23">
        <f t="shared" ca="1" si="1"/>
        <v>0</v>
      </c>
    </row>
    <row r="29" spans="1:10" s="18" customFormat="1" ht="18" customHeight="1">
      <c r="A29" s="9" t="str">
        <f ca="1">IF(ROWS($1:19)&gt;COUNT(Dong),"",OFFSET(TH!B$1,SMALL(Dong,ROWS($1:19)),))</f>
        <v/>
      </c>
      <c r="B29" s="47" t="str">
        <f ca="1">IF(ROWS($1:19)&gt;COUNT(Dong),"",OFFSET(TH!C$1,SMALL(Dong,ROWS($1:19)),))</f>
        <v/>
      </c>
      <c r="C29" s="9" t="str">
        <f ca="1">IF(ROWS($1:19)&gt;COUNT(Dong),"",OFFSET(TH!D$1,SMALL(Dong,ROWS($1:19)),))</f>
        <v/>
      </c>
      <c r="D29" s="90" t="str">
        <f ca="1">IF(ROWS($1:19)&gt;COUNT(Dong),"",OFFSET(TH!E$1,SMALL(Dong,ROWS($1:19)),))</f>
        <v/>
      </c>
      <c r="E29" s="160" t="str">
        <f ca="1">IF(ROWS($1:19)&gt;COUNT(Dong),"",OFFSET(TH!F$1,SMALL(Dong,ROWS($1:19)),))</f>
        <v/>
      </c>
      <c r="F29" s="158" t="str">
        <f ca="1">IF(ROWS($1:19)&gt;COUNT(Dong),"",OFFSET(TH!H$1,SMALL(Dong,ROWS($1:19)),))</f>
        <v/>
      </c>
      <c r="G29" s="115" t="str">
        <f ca="1">IF(ROWS($1:19)&gt;COUNT(Dong),"",OFFSET(TH!I$1,SMALL(Dong,ROWS($1:19)),))</f>
        <v/>
      </c>
      <c r="H29" s="47" t="str">
        <f ca="1">IF(ROWS($1:19)&gt;COUNT(Dong),"",IF(OFFSET(TH!N$1,SMALL(Dong,ROWS($1:19)),)="331",OFFSET(TH!L$1,SMALL(Dong,ROWS($1:19)),),0))</f>
        <v/>
      </c>
      <c r="I29" s="47" t="str">
        <f ca="1">IF(ROWS($1:19)&gt;COUNT(Dong),"",IF(OFFSET(TH!M$1,SMALL(Dong,ROWS($1:19)),)="331",OFFSET(TH!L$1,SMALL(Dong,ROWS($1:19)),),0))</f>
        <v/>
      </c>
      <c r="J29" s="23">
        <f t="shared" ca="1" si="1"/>
        <v>0</v>
      </c>
    </row>
    <row r="30" spans="1:10" s="18" customFormat="1" ht="18" customHeight="1">
      <c r="A30" s="9" t="str">
        <f ca="1">IF(ROWS($1:20)&gt;COUNT(Dong),"",OFFSET(TH!B$1,SMALL(Dong,ROWS($1:20)),))</f>
        <v/>
      </c>
      <c r="B30" s="47" t="str">
        <f ca="1">IF(ROWS($1:20)&gt;COUNT(Dong),"",OFFSET(TH!C$1,SMALL(Dong,ROWS($1:20)),))</f>
        <v/>
      </c>
      <c r="C30" s="9" t="str">
        <f ca="1">IF(ROWS($1:20)&gt;COUNT(Dong),"",OFFSET(TH!D$1,SMALL(Dong,ROWS($1:20)),))</f>
        <v/>
      </c>
      <c r="D30" s="90" t="str">
        <f ca="1">IF(ROWS($1:20)&gt;COUNT(Dong),"",OFFSET(TH!E$1,SMALL(Dong,ROWS($1:20)),))</f>
        <v/>
      </c>
      <c r="E30" s="160" t="str">
        <f ca="1">IF(ROWS($1:20)&gt;COUNT(Dong),"",OFFSET(TH!F$1,SMALL(Dong,ROWS($1:20)),))</f>
        <v/>
      </c>
      <c r="F30" s="158" t="str">
        <f ca="1">IF(ROWS($1:20)&gt;COUNT(Dong),"",OFFSET(TH!H$1,SMALL(Dong,ROWS($1:20)),))</f>
        <v/>
      </c>
      <c r="G30" s="115" t="str">
        <f ca="1">IF(ROWS($1:20)&gt;COUNT(Dong),"",OFFSET(TH!I$1,SMALL(Dong,ROWS($1:20)),))</f>
        <v/>
      </c>
      <c r="H30" s="47" t="str">
        <f ca="1">IF(ROWS($1:20)&gt;COUNT(Dong),"",IF(OFFSET(TH!N$1,SMALL(Dong,ROWS($1:20)),)="331",OFFSET(TH!L$1,SMALL(Dong,ROWS($1:20)),),0))</f>
        <v/>
      </c>
      <c r="I30" s="47" t="str">
        <f ca="1">IF(ROWS($1:20)&gt;COUNT(Dong),"",IF(OFFSET(TH!M$1,SMALL(Dong,ROWS($1:20)),)="331",OFFSET(TH!L$1,SMALL(Dong,ROWS($1:20)),),0))</f>
        <v/>
      </c>
      <c r="J30" s="23">
        <f t="shared" ca="1" si="1"/>
        <v>0</v>
      </c>
    </row>
    <row r="31" spans="1:10" s="18" customFormat="1" ht="18" customHeight="1">
      <c r="A31" s="9" t="str">
        <f ca="1">IF(ROWS($1:21)&gt;COUNT(Dong),"",OFFSET(TH!B$1,SMALL(Dong,ROWS($1:21)),))</f>
        <v/>
      </c>
      <c r="B31" s="47" t="str">
        <f ca="1">IF(ROWS($1:21)&gt;COUNT(Dong),"",OFFSET(TH!C$1,SMALL(Dong,ROWS($1:21)),))</f>
        <v/>
      </c>
      <c r="C31" s="9" t="str">
        <f ca="1">IF(ROWS($1:21)&gt;COUNT(Dong),"",OFFSET(TH!D$1,SMALL(Dong,ROWS($1:21)),))</f>
        <v/>
      </c>
      <c r="D31" s="90" t="str">
        <f ca="1">IF(ROWS($1:21)&gt;COUNT(Dong),"",OFFSET(TH!E$1,SMALL(Dong,ROWS($1:21)),))</f>
        <v/>
      </c>
      <c r="E31" s="160" t="str">
        <f ca="1">IF(ROWS($1:21)&gt;COUNT(Dong),"",OFFSET(TH!F$1,SMALL(Dong,ROWS($1:21)),))</f>
        <v/>
      </c>
      <c r="F31" s="158" t="str">
        <f ca="1">IF(ROWS($1:21)&gt;COUNT(Dong),"",OFFSET(TH!H$1,SMALL(Dong,ROWS($1:21)),))</f>
        <v/>
      </c>
      <c r="G31" s="115" t="str">
        <f ca="1">IF(ROWS($1:21)&gt;COUNT(Dong),"",OFFSET(TH!I$1,SMALL(Dong,ROWS($1:21)),))</f>
        <v/>
      </c>
      <c r="H31" s="47" t="str">
        <f ca="1">IF(ROWS($1:21)&gt;COUNT(Dong),"",IF(OFFSET(TH!N$1,SMALL(Dong,ROWS($1:21)),)="331",OFFSET(TH!L$1,SMALL(Dong,ROWS($1:21)),),0))</f>
        <v/>
      </c>
      <c r="I31" s="47" t="str">
        <f ca="1">IF(ROWS($1:21)&gt;COUNT(Dong),"",IF(OFFSET(TH!M$1,SMALL(Dong,ROWS($1:21)),)="331",OFFSET(TH!L$1,SMALL(Dong,ROWS($1:21)),),0))</f>
        <v/>
      </c>
      <c r="J31" s="23">
        <f t="shared" ca="1" si="1"/>
        <v>0</v>
      </c>
    </row>
    <row r="32" spans="1:10" s="18" customFormat="1" ht="18" customHeight="1">
      <c r="A32" s="9" t="str">
        <f ca="1">IF(ROWS($1:22)&gt;COUNT(Dong),"",OFFSET(TH!B$1,SMALL(Dong,ROWS($1:22)),))</f>
        <v/>
      </c>
      <c r="B32" s="47" t="str">
        <f ca="1">IF(ROWS($1:22)&gt;COUNT(Dong),"",OFFSET(TH!C$1,SMALL(Dong,ROWS($1:22)),))</f>
        <v/>
      </c>
      <c r="C32" s="9" t="str">
        <f ca="1">IF(ROWS($1:22)&gt;COUNT(Dong),"",OFFSET(TH!D$1,SMALL(Dong,ROWS($1:22)),))</f>
        <v/>
      </c>
      <c r="D32" s="90" t="str">
        <f ca="1">IF(ROWS($1:22)&gt;COUNT(Dong),"",OFFSET(TH!E$1,SMALL(Dong,ROWS($1:22)),))</f>
        <v/>
      </c>
      <c r="E32" s="160" t="str">
        <f ca="1">IF(ROWS($1:22)&gt;COUNT(Dong),"",OFFSET(TH!F$1,SMALL(Dong,ROWS($1:22)),))</f>
        <v/>
      </c>
      <c r="F32" s="158" t="str">
        <f ca="1">IF(ROWS($1:22)&gt;COUNT(Dong),"",OFFSET(TH!H$1,SMALL(Dong,ROWS($1:22)),))</f>
        <v/>
      </c>
      <c r="G32" s="115" t="str">
        <f ca="1">IF(ROWS($1:22)&gt;COUNT(Dong),"",OFFSET(TH!I$1,SMALL(Dong,ROWS($1:22)),))</f>
        <v/>
      </c>
      <c r="H32" s="47" t="str">
        <f ca="1">IF(ROWS($1:22)&gt;COUNT(Dong),"",IF(OFFSET(TH!N$1,SMALL(Dong,ROWS($1:22)),)="331",OFFSET(TH!L$1,SMALL(Dong,ROWS($1:22)),),0))</f>
        <v/>
      </c>
      <c r="I32" s="47" t="str">
        <f ca="1">IF(ROWS($1:22)&gt;COUNT(Dong),"",IF(OFFSET(TH!M$1,SMALL(Dong,ROWS($1:22)),)="331",OFFSET(TH!L$1,SMALL(Dong,ROWS($1:22)),),0))</f>
        <v/>
      </c>
      <c r="J32" s="23">
        <f t="shared" ca="1" si="1"/>
        <v>0</v>
      </c>
    </row>
    <row r="33" spans="1:10" s="18" customFormat="1" ht="18" customHeight="1">
      <c r="A33" s="9" t="str">
        <f ca="1">IF(ROWS($1:23)&gt;COUNT(Dong),"",OFFSET(TH!B$1,SMALL(Dong,ROWS($1:23)),))</f>
        <v/>
      </c>
      <c r="B33" s="47" t="str">
        <f ca="1">IF(ROWS($1:23)&gt;COUNT(Dong),"",OFFSET(TH!C$1,SMALL(Dong,ROWS($1:23)),))</f>
        <v/>
      </c>
      <c r="C33" s="9" t="str">
        <f ca="1">IF(ROWS($1:23)&gt;COUNT(Dong),"",OFFSET(TH!D$1,SMALL(Dong,ROWS($1:23)),))</f>
        <v/>
      </c>
      <c r="D33" s="90" t="str">
        <f ca="1">IF(ROWS($1:23)&gt;COUNT(Dong),"",OFFSET(TH!E$1,SMALL(Dong,ROWS($1:23)),))</f>
        <v/>
      </c>
      <c r="E33" s="160" t="str">
        <f ca="1">IF(ROWS($1:23)&gt;COUNT(Dong),"",OFFSET(TH!F$1,SMALL(Dong,ROWS($1:23)),))</f>
        <v/>
      </c>
      <c r="F33" s="158" t="str">
        <f ca="1">IF(ROWS($1:23)&gt;COUNT(Dong),"",OFFSET(TH!H$1,SMALL(Dong,ROWS($1:23)),))</f>
        <v/>
      </c>
      <c r="G33" s="115" t="str">
        <f ca="1">IF(ROWS($1:23)&gt;COUNT(Dong),"",OFFSET(TH!I$1,SMALL(Dong,ROWS($1:23)),))</f>
        <v/>
      </c>
      <c r="H33" s="47" t="str">
        <f ca="1">IF(ROWS($1:23)&gt;COUNT(Dong),"",IF(OFFSET(TH!N$1,SMALL(Dong,ROWS($1:23)),)="331",OFFSET(TH!L$1,SMALL(Dong,ROWS($1:23)),),0))</f>
        <v/>
      </c>
      <c r="I33" s="47" t="str">
        <f ca="1">IF(ROWS($1:23)&gt;COUNT(Dong),"",IF(OFFSET(TH!M$1,SMALL(Dong,ROWS($1:23)),)="331",OFFSET(TH!L$1,SMALL(Dong,ROWS($1:23)),),0))</f>
        <v/>
      </c>
      <c r="J33" s="23">
        <f t="shared" ca="1" si="1"/>
        <v>0</v>
      </c>
    </row>
    <row r="34" spans="1:10" s="18" customFormat="1" ht="18" customHeight="1">
      <c r="A34" s="9" t="str">
        <f ca="1">IF(ROWS($1:24)&gt;COUNT(Dong),"",OFFSET(TH!B$1,SMALL(Dong,ROWS($1:24)),))</f>
        <v/>
      </c>
      <c r="B34" s="47" t="str">
        <f ca="1">IF(ROWS($1:24)&gt;COUNT(Dong),"",OFFSET(TH!C$1,SMALL(Dong,ROWS($1:24)),))</f>
        <v/>
      </c>
      <c r="C34" s="9" t="str">
        <f ca="1">IF(ROWS($1:24)&gt;COUNT(Dong),"",OFFSET(TH!D$1,SMALL(Dong,ROWS($1:24)),))</f>
        <v/>
      </c>
      <c r="D34" s="90" t="str">
        <f ca="1">IF(ROWS($1:24)&gt;COUNT(Dong),"",OFFSET(TH!E$1,SMALL(Dong,ROWS($1:24)),))</f>
        <v/>
      </c>
      <c r="E34" s="160" t="str">
        <f ca="1">IF(ROWS($1:24)&gt;COUNT(Dong),"",OFFSET(TH!F$1,SMALL(Dong,ROWS($1:24)),))</f>
        <v/>
      </c>
      <c r="F34" s="158" t="str">
        <f ca="1">IF(ROWS($1:24)&gt;COUNT(Dong),"",OFFSET(TH!H$1,SMALL(Dong,ROWS($1:24)),))</f>
        <v/>
      </c>
      <c r="G34" s="115" t="str">
        <f ca="1">IF(ROWS($1:24)&gt;COUNT(Dong),"",OFFSET(TH!I$1,SMALL(Dong,ROWS($1:24)),))</f>
        <v/>
      </c>
      <c r="H34" s="47" t="str">
        <f ca="1">IF(ROWS($1:24)&gt;COUNT(Dong),"",IF(OFFSET(TH!N$1,SMALL(Dong,ROWS($1:24)),)="331",OFFSET(TH!L$1,SMALL(Dong,ROWS($1:24)),),0))</f>
        <v/>
      </c>
      <c r="I34" s="47" t="str">
        <f ca="1">IF(ROWS($1:24)&gt;COUNT(Dong),"",IF(OFFSET(TH!M$1,SMALL(Dong,ROWS($1:24)),)="331",OFFSET(TH!L$1,SMALL(Dong,ROWS($1:24)),),0))</f>
        <v/>
      </c>
      <c r="J34" s="23">
        <f t="shared" ca="1" si="1"/>
        <v>0</v>
      </c>
    </row>
    <row r="35" spans="1:10" s="18" customFormat="1" ht="18" customHeight="1">
      <c r="A35" s="9" t="str">
        <f ca="1">IF(ROWS($1:25)&gt;COUNT(Dong),"",OFFSET(TH!B$1,SMALL(Dong,ROWS($1:25)),))</f>
        <v/>
      </c>
      <c r="B35" s="47" t="str">
        <f ca="1">IF(ROWS($1:25)&gt;COUNT(Dong),"",OFFSET(TH!C$1,SMALL(Dong,ROWS($1:25)),))</f>
        <v/>
      </c>
      <c r="C35" s="9" t="str">
        <f ca="1">IF(ROWS($1:25)&gt;COUNT(Dong),"",OFFSET(TH!D$1,SMALL(Dong,ROWS($1:25)),))</f>
        <v/>
      </c>
      <c r="D35" s="90" t="str">
        <f ca="1">IF(ROWS($1:25)&gt;COUNT(Dong),"",OFFSET(TH!E$1,SMALL(Dong,ROWS($1:25)),))</f>
        <v/>
      </c>
      <c r="E35" s="160" t="str">
        <f ca="1">IF(ROWS($1:25)&gt;COUNT(Dong),"",OFFSET(TH!F$1,SMALL(Dong,ROWS($1:25)),))</f>
        <v/>
      </c>
      <c r="F35" s="158" t="str">
        <f ca="1">IF(ROWS($1:25)&gt;COUNT(Dong),"",OFFSET(TH!H$1,SMALL(Dong,ROWS($1:25)),))</f>
        <v/>
      </c>
      <c r="G35" s="115" t="str">
        <f ca="1">IF(ROWS($1:25)&gt;COUNT(Dong),"",OFFSET(TH!I$1,SMALL(Dong,ROWS($1:25)),))</f>
        <v/>
      </c>
      <c r="H35" s="47" t="str">
        <f ca="1">IF(ROWS($1:25)&gt;COUNT(Dong),"",IF(OFFSET(TH!N$1,SMALL(Dong,ROWS($1:25)),)="331",OFFSET(TH!L$1,SMALL(Dong,ROWS($1:25)),),0))</f>
        <v/>
      </c>
      <c r="I35" s="47" t="str">
        <f ca="1">IF(ROWS($1:25)&gt;COUNT(Dong),"",IF(OFFSET(TH!M$1,SMALL(Dong,ROWS($1:25)),)="331",OFFSET(TH!L$1,SMALL(Dong,ROWS($1:25)),),0))</f>
        <v/>
      </c>
      <c r="J35" s="23">
        <f t="shared" ca="1" si="1"/>
        <v>0</v>
      </c>
    </row>
    <row r="36" spans="1:10" s="18" customFormat="1" ht="18" customHeight="1">
      <c r="A36" s="9" t="str">
        <f ca="1">IF(ROWS($1:26)&gt;COUNT(Dong),"",OFFSET(TH!B$1,SMALL(Dong,ROWS($1:26)),))</f>
        <v/>
      </c>
      <c r="B36" s="47" t="str">
        <f ca="1">IF(ROWS($1:26)&gt;COUNT(Dong),"",OFFSET(TH!C$1,SMALL(Dong,ROWS($1:26)),))</f>
        <v/>
      </c>
      <c r="C36" s="9" t="str">
        <f ca="1">IF(ROWS($1:26)&gt;COUNT(Dong),"",OFFSET(TH!D$1,SMALL(Dong,ROWS($1:26)),))</f>
        <v/>
      </c>
      <c r="D36" s="90" t="str">
        <f ca="1">IF(ROWS($1:26)&gt;COUNT(Dong),"",OFFSET(TH!E$1,SMALL(Dong,ROWS($1:26)),))</f>
        <v/>
      </c>
      <c r="E36" s="160" t="str">
        <f ca="1">IF(ROWS($1:26)&gt;COUNT(Dong),"",OFFSET(TH!F$1,SMALL(Dong,ROWS($1:26)),))</f>
        <v/>
      </c>
      <c r="F36" s="158" t="str">
        <f ca="1">IF(ROWS($1:26)&gt;COUNT(Dong),"",OFFSET(TH!H$1,SMALL(Dong,ROWS($1:26)),))</f>
        <v/>
      </c>
      <c r="G36" s="115" t="str">
        <f ca="1">IF(ROWS($1:26)&gt;COUNT(Dong),"",OFFSET(TH!I$1,SMALL(Dong,ROWS($1:26)),))</f>
        <v/>
      </c>
      <c r="H36" s="47" t="str">
        <f ca="1">IF(ROWS($1:26)&gt;COUNT(Dong),"",IF(OFFSET(TH!N$1,SMALL(Dong,ROWS($1:26)),)="331",OFFSET(TH!L$1,SMALL(Dong,ROWS($1:26)),),0))</f>
        <v/>
      </c>
      <c r="I36" s="47" t="str">
        <f ca="1">IF(ROWS($1:26)&gt;COUNT(Dong),"",IF(OFFSET(TH!M$1,SMALL(Dong,ROWS($1:26)),)="331",OFFSET(TH!L$1,SMALL(Dong,ROWS($1:26)),),0))</f>
        <v/>
      </c>
      <c r="J36" s="23">
        <f t="shared" ca="1" si="1"/>
        <v>0</v>
      </c>
    </row>
    <row r="37" spans="1:10" s="18" customFormat="1" ht="18" customHeight="1">
      <c r="A37" s="9" t="str">
        <f ca="1">IF(ROWS($1:27)&gt;COUNT(Dong),"",OFFSET(TH!B$1,SMALL(Dong,ROWS($1:27)),))</f>
        <v/>
      </c>
      <c r="B37" s="47" t="str">
        <f ca="1">IF(ROWS($1:27)&gt;COUNT(Dong),"",OFFSET(TH!C$1,SMALL(Dong,ROWS($1:27)),))</f>
        <v/>
      </c>
      <c r="C37" s="9" t="str">
        <f ca="1">IF(ROWS($1:27)&gt;COUNT(Dong),"",OFFSET(TH!D$1,SMALL(Dong,ROWS($1:27)),))</f>
        <v/>
      </c>
      <c r="D37" s="90" t="str">
        <f ca="1">IF(ROWS($1:27)&gt;COUNT(Dong),"",OFFSET(TH!E$1,SMALL(Dong,ROWS($1:27)),))</f>
        <v/>
      </c>
      <c r="E37" s="160" t="str">
        <f ca="1">IF(ROWS($1:27)&gt;COUNT(Dong),"",OFFSET(TH!F$1,SMALL(Dong,ROWS($1:27)),))</f>
        <v/>
      </c>
      <c r="F37" s="158" t="str">
        <f ca="1">IF(ROWS($1:27)&gt;COUNT(Dong),"",OFFSET(TH!H$1,SMALL(Dong,ROWS($1:27)),))</f>
        <v/>
      </c>
      <c r="G37" s="115" t="str">
        <f ca="1">IF(ROWS($1:27)&gt;COUNT(Dong),"",OFFSET(TH!I$1,SMALL(Dong,ROWS($1:27)),))</f>
        <v/>
      </c>
      <c r="H37" s="47" t="str">
        <f ca="1">IF(ROWS($1:27)&gt;COUNT(Dong),"",IF(OFFSET(TH!N$1,SMALL(Dong,ROWS($1:27)),)="331",OFFSET(TH!L$1,SMALL(Dong,ROWS($1:27)),),0))</f>
        <v/>
      </c>
      <c r="I37" s="47" t="str">
        <f ca="1">IF(ROWS($1:27)&gt;COUNT(Dong),"",IF(OFFSET(TH!M$1,SMALL(Dong,ROWS($1:27)),)="331",OFFSET(TH!L$1,SMALL(Dong,ROWS($1:27)),),0))</f>
        <v/>
      </c>
      <c r="J37" s="23">
        <f t="shared" ca="1" si="1"/>
        <v>0</v>
      </c>
    </row>
    <row r="38" spans="1:10" s="18" customFormat="1" ht="18" customHeight="1">
      <c r="A38" s="9" t="str">
        <f ca="1">IF(ROWS($1:28)&gt;COUNT(Dong),"",OFFSET(TH!B$1,SMALL(Dong,ROWS($1:28)),))</f>
        <v/>
      </c>
      <c r="B38" s="47" t="str">
        <f ca="1">IF(ROWS($1:28)&gt;COUNT(Dong),"",OFFSET(TH!C$1,SMALL(Dong,ROWS($1:28)),))</f>
        <v/>
      </c>
      <c r="C38" s="9" t="str">
        <f ca="1">IF(ROWS($1:28)&gt;COUNT(Dong),"",OFFSET(TH!D$1,SMALL(Dong,ROWS($1:28)),))</f>
        <v/>
      </c>
      <c r="D38" s="90" t="str">
        <f ca="1">IF(ROWS($1:28)&gt;COUNT(Dong),"",OFFSET(TH!E$1,SMALL(Dong,ROWS($1:28)),))</f>
        <v/>
      </c>
      <c r="E38" s="160" t="str">
        <f ca="1">IF(ROWS($1:28)&gt;COUNT(Dong),"",OFFSET(TH!F$1,SMALL(Dong,ROWS($1:28)),))</f>
        <v/>
      </c>
      <c r="F38" s="158" t="str">
        <f ca="1">IF(ROWS($1:28)&gt;COUNT(Dong),"",OFFSET(TH!H$1,SMALL(Dong,ROWS($1:28)),))</f>
        <v/>
      </c>
      <c r="G38" s="115" t="str">
        <f ca="1">IF(ROWS($1:28)&gt;COUNT(Dong),"",OFFSET(TH!I$1,SMALL(Dong,ROWS($1:28)),))</f>
        <v/>
      </c>
      <c r="H38" s="47" t="str">
        <f ca="1">IF(ROWS($1:28)&gt;COUNT(Dong),"",IF(OFFSET(TH!N$1,SMALL(Dong,ROWS($1:28)),)="331",OFFSET(TH!L$1,SMALL(Dong,ROWS($1:28)),),0))</f>
        <v/>
      </c>
      <c r="I38" s="47" t="str">
        <f ca="1">IF(ROWS($1:28)&gt;COUNT(Dong),"",IF(OFFSET(TH!M$1,SMALL(Dong,ROWS($1:28)),)="331",OFFSET(TH!L$1,SMALL(Dong,ROWS($1:28)),),0))</f>
        <v/>
      </c>
      <c r="J38" s="23">
        <f t="shared" ca="1" si="1"/>
        <v>0</v>
      </c>
    </row>
    <row r="39" spans="1:10" s="18" customFormat="1" ht="18" customHeight="1">
      <c r="A39" s="9" t="str">
        <f ca="1">IF(ROWS($1:29)&gt;COUNT(Dong),"",OFFSET(TH!B$1,SMALL(Dong,ROWS($1:29)),))</f>
        <v/>
      </c>
      <c r="B39" s="47" t="str">
        <f ca="1">IF(ROWS($1:29)&gt;COUNT(Dong),"",OFFSET(TH!C$1,SMALL(Dong,ROWS($1:29)),))</f>
        <v/>
      </c>
      <c r="C39" s="9" t="str">
        <f ca="1">IF(ROWS($1:29)&gt;COUNT(Dong),"",OFFSET(TH!D$1,SMALL(Dong,ROWS($1:29)),))</f>
        <v/>
      </c>
      <c r="D39" s="90" t="str">
        <f ca="1">IF(ROWS($1:29)&gt;COUNT(Dong),"",OFFSET(TH!E$1,SMALL(Dong,ROWS($1:29)),))</f>
        <v/>
      </c>
      <c r="E39" s="160" t="str">
        <f ca="1">IF(ROWS($1:29)&gt;COUNT(Dong),"",OFFSET(TH!F$1,SMALL(Dong,ROWS($1:29)),))</f>
        <v/>
      </c>
      <c r="F39" s="158" t="str">
        <f ca="1">IF(ROWS($1:29)&gt;COUNT(Dong),"",OFFSET(TH!H$1,SMALL(Dong,ROWS($1:29)),))</f>
        <v/>
      </c>
      <c r="G39" s="115" t="str">
        <f ca="1">IF(ROWS($1:29)&gt;COUNT(Dong),"",OFFSET(TH!I$1,SMALL(Dong,ROWS($1:29)),))</f>
        <v/>
      </c>
      <c r="H39" s="47" t="str">
        <f ca="1">IF(ROWS($1:29)&gt;COUNT(Dong),"",IF(OFFSET(TH!N$1,SMALL(Dong,ROWS($1:29)),)="331",OFFSET(TH!L$1,SMALL(Dong,ROWS($1:29)),),0))</f>
        <v/>
      </c>
      <c r="I39" s="47" t="str">
        <f ca="1">IF(ROWS($1:29)&gt;COUNT(Dong),"",IF(OFFSET(TH!M$1,SMALL(Dong,ROWS($1:29)),)="331",OFFSET(TH!L$1,SMALL(Dong,ROWS($1:29)),),0))</f>
        <v/>
      </c>
      <c r="J39" s="23">
        <f t="shared" ca="1" si="1"/>
        <v>0</v>
      </c>
    </row>
    <row r="40" spans="1:10" s="18" customFormat="1" ht="18" customHeight="1">
      <c r="A40" s="9" t="str">
        <f ca="1">IF(ROWS($1:30)&gt;COUNT(Dong),"",OFFSET(TH!B$1,SMALL(Dong,ROWS($1:30)),))</f>
        <v/>
      </c>
      <c r="B40" s="47" t="str">
        <f ca="1">IF(ROWS($1:30)&gt;COUNT(Dong),"",OFFSET(TH!C$1,SMALL(Dong,ROWS($1:30)),))</f>
        <v/>
      </c>
      <c r="C40" s="9" t="str">
        <f ca="1">IF(ROWS($1:30)&gt;COUNT(Dong),"",OFFSET(TH!D$1,SMALL(Dong,ROWS($1:30)),))</f>
        <v/>
      </c>
      <c r="D40" s="90" t="str">
        <f ca="1">IF(ROWS($1:30)&gt;COUNT(Dong),"",OFFSET(TH!E$1,SMALL(Dong,ROWS($1:30)),))</f>
        <v/>
      </c>
      <c r="E40" s="160" t="str">
        <f ca="1">IF(ROWS($1:30)&gt;COUNT(Dong),"",OFFSET(TH!F$1,SMALL(Dong,ROWS($1:30)),))</f>
        <v/>
      </c>
      <c r="F40" s="158" t="str">
        <f ca="1">IF(ROWS($1:30)&gt;COUNT(Dong),"",OFFSET(TH!H$1,SMALL(Dong,ROWS($1:30)),))</f>
        <v/>
      </c>
      <c r="G40" s="115" t="str">
        <f ca="1">IF(ROWS($1:30)&gt;COUNT(Dong),"",OFFSET(TH!I$1,SMALL(Dong,ROWS($1:30)),))</f>
        <v/>
      </c>
      <c r="H40" s="47" t="str">
        <f ca="1">IF(ROWS($1:30)&gt;COUNT(Dong),"",IF(OFFSET(TH!N$1,SMALL(Dong,ROWS($1:30)),)="331",OFFSET(TH!L$1,SMALL(Dong,ROWS($1:30)),),0))</f>
        <v/>
      </c>
      <c r="I40" s="47" t="str">
        <f ca="1">IF(ROWS($1:30)&gt;COUNT(Dong),"",IF(OFFSET(TH!M$1,SMALL(Dong,ROWS($1:30)),)="331",OFFSET(TH!L$1,SMALL(Dong,ROWS($1:30)),),0))</f>
        <v/>
      </c>
      <c r="J40" s="23">
        <f t="shared" ca="1" si="1"/>
        <v>0</v>
      </c>
    </row>
    <row r="41" spans="1:10" s="18" customFormat="1" ht="18" customHeight="1">
      <c r="A41" s="9" t="str">
        <f ca="1">IF(ROWS($1:31)&gt;COUNT(Dong),"",OFFSET(TH!B$1,SMALL(Dong,ROWS($1:31)),))</f>
        <v/>
      </c>
      <c r="B41" s="47" t="str">
        <f ca="1">IF(ROWS($1:31)&gt;COUNT(Dong),"",OFFSET(TH!C$1,SMALL(Dong,ROWS($1:31)),))</f>
        <v/>
      </c>
      <c r="C41" s="9" t="str">
        <f ca="1">IF(ROWS($1:31)&gt;COUNT(Dong),"",OFFSET(TH!D$1,SMALL(Dong,ROWS($1:31)),))</f>
        <v/>
      </c>
      <c r="D41" s="90" t="str">
        <f ca="1">IF(ROWS($1:31)&gt;COUNT(Dong),"",OFFSET(TH!E$1,SMALL(Dong,ROWS($1:31)),))</f>
        <v/>
      </c>
      <c r="E41" s="160" t="str">
        <f ca="1">IF(ROWS($1:31)&gt;COUNT(Dong),"",OFFSET(TH!F$1,SMALL(Dong,ROWS($1:31)),))</f>
        <v/>
      </c>
      <c r="F41" s="158" t="str">
        <f ca="1">IF(ROWS($1:31)&gt;COUNT(Dong),"",OFFSET(TH!H$1,SMALL(Dong,ROWS($1:31)),))</f>
        <v/>
      </c>
      <c r="G41" s="115" t="str">
        <f ca="1">IF(ROWS($1:31)&gt;COUNT(Dong),"",OFFSET(TH!I$1,SMALL(Dong,ROWS($1:31)),))</f>
        <v/>
      </c>
      <c r="H41" s="47" t="str">
        <f ca="1">IF(ROWS($1:31)&gt;COUNT(Dong),"",IF(OFFSET(TH!N$1,SMALL(Dong,ROWS($1:31)),)="331",OFFSET(TH!L$1,SMALL(Dong,ROWS($1:31)),),0))</f>
        <v/>
      </c>
      <c r="I41" s="47" t="str">
        <f ca="1">IF(ROWS($1:31)&gt;COUNT(Dong),"",IF(OFFSET(TH!M$1,SMALL(Dong,ROWS($1:31)),)="331",OFFSET(TH!L$1,SMALL(Dong,ROWS($1:31)),),0))</f>
        <v/>
      </c>
      <c r="J41" s="23">
        <f t="shared" ca="1" si="1"/>
        <v>0</v>
      </c>
    </row>
    <row r="42" spans="1:10" s="18" customFormat="1" ht="18" customHeight="1">
      <c r="A42" s="9" t="str">
        <f ca="1">IF(ROWS($1:32)&gt;COUNT(Dong),"",OFFSET(TH!B$1,SMALL(Dong,ROWS($1:32)),))</f>
        <v/>
      </c>
      <c r="B42" s="47" t="str">
        <f ca="1">IF(ROWS($1:32)&gt;COUNT(Dong),"",OFFSET(TH!C$1,SMALL(Dong,ROWS($1:32)),))</f>
        <v/>
      </c>
      <c r="C42" s="9" t="str">
        <f ca="1">IF(ROWS($1:32)&gt;COUNT(Dong),"",OFFSET(TH!D$1,SMALL(Dong,ROWS($1:32)),))</f>
        <v/>
      </c>
      <c r="D42" s="90" t="str">
        <f ca="1">IF(ROWS($1:32)&gt;COUNT(Dong),"",OFFSET(TH!E$1,SMALL(Dong,ROWS($1:32)),))</f>
        <v/>
      </c>
      <c r="E42" s="160" t="str">
        <f ca="1">IF(ROWS($1:32)&gt;COUNT(Dong),"",OFFSET(TH!F$1,SMALL(Dong,ROWS($1:32)),))</f>
        <v/>
      </c>
      <c r="F42" s="158" t="str">
        <f ca="1">IF(ROWS($1:32)&gt;COUNT(Dong),"",OFFSET(TH!H$1,SMALL(Dong,ROWS($1:32)),))</f>
        <v/>
      </c>
      <c r="G42" s="115" t="str">
        <f ca="1">IF(ROWS($1:32)&gt;COUNT(Dong),"",OFFSET(TH!I$1,SMALL(Dong,ROWS($1:32)),))</f>
        <v/>
      </c>
      <c r="H42" s="47" t="str">
        <f ca="1">IF(ROWS($1:32)&gt;COUNT(Dong),"",IF(OFFSET(TH!N$1,SMALL(Dong,ROWS($1:32)),)="331",OFFSET(TH!L$1,SMALL(Dong,ROWS($1:32)),),0))</f>
        <v/>
      </c>
      <c r="I42" s="47" t="str">
        <f ca="1">IF(ROWS($1:32)&gt;COUNT(Dong),"",IF(OFFSET(TH!M$1,SMALL(Dong,ROWS($1:32)),)="331",OFFSET(TH!L$1,SMALL(Dong,ROWS($1:32)),),0))</f>
        <v/>
      </c>
      <c r="J42" s="23">
        <f t="shared" ca="1" si="1"/>
        <v>0</v>
      </c>
    </row>
    <row r="43" spans="1:10" s="18" customFormat="1" ht="18" customHeight="1">
      <c r="A43" s="9" t="str">
        <f ca="1">IF(ROWS($1:33)&gt;COUNT(Dong),"",OFFSET(TH!B$1,SMALL(Dong,ROWS($1:33)),))</f>
        <v/>
      </c>
      <c r="B43" s="47" t="str">
        <f ca="1">IF(ROWS($1:33)&gt;COUNT(Dong),"",OFFSET(TH!C$1,SMALL(Dong,ROWS($1:33)),))</f>
        <v/>
      </c>
      <c r="C43" s="9" t="str">
        <f ca="1">IF(ROWS($1:33)&gt;COUNT(Dong),"",OFFSET(TH!D$1,SMALL(Dong,ROWS($1:33)),))</f>
        <v/>
      </c>
      <c r="D43" s="90" t="str">
        <f ca="1">IF(ROWS($1:33)&gt;COUNT(Dong),"",OFFSET(TH!E$1,SMALL(Dong,ROWS($1:33)),))</f>
        <v/>
      </c>
      <c r="E43" s="160" t="str">
        <f ca="1">IF(ROWS($1:33)&gt;COUNT(Dong),"",OFFSET(TH!F$1,SMALL(Dong,ROWS($1:33)),))</f>
        <v/>
      </c>
      <c r="F43" s="158" t="str">
        <f ca="1">IF(ROWS($1:33)&gt;COUNT(Dong),"",OFFSET(TH!H$1,SMALL(Dong,ROWS($1:33)),))</f>
        <v/>
      </c>
      <c r="G43" s="115" t="str">
        <f ca="1">IF(ROWS($1:33)&gt;COUNT(Dong),"",OFFSET(TH!I$1,SMALL(Dong,ROWS($1:33)),))</f>
        <v/>
      </c>
      <c r="H43" s="47" t="str">
        <f ca="1">IF(ROWS($1:33)&gt;COUNT(Dong),"",IF(OFFSET(TH!N$1,SMALL(Dong,ROWS($1:33)),)="331",OFFSET(TH!L$1,SMALL(Dong,ROWS($1:33)),),0))</f>
        <v/>
      </c>
      <c r="I43" s="47" t="str">
        <f ca="1">IF(ROWS($1:33)&gt;COUNT(Dong),"",IF(OFFSET(TH!M$1,SMALL(Dong,ROWS($1:33)),)="331",OFFSET(TH!L$1,SMALL(Dong,ROWS($1:33)),),0))</f>
        <v/>
      </c>
      <c r="J43" s="23">
        <f t="shared" ca="1" si="1"/>
        <v>0</v>
      </c>
    </row>
    <row r="44" spans="1:10" s="18" customFormat="1" ht="18" customHeight="1">
      <c r="A44" s="9" t="str">
        <f ca="1">IF(ROWS($1:34)&gt;COUNT(Dong),"",OFFSET(TH!B$1,SMALL(Dong,ROWS($1:34)),))</f>
        <v/>
      </c>
      <c r="B44" s="47" t="str">
        <f ca="1">IF(ROWS($1:34)&gt;COUNT(Dong),"",OFFSET(TH!C$1,SMALL(Dong,ROWS($1:34)),))</f>
        <v/>
      </c>
      <c r="C44" s="9" t="str">
        <f ca="1">IF(ROWS($1:34)&gt;COUNT(Dong),"",OFFSET(TH!D$1,SMALL(Dong,ROWS($1:34)),))</f>
        <v/>
      </c>
      <c r="D44" s="90" t="str">
        <f ca="1">IF(ROWS($1:34)&gt;COUNT(Dong),"",OFFSET(TH!E$1,SMALL(Dong,ROWS($1:34)),))</f>
        <v/>
      </c>
      <c r="E44" s="160" t="str">
        <f ca="1">IF(ROWS($1:34)&gt;COUNT(Dong),"",OFFSET(TH!F$1,SMALL(Dong,ROWS($1:34)),))</f>
        <v/>
      </c>
      <c r="F44" s="158" t="str">
        <f ca="1">IF(ROWS($1:34)&gt;COUNT(Dong),"",OFFSET(TH!H$1,SMALL(Dong,ROWS($1:34)),))</f>
        <v/>
      </c>
      <c r="G44" s="115" t="str">
        <f ca="1">IF(ROWS($1:34)&gt;COUNT(Dong),"",OFFSET(TH!I$1,SMALL(Dong,ROWS($1:34)),))</f>
        <v/>
      </c>
      <c r="H44" s="47" t="str">
        <f ca="1">IF(ROWS($1:34)&gt;COUNT(Dong),"",IF(OFFSET(TH!N$1,SMALL(Dong,ROWS($1:34)),)="331",OFFSET(TH!L$1,SMALL(Dong,ROWS($1:34)),),0))</f>
        <v/>
      </c>
      <c r="I44" s="47" t="str">
        <f ca="1">IF(ROWS($1:34)&gt;COUNT(Dong),"",IF(OFFSET(TH!M$1,SMALL(Dong,ROWS($1:34)),)="331",OFFSET(TH!L$1,SMALL(Dong,ROWS($1:34)),),0))</f>
        <v/>
      </c>
      <c r="J44" s="23">
        <f t="shared" ca="1" si="1"/>
        <v>0</v>
      </c>
    </row>
    <row r="45" spans="1:10" s="18" customFormat="1" ht="18" customHeight="1">
      <c r="A45" s="9" t="str">
        <f ca="1">IF(ROWS($1:35)&gt;COUNT(Dong),"",OFFSET(TH!B$1,SMALL(Dong,ROWS($1:35)),))</f>
        <v/>
      </c>
      <c r="B45" s="47" t="str">
        <f ca="1">IF(ROWS($1:35)&gt;COUNT(Dong),"",OFFSET(TH!C$1,SMALL(Dong,ROWS($1:35)),))</f>
        <v/>
      </c>
      <c r="C45" s="9" t="str">
        <f ca="1">IF(ROWS($1:35)&gt;COUNT(Dong),"",OFFSET(TH!D$1,SMALL(Dong,ROWS($1:35)),))</f>
        <v/>
      </c>
      <c r="D45" s="90" t="str">
        <f ca="1">IF(ROWS($1:35)&gt;COUNT(Dong),"",OFFSET(TH!E$1,SMALL(Dong,ROWS($1:35)),))</f>
        <v/>
      </c>
      <c r="E45" s="160" t="str">
        <f ca="1">IF(ROWS($1:35)&gt;COUNT(Dong),"",OFFSET(TH!F$1,SMALL(Dong,ROWS($1:35)),))</f>
        <v/>
      </c>
      <c r="F45" s="158" t="str">
        <f ca="1">IF(ROWS($1:35)&gt;COUNT(Dong),"",OFFSET(TH!H$1,SMALL(Dong,ROWS($1:35)),))</f>
        <v/>
      </c>
      <c r="G45" s="115" t="str">
        <f ca="1">IF(ROWS($1:35)&gt;COUNT(Dong),"",OFFSET(TH!I$1,SMALL(Dong,ROWS($1:35)),))</f>
        <v/>
      </c>
      <c r="H45" s="47" t="str">
        <f ca="1">IF(ROWS($1:35)&gt;COUNT(Dong),"",IF(OFFSET(TH!N$1,SMALL(Dong,ROWS($1:35)),)="331",OFFSET(TH!L$1,SMALL(Dong,ROWS($1:35)),),0))</f>
        <v/>
      </c>
      <c r="I45" s="47" t="str">
        <f ca="1">IF(ROWS($1:35)&gt;COUNT(Dong),"",IF(OFFSET(TH!M$1,SMALL(Dong,ROWS($1:35)),)="331",OFFSET(TH!L$1,SMALL(Dong,ROWS($1:35)),),0))</f>
        <v/>
      </c>
      <c r="J45" s="23">
        <f t="shared" ca="1" si="1"/>
        <v>0</v>
      </c>
    </row>
    <row r="46" spans="1:10" s="18" customFormat="1" ht="18" customHeight="1">
      <c r="A46" s="9" t="str">
        <f ca="1">IF(ROWS($1:36)&gt;COUNT(Dong),"",OFFSET(TH!B$1,SMALL(Dong,ROWS($1:36)),))</f>
        <v/>
      </c>
      <c r="B46" s="47" t="str">
        <f ca="1">IF(ROWS($1:36)&gt;COUNT(Dong),"",OFFSET(TH!C$1,SMALL(Dong,ROWS($1:36)),))</f>
        <v/>
      </c>
      <c r="C46" s="9" t="str">
        <f ca="1">IF(ROWS($1:36)&gt;COUNT(Dong),"",OFFSET(TH!D$1,SMALL(Dong,ROWS($1:36)),))</f>
        <v/>
      </c>
      <c r="D46" s="90" t="str">
        <f ca="1">IF(ROWS($1:36)&gt;COUNT(Dong),"",OFFSET(TH!E$1,SMALL(Dong,ROWS($1:36)),))</f>
        <v/>
      </c>
      <c r="E46" s="160" t="str">
        <f ca="1">IF(ROWS($1:36)&gt;COUNT(Dong),"",OFFSET(TH!F$1,SMALL(Dong,ROWS($1:36)),))</f>
        <v/>
      </c>
      <c r="F46" s="158" t="str">
        <f ca="1">IF(ROWS($1:36)&gt;COUNT(Dong),"",OFFSET(TH!H$1,SMALL(Dong,ROWS($1:36)),))</f>
        <v/>
      </c>
      <c r="G46" s="115" t="str">
        <f ca="1">IF(ROWS($1:36)&gt;COUNT(Dong),"",OFFSET(TH!I$1,SMALL(Dong,ROWS($1:36)),))</f>
        <v/>
      </c>
      <c r="H46" s="47" t="str">
        <f ca="1">IF(ROWS($1:36)&gt;COUNT(Dong),"",IF(OFFSET(TH!N$1,SMALL(Dong,ROWS($1:36)),)="331",OFFSET(TH!L$1,SMALL(Dong,ROWS($1:36)),),0))</f>
        <v/>
      </c>
      <c r="I46" s="47" t="str">
        <f ca="1">IF(ROWS($1:36)&gt;COUNT(Dong),"",IF(OFFSET(TH!M$1,SMALL(Dong,ROWS($1:36)),)="331",OFFSET(TH!L$1,SMALL(Dong,ROWS($1:36)),),0))</f>
        <v/>
      </c>
      <c r="J46" s="23">
        <f t="shared" ca="1" si="1"/>
        <v>0</v>
      </c>
    </row>
    <row r="47" spans="1:10" s="18" customFormat="1" ht="18" customHeight="1">
      <c r="A47" s="9" t="str">
        <f ca="1">IF(ROWS($1:37)&gt;COUNT(Dong),"",OFFSET(TH!B$1,SMALL(Dong,ROWS($1:37)),))</f>
        <v/>
      </c>
      <c r="B47" s="47" t="str">
        <f ca="1">IF(ROWS($1:37)&gt;COUNT(Dong),"",OFFSET(TH!C$1,SMALL(Dong,ROWS($1:37)),))</f>
        <v/>
      </c>
      <c r="C47" s="9" t="str">
        <f ca="1">IF(ROWS($1:37)&gt;COUNT(Dong),"",OFFSET(TH!D$1,SMALL(Dong,ROWS($1:37)),))</f>
        <v/>
      </c>
      <c r="D47" s="90" t="str">
        <f ca="1">IF(ROWS($1:37)&gt;COUNT(Dong),"",OFFSET(TH!E$1,SMALL(Dong,ROWS($1:37)),))</f>
        <v/>
      </c>
      <c r="E47" s="160" t="str">
        <f ca="1">IF(ROWS($1:37)&gt;COUNT(Dong),"",OFFSET(TH!F$1,SMALL(Dong,ROWS($1:37)),))</f>
        <v/>
      </c>
      <c r="F47" s="158" t="str">
        <f ca="1">IF(ROWS($1:37)&gt;COUNT(Dong),"",OFFSET(TH!H$1,SMALL(Dong,ROWS($1:37)),))</f>
        <v/>
      </c>
      <c r="G47" s="115" t="str">
        <f ca="1">IF(ROWS($1:37)&gt;COUNT(Dong),"",OFFSET(TH!I$1,SMALL(Dong,ROWS($1:37)),))</f>
        <v/>
      </c>
      <c r="H47" s="47" t="str">
        <f ca="1">IF(ROWS($1:37)&gt;COUNT(Dong),"",IF(OFFSET(TH!N$1,SMALL(Dong,ROWS($1:37)),)="331",OFFSET(TH!L$1,SMALL(Dong,ROWS($1:37)),),0))</f>
        <v/>
      </c>
      <c r="I47" s="47" t="str">
        <f ca="1">IF(ROWS($1:37)&gt;COUNT(Dong),"",IF(OFFSET(TH!M$1,SMALL(Dong,ROWS($1:37)),)="331",OFFSET(TH!L$1,SMALL(Dong,ROWS($1:37)),),0))</f>
        <v/>
      </c>
      <c r="J47" s="23">
        <f t="shared" ca="1" si="1"/>
        <v>0</v>
      </c>
    </row>
    <row r="48" spans="1:10" s="18" customFormat="1" ht="18" customHeight="1">
      <c r="A48" s="9" t="str">
        <f ca="1">IF(ROWS($1:38)&gt;COUNT(Dong),"",OFFSET(TH!B$1,SMALL(Dong,ROWS($1:38)),))</f>
        <v/>
      </c>
      <c r="B48" s="47" t="str">
        <f ca="1">IF(ROWS($1:38)&gt;COUNT(Dong),"",OFFSET(TH!C$1,SMALL(Dong,ROWS($1:38)),))</f>
        <v/>
      </c>
      <c r="C48" s="9" t="str">
        <f ca="1">IF(ROWS($1:38)&gt;COUNT(Dong),"",OFFSET(TH!D$1,SMALL(Dong,ROWS($1:38)),))</f>
        <v/>
      </c>
      <c r="D48" s="90" t="str">
        <f ca="1">IF(ROWS($1:38)&gt;COUNT(Dong),"",OFFSET(TH!E$1,SMALL(Dong,ROWS($1:38)),))</f>
        <v/>
      </c>
      <c r="E48" s="160" t="str">
        <f ca="1">IF(ROWS($1:38)&gt;COUNT(Dong),"",OFFSET(TH!F$1,SMALL(Dong,ROWS($1:38)),))</f>
        <v/>
      </c>
      <c r="F48" s="158" t="str">
        <f ca="1">IF(ROWS($1:38)&gt;COUNT(Dong),"",OFFSET(TH!H$1,SMALL(Dong,ROWS($1:38)),))</f>
        <v/>
      </c>
      <c r="G48" s="115" t="str">
        <f ca="1">IF(ROWS($1:38)&gt;COUNT(Dong),"",OFFSET(TH!I$1,SMALL(Dong,ROWS($1:38)),))</f>
        <v/>
      </c>
      <c r="H48" s="47" t="str">
        <f ca="1">IF(ROWS($1:38)&gt;COUNT(Dong),"",IF(OFFSET(TH!N$1,SMALL(Dong,ROWS($1:38)),)="331",OFFSET(TH!L$1,SMALL(Dong,ROWS($1:38)),),0))</f>
        <v/>
      </c>
      <c r="I48" s="47" t="str">
        <f ca="1">IF(ROWS($1:38)&gt;COUNT(Dong),"",IF(OFFSET(TH!M$1,SMALL(Dong,ROWS($1:38)),)="331",OFFSET(TH!L$1,SMALL(Dong,ROWS($1:38)),),0))</f>
        <v/>
      </c>
      <c r="J48" s="23">
        <f t="shared" ca="1" si="1"/>
        <v>0</v>
      </c>
    </row>
    <row r="49" spans="1:10" s="18" customFormat="1" ht="18" customHeight="1">
      <c r="A49" s="9" t="str">
        <f ca="1">IF(ROWS($1:39)&gt;COUNT(Dong),"",OFFSET(TH!B$1,SMALL(Dong,ROWS($1:39)),))</f>
        <v/>
      </c>
      <c r="B49" s="47" t="str">
        <f ca="1">IF(ROWS($1:39)&gt;COUNT(Dong),"",OFFSET(TH!C$1,SMALL(Dong,ROWS($1:39)),))</f>
        <v/>
      </c>
      <c r="C49" s="9" t="str">
        <f ca="1">IF(ROWS($1:39)&gt;COUNT(Dong),"",OFFSET(TH!D$1,SMALL(Dong,ROWS($1:39)),))</f>
        <v/>
      </c>
      <c r="D49" s="90" t="str">
        <f ca="1">IF(ROWS($1:39)&gt;COUNT(Dong),"",OFFSET(TH!E$1,SMALL(Dong,ROWS($1:39)),))</f>
        <v/>
      </c>
      <c r="E49" s="160" t="str">
        <f ca="1">IF(ROWS($1:39)&gt;COUNT(Dong),"",OFFSET(TH!F$1,SMALL(Dong,ROWS($1:39)),))</f>
        <v/>
      </c>
      <c r="F49" s="158" t="str">
        <f ca="1">IF(ROWS($1:39)&gt;COUNT(Dong),"",OFFSET(TH!H$1,SMALL(Dong,ROWS($1:39)),))</f>
        <v/>
      </c>
      <c r="G49" s="115" t="str">
        <f ca="1">IF(ROWS($1:39)&gt;COUNT(Dong),"",OFFSET(TH!I$1,SMALL(Dong,ROWS($1:39)),))</f>
        <v/>
      </c>
      <c r="H49" s="47" t="str">
        <f ca="1">IF(ROWS($1:39)&gt;COUNT(Dong),"",IF(OFFSET(TH!N$1,SMALL(Dong,ROWS($1:39)),)="331",OFFSET(TH!L$1,SMALL(Dong,ROWS($1:39)),),0))</f>
        <v/>
      </c>
      <c r="I49" s="47" t="str">
        <f ca="1">IF(ROWS($1:39)&gt;COUNT(Dong),"",IF(OFFSET(TH!M$1,SMALL(Dong,ROWS($1:39)),)="331",OFFSET(TH!L$1,SMALL(Dong,ROWS($1:39)),),0))</f>
        <v/>
      </c>
      <c r="J49" s="23">
        <f t="shared" ref="J49:J56" ca="1" si="2">IF(D49&lt;&gt;"",J48+H49-I49,0)</f>
        <v>0</v>
      </c>
    </row>
    <row r="50" spans="1:10" s="18" customFormat="1" ht="18" customHeight="1">
      <c r="A50" s="9" t="str">
        <f ca="1">IF(ROWS($1:40)&gt;COUNT(Dong),"",OFFSET(TH!B$1,SMALL(Dong,ROWS($1:40)),))</f>
        <v/>
      </c>
      <c r="B50" s="47" t="str">
        <f ca="1">IF(ROWS($1:40)&gt;COUNT(Dong),"",OFFSET(TH!C$1,SMALL(Dong,ROWS($1:40)),))</f>
        <v/>
      </c>
      <c r="C50" s="9" t="str">
        <f ca="1">IF(ROWS($1:40)&gt;COUNT(Dong),"",OFFSET(TH!D$1,SMALL(Dong,ROWS($1:40)),))</f>
        <v/>
      </c>
      <c r="D50" s="90" t="str">
        <f ca="1">IF(ROWS($1:40)&gt;COUNT(Dong),"",OFFSET(TH!E$1,SMALL(Dong,ROWS($1:40)),))</f>
        <v/>
      </c>
      <c r="E50" s="160" t="str">
        <f ca="1">IF(ROWS($1:40)&gt;COUNT(Dong),"",OFFSET(TH!F$1,SMALL(Dong,ROWS($1:40)),))</f>
        <v/>
      </c>
      <c r="F50" s="158" t="str">
        <f ca="1">IF(ROWS($1:40)&gt;COUNT(Dong),"",OFFSET(TH!H$1,SMALL(Dong,ROWS($1:40)),))</f>
        <v/>
      </c>
      <c r="G50" s="115" t="str">
        <f ca="1">IF(ROWS($1:40)&gt;COUNT(Dong),"",OFFSET(TH!I$1,SMALL(Dong,ROWS($1:40)),))</f>
        <v/>
      </c>
      <c r="H50" s="47" t="str">
        <f ca="1">IF(ROWS($1:40)&gt;COUNT(Dong),"",IF(OFFSET(TH!N$1,SMALL(Dong,ROWS($1:40)),)="331",OFFSET(TH!L$1,SMALL(Dong,ROWS($1:40)),),0))</f>
        <v/>
      </c>
      <c r="I50" s="47" t="str">
        <f ca="1">IF(ROWS($1:40)&gt;COUNT(Dong),"",IF(OFFSET(TH!M$1,SMALL(Dong,ROWS($1:40)),)="331",OFFSET(TH!L$1,SMALL(Dong,ROWS($1:40)),),0))</f>
        <v/>
      </c>
      <c r="J50" s="23">
        <f t="shared" ca="1" si="2"/>
        <v>0</v>
      </c>
    </row>
    <row r="51" spans="1:10" s="18" customFormat="1" ht="18" customHeight="1">
      <c r="A51" s="9" t="str">
        <f ca="1">IF(ROWS($1:41)&gt;COUNT(Dong),"",OFFSET(TH!B$1,SMALL(Dong,ROWS($1:41)),))</f>
        <v/>
      </c>
      <c r="B51" s="47" t="str">
        <f ca="1">IF(ROWS($1:41)&gt;COUNT(Dong),"",OFFSET(TH!C$1,SMALL(Dong,ROWS($1:41)),))</f>
        <v/>
      </c>
      <c r="C51" s="9" t="str">
        <f ca="1">IF(ROWS($1:41)&gt;COUNT(Dong),"",OFFSET(TH!D$1,SMALL(Dong,ROWS($1:41)),))</f>
        <v/>
      </c>
      <c r="D51" s="90" t="str">
        <f ca="1">IF(ROWS($1:41)&gt;COUNT(Dong),"",OFFSET(TH!E$1,SMALL(Dong,ROWS($1:41)),))</f>
        <v/>
      </c>
      <c r="E51" s="160" t="str">
        <f ca="1">IF(ROWS($1:41)&gt;COUNT(Dong),"",OFFSET(TH!F$1,SMALL(Dong,ROWS($1:41)),))</f>
        <v/>
      </c>
      <c r="F51" s="158" t="str">
        <f ca="1">IF(ROWS($1:41)&gt;COUNT(Dong),"",OFFSET(TH!H$1,SMALL(Dong,ROWS($1:41)),))</f>
        <v/>
      </c>
      <c r="G51" s="115" t="str">
        <f ca="1">IF(ROWS($1:41)&gt;COUNT(Dong),"",OFFSET(TH!I$1,SMALL(Dong,ROWS($1:41)),))</f>
        <v/>
      </c>
      <c r="H51" s="47" t="str">
        <f ca="1">IF(ROWS($1:41)&gt;COUNT(Dong),"",IF(OFFSET(TH!N$1,SMALL(Dong,ROWS($1:41)),)="331",OFFSET(TH!L$1,SMALL(Dong,ROWS($1:41)),),0))</f>
        <v/>
      </c>
      <c r="I51" s="47" t="str">
        <f ca="1">IF(ROWS($1:41)&gt;COUNT(Dong),"",IF(OFFSET(TH!M$1,SMALL(Dong,ROWS($1:41)),)="331",OFFSET(TH!L$1,SMALL(Dong,ROWS($1:41)),),0))</f>
        <v/>
      </c>
      <c r="J51" s="23">
        <f t="shared" ca="1" si="2"/>
        <v>0</v>
      </c>
    </row>
    <row r="52" spans="1:10" s="18" customFormat="1" ht="18" customHeight="1">
      <c r="A52" s="9" t="str">
        <f ca="1">IF(ROWS($1:42)&gt;COUNT(Dong),"",OFFSET(TH!B$1,SMALL(Dong,ROWS($1:42)),))</f>
        <v/>
      </c>
      <c r="B52" s="47" t="str">
        <f ca="1">IF(ROWS($1:42)&gt;COUNT(Dong),"",OFFSET(TH!C$1,SMALL(Dong,ROWS($1:42)),))</f>
        <v/>
      </c>
      <c r="C52" s="9" t="str">
        <f ca="1">IF(ROWS($1:42)&gt;COUNT(Dong),"",OFFSET(TH!D$1,SMALL(Dong,ROWS($1:42)),))</f>
        <v/>
      </c>
      <c r="D52" s="90" t="str">
        <f ca="1">IF(ROWS($1:42)&gt;COUNT(Dong),"",OFFSET(TH!E$1,SMALL(Dong,ROWS($1:42)),))</f>
        <v/>
      </c>
      <c r="E52" s="160" t="str">
        <f ca="1">IF(ROWS($1:42)&gt;COUNT(Dong),"",OFFSET(TH!F$1,SMALL(Dong,ROWS($1:42)),))</f>
        <v/>
      </c>
      <c r="F52" s="158" t="str">
        <f ca="1">IF(ROWS($1:42)&gt;COUNT(Dong),"",OFFSET(TH!H$1,SMALL(Dong,ROWS($1:42)),))</f>
        <v/>
      </c>
      <c r="G52" s="115" t="str">
        <f ca="1">IF(ROWS($1:42)&gt;COUNT(Dong),"",OFFSET(TH!I$1,SMALL(Dong,ROWS($1:42)),))</f>
        <v/>
      </c>
      <c r="H52" s="47" t="str">
        <f ca="1">IF(ROWS($1:42)&gt;COUNT(Dong),"",IF(OFFSET(TH!N$1,SMALL(Dong,ROWS($1:42)),)="331",OFFSET(TH!L$1,SMALL(Dong,ROWS($1:42)),),0))</f>
        <v/>
      </c>
      <c r="I52" s="47" t="str">
        <f ca="1">IF(ROWS($1:42)&gt;COUNT(Dong),"",IF(OFFSET(TH!M$1,SMALL(Dong,ROWS($1:42)),)="331",OFFSET(TH!L$1,SMALL(Dong,ROWS($1:42)),),0))</f>
        <v/>
      </c>
      <c r="J52" s="23">
        <f t="shared" ca="1" si="2"/>
        <v>0</v>
      </c>
    </row>
    <row r="53" spans="1:10" s="18" customFormat="1" ht="18" customHeight="1">
      <c r="A53" s="9" t="str">
        <f ca="1">IF(ROWS($1:43)&gt;COUNT(Dong),"",OFFSET(TH!B$1,SMALL(Dong,ROWS($1:43)),))</f>
        <v/>
      </c>
      <c r="B53" s="47" t="str">
        <f ca="1">IF(ROWS($1:43)&gt;COUNT(Dong),"",OFFSET(TH!C$1,SMALL(Dong,ROWS($1:43)),))</f>
        <v/>
      </c>
      <c r="C53" s="9" t="str">
        <f ca="1">IF(ROWS($1:43)&gt;COUNT(Dong),"",OFFSET(TH!D$1,SMALL(Dong,ROWS($1:43)),))</f>
        <v/>
      </c>
      <c r="D53" s="90" t="str">
        <f ca="1">IF(ROWS($1:43)&gt;COUNT(Dong),"",OFFSET(TH!E$1,SMALL(Dong,ROWS($1:43)),))</f>
        <v/>
      </c>
      <c r="E53" s="160" t="str">
        <f ca="1">IF(ROWS($1:43)&gt;COUNT(Dong),"",OFFSET(TH!F$1,SMALL(Dong,ROWS($1:43)),))</f>
        <v/>
      </c>
      <c r="F53" s="158" t="str">
        <f ca="1">IF(ROWS($1:43)&gt;COUNT(Dong),"",OFFSET(TH!H$1,SMALL(Dong,ROWS($1:43)),))</f>
        <v/>
      </c>
      <c r="G53" s="115" t="str">
        <f ca="1">IF(ROWS($1:43)&gt;COUNT(Dong),"",OFFSET(TH!I$1,SMALL(Dong,ROWS($1:43)),))</f>
        <v/>
      </c>
      <c r="H53" s="47" t="str">
        <f ca="1">IF(ROWS($1:43)&gt;COUNT(Dong),"",IF(OFFSET(TH!N$1,SMALL(Dong,ROWS($1:43)),)="331",OFFSET(TH!L$1,SMALL(Dong,ROWS($1:43)),),0))</f>
        <v/>
      </c>
      <c r="I53" s="47" t="str">
        <f ca="1">IF(ROWS($1:43)&gt;COUNT(Dong),"",IF(OFFSET(TH!M$1,SMALL(Dong,ROWS($1:43)),)="331",OFFSET(TH!L$1,SMALL(Dong,ROWS($1:43)),),0))</f>
        <v/>
      </c>
      <c r="J53" s="23">
        <f t="shared" ca="1" si="2"/>
        <v>0</v>
      </c>
    </row>
    <row r="54" spans="1:10" s="18" customFormat="1" ht="18" customHeight="1">
      <c r="A54" s="9" t="str">
        <f ca="1">IF(ROWS($1:44)&gt;COUNT(Dong),"",OFFSET(TH!B$1,SMALL(Dong,ROWS($1:44)),))</f>
        <v/>
      </c>
      <c r="B54" s="47" t="str">
        <f ca="1">IF(ROWS($1:44)&gt;COUNT(Dong),"",OFFSET(TH!C$1,SMALL(Dong,ROWS($1:44)),))</f>
        <v/>
      </c>
      <c r="C54" s="9" t="str">
        <f ca="1">IF(ROWS($1:44)&gt;COUNT(Dong),"",OFFSET(TH!D$1,SMALL(Dong,ROWS($1:44)),))</f>
        <v/>
      </c>
      <c r="D54" s="90" t="str">
        <f ca="1">IF(ROWS($1:44)&gt;COUNT(Dong),"",OFFSET(TH!E$1,SMALL(Dong,ROWS($1:44)),))</f>
        <v/>
      </c>
      <c r="E54" s="160" t="str">
        <f ca="1">IF(ROWS($1:44)&gt;COUNT(Dong),"",OFFSET(TH!F$1,SMALL(Dong,ROWS($1:44)),))</f>
        <v/>
      </c>
      <c r="F54" s="158" t="str">
        <f ca="1">IF(ROWS($1:44)&gt;COUNT(Dong),"",OFFSET(TH!H$1,SMALL(Dong,ROWS($1:44)),))</f>
        <v/>
      </c>
      <c r="G54" s="115" t="str">
        <f ca="1">IF(ROWS($1:44)&gt;COUNT(Dong),"",OFFSET(TH!I$1,SMALL(Dong,ROWS($1:44)),))</f>
        <v/>
      </c>
      <c r="H54" s="47" t="str">
        <f ca="1">IF(ROWS($1:44)&gt;COUNT(Dong),"",IF(OFFSET(TH!N$1,SMALL(Dong,ROWS($1:44)),)="331",OFFSET(TH!L$1,SMALL(Dong,ROWS($1:44)),),0))</f>
        <v/>
      </c>
      <c r="I54" s="47" t="str">
        <f ca="1">IF(ROWS($1:44)&gt;COUNT(Dong),"",IF(OFFSET(TH!M$1,SMALL(Dong,ROWS($1:44)),)="331",OFFSET(TH!L$1,SMALL(Dong,ROWS($1:44)),),0))</f>
        <v/>
      </c>
      <c r="J54" s="23">
        <f t="shared" ca="1" si="2"/>
        <v>0</v>
      </c>
    </row>
    <row r="55" spans="1:10" s="18" customFormat="1" ht="18" customHeight="1">
      <c r="A55" s="9" t="str">
        <f ca="1">IF(ROWS($1:45)&gt;COUNT(Dong),"",OFFSET(TH!B$1,SMALL(Dong,ROWS($1:45)),))</f>
        <v/>
      </c>
      <c r="B55" s="47" t="str">
        <f ca="1">IF(ROWS($1:45)&gt;COUNT(Dong),"",OFFSET(TH!C$1,SMALL(Dong,ROWS($1:45)),))</f>
        <v/>
      </c>
      <c r="C55" s="9" t="str">
        <f ca="1">IF(ROWS($1:45)&gt;COUNT(Dong),"",OFFSET(TH!D$1,SMALL(Dong,ROWS($1:45)),))</f>
        <v/>
      </c>
      <c r="D55" s="90" t="str">
        <f ca="1">IF(ROWS($1:45)&gt;COUNT(Dong),"",OFFSET(TH!E$1,SMALL(Dong,ROWS($1:45)),))</f>
        <v/>
      </c>
      <c r="E55" s="160" t="str">
        <f ca="1">IF(ROWS($1:45)&gt;COUNT(Dong),"",OFFSET(TH!F$1,SMALL(Dong,ROWS($1:45)),))</f>
        <v/>
      </c>
      <c r="F55" s="158" t="str">
        <f ca="1">IF(ROWS($1:45)&gt;COUNT(Dong),"",OFFSET(TH!H$1,SMALL(Dong,ROWS($1:45)),))</f>
        <v/>
      </c>
      <c r="G55" s="115" t="str">
        <f ca="1">IF(ROWS($1:45)&gt;COUNT(Dong),"",OFFSET(TH!I$1,SMALL(Dong,ROWS($1:45)),))</f>
        <v/>
      </c>
      <c r="H55" s="47" t="str">
        <f ca="1">IF(ROWS($1:45)&gt;COUNT(Dong),"",IF(OFFSET(TH!N$1,SMALL(Dong,ROWS($1:45)),)="331",OFFSET(TH!L$1,SMALL(Dong,ROWS($1:45)),),0))</f>
        <v/>
      </c>
      <c r="I55" s="47" t="str">
        <f ca="1">IF(ROWS($1:45)&gt;COUNT(Dong),"",IF(OFFSET(TH!M$1,SMALL(Dong,ROWS($1:45)),)="331",OFFSET(TH!L$1,SMALL(Dong,ROWS($1:45)),),0))</f>
        <v/>
      </c>
      <c r="J55" s="23">
        <f t="shared" ca="1" si="2"/>
        <v>0</v>
      </c>
    </row>
    <row r="56" spans="1:10" s="18" customFormat="1" ht="18" customHeight="1">
      <c r="A56" s="9" t="str">
        <f ca="1">IF(ROWS($1:46)&gt;COUNT(Dong),"",OFFSET(TH!B$1,SMALL(Dong,ROWS($1:46)),))</f>
        <v/>
      </c>
      <c r="B56" s="47" t="str">
        <f ca="1">IF(ROWS($1:46)&gt;COUNT(Dong),"",OFFSET(TH!C$1,SMALL(Dong,ROWS($1:46)),))</f>
        <v/>
      </c>
      <c r="C56" s="9" t="str">
        <f ca="1">IF(ROWS($1:46)&gt;COUNT(Dong),"",OFFSET(TH!D$1,SMALL(Dong,ROWS($1:46)),))</f>
        <v/>
      </c>
      <c r="D56" s="90" t="str">
        <f ca="1">IF(ROWS($1:46)&gt;COUNT(Dong),"",OFFSET(TH!E$1,SMALL(Dong,ROWS($1:46)),))</f>
        <v/>
      </c>
      <c r="E56" s="160" t="str">
        <f ca="1">IF(ROWS($1:46)&gt;COUNT(Dong),"",OFFSET(TH!F$1,SMALL(Dong,ROWS($1:46)),))</f>
        <v/>
      </c>
      <c r="F56" s="158" t="str">
        <f ca="1">IF(ROWS($1:46)&gt;COUNT(Dong),"",OFFSET(TH!H$1,SMALL(Dong,ROWS($1:46)),))</f>
        <v/>
      </c>
      <c r="G56" s="115" t="str">
        <f ca="1">IF(ROWS($1:46)&gt;COUNT(Dong),"",OFFSET(TH!I$1,SMALL(Dong,ROWS($1:46)),))</f>
        <v/>
      </c>
      <c r="H56" s="47" t="str">
        <f ca="1">IF(ROWS($1:46)&gt;COUNT(Dong),"",IF(OFFSET(TH!N$1,SMALL(Dong,ROWS($1:46)),)="331",OFFSET(TH!L$1,SMALL(Dong,ROWS($1:46)),),0))</f>
        <v/>
      </c>
      <c r="I56" s="47" t="str">
        <f ca="1">IF(ROWS($1:46)&gt;COUNT(Dong),"",IF(OFFSET(TH!M$1,SMALL(Dong,ROWS($1:46)),)="331",OFFSET(TH!L$1,SMALL(Dong,ROWS($1:46)),),0))</f>
        <v/>
      </c>
      <c r="J56" s="23">
        <f t="shared" ca="1" si="2"/>
        <v>0</v>
      </c>
    </row>
    <row r="57" spans="1:10" s="18" customFormat="1" ht="18" customHeight="1">
      <c r="A57" s="22"/>
      <c r="B57" s="25"/>
      <c r="C57" s="24"/>
      <c r="D57" s="21" t="s">
        <v>22</v>
      </c>
      <c r="E57" s="21"/>
      <c r="F57" s="20" t="s">
        <v>15</v>
      </c>
      <c r="G57" s="20" t="s">
        <v>15</v>
      </c>
      <c r="H57" s="25">
        <f ca="1">SUM(H11:H56)</f>
        <v>0</v>
      </c>
      <c r="I57" s="25">
        <f ca="1">SUM(I11:I56)</f>
        <v>220000000</v>
      </c>
      <c r="J57" s="25" t="s">
        <v>15</v>
      </c>
    </row>
    <row r="58" spans="1:10" s="18" customFormat="1" ht="18" customHeight="1">
      <c r="A58" s="22"/>
      <c r="B58" s="25"/>
      <c r="C58" s="20"/>
      <c r="D58" s="21" t="s">
        <v>9</v>
      </c>
      <c r="E58" s="21"/>
      <c r="F58" s="20" t="s">
        <v>15</v>
      </c>
      <c r="G58" s="20" t="s">
        <v>15</v>
      </c>
      <c r="H58" s="25" t="s">
        <v>15</v>
      </c>
      <c r="I58" s="25" t="s">
        <v>15</v>
      </c>
      <c r="J58" s="25">
        <f ca="1">MAX(J10+H57-I57,0)</f>
        <v>0</v>
      </c>
    </row>
    <row r="59" spans="1:10" s="18" customFormat="1" ht="6" customHeight="1">
      <c r="B59" s="111"/>
      <c r="C59" s="19"/>
      <c r="F59" s="19"/>
    </row>
    <row r="61" spans="1:10" ht="15">
      <c r="C61" s="89" t="s">
        <v>64</v>
      </c>
    </row>
  </sheetData>
  <autoFilter ref="A9:J20"/>
  <mergeCells count="14">
    <mergeCell ref="H7:H8"/>
    <mergeCell ref="A7:A8"/>
    <mergeCell ref="I1:J1"/>
    <mergeCell ref="I2:J3"/>
    <mergeCell ref="C6:J6"/>
    <mergeCell ref="B7:C7"/>
    <mergeCell ref="D7:D8"/>
    <mergeCell ref="A4:J4"/>
    <mergeCell ref="I7:I8"/>
    <mergeCell ref="J7:J8"/>
    <mergeCell ref="G5:H5"/>
    <mergeCell ref="F7:F8"/>
    <mergeCell ref="G7:G8"/>
    <mergeCell ref="E7:E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BC38"/>
  <sheetViews>
    <sheetView tabSelected="1" topLeftCell="C1" workbookViewId="0">
      <selection activeCell="F4" sqref="F4"/>
    </sheetView>
  </sheetViews>
  <sheetFormatPr defaultColWidth="21.7109375" defaultRowHeight="15"/>
  <cols>
    <col min="1" max="1" width="25.42578125" style="133" hidden="1" customWidth="1"/>
    <col min="2" max="2" width="14.5703125" style="133" hidden="1" customWidth="1"/>
    <col min="3" max="7" width="9" style="133" customWidth="1"/>
    <col min="8" max="12" width="9" style="134" customWidth="1"/>
    <col min="13" max="13" width="9.5703125" style="134" customWidth="1"/>
    <col min="14" max="14" width="10.5703125" style="134" customWidth="1"/>
    <col min="15" max="15" width="32" style="134" customWidth="1"/>
    <col min="16" max="17" width="27.140625" style="134" customWidth="1"/>
    <col min="18" max="18" width="26.140625" style="133" customWidth="1"/>
    <col min="19" max="16384" width="21.7109375" style="133"/>
  </cols>
  <sheetData>
    <row r="1" spans="1:55" s="130" customFormat="1" ht="45" customHeight="1">
      <c r="A1" s="128" t="s">
        <v>112</v>
      </c>
      <c r="B1" s="129" t="s">
        <v>113</v>
      </c>
      <c r="C1" s="217" t="s">
        <v>1041</v>
      </c>
      <c r="D1" s="130" t="s">
        <v>1042</v>
      </c>
      <c r="E1" s="217" t="s">
        <v>1041</v>
      </c>
      <c r="F1" s="130" t="s">
        <v>1042</v>
      </c>
      <c r="G1" s="217" t="s">
        <v>1041</v>
      </c>
      <c r="H1" s="130" t="s">
        <v>1042</v>
      </c>
      <c r="I1" s="217" t="s">
        <v>1041</v>
      </c>
      <c r="J1" s="130" t="s">
        <v>1042</v>
      </c>
      <c r="K1" s="217" t="s">
        <v>1041</v>
      </c>
      <c r="L1" s="130" t="s">
        <v>1042</v>
      </c>
      <c r="Q1" s="130" t="s">
        <v>114</v>
      </c>
      <c r="R1" s="130" t="s">
        <v>115</v>
      </c>
      <c r="S1" s="130" t="s">
        <v>116</v>
      </c>
      <c r="T1" s="130" t="s">
        <v>117</v>
      </c>
      <c r="U1" s="130" t="s">
        <v>118</v>
      </c>
      <c r="V1" s="130" t="s">
        <v>119</v>
      </c>
      <c r="W1" s="130" t="s">
        <v>120</v>
      </c>
      <c r="X1" s="130" t="s">
        <v>121</v>
      </c>
      <c r="Y1" s="130" t="s">
        <v>122</v>
      </c>
      <c r="Z1" s="130" t="s">
        <v>123</v>
      </c>
      <c r="AA1" s="130" t="s">
        <v>124</v>
      </c>
      <c r="AB1" s="130" t="s">
        <v>125</v>
      </c>
      <c r="AC1" s="130" t="s">
        <v>126</v>
      </c>
      <c r="AD1" s="130" t="s">
        <v>127</v>
      </c>
      <c r="AE1" s="130" t="s">
        <v>128</v>
      </c>
      <c r="AF1" s="130" t="s">
        <v>129</v>
      </c>
      <c r="AG1" s="130" t="s">
        <v>130</v>
      </c>
      <c r="AH1" s="130" t="s">
        <v>131</v>
      </c>
      <c r="AI1" s="130" t="s">
        <v>132</v>
      </c>
      <c r="AJ1" s="130" t="s">
        <v>133</v>
      </c>
      <c r="AK1" s="130" t="s">
        <v>134</v>
      </c>
      <c r="AL1" s="130" t="s">
        <v>135</v>
      </c>
      <c r="AM1" s="130" t="s">
        <v>136</v>
      </c>
      <c r="AN1" s="130" t="s">
        <v>137</v>
      </c>
      <c r="AO1" s="130" t="s">
        <v>138</v>
      </c>
      <c r="AP1" s="130" t="s">
        <v>139</v>
      </c>
      <c r="AQ1" s="130" t="s">
        <v>140</v>
      </c>
      <c r="AR1" s="130" t="s">
        <v>141</v>
      </c>
      <c r="AS1" s="130" t="s">
        <v>142</v>
      </c>
      <c r="AT1" s="130" t="s">
        <v>143</v>
      </c>
      <c r="AU1" s="130" t="s">
        <v>144</v>
      </c>
      <c r="AV1" s="130" t="s">
        <v>145</v>
      </c>
      <c r="AW1" s="130" t="s">
        <v>146</v>
      </c>
      <c r="AX1" s="130" t="s">
        <v>147</v>
      </c>
      <c r="AY1" s="130" t="s">
        <v>148</v>
      </c>
      <c r="AZ1" s="130" t="s">
        <v>149</v>
      </c>
      <c r="BA1" s="130" t="s">
        <v>150</v>
      </c>
      <c r="BB1" s="130" t="s">
        <v>151</v>
      </c>
      <c r="BC1" s="130" t="s">
        <v>152</v>
      </c>
    </row>
    <row r="2" spans="1:55" s="131" customFormat="1" ht="62.25" hidden="1" customHeight="1">
      <c r="H2" s="132"/>
      <c r="I2" s="130" t="s">
        <v>153</v>
      </c>
      <c r="J2" s="132"/>
      <c r="K2" s="132"/>
      <c r="L2" s="132"/>
      <c r="M2" s="132"/>
      <c r="N2" s="132"/>
      <c r="O2" s="132"/>
      <c r="P2" s="132" t="s">
        <v>154</v>
      </c>
      <c r="Q2" s="132" t="s">
        <v>155</v>
      </c>
      <c r="R2" s="132"/>
      <c r="S2" s="132" t="s">
        <v>156</v>
      </c>
      <c r="AL2" s="131" t="s">
        <v>157</v>
      </c>
      <c r="AM2" s="131" t="s">
        <v>158</v>
      </c>
      <c r="AN2" s="132" t="s">
        <v>159</v>
      </c>
      <c r="AO2" s="132" t="s">
        <v>160</v>
      </c>
      <c r="AP2" s="132" t="s">
        <v>161</v>
      </c>
      <c r="AQ2" s="131" t="s">
        <v>162</v>
      </c>
      <c r="AR2" s="131" t="s">
        <v>157</v>
      </c>
      <c r="AS2" s="131" t="s">
        <v>158</v>
      </c>
      <c r="AT2" s="132" t="s">
        <v>159</v>
      </c>
      <c r="AU2" s="132" t="s">
        <v>160</v>
      </c>
      <c r="AV2" s="132" t="s">
        <v>161</v>
      </c>
      <c r="AW2" s="131" t="s">
        <v>162</v>
      </c>
    </row>
    <row r="3" spans="1:55" ht="18" customHeight="1"/>
    <row r="4" spans="1:55" s="135" customFormat="1" ht="45.75" customHeight="1">
      <c r="B4" s="130"/>
      <c r="C4" s="130" t="s">
        <v>163</v>
      </c>
      <c r="D4" s="130" t="s">
        <v>164</v>
      </c>
      <c r="E4" s="130" t="s">
        <v>165</v>
      </c>
      <c r="F4" s="130" t="s">
        <v>166</v>
      </c>
      <c r="G4" s="130" t="s">
        <v>117</v>
      </c>
      <c r="H4" s="130" t="s">
        <v>167</v>
      </c>
      <c r="I4" s="130" t="s">
        <v>168</v>
      </c>
      <c r="J4" s="130" t="s">
        <v>169</v>
      </c>
      <c r="K4" s="130" t="s">
        <v>134</v>
      </c>
      <c r="L4" s="130" t="s">
        <v>132</v>
      </c>
      <c r="M4" s="130"/>
      <c r="N4" s="130"/>
      <c r="O4" s="130"/>
      <c r="P4" s="130"/>
      <c r="Q4" s="130"/>
      <c r="AL4" s="135" t="s">
        <v>157</v>
      </c>
      <c r="AM4" s="135" t="s">
        <v>158</v>
      </c>
      <c r="AN4" s="130" t="s">
        <v>159</v>
      </c>
      <c r="AO4" s="130" t="s">
        <v>160</v>
      </c>
      <c r="AP4" s="130" t="s">
        <v>161</v>
      </c>
      <c r="AQ4" s="135" t="s">
        <v>162</v>
      </c>
      <c r="AR4" s="135" t="s">
        <v>157</v>
      </c>
      <c r="AS4" s="135" t="s">
        <v>158</v>
      </c>
      <c r="AT4" s="130" t="s">
        <v>159</v>
      </c>
      <c r="AU4" s="130" t="s">
        <v>160</v>
      </c>
      <c r="AV4" s="130" t="s">
        <v>161</v>
      </c>
      <c r="AW4" s="135" t="s">
        <v>162</v>
      </c>
    </row>
    <row r="5" spans="1:55" ht="18" customHeight="1"/>
    <row r="6" spans="1:55" s="135" customFormat="1" ht="45.75" customHeight="1">
      <c r="C6" s="130" t="s">
        <v>170</v>
      </c>
      <c r="D6" s="130" t="s">
        <v>171</v>
      </c>
      <c r="E6" s="130" t="s">
        <v>172</v>
      </c>
      <c r="F6" s="130" t="s">
        <v>173</v>
      </c>
      <c r="G6" s="130" t="s">
        <v>137</v>
      </c>
      <c r="H6" s="130" t="s">
        <v>174</v>
      </c>
      <c r="I6" s="130" t="s">
        <v>175</v>
      </c>
      <c r="J6" s="130" t="s">
        <v>176</v>
      </c>
      <c r="K6" s="130" t="s">
        <v>121</v>
      </c>
      <c r="L6" s="130" t="s">
        <v>129</v>
      </c>
      <c r="M6" s="130"/>
      <c r="N6" s="130"/>
      <c r="O6" s="130"/>
      <c r="P6" s="130"/>
      <c r="Q6" s="130"/>
      <c r="AL6" s="135" t="s">
        <v>157</v>
      </c>
      <c r="AM6" s="135" t="s">
        <v>158</v>
      </c>
      <c r="AN6" s="130" t="s">
        <v>159</v>
      </c>
      <c r="AO6" s="130" t="s">
        <v>160</v>
      </c>
      <c r="AP6" s="130" t="s">
        <v>161</v>
      </c>
      <c r="AQ6" s="135" t="s">
        <v>162</v>
      </c>
      <c r="AR6" s="135" t="s">
        <v>157</v>
      </c>
      <c r="AS6" s="135" t="s">
        <v>158</v>
      </c>
      <c r="AT6" s="130" t="s">
        <v>159</v>
      </c>
      <c r="AU6" s="130" t="s">
        <v>160</v>
      </c>
      <c r="AV6" s="130" t="s">
        <v>161</v>
      </c>
      <c r="AW6" s="135" t="s">
        <v>162</v>
      </c>
    </row>
    <row r="7" spans="1:55" ht="18" customHeight="1"/>
    <row r="8" spans="1:55" s="135" customFormat="1" ht="45.75" customHeight="1">
      <c r="C8" s="130" t="s">
        <v>177</v>
      </c>
      <c r="D8" s="130" t="s">
        <v>178</v>
      </c>
      <c r="E8" s="130" t="s">
        <v>179</v>
      </c>
      <c r="F8" s="130" t="s">
        <v>180</v>
      </c>
      <c r="G8" s="130" t="s">
        <v>181</v>
      </c>
      <c r="H8" s="130" t="s">
        <v>182</v>
      </c>
      <c r="I8" s="130" t="s">
        <v>183</v>
      </c>
      <c r="J8" s="130" t="s">
        <v>184</v>
      </c>
      <c r="K8" s="130" t="s">
        <v>185</v>
      </c>
      <c r="L8" s="130" t="s">
        <v>186</v>
      </c>
      <c r="M8" s="130"/>
      <c r="N8" s="130"/>
      <c r="O8" s="130"/>
      <c r="P8" s="130"/>
      <c r="Q8" s="130"/>
      <c r="AL8" s="135" t="s">
        <v>157</v>
      </c>
      <c r="AM8" s="135" t="s">
        <v>158</v>
      </c>
      <c r="AN8" s="130" t="s">
        <v>159</v>
      </c>
      <c r="AO8" s="130" t="s">
        <v>160</v>
      </c>
      <c r="AP8" s="130" t="s">
        <v>161</v>
      </c>
      <c r="AQ8" s="135" t="s">
        <v>162</v>
      </c>
      <c r="AR8" s="135" t="s">
        <v>157</v>
      </c>
      <c r="AS8" s="135" t="s">
        <v>158</v>
      </c>
      <c r="AT8" s="130" t="s">
        <v>159</v>
      </c>
      <c r="AU8" s="130" t="s">
        <v>160</v>
      </c>
      <c r="AV8" s="130" t="s">
        <v>161</v>
      </c>
      <c r="AW8" s="135" t="s">
        <v>162</v>
      </c>
    </row>
    <row r="9" spans="1:55" s="135" customFormat="1" ht="18" customHeight="1"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AN9" s="130"/>
      <c r="AO9" s="130"/>
      <c r="AP9" s="130"/>
      <c r="AT9" s="130"/>
      <c r="AU9" s="130"/>
      <c r="AV9" s="130"/>
    </row>
    <row r="10" spans="1:55" s="135" customFormat="1" ht="45.75" customHeight="1">
      <c r="C10" s="130" t="s">
        <v>187</v>
      </c>
      <c r="D10" s="130" t="s">
        <v>188</v>
      </c>
      <c r="E10" s="130" t="s">
        <v>189</v>
      </c>
      <c r="F10" s="130" t="s">
        <v>190</v>
      </c>
      <c r="G10" s="130" t="s">
        <v>191</v>
      </c>
      <c r="H10" s="130" t="s">
        <v>192</v>
      </c>
      <c r="I10" s="130" t="s">
        <v>193</v>
      </c>
      <c r="J10" s="130" t="s">
        <v>194</v>
      </c>
      <c r="K10" s="130" t="s">
        <v>195</v>
      </c>
      <c r="L10" s="130" t="s">
        <v>196</v>
      </c>
      <c r="M10" s="130"/>
      <c r="N10" s="130"/>
      <c r="O10" s="130"/>
      <c r="P10" s="130"/>
      <c r="Q10" s="130"/>
      <c r="AN10" s="130"/>
      <c r="AO10" s="130"/>
      <c r="AP10" s="130"/>
      <c r="AT10" s="130"/>
      <c r="AU10" s="130"/>
      <c r="AV10" s="130"/>
    </row>
    <row r="11" spans="1:55" ht="18" customHeight="1"/>
    <row r="12" spans="1:55" s="135" customFormat="1" ht="45.75" customHeight="1">
      <c r="C12" s="135" t="s">
        <v>197</v>
      </c>
      <c r="D12" s="130" t="s">
        <v>198</v>
      </c>
      <c r="E12" s="130" t="s">
        <v>199</v>
      </c>
      <c r="F12" s="130" t="s">
        <v>137</v>
      </c>
      <c r="G12" s="130" t="s">
        <v>200</v>
      </c>
      <c r="H12" s="130" t="s">
        <v>201</v>
      </c>
      <c r="I12" s="130" t="s">
        <v>202</v>
      </c>
      <c r="J12" s="130" t="s">
        <v>203</v>
      </c>
      <c r="K12" s="130" t="s">
        <v>204</v>
      </c>
      <c r="L12" s="130" t="s">
        <v>205</v>
      </c>
      <c r="M12" s="130"/>
      <c r="N12" s="130"/>
      <c r="O12" s="130"/>
      <c r="P12" s="130"/>
      <c r="Q12" s="130"/>
      <c r="AL12" s="135" t="s">
        <v>157</v>
      </c>
      <c r="AM12" s="135" t="s">
        <v>158</v>
      </c>
      <c r="AN12" s="130" t="s">
        <v>159</v>
      </c>
      <c r="AO12" s="130" t="s">
        <v>160</v>
      </c>
      <c r="AP12" s="130" t="s">
        <v>161</v>
      </c>
      <c r="AQ12" s="135" t="s">
        <v>162</v>
      </c>
      <c r="AR12" s="135" t="s">
        <v>157</v>
      </c>
      <c r="AS12" s="135" t="s">
        <v>158</v>
      </c>
      <c r="AT12" s="130" t="s">
        <v>159</v>
      </c>
      <c r="AU12" s="130" t="s">
        <v>160</v>
      </c>
      <c r="AV12" s="130" t="s">
        <v>161</v>
      </c>
      <c r="AW12" s="135" t="s">
        <v>162</v>
      </c>
    </row>
    <row r="13" spans="1:55" ht="18" customHeight="1"/>
    <row r="14" spans="1:55" ht="42" customHeight="1">
      <c r="C14" s="130" t="s">
        <v>206</v>
      </c>
      <c r="D14" s="130" t="s">
        <v>207</v>
      </c>
      <c r="E14" s="130" t="s">
        <v>176</v>
      </c>
      <c r="F14" s="130" t="s">
        <v>116</v>
      </c>
      <c r="G14" s="130" t="s">
        <v>208</v>
      </c>
      <c r="H14" s="130" t="s">
        <v>209</v>
      </c>
      <c r="I14" s="130" t="s">
        <v>210</v>
      </c>
      <c r="J14" s="130" t="s">
        <v>199</v>
      </c>
      <c r="K14" s="130" t="s">
        <v>211</v>
      </c>
      <c r="L14" s="130" t="s">
        <v>212</v>
      </c>
    </row>
    <row r="15" spans="1:55" ht="18" customHeight="1"/>
    <row r="16" spans="1:55" ht="42" customHeight="1">
      <c r="C16" s="130" t="s">
        <v>213</v>
      </c>
      <c r="D16" s="130" t="s">
        <v>214</v>
      </c>
      <c r="E16" s="130" t="s">
        <v>215</v>
      </c>
      <c r="F16" s="130" t="s">
        <v>213</v>
      </c>
      <c r="G16" s="130" t="s">
        <v>214</v>
      </c>
      <c r="H16" s="130" t="s">
        <v>215</v>
      </c>
      <c r="I16" s="130" t="s">
        <v>213</v>
      </c>
      <c r="J16" s="130" t="s">
        <v>214</v>
      </c>
      <c r="K16" s="130" t="s">
        <v>215</v>
      </c>
      <c r="L16" s="130" t="s">
        <v>216</v>
      </c>
    </row>
    <row r="17" spans="8:40" ht="18" customHeight="1"/>
    <row r="18" spans="8:40">
      <c r="AL18" s="136" t="s">
        <v>217</v>
      </c>
    </row>
    <row r="20" spans="8:40" ht="15.75" thickBot="1">
      <c r="AL20" s="137"/>
      <c r="AM20" s="137"/>
    </row>
    <row r="21" spans="8:40" s="138" customFormat="1" ht="80.25" customHeight="1" thickTop="1">
      <c r="O21" s="132" t="s">
        <v>218</v>
      </c>
      <c r="P21" s="132" t="s">
        <v>219</v>
      </c>
      <c r="Q21" s="132" t="s">
        <v>220</v>
      </c>
      <c r="AL21" s="139" t="s">
        <v>221</v>
      </c>
      <c r="AM21" s="139" t="s">
        <v>221</v>
      </c>
      <c r="AN21" s="139" t="s">
        <v>221</v>
      </c>
    </row>
    <row r="22" spans="8:40" s="138" customFormat="1" ht="19.5" customHeight="1">
      <c r="O22" s="140"/>
      <c r="P22" s="140"/>
      <c r="Q22" s="140"/>
      <c r="AL22" s="141"/>
      <c r="AM22" s="141"/>
      <c r="AN22" s="141"/>
    </row>
    <row r="23" spans="8:40" s="143" customFormat="1" ht="80.25" customHeight="1" thickBot="1">
      <c r="H23" s="142"/>
      <c r="I23" s="142"/>
      <c r="J23" s="142"/>
      <c r="K23" s="142"/>
      <c r="L23" s="142"/>
      <c r="M23" s="142"/>
      <c r="N23" s="142"/>
      <c r="O23" s="132" t="s">
        <v>222</v>
      </c>
      <c r="P23" s="132" t="s">
        <v>156</v>
      </c>
      <c r="Q23" s="132" t="s">
        <v>223</v>
      </c>
      <c r="AL23" s="144" t="s">
        <v>224</v>
      </c>
      <c r="AM23" s="144" t="s">
        <v>225</v>
      </c>
      <c r="AN23" s="144" t="s">
        <v>226</v>
      </c>
    </row>
    <row r="24" spans="8:40" s="138" customFormat="1" ht="42.75" customHeight="1" thickTop="1">
      <c r="AL24" s="139" t="s">
        <v>221</v>
      </c>
      <c r="AM24" s="139" t="s">
        <v>221</v>
      </c>
      <c r="AN24" s="139" t="s">
        <v>221</v>
      </c>
    </row>
    <row r="25" spans="8:40" s="143" customFormat="1" ht="33" customHeight="1" thickBot="1"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AL25" s="144" t="s">
        <v>227</v>
      </c>
      <c r="AM25" s="144" t="s">
        <v>228</v>
      </c>
      <c r="AN25" s="144" t="s">
        <v>229</v>
      </c>
    </row>
    <row r="26" spans="8:40" s="138" customFormat="1" ht="42.75" customHeight="1" thickTop="1">
      <c r="AL26" s="139" t="s">
        <v>230</v>
      </c>
      <c r="AM26" s="139" t="s">
        <v>230</v>
      </c>
      <c r="AN26" s="139" t="s">
        <v>230</v>
      </c>
    </row>
    <row r="27" spans="8:40" s="143" customFormat="1" ht="33" customHeight="1" thickBot="1"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AL27" s="144" t="s">
        <v>224</v>
      </c>
      <c r="AM27" s="144" t="s">
        <v>225</v>
      </c>
      <c r="AN27" s="144" t="s">
        <v>226</v>
      </c>
    </row>
    <row r="28" spans="8:40" s="145" customFormat="1" ht="42.75" customHeight="1" thickTop="1">
      <c r="AL28" s="139" t="s">
        <v>230</v>
      </c>
      <c r="AM28" s="139" t="s">
        <v>230</v>
      </c>
      <c r="AN28" s="139" t="s">
        <v>230</v>
      </c>
    </row>
    <row r="29" spans="8:40" s="143" customFormat="1" ht="33" customHeight="1" thickBot="1"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AL29" s="144" t="s">
        <v>227</v>
      </c>
      <c r="AM29" s="144" t="s">
        <v>228</v>
      </c>
      <c r="AN29" s="144" t="s">
        <v>229</v>
      </c>
    </row>
    <row r="30" spans="8:40" s="145" customFormat="1" ht="42.75" customHeight="1" thickTop="1">
      <c r="AL30" s="139" t="s">
        <v>230</v>
      </c>
      <c r="AM30" s="139" t="s">
        <v>230</v>
      </c>
      <c r="AN30" s="139" t="s">
        <v>230</v>
      </c>
    </row>
    <row r="31" spans="8:40" s="143" customFormat="1" ht="33" customHeight="1" thickBot="1"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AL31" s="144" t="s">
        <v>231</v>
      </c>
      <c r="AM31" s="144" t="s">
        <v>232</v>
      </c>
      <c r="AN31" s="144" t="s">
        <v>233</v>
      </c>
    </row>
    <row r="32" spans="8:40" s="145" customFormat="1" ht="42.75" customHeight="1" thickTop="1">
      <c r="AL32" s="139" t="s">
        <v>230</v>
      </c>
      <c r="AM32" s="139" t="s">
        <v>230</v>
      </c>
      <c r="AN32" s="139" t="s">
        <v>230</v>
      </c>
    </row>
    <row r="33" spans="8:40" s="143" customFormat="1" ht="33" customHeight="1" thickBot="1"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AL33" s="144" t="s">
        <v>234</v>
      </c>
      <c r="AM33" s="144" t="s">
        <v>235</v>
      </c>
      <c r="AN33" s="144" t="s">
        <v>236</v>
      </c>
    </row>
    <row r="34" spans="8:40" s="145" customFormat="1" ht="42.75" customHeight="1" thickTop="1">
      <c r="AL34" s="139" t="s">
        <v>230</v>
      </c>
      <c r="AM34" s="139" t="s">
        <v>230</v>
      </c>
      <c r="AN34" s="139" t="s">
        <v>230</v>
      </c>
    </row>
    <row r="35" spans="8:40" s="143" customFormat="1" ht="33" customHeight="1" thickBot="1"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AL35" s="144" t="s">
        <v>237</v>
      </c>
      <c r="AM35" s="144" t="s">
        <v>238</v>
      </c>
      <c r="AN35" s="144" t="s">
        <v>239</v>
      </c>
    </row>
    <row r="36" spans="8:40" s="145" customFormat="1" ht="42.75" customHeight="1" thickTop="1">
      <c r="AL36" s="139" t="s">
        <v>230</v>
      </c>
      <c r="AM36" s="139" t="s">
        <v>230</v>
      </c>
      <c r="AN36" s="139" t="s">
        <v>230</v>
      </c>
    </row>
    <row r="37" spans="8:40" s="143" customFormat="1" ht="33" customHeight="1" thickBot="1"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AL37" s="144" t="s">
        <v>240</v>
      </c>
      <c r="AM37" s="144" t="s">
        <v>241</v>
      </c>
      <c r="AN37" s="144" t="s">
        <v>242</v>
      </c>
    </row>
    <row r="38" spans="8:40" ht="15.75" thickTop="1"/>
  </sheetData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TH</vt:lpstr>
      <vt:lpstr>111</vt:lpstr>
      <vt:lpstr>331</vt:lpstr>
      <vt:lpstr>331-CT</vt:lpstr>
      <vt:lpstr>Sheet1 (3)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'Sheet1 (3)'!Print_Area</vt:lpstr>
      <vt:lpstr>'111'!Print_Titles</vt:lpstr>
      <vt:lpstr>'331-CT'!Print_Titles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2017-06-29T07:06:27Z</cp:lastPrinted>
  <dcterms:created xsi:type="dcterms:W3CDTF">1996-10-14T23:33:28Z</dcterms:created>
  <dcterms:modified xsi:type="dcterms:W3CDTF">2017-06-29T07:12:17Z</dcterms:modified>
</cp:coreProperties>
</file>