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19440" windowHeight="9975" firstSheet="3" activeTab="10"/>
  </bookViews>
  <sheets>
    <sheet name="HUNAN 05" sheetId="16" r:id="rId1"/>
    <sheet name="HUNAN 06" sheetId="15" r:id="rId2"/>
    <sheet name="VIET KIM" sheetId="17" r:id="rId3"/>
    <sheet name="PV 95.900" sheetId="18" r:id="rId4"/>
    <sheet name="HUNAN 07" sheetId="19" r:id="rId5"/>
    <sheet name="HUNAN18" sheetId="20" r:id="rId6"/>
    <sheet name="PV 89.000" sheetId="21" r:id="rId7"/>
    <sheet name="Haecheong3" sheetId="22" r:id="rId8"/>
    <sheet name="HUNAN20" sheetId="23" r:id="rId9"/>
    <sheet name="LC 41.000" sheetId="24" r:id="rId10"/>
    <sheet name="Dae yeong 01" sheetId="25" r:id="rId11"/>
  </sheets>
  <externalReferences>
    <externalReference r:id="rId12"/>
    <externalReference r:id="rId13"/>
    <externalReference r:id="rId14"/>
  </externalReferences>
  <definedNames>
    <definedName name="_Fill" localSheetId="1" hidden="1">#REF!</definedName>
    <definedName name="_Fill" localSheetId="4" hidden="1">#REF!</definedName>
    <definedName name="_Fill" localSheetId="8" hidden="1">#REF!</definedName>
    <definedName name="_Fill" localSheetId="9" hidden="1">#REF!</definedName>
    <definedName name="_Fill" localSheetId="6" hidden="1">#REF!</definedName>
    <definedName name="_Fill" localSheetId="3" hidden="1">#REF!</definedName>
    <definedName name="_Fill" localSheetId="2" hidden="1">#REF!</definedName>
    <definedName name="_Fill" hidden="1">#REF!</definedName>
    <definedName name="_xlnm.Print_Area" localSheetId="10">'Dae yeong 01'!$A$1:$I$27</definedName>
    <definedName name="_xlnm.Print_Area" localSheetId="7">Haecheong3!$A$1:$I$34</definedName>
    <definedName name="_xlnm.Print_Area" localSheetId="4">'HUNAN 07'!$A$1:$I$55</definedName>
    <definedName name="_xlnm.Print_Area" localSheetId="8">HUNAN20!$A$1:$I$45</definedName>
    <definedName name="_xlnm.Print_Titles" localSheetId="4">'HUNAN 07'!$11:$13</definedName>
    <definedName name="_xlnm.Print_Titles" localSheetId="8">HUNAN20!$11:$13</definedName>
    <definedName name="_xlnm.Print_Titles" localSheetId="2">'VIET KIM'!$11:$13</definedName>
    <definedName name="SNACK03" localSheetId="1" hidden="1">#REF!</definedName>
    <definedName name="SNACK03" localSheetId="4" hidden="1">#REF!</definedName>
    <definedName name="SNACK03" localSheetId="8" hidden="1">#REF!</definedName>
    <definedName name="SNACK03" localSheetId="6" hidden="1">#REF!</definedName>
    <definedName name="SNACK03" localSheetId="3" hidden="1">#REF!</definedName>
    <definedName name="SNACK03" hidden="1">#REF!</definedName>
  </definedNames>
  <calcPr calcId="124519"/>
</workbook>
</file>

<file path=xl/calcChain.xml><?xml version="1.0" encoding="utf-8"?>
<calcChain xmlns="http://schemas.openxmlformats.org/spreadsheetml/2006/main">
  <c r="H14" i="25"/>
  <c r="C19"/>
  <c r="F16"/>
  <c r="H16" s="1"/>
  <c r="D16"/>
  <c r="C16"/>
  <c r="H15"/>
  <c r="D15"/>
  <c r="C15"/>
  <c r="D14"/>
  <c r="C14"/>
  <c r="F27" i="24" l="1"/>
  <c r="H27" s="1"/>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C29" l="1"/>
  <c r="F34" i="23" l="1"/>
  <c r="H32"/>
  <c r="D32"/>
  <c r="C32"/>
  <c r="H31"/>
  <c r="D31"/>
  <c r="C31"/>
  <c r="H29"/>
  <c r="D29"/>
  <c r="C29"/>
  <c r="H28"/>
  <c r="D28"/>
  <c r="C28"/>
  <c r="C16"/>
  <c r="D16"/>
  <c r="H16"/>
  <c r="C17"/>
  <c r="D17"/>
  <c r="H17"/>
  <c r="C18"/>
  <c r="D18"/>
  <c r="H18"/>
  <c r="C19"/>
  <c r="D19"/>
  <c r="H19"/>
  <c r="H34"/>
  <c r="D34"/>
  <c r="C34"/>
  <c r="H33"/>
  <c r="D33"/>
  <c r="C33"/>
  <c r="H30"/>
  <c r="D30"/>
  <c r="C30"/>
  <c r="H27"/>
  <c r="D27"/>
  <c r="C27"/>
  <c r="H26"/>
  <c r="D26"/>
  <c r="C26"/>
  <c r="H25"/>
  <c r="D25"/>
  <c r="C25"/>
  <c r="H24"/>
  <c r="D24"/>
  <c r="C24"/>
  <c r="H23"/>
  <c r="D23"/>
  <c r="C23"/>
  <c r="H22"/>
  <c r="D22"/>
  <c r="C22"/>
  <c r="H21"/>
  <c r="D21"/>
  <c r="C21"/>
  <c r="H20"/>
  <c r="D20"/>
  <c r="C20"/>
  <c r="H15"/>
  <c r="D15"/>
  <c r="C15"/>
  <c r="H14"/>
  <c r="D14"/>
  <c r="C14"/>
  <c r="F23" i="22"/>
  <c r="H23" s="1"/>
  <c r="D23"/>
  <c r="C23"/>
  <c r="H22"/>
  <c r="D22"/>
  <c r="C22"/>
  <c r="H21"/>
  <c r="D21"/>
  <c r="C21"/>
  <c r="H19"/>
  <c r="D19"/>
  <c r="C19"/>
  <c r="H20"/>
  <c r="D20"/>
  <c r="C20"/>
  <c r="H18"/>
  <c r="D18"/>
  <c r="C18"/>
  <c r="H17"/>
  <c r="D17"/>
  <c r="C17"/>
  <c r="H16"/>
  <c r="D16"/>
  <c r="C16"/>
  <c r="H15"/>
  <c r="D15"/>
  <c r="C15"/>
  <c r="H14"/>
  <c r="D14"/>
  <c r="C14"/>
  <c r="C36" i="23" l="1"/>
  <c r="C26" i="22"/>
  <c r="C14" i="21" l="1"/>
  <c r="D14"/>
  <c r="C15"/>
  <c r="D15"/>
  <c r="C16"/>
  <c r="D16"/>
  <c r="C17"/>
  <c r="D17"/>
  <c r="C18"/>
  <c r="D18"/>
  <c r="C19"/>
  <c r="D19"/>
  <c r="C20"/>
  <c r="D20"/>
  <c r="C21"/>
  <c r="D21"/>
  <c r="C22"/>
  <c r="D22"/>
  <c r="C23"/>
  <c r="D23"/>
  <c r="H23"/>
  <c r="H22"/>
  <c r="H21"/>
  <c r="H20"/>
  <c r="H19"/>
  <c r="H18"/>
  <c r="H17"/>
  <c r="H16"/>
  <c r="H15"/>
  <c r="H14"/>
  <c r="F43" i="20"/>
  <c r="H43" s="1"/>
  <c r="D43"/>
  <c r="C43"/>
  <c r="H42"/>
  <c r="D42"/>
  <c r="C42"/>
  <c r="H41"/>
  <c r="D41"/>
  <c r="C41"/>
  <c r="H40"/>
  <c r="D40"/>
  <c r="C40"/>
  <c r="H39"/>
  <c r="D39"/>
  <c r="C39"/>
  <c r="H38"/>
  <c r="D38"/>
  <c r="C38"/>
  <c r="H37"/>
  <c r="D37"/>
  <c r="C37"/>
  <c r="H36"/>
  <c r="D36"/>
  <c r="C36"/>
  <c r="H35"/>
  <c r="D35"/>
  <c r="C35"/>
  <c r="H34"/>
  <c r="D34"/>
  <c r="C34"/>
  <c r="H33"/>
  <c r="D33"/>
  <c r="C33"/>
  <c r="H32"/>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44" i="19"/>
  <c r="C43"/>
  <c r="D43"/>
  <c r="H43"/>
  <c r="H42"/>
  <c r="D42"/>
  <c r="C42"/>
  <c r="H41"/>
  <c r="D41"/>
  <c r="C41"/>
  <c r="C34"/>
  <c r="D34"/>
  <c r="H34"/>
  <c r="C35"/>
  <c r="D35"/>
  <c r="H35"/>
  <c r="C36"/>
  <c r="D36"/>
  <c r="H36"/>
  <c r="C37"/>
  <c r="D37"/>
  <c r="H37"/>
  <c r="C38"/>
  <c r="D38"/>
  <c r="H38"/>
  <c r="C39"/>
  <c r="D39"/>
  <c r="H39"/>
  <c r="C40"/>
  <c r="D40"/>
  <c r="H40"/>
  <c r="C27"/>
  <c r="D27"/>
  <c r="H27"/>
  <c r="C28"/>
  <c r="D28"/>
  <c r="H28"/>
  <c r="C29"/>
  <c r="D29"/>
  <c r="H29"/>
  <c r="C30"/>
  <c r="D30"/>
  <c r="H30"/>
  <c r="C31"/>
  <c r="D31"/>
  <c r="H31"/>
  <c r="C32"/>
  <c r="D32"/>
  <c r="H32"/>
  <c r="C33"/>
  <c r="D33"/>
  <c r="H33"/>
  <c r="C21"/>
  <c r="D21"/>
  <c r="H21"/>
  <c r="C22"/>
  <c r="D22"/>
  <c r="H22"/>
  <c r="C25" i="21" l="1"/>
  <c r="C45" i="20"/>
  <c r="C26" i="19"/>
  <c r="D26"/>
  <c r="H26"/>
  <c r="C44"/>
  <c r="D44"/>
  <c r="H44"/>
  <c r="C23"/>
  <c r="D23"/>
  <c r="H23"/>
  <c r="C24"/>
  <c r="D24"/>
  <c r="H24"/>
  <c r="C25"/>
  <c r="D25"/>
  <c r="H25"/>
  <c r="H20"/>
  <c r="D20"/>
  <c r="C20"/>
  <c r="H19"/>
  <c r="D19"/>
  <c r="C19"/>
  <c r="H18"/>
  <c r="D18"/>
  <c r="C18"/>
  <c r="H17"/>
  <c r="D17"/>
  <c r="C17"/>
  <c r="H16"/>
  <c r="D16"/>
  <c r="C16"/>
  <c r="H15"/>
  <c r="D15"/>
  <c r="C15"/>
  <c r="H14"/>
  <c r="D14"/>
  <c r="C14"/>
  <c r="C46" l="1"/>
  <c r="F23" i="18"/>
  <c r="H23" s="1"/>
  <c r="D23"/>
  <c r="C23"/>
  <c r="H22"/>
  <c r="D22"/>
  <c r="C22"/>
  <c r="H21"/>
  <c r="D21"/>
  <c r="C21"/>
  <c r="H20"/>
  <c r="D20"/>
  <c r="C20"/>
  <c r="H19"/>
  <c r="D19"/>
  <c r="C19"/>
  <c r="H18"/>
  <c r="D18"/>
  <c r="C18"/>
  <c r="H17"/>
  <c r="D17"/>
  <c r="C17"/>
  <c r="H16"/>
  <c r="D16"/>
  <c r="C16"/>
  <c r="H15"/>
  <c r="D15"/>
  <c r="C15"/>
  <c r="H14"/>
  <c r="D14"/>
  <c r="C14"/>
  <c r="C25" l="1"/>
  <c r="F33" i="17"/>
  <c r="H33" s="1"/>
  <c r="D33"/>
  <c r="C33"/>
  <c r="H32"/>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23" i="16"/>
  <c r="H23" s="1"/>
  <c r="D23"/>
  <c r="C23"/>
  <c r="H22"/>
  <c r="D22"/>
  <c r="C22"/>
  <c r="H21"/>
  <c r="D21"/>
  <c r="C21"/>
  <c r="H20"/>
  <c r="D20"/>
  <c r="C20"/>
  <c r="H19"/>
  <c r="D19"/>
  <c r="C19"/>
  <c r="H18"/>
  <c r="D18"/>
  <c r="C18"/>
  <c r="H17"/>
  <c r="D17"/>
  <c r="C17"/>
  <c r="H16"/>
  <c r="D16"/>
  <c r="C16"/>
  <c r="H15"/>
  <c r="D15"/>
  <c r="C15"/>
  <c r="H14"/>
  <c r="D14"/>
  <c r="C14"/>
  <c r="F23" i="15"/>
  <c r="H22"/>
  <c r="D22"/>
  <c r="C22"/>
  <c r="D23"/>
  <c r="C23"/>
  <c r="H21"/>
  <c r="D21"/>
  <c r="C21"/>
  <c r="H20"/>
  <c r="D20"/>
  <c r="C20"/>
  <c r="H19"/>
  <c r="D19"/>
  <c r="C19"/>
  <c r="C25" i="16" l="1"/>
  <c r="C35" i="17"/>
  <c r="H23" i="15"/>
  <c r="H18" l="1"/>
  <c r="D18"/>
  <c r="C18"/>
  <c r="H17"/>
  <c r="D17"/>
  <c r="C17"/>
  <c r="H16"/>
  <c r="D16"/>
  <c r="C16"/>
  <c r="H15"/>
  <c r="D15"/>
  <c r="C15"/>
  <c r="H14"/>
  <c r="D14"/>
  <c r="C14"/>
  <c r="C25" l="1"/>
</calcChain>
</file>

<file path=xl/sharedStrings.xml><?xml version="1.0" encoding="utf-8"?>
<sst xmlns="http://schemas.openxmlformats.org/spreadsheetml/2006/main" count="663" uniqueCount="75">
  <si>
    <t>Người bán</t>
  </si>
  <si>
    <t>Tên mặt hàng</t>
  </si>
  <si>
    <t>Đơn giá</t>
  </si>
  <si>
    <t>Địa chỉ</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</si>
  <si>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</si>
  <si>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</si>
  <si>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</si>
  <si>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</si>
  <si>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</si>
  <si>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</si>
  <si>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</si>
  <si>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</si>
  <si>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</si>
  <si>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</si>
  <si>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</si>
  <si>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</si>
  <si>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</si>
  <si>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</si>
  <si>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</si>
  <si>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</si>
  <si>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</si>
  <si>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</si>
  <si>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</si>
  <si>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</si>
  <si>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</si>
  <si>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Nguyễn Thanh Bình</t>
  </si>
  <si>
    <t>Cá cơm NL</t>
  </si>
  <si>
    <t>Nguyễn Văn Hạnh</t>
  </si>
  <si>
    <t>Nguyễn Thị Hội</t>
  </si>
  <si>
    <t>C</t>
  </si>
  <si>
    <t>Trần Văn An</t>
  </si>
  <si>
    <t>Nguyễn Thị Ngọc Thuỳ</t>
  </si>
  <si>
    <t>(Ngày 02 tháng 03 năm 2018)</t>
  </si>
  <si>
    <t>Ngày 02 tháng  03 năm   2018</t>
  </si>
  <si>
    <t>Vũ Thị Lan</t>
  </si>
  <si>
    <t>Lê Thị Kim Thanh</t>
  </si>
  <si>
    <t>(Ngày 01 tháng 03 năm 2018)</t>
  </si>
  <si>
    <t>Ngày 01 tháng  03 năm   2018</t>
  </si>
  <si>
    <t>Ghi chú</t>
  </si>
  <si>
    <t>Nguyễn Văn Đức</t>
  </si>
  <si>
    <t>Cá bò NL</t>
  </si>
  <si>
    <t>Nguyễn Thanh Vinh</t>
  </si>
  <si>
    <t>Nguyễn Văn Tư</t>
  </si>
  <si>
    <t>Nguyễn Thanh Vân</t>
  </si>
  <si>
    <t>Hồ Thị Mỹ</t>
  </si>
  <si>
    <t>Đỗ Văn Tâm</t>
  </si>
  <si>
    <t>Nguyễn Đức Tiến</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</si>
  <si>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</si>
  <si>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</si>
  <si>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</si>
  <si>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</si>
  <si>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06 tháng 03 năm 2018)</t>
  </si>
  <si>
    <t>Ngày 06 tháng  03 năm   2018</t>
  </si>
  <si>
    <t>(Ngày 07 tháng 03 năm 2018)</t>
  </si>
  <si>
    <t>Ngày 07 tháng  03 năm   2018</t>
  </si>
  <si>
    <t>Lê Thị Thiện Em</t>
  </si>
  <si>
    <t>Trần Thị Thu Hiếu</t>
  </si>
  <si>
    <t>(Ngày 14 tháng 03 năm 2018)</t>
  </si>
  <si>
    <t>Ngày 14 tháng  03 năm   2018</t>
  </si>
  <si>
    <t>Ngày 19 tháng  03 năm   2018</t>
  </si>
  <si>
    <t>(Ngày 19 tháng 03 năm 2018)</t>
  </si>
  <si>
    <t>(Ngày 18 tháng 3 năm 2018)</t>
  </si>
  <si>
    <t>Ngày  18  Tháng  3  năm  2018</t>
  </si>
  <si>
    <t>(Ngày 21 tháng 03 năm 2018)</t>
  </si>
  <si>
    <t>Ngày 21 tháng  03 năm   2018</t>
  </si>
  <si>
    <t>Nguyễn Văn Tha</t>
  </si>
  <si>
    <t>Ghẹ NL</t>
  </si>
  <si>
    <t>Nguyễn Văn Hiền</t>
  </si>
  <si>
    <t>Lê Thị Diễm</t>
  </si>
  <si>
    <t>Nguyễn Thị Tuyết Đang</t>
  </si>
  <si>
    <t>Đặng Thanh Phong</t>
  </si>
  <si>
    <t>Ngày…27.. Tháng  03… năm  2018</t>
  </si>
  <si>
    <t>(Ngày 27 tháng 03 năm 2018)</t>
  </si>
  <si>
    <t>(Ngày 30 tháng 03 năm 2018)</t>
  </si>
  <si>
    <t>Ngày  30  Tháng  03  năm  2018</t>
  </si>
</sst>
</file>

<file path=xl/styles.xml><?xml version="1.0" encoding="utf-8"?>
<styleSheet xmlns="http://schemas.openxmlformats.org/spreadsheetml/2006/main">
  <numFmts count="14">
    <numFmt numFmtId="43" formatCode="_(* #,##0.00_);_(* \(#,##0.00\);_(* &quot;-&quot;??_);_(@_)"/>
    <numFmt numFmtId="164" formatCode="_(* #,##0.0_);_(* \(#,##0.0\);_(* &quot;-&quot;??_);_(@_)"/>
    <numFmt numFmtId="165" formatCode="_(* #,##0_);_(* \(#,##0\);_(* &quot;-&quot;??_);_(@_)"/>
    <numFmt numFmtId="166" formatCode="[$-1010000]d/m/yyyy;@"/>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quot;Ngày&quot;\ dd&quot; tháng&quot;\ mm&quot; năm&quot;\ yyyy"/>
    <numFmt numFmtId="174" formatCode="dd/mm/yyyy"/>
    <numFmt numFmtId="175" formatCode="[$-10484]dd/mm/yyyy;@"/>
    <numFmt numFmtId="176" formatCode="_(* #,##0.0_);_(* \(#,##0.0\);_(* &quot;-&quot;?_);_(@_)"/>
  </numFmts>
  <fonts count="30">
    <font>
      <sz val="12"/>
      <name val="VNI-Times"/>
    </font>
    <font>
      <sz val="11"/>
      <color theme="1"/>
      <name val="Calibri"/>
      <family val="2"/>
      <scheme val="minor"/>
    </font>
    <font>
      <sz val="12"/>
      <name val="VNI-Times"/>
    </font>
    <font>
      <b/>
      <sz val="12"/>
      <name val="Times New Roman"/>
      <family val="1"/>
    </font>
    <font>
      <sz val="11"/>
      <name val="Times New Roman"/>
      <family val="1"/>
    </font>
    <font>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sz val="10"/>
      <name val="VNI-Times"/>
    </font>
    <font>
      <sz val="11"/>
      <color indexed="8"/>
      <name val="Calibri"/>
      <family val="2"/>
    </font>
    <font>
      <b/>
      <sz val="18"/>
      <name val="Arial"/>
      <family val="2"/>
    </font>
    <font>
      <sz val="9"/>
      <name val="Times New Roman"/>
      <family val="1"/>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hair">
        <color indexed="64"/>
      </bottom>
      <diagonal/>
    </border>
  </borders>
  <cellStyleXfs count="44">
    <xf numFmtId="0" fontId="0" fillId="0" borderId="0"/>
    <xf numFmtId="43" fontId="2" fillId="0" borderId="0" applyFont="0" applyFill="0" applyBorder="0" applyAlignment="0" applyProtection="0"/>
    <xf numFmtId="3" fontId="6" fillId="2" borderId="4"/>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6" fillId="2" borderId="4">
      <alignment horizontal="centerContinuous" vertical="center" wrapText="1"/>
    </xf>
    <xf numFmtId="3" fontId="6" fillId="2" borderId="4">
      <alignment horizontal="center" vertical="center" wrapText="1"/>
    </xf>
    <xf numFmtId="2" fontId="7" fillId="0" borderId="0" applyFont="0" applyFill="0" applyBorder="0" applyAlignment="0" applyProtection="0"/>
    <xf numFmtId="0" fontId="8" fillId="0" borderId="8" applyNumberFormat="0" applyAlignment="0" applyProtection="0">
      <alignment horizontal="left" vertical="center"/>
    </xf>
    <xf numFmtId="0" fontId="8" fillId="0" borderId="2">
      <alignment horizontal="left" vertical="center"/>
    </xf>
    <xf numFmtId="3" fontId="6" fillId="0" borderId="9"/>
    <xf numFmtId="3" fontId="9" fillId="0" borderId="10"/>
    <xf numFmtId="3" fontId="6" fillId="0" borderId="4">
      <alignment horizontal="center" vertical="center" wrapText="1"/>
    </xf>
    <xf numFmtId="3" fontId="6" fillId="0" borderId="4">
      <alignment horizontal="centerContinuous" vertical="center"/>
    </xf>
    <xf numFmtId="168" fontId="10" fillId="0" borderId="11"/>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69" fontId="7" fillId="0" borderId="0" applyFont="0" applyFill="0" applyBorder="0" applyAlignment="0" applyProtection="0"/>
    <xf numFmtId="170" fontId="7"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0" fontId="15" fillId="0" borderId="0"/>
    <xf numFmtId="43" fontId="25"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168" fontId="2" fillId="0" borderId="0" applyFont="0" applyFill="0" applyBorder="0" applyAlignment="0" applyProtection="0"/>
    <xf numFmtId="17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7" fillId="0" borderId="0"/>
    <xf numFmtId="0" fontId="2" fillId="0" borderId="0"/>
    <xf numFmtId="0" fontId="1" fillId="0" borderId="0"/>
    <xf numFmtId="0" fontId="7" fillId="0" borderId="0"/>
    <xf numFmtId="0" fontId="1" fillId="0" borderId="0"/>
    <xf numFmtId="0" fontId="27" fillId="0" borderId="0">
      <alignment horizontal="center"/>
    </xf>
  </cellStyleXfs>
  <cellXfs count="125">
    <xf numFmtId="0" fontId="0" fillId="0" borderId="0" xfId="0"/>
    <xf numFmtId="0" fontId="4" fillId="0" borderId="7" xfId="0" applyFont="1" applyBorder="1"/>
    <xf numFmtId="0" fontId="5" fillId="0" borderId="0" xfId="0" applyFont="1"/>
    <xf numFmtId="164" fontId="4" fillId="0" borderId="7" xfId="1" applyNumberFormat="1" applyFont="1" applyBorder="1" applyAlignment="1">
      <alignment horizontal="center" vertical="center"/>
    </xf>
    <xf numFmtId="14" fontId="5" fillId="0" borderId="0" xfId="0" applyNumberFormat="1" applyFont="1"/>
    <xf numFmtId="0" fontId="20" fillId="0" borderId="0" xfId="0" applyFont="1"/>
    <xf numFmtId="165" fontId="5" fillId="0" borderId="0" xfId="1" applyNumberFormat="1" applyFont="1"/>
    <xf numFmtId="165" fontId="21" fillId="0" borderId="4" xfId="1" applyNumberFormat="1" applyFont="1" applyBorder="1" applyAlignment="1">
      <alignment horizontal="center" vertical="center"/>
    </xf>
    <xf numFmtId="0" fontId="21" fillId="0" borderId="4" xfId="0" applyFont="1" applyBorder="1" applyAlignment="1">
      <alignment horizontal="center" vertical="center" wrapText="1"/>
    </xf>
    <xf numFmtId="14" fontId="22" fillId="0" borderId="4" xfId="0" quotePrefix="1" applyNumberFormat="1" applyFont="1" applyBorder="1" applyAlignment="1">
      <alignment horizontal="center"/>
    </xf>
    <xf numFmtId="0" fontId="22" fillId="0" borderId="4" xfId="0" applyFont="1" applyBorder="1" applyAlignment="1">
      <alignment horizontal="center"/>
    </xf>
    <xf numFmtId="165" fontId="22" fillId="0" borderId="4" xfId="1" quotePrefix="1" applyNumberFormat="1" applyFont="1" applyBorder="1" applyAlignment="1">
      <alignment horizontal="center"/>
    </xf>
    <xf numFmtId="165" fontId="3" fillId="0" borderId="0" xfId="1" applyNumberFormat="1" applyFont="1"/>
    <xf numFmtId="165" fontId="5" fillId="0" borderId="0" xfId="0" applyNumberFormat="1" applyFont="1"/>
    <xf numFmtId="165" fontId="23" fillId="0" borderId="0" xfId="1"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1" applyNumberFormat="1" applyFont="1" applyAlignment="1">
      <alignment horizontal="center"/>
    </xf>
    <xf numFmtId="0" fontId="24" fillId="0" borderId="0" xfId="0" applyFont="1" applyAlignment="1">
      <alignment horizontal="center"/>
    </xf>
    <xf numFmtId="43" fontId="5" fillId="0" borderId="0" xfId="1" applyFont="1"/>
    <xf numFmtId="165" fontId="24" fillId="0" borderId="0" xfId="1" applyNumberFormat="1" applyFont="1" applyAlignment="1">
      <alignment horizontal="center"/>
    </xf>
    <xf numFmtId="166" fontId="5" fillId="0" borderId="0" xfId="0" applyNumberFormat="1" applyFont="1" applyAlignment="1">
      <alignment horizontal="center"/>
    </xf>
    <xf numFmtId="0" fontId="4" fillId="0" borderId="7" xfId="0" applyFont="1" applyBorder="1" applyAlignment="1">
      <alignment horizontal="center" vertical="center"/>
    </xf>
    <xf numFmtId="165" fontId="4" fillId="0" borderId="7" xfId="1" applyNumberFormat="1" applyFont="1" applyBorder="1" applyAlignment="1">
      <alignment vertical="center"/>
    </xf>
    <xf numFmtId="165" fontId="4" fillId="0" borderId="16" xfId="1" applyNumberFormat="1" applyFont="1" applyBorder="1" applyAlignment="1">
      <alignment vertical="center"/>
    </xf>
    <xf numFmtId="166" fontId="4" fillId="0" borderId="7" xfId="0" applyNumberFormat="1" applyFont="1" applyBorder="1" applyAlignment="1">
      <alignment horizontal="center" vertical="center"/>
    </xf>
    <xf numFmtId="0" fontId="4" fillId="0" borderId="7" xfId="0" applyFont="1" applyBorder="1" applyAlignment="1">
      <alignment vertical="center"/>
    </xf>
    <xf numFmtId="0" fontId="21" fillId="0" borderId="4" xfId="0" applyFont="1" applyBorder="1" applyAlignment="1">
      <alignment horizontal="center" vertical="center"/>
    </xf>
    <xf numFmtId="174" fontId="4" fillId="0" borderId="7" xfId="0" applyNumberFormat="1" applyFont="1" applyBorder="1" applyAlignment="1">
      <alignment horizontal="center" vertical="center"/>
    </xf>
    <xf numFmtId="164" fontId="4" fillId="0" borderId="7" xfId="1" applyNumberFormat="1" applyFont="1" applyBorder="1" applyAlignment="1">
      <alignment vertical="center"/>
    </xf>
    <xf numFmtId="0" fontId="0" fillId="0" borderId="0" xfId="0" applyFont="1"/>
    <xf numFmtId="43" fontId="2" fillId="0" borderId="0" xfId="1" applyFont="1"/>
    <xf numFmtId="165" fontId="0" fillId="0" borderId="0" xfId="1" applyNumberFormat="1" applyFont="1"/>
    <xf numFmtId="165" fontId="0" fillId="0" borderId="0" xfId="0" applyNumberFormat="1"/>
    <xf numFmtId="43" fontId="0" fillId="0" borderId="0" xfId="1" applyFont="1"/>
    <xf numFmtId="43" fontId="0" fillId="0" borderId="0" xfId="0" applyNumberFormat="1"/>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175" fontId="5" fillId="0" borderId="0" xfId="0" applyNumberFormat="1" applyFont="1"/>
    <xf numFmtId="175" fontId="22" fillId="0" borderId="4" xfId="0" quotePrefix="1" applyNumberFormat="1" applyFont="1" applyBorder="1" applyAlignment="1">
      <alignment horizontal="center"/>
    </xf>
    <xf numFmtId="175" fontId="4" fillId="0" borderId="7" xfId="0" applyNumberFormat="1" applyFont="1" applyBorder="1" applyAlignment="1">
      <alignment horizontal="center" vertical="center"/>
    </xf>
    <xf numFmtId="165" fontId="4" fillId="0" borderId="11" xfId="1" applyNumberFormat="1" applyFont="1" applyBorder="1" applyAlignment="1">
      <alignment vertical="center"/>
    </xf>
    <xf numFmtId="176" fontId="4" fillId="0" borderId="7" xfId="1" applyNumberFormat="1" applyFont="1" applyBorder="1" applyAlignment="1">
      <alignment horizontal="center" vertical="center"/>
    </xf>
    <xf numFmtId="175" fontId="3" fillId="0" borderId="0" xfId="0" applyNumberFormat="1" applyFont="1"/>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vertical="center"/>
    </xf>
    <xf numFmtId="14" fontId="5" fillId="0" borderId="0" xfId="0" applyNumberFormat="1" applyFont="1" applyAlignment="1">
      <alignment vertical="center"/>
    </xf>
    <xf numFmtId="0" fontId="20" fillId="0" borderId="0" xfId="0" applyFont="1" applyAlignment="1">
      <alignment vertical="center"/>
    </xf>
    <xf numFmtId="165" fontId="5" fillId="0" borderId="0" xfId="1" applyNumberFormat="1" applyFont="1" applyAlignment="1">
      <alignment vertical="center"/>
    </xf>
    <xf numFmtId="0" fontId="4" fillId="0" borderId="0" xfId="0" applyFont="1" applyAlignment="1">
      <alignment horizontal="center" vertical="center"/>
    </xf>
    <xf numFmtId="14" fontId="22" fillId="0" borderId="4" xfId="0" quotePrefix="1" applyNumberFormat="1" applyFont="1" applyBorder="1" applyAlignment="1">
      <alignment horizontal="center" vertical="center"/>
    </xf>
    <xf numFmtId="0" fontId="22" fillId="0" borderId="4" xfId="0" applyFont="1" applyBorder="1" applyAlignment="1">
      <alignment horizontal="center" vertical="center"/>
    </xf>
    <xf numFmtId="165" fontId="22" fillId="0" borderId="4" xfId="1" quotePrefix="1" applyNumberFormat="1" applyFont="1" applyBorder="1" applyAlignment="1">
      <alignment horizontal="center" vertical="center"/>
    </xf>
    <xf numFmtId="0" fontId="28" fillId="0" borderId="0" xfId="0" applyFont="1" applyBorder="1" applyAlignment="1">
      <alignment horizontal="center" vertical="center"/>
    </xf>
    <xf numFmtId="166" fontId="4" fillId="0" borderId="16" xfId="0" applyNumberFormat="1" applyFont="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center" vertical="center"/>
    </xf>
    <xf numFmtId="164" fontId="4" fillId="0" borderId="16" xfId="1" applyNumberFormat="1" applyFont="1" applyBorder="1" applyAlignment="1">
      <alignment horizontal="center" vertical="center"/>
    </xf>
    <xf numFmtId="0" fontId="5" fillId="0" borderId="0" xfId="0" applyFont="1" applyBorder="1" applyAlignment="1">
      <alignment horizontal="center" vertical="center"/>
    </xf>
    <xf numFmtId="0" fontId="4" fillId="0" borderId="7" xfId="0" applyNumberFormat="1" applyFont="1" applyBorder="1" applyAlignment="1">
      <alignment horizontal="center" vertical="center"/>
    </xf>
    <xf numFmtId="166" fontId="4" fillId="0" borderId="0" xfId="0" applyNumberFormat="1" applyFont="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164" fontId="4" fillId="0" borderId="0" xfId="1" applyNumberFormat="1" applyFont="1" applyBorder="1" applyAlignment="1">
      <alignment horizontal="center" vertical="center"/>
    </xf>
    <xf numFmtId="164" fontId="4" fillId="0" borderId="0" xfId="1" applyNumberFormat="1" applyFont="1" applyBorder="1" applyAlignment="1">
      <alignment vertical="center"/>
    </xf>
    <xf numFmtId="165" fontId="4" fillId="0" borderId="0" xfId="1" applyNumberFormat="1" applyFont="1" applyBorder="1" applyAlignment="1">
      <alignment vertical="center"/>
    </xf>
    <xf numFmtId="165" fontId="3" fillId="0" borderId="0" xfId="1" applyNumberFormat="1" applyFont="1" applyAlignment="1">
      <alignment vertical="center"/>
    </xf>
    <xf numFmtId="165" fontId="5" fillId="0" borderId="0" xfId="0" applyNumberFormat="1" applyFont="1" applyAlignment="1">
      <alignment vertical="center"/>
    </xf>
    <xf numFmtId="165" fontId="23" fillId="0" borderId="0" xfId="1" applyNumberFormat="1" applyFont="1" applyAlignment="1">
      <alignment horizontal="center" vertical="center"/>
    </xf>
    <xf numFmtId="0" fontId="23" fillId="0" borderId="0" xfId="0" applyFont="1" applyAlignment="1">
      <alignment horizontal="center"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0" fontId="24" fillId="0" borderId="0" xfId="0" applyFont="1" applyAlignment="1">
      <alignment horizontal="center" vertical="center"/>
    </xf>
    <xf numFmtId="43" fontId="5" fillId="0" borderId="0" xfId="1" applyFont="1" applyAlignment="1">
      <alignment vertical="center"/>
    </xf>
    <xf numFmtId="165" fontId="24" fillId="0" borderId="0" xfId="1" applyNumberFormat="1" applyFont="1" applyAlignment="1">
      <alignment horizontal="center" vertical="center"/>
    </xf>
    <xf numFmtId="166" fontId="5"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175" fontId="4" fillId="0" borderId="16" xfId="0" applyNumberFormat="1" applyFont="1" applyBorder="1" applyAlignment="1">
      <alignment horizontal="center"/>
    </xf>
    <xf numFmtId="0" fontId="29" fillId="0" borderId="7" xfId="0" applyFont="1" applyBorder="1" applyAlignment="1">
      <alignment vertical="center" wrapText="1"/>
    </xf>
    <xf numFmtId="0" fontId="4" fillId="0" borderId="16" xfId="0" applyNumberFormat="1" applyFont="1" applyBorder="1" applyAlignment="1">
      <alignment horizontal="center"/>
    </xf>
    <xf numFmtId="0" fontId="4" fillId="0" borderId="16" xfId="0" applyFont="1" applyBorder="1" applyAlignment="1">
      <alignment horizontal="center"/>
    </xf>
    <xf numFmtId="164" fontId="4" fillId="0" borderId="16" xfId="1" applyNumberFormat="1" applyFont="1" applyBorder="1" applyAlignment="1">
      <alignment horizontal="center"/>
    </xf>
    <xf numFmtId="165" fontId="4" fillId="0" borderId="16" xfId="1" applyNumberFormat="1" applyFont="1" applyBorder="1"/>
    <xf numFmtId="0" fontId="4" fillId="0" borderId="7" xfId="0" applyNumberFormat="1" applyFont="1" applyBorder="1" applyAlignment="1">
      <alignment horizontal="center"/>
    </xf>
    <xf numFmtId="0" fontId="4" fillId="0" borderId="7" xfId="0" applyFont="1" applyBorder="1" applyAlignment="1">
      <alignment horizontal="center"/>
    </xf>
    <xf numFmtId="164" fontId="4" fillId="0" borderId="7" xfId="1" applyNumberFormat="1" applyFont="1" applyBorder="1" applyAlignment="1">
      <alignment horizontal="center"/>
    </xf>
    <xf numFmtId="165" fontId="4" fillId="0" borderId="7" xfId="1" applyNumberFormat="1" applyFont="1" applyBorder="1"/>
    <xf numFmtId="166" fontId="4" fillId="0" borderId="7" xfId="0" applyNumberFormat="1" applyFont="1" applyBorder="1" applyAlignment="1">
      <alignment horizontal="center"/>
    </xf>
    <xf numFmtId="14" fontId="3" fillId="0" borderId="0" xfId="0" applyNumberFormat="1" applyFont="1"/>
    <xf numFmtId="0" fontId="5" fillId="0" borderId="0" xfId="0" applyFont="1" applyAlignment="1">
      <alignment horizontal="center"/>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9" fillId="0" borderId="0" xfId="0" applyFont="1" applyAlignment="1">
      <alignment horizontal="center"/>
    </xf>
    <xf numFmtId="0" fontId="19" fillId="0" borderId="12" xfId="0" applyFont="1" applyBorder="1" applyAlignment="1">
      <alignment horizontal="center"/>
    </xf>
    <xf numFmtId="14"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left" wrapText="1"/>
    </xf>
    <xf numFmtId="0" fontId="5" fillId="0" borderId="0" xfId="0" applyFont="1" applyAlignment="1">
      <alignment horizontal="left"/>
    </xf>
    <xf numFmtId="175" fontId="21" fillId="0" borderId="4" xfId="0" applyNumberFormat="1" applyFont="1" applyBorder="1" applyAlignment="1">
      <alignment horizontal="center" vertical="center" wrapText="1"/>
    </xf>
    <xf numFmtId="175" fontId="21" fillId="0" borderId="4" xfId="0" applyNumberFormat="1" applyFont="1" applyBorder="1" applyAlignment="1">
      <alignment horizontal="center" vertical="center"/>
    </xf>
    <xf numFmtId="0" fontId="19" fillId="0" borderId="0" xfId="0" applyFont="1" applyAlignment="1">
      <alignment horizontal="center" vertical="center"/>
    </xf>
    <xf numFmtId="0" fontId="19" fillId="0" borderId="12" xfId="0" applyFont="1" applyBorder="1" applyAlignment="1">
      <alignment horizontal="center" vertical="center"/>
    </xf>
  </cellXfs>
  <cellStyles count="44">
    <cellStyle name="cg" xfId="2"/>
    <cellStyle name="Comma" xfId="1" builtinId="3"/>
    <cellStyle name="Comma 2" xfId="28"/>
    <cellStyle name="Comma 2 2" xfId="29"/>
    <cellStyle name="Comma 3" xfId="30"/>
    <cellStyle name="Comma 4" xfId="31"/>
    <cellStyle name="Comma 5" xfId="32"/>
    <cellStyle name="Comma 6" xfId="33"/>
    <cellStyle name="Comma 6 2" xfId="34"/>
    <cellStyle name="Comma 9" xfId="35"/>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 2" xfId="36"/>
    <cellStyle name="Normal 2 2" xfId="37"/>
    <cellStyle name="Normal 2 2 2" xfId="38"/>
    <cellStyle name="Normal 3" xfId="39"/>
    <cellStyle name="Normal 4" xfId="40"/>
    <cellStyle name="Normal 5" xfId="41"/>
    <cellStyle name="Normal 5 2" xfId="42"/>
    <cellStyle name="TD1" xfId="16"/>
    <cellStyle name="Tua de so" xfId="43"/>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1">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KE-TOAN/AN-LAC-LA/Bang%20ke%20NL,%20n&#244;ng%20l&#226;m%20s&#7843;n/Nam%202017/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NACK 03"/>
      <sheetName val="KOJUBU 08"/>
      <sheetName val="Vine"/>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35"/>
  <sheetViews>
    <sheetView workbookViewId="0">
      <selection activeCell="B25" sqref="B25"/>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36</v>
      </c>
      <c r="B4" s="111"/>
      <c r="C4" s="111"/>
      <c r="D4" s="111"/>
      <c r="E4" s="111"/>
      <c r="F4" s="111"/>
      <c r="G4" s="112"/>
      <c r="H4" s="109"/>
      <c r="I4" s="110"/>
    </row>
    <row r="5" spans="1:11" ht="20.25">
      <c r="C5" s="5"/>
      <c r="D5" s="5"/>
    </row>
    <row r="6" spans="1:11">
      <c r="A6" s="4" t="s">
        <v>6</v>
      </c>
      <c r="E6" s="2" t="s">
        <v>7</v>
      </c>
    </row>
    <row r="7" spans="1:11">
      <c r="A7" s="4" t="s">
        <v>8</v>
      </c>
    </row>
    <row r="8" spans="1:11">
      <c r="A8" s="4" t="s">
        <v>9</v>
      </c>
    </row>
    <row r="9" spans="1:11">
      <c r="A9" s="4" t="s">
        <v>10</v>
      </c>
    </row>
    <row r="11" spans="1:11">
      <c r="A11" s="113" t="s">
        <v>11</v>
      </c>
      <c r="B11" s="115" t="s">
        <v>0</v>
      </c>
      <c r="C11" s="116"/>
      <c r="D11" s="117"/>
      <c r="E11" s="118" t="s">
        <v>12</v>
      </c>
      <c r="F11" s="118"/>
      <c r="G11" s="118"/>
      <c r="H11" s="118"/>
      <c r="I11" s="37" t="s">
        <v>29</v>
      </c>
    </row>
    <row r="12" spans="1:11" ht="28.5">
      <c r="A12" s="114"/>
      <c r="B12" s="37" t="s">
        <v>13</v>
      </c>
      <c r="C12" s="37" t="s">
        <v>3</v>
      </c>
      <c r="D12" s="37" t="s">
        <v>14</v>
      </c>
      <c r="E12" s="37" t="s">
        <v>1</v>
      </c>
      <c r="F12" s="7" t="s">
        <v>15</v>
      </c>
      <c r="G12" s="7" t="s">
        <v>2</v>
      </c>
      <c r="H12" s="8" t="s">
        <v>16</v>
      </c>
      <c r="I12" s="37"/>
    </row>
    <row r="13" spans="1:11">
      <c r="A13" s="9" t="s">
        <v>17</v>
      </c>
      <c r="B13" s="10">
        <v>2</v>
      </c>
      <c r="C13" s="10">
        <v>3</v>
      </c>
      <c r="D13" s="10">
        <v>4</v>
      </c>
      <c r="E13" s="10">
        <v>5</v>
      </c>
      <c r="F13" s="11" t="s">
        <v>18</v>
      </c>
      <c r="G13" s="11" t="s">
        <v>19</v>
      </c>
      <c r="H13" s="10">
        <v>8</v>
      </c>
      <c r="I13" s="10">
        <v>9</v>
      </c>
    </row>
    <row r="14" spans="1:11" s="30" customFormat="1" ht="21" customHeight="1">
      <c r="A14" s="28">
        <v>43153</v>
      </c>
      <c r="B14" s="1" t="s">
        <v>25</v>
      </c>
      <c r="C14" s="22" t="str">
        <f>VLOOKUP(B14,[1]Vine!$A$5:$F$178,3,0)</f>
        <v>Phan Thiết - Bình Thuận</v>
      </c>
      <c r="D14" s="22">
        <f>VLOOKUP(B14,[1]Vine!$A$5:$F$178,2,0)</f>
        <v>260178873</v>
      </c>
      <c r="E14" s="3" t="s">
        <v>26</v>
      </c>
      <c r="F14" s="3">
        <v>13068</v>
      </c>
      <c r="G14" s="29">
        <v>15500</v>
      </c>
      <c r="H14" s="23">
        <f t="shared" ref="H14:H23" si="0">F14*G14</f>
        <v>202554000</v>
      </c>
      <c r="I14" s="24"/>
      <c r="K14" s="31"/>
    </row>
    <row r="15" spans="1:11" ht="21" customHeight="1">
      <c r="A15" s="28">
        <v>43153</v>
      </c>
      <c r="B15" s="1" t="s">
        <v>30</v>
      </c>
      <c r="C15" s="22" t="str">
        <f>VLOOKUP(B15,[1]Vine!$A$5:$F$178,3,0)</f>
        <v>Hàm Tân - Bình Thuận</v>
      </c>
      <c r="D15" s="22">
        <f>VLOOKUP(B15,[1]Vine!$A$5:$F$178,2,0)</f>
        <v>260690910</v>
      </c>
      <c r="E15" s="3" t="s">
        <v>26</v>
      </c>
      <c r="F15" s="3">
        <v>12763</v>
      </c>
      <c r="G15" s="29">
        <v>15500</v>
      </c>
      <c r="H15" s="23">
        <f t="shared" si="0"/>
        <v>197826500</v>
      </c>
      <c r="I15" s="24"/>
    </row>
    <row r="16" spans="1:11" ht="21" customHeight="1">
      <c r="A16" s="28">
        <v>43153</v>
      </c>
      <c r="B16" s="1" t="s">
        <v>28</v>
      </c>
      <c r="C16" s="22" t="str">
        <f>VLOOKUP(B16,[1]Vine!$A$5:$F$178,3,0)</f>
        <v>Long Hương - Bình Thuận</v>
      </c>
      <c r="D16" s="22" t="str">
        <f>VLOOKUP(B16,[1]Vine!$A$5:$F$178,2,0)</f>
        <v>020714486</v>
      </c>
      <c r="E16" s="3" t="s">
        <v>26</v>
      </c>
      <c r="F16" s="3">
        <v>13642</v>
      </c>
      <c r="G16" s="29">
        <v>15500</v>
      </c>
      <c r="H16" s="23">
        <f t="shared" si="0"/>
        <v>211451000</v>
      </c>
      <c r="I16" s="24"/>
    </row>
    <row r="17" spans="1:13" ht="21" customHeight="1">
      <c r="A17" s="28">
        <v>43155</v>
      </c>
      <c r="B17" s="1" t="s">
        <v>27</v>
      </c>
      <c r="C17" s="22" t="str">
        <f>VLOOKUP(B17,[1]Vine!$A$5:$F$178,3,0)</f>
        <v>Phan Thiết - Bình Thuận</v>
      </c>
      <c r="D17" s="22">
        <f>VLOOKUP(B17,[1]Vine!$A$5:$F$178,2,0)</f>
        <v>260850613</v>
      </c>
      <c r="E17" s="3" t="s">
        <v>26</v>
      </c>
      <c r="F17" s="3">
        <v>13089</v>
      </c>
      <c r="G17" s="29">
        <v>15500</v>
      </c>
      <c r="H17" s="23">
        <f t="shared" si="0"/>
        <v>202879500</v>
      </c>
      <c r="I17" s="24"/>
    </row>
    <row r="18" spans="1:13" ht="21" customHeight="1">
      <c r="A18" s="28">
        <v>43155</v>
      </c>
      <c r="B18" s="1" t="s">
        <v>34</v>
      </c>
      <c r="C18" s="22" t="str">
        <f>VLOOKUP(B18,[1]Vine!$A$5:$F$178,3,0)</f>
        <v>Kiên lương - Kiên Giang</v>
      </c>
      <c r="D18" s="22">
        <f>VLOOKUP(B18,[1]Vine!$A$5:$F$178,2,0)</f>
        <v>370803567</v>
      </c>
      <c r="E18" s="3" t="s">
        <v>26</v>
      </c>
      <c r="F18" s="3">
        <v>13459</v>
      </c>
      <c r="G18" s="29">
        <v>15500</v>
      </c>
      <c r="H18" s="23">
        <f t="shared" si="0"/>
        <v>208614500</v>
      </c>
      <c r="I18" s="24"/>
      <c r="L18" s="32"/>
    </row>
    <row r="19" spans="1:13" ht="21" customHeight="1">
      <c r="A19" s="28">
        <v>43155</v>
      </c>
      <c r="B19" s="1" t="s">
        <v>35</v>
      </c>
      <c r="C19" s="22" t="str">
        <f>VLOOKUP(B19,[1]Vine!$A$5:$F$178,3,0)</f>
        <v>Châu Thành - Tiền Giang</v>
      </c>
      <c r="D19" s="22">
        <f>VLOOKUP(B19,[1]Vine!$A$5:$F$178,2,0)</f>
        <v>311514350</v>
      </c>
      <c r="E19" s="3" t="s">
        <v>26</v>
      </c>
      <c r="F19" s="3">
        <v>12984</v>
      </c>
      <c r="G19" s="29">
        <v>15500</v>
      </c>
      <c r="H19" s="23">
        <f t="shared" si="0"/>
        <v>201252000</v>
      </c>
      <c r="I19" s="24"/>
    </row>
    <row r="20" spans="1:13" ht="21" customHeight="1">
      <c r="A20" s="28">
        <v>43158</v>
      </c>
      <c r="B20" s="1" t="s">
        <v>28</v>
      </c>
      <c r="C20" s="22" t="str">
        <f>VLOOKUP(B20,[1]Vine!$A$5:$F$178,3,0)</f>
        <v>Long Hương - Bình Thuận</v>
      </c>
      <c r="D20" s="22" t="str">
        <f>VLOOKUP(B20,[1]Vine!$A$5:$F$178,2,0)</f>
        <v>020714486</v>
      </c>
      <c r="E20" s="3" t="s">
        <v>26</v>
      </c>
      <c r="F20" s="3">
        <v>13056</v>
      </c>
      <c r="G20" s="29">
        <v>15500</v>
      </c>
      <c r="H20" s="23">
        <f t="shared" si="0"/>
        <v>202368000</v>
      </c>
      <c r="I20" s="24"/>
    </row>
    <row r="21" spans="1:13" ht="21" customHeight="1">
      <c r="A21" s="28">
        <v>43158</v>
      </c>
      <c r="B21" s="1" t="s">
        <v>27</v>
      </c>
      <c r="C21" s="22" t="str">
        <f>VLOOKUP(B21,[1]Vine!$A$5:$F$178,3,0)</f>
        <v>Phan Thiết - Bình Thuận</v>
      </c>
      <c r="D21" s="22">
        <f>VLOOKUP(B21,[1]Vine!$A$5:$F$178,2,0)</f>
        <v>260850613</v>
      </c>
      <c r="E21" s="3" t="s">
        <v>26</v>
      </c>
      <c r="F21" s="3">
        <v>12743</v>
      </c>
      <c r="G21" s="29">
        <v>15500</v>
      </c>
      <c r="H21" s="23">
        <f t="shared" si="0"/>
        <v>197516500</v>
      </c>
      <c r="I21" s="24"/>
    </row>
    <row r="22" spans="1:13" ht="21" customHeight="1">
      <c r="A22" s="28">
        <v>43158</v>
      </c>
      <c r="B22" s="1" t="s">
        <v>30</v>
      </c>
      <c r="C22" s="22" t="str">
        <f>VLOOKUP(B22,[1]Vine!$A$5:$F$178,3,0)</f>
        <v>Hàm Tân - Bình Thuận</v>
      </c>
      <c r="D22" s="22">
        <f>VLOOKUP(B22,[1]Vine!$A$5:$F$178,2,0)</f>
        <v>260690910</v>
      </c>
      <c r="E22" s="3" t="s">
        <v>26</v>
      </c>
      <c r="F22" s="3">
        <v>13845</v>
      </c>
      <c r="G22" s="29">
        <v>15500</v>
      </c>
      <c r="H22" s="23">
        <f t="shared" si="0"/>
        <v>214597500</v>
      </c>
      <c r="I22" s="24"/>
    </row>
    <row r="23" spans="1:13" ht="21" customHeight="1">
      <c r="A23" s="28">
        <v>43158</v>
      </c>
      <c r="B23" s="1" t="s">
        <v>25</v>
      </c>
      <c r="C23" s="22" t="str">
        <f>VLOOKUP(B23,[1]Vine!$A$5:$F$178,3,0)</f>
        <v>Phan Thiết - Bình Thuận</v>
      </c>
      <c r="D23" s="22">
        <f>VLOOKUP(B23,[1]Vine!$A$5:$F$178,2,0)</f>
        <v>260178873</v>
      </c>
      <c r="E23" s="3" t="s">
        <v>26</v>
      </c>
      <c r="F23" s="3">
        <f>52780*2.5-SUM(F14:F22)</f>
        <v>13301</v>
      </c>
      <c r="G23" s="29">
        <v>15500</v>
      </c>
      <c r="H23" s="23">
        <f t="shared" si="0"/>
        <v>206165500</v>
      </c>
      <c r="I23" s="24"/>
      <c r="L23" s="32"/>
    </row>
    <row r="24" spans="1:13" ht="12.75" customHeight="1">
      <c r="A24" s="25"/>
      <c r="B24" s="26"/>
      <c r="C24" s="22"/>
      <c r="D24" s="22"/>
      <c r="E24" s="3"/>
      <c r="F24" s="3"/>
      <c r="G24" s="29"/>
      <c r="H24" s="23"/>
      <c r="I24" s="23"/>
      <c r="K24" s="33"/>
      <c r="L24" s="32"/>
    </row>
    <row r="25" spans="1:13" ht="24" customHeight="1">
      <c r="A25" s="4" t="s">
        <v>20</v>
      </c>
      <c r="C25" s="12">
        <f>SUM(H14:H24)</f>
        <v>2045225000</v>
      </c>
      <c r="D25" s="12"/>
      <c r="K25" s="33"/>
      <c r="L25" s="33"/>
    </row>
    <row r="26" spans="1:13" ht="15.75" customHeight="1">
      <c r="C26" s="13"/>
      <c r="D26" s="6"/>
      <c r="G26" s="14" t="s">
        <v>37</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c r="B31" s="21" t="s">
        <v>31</v>
      </c>
      <c r="D31" s="19"/>
      <c r="G31" s="20"/>
    </row>
    <row r="32" spans="1:13" ht="12" customHeight="1">
      <c r="B32" s="18"/>
      <c r="D32" s="19"/>
      <c r="G32" s="20"/>
    </row>
    <row r="33" spans="2:8">
      <c r="B33" s="18"/>
      <c r="D33" s="19"/>
      <c r="G33" s="20"/>
    </row>
    <row r="34" spans="2:8">
      <c r="B34" s="21"/>
      <c r="C34" s="21"/>
      <c r="F34" s="102"/>
      <c r="G34" s="102"/>
      <c r="H34" s="102"/>
    </row>
    <row r="35" spans="2:8">
      <c r="B35" s="21"/>
      <c r="C35" s="21"/>
      <c r="F35" s="38"/>
      <c r="G35" s="38"/>
      <c r="H35" s="38"/>
    </row>
  </sheetData>
  <mergeCells count="7">
    <mergeCell ref="F34:H34"/>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7" right="0" top="0" bottom="0" header="0" footer="0"/>
  <pageSetup paperSize="9" scale="95" orientation="landscape" verticalDpi="0" r:id="rId1"/>
</worksheet>
</file>

<file path=xl/worksheets/sheet10.xml><?xml version="1.0" encoding="utf-8"?>
<worksheet xmlns="http://schemas.openxmlformats.org/spreadsheetml/2006/main" xmlns:r="http://schemas.openxmlformats.org/officeDocument/2006/relationships">
  <dimension ref="A1:I54"/>
  <sheetViews>
    <sheetView topLeftCell="A10" workbookViewId="0">
      <selection activeCell="E49" sqref="E49"/>
    </sheetView>
  </sheetViews>
  <sheetFormatPr defaultRowHeight="17.25"/>
  <cols>
    <col min="1" max="1" width="9.75" style="4" customWidth="1"/>
    <col min="2" max="2" width="21.125" style="2" customWidth="1"/>
    <col min="3" max="3" width="21.625" style="2" customWidth="1"/>
    <col min="4" max="4" width="12.125" style="2" customWidth="1"/>
    <col min="5" max="5" width="13.375" style="2" customWidth="1"/>
    <col min="6" max="6" width="9.75" style="6" customWidth="1"/>
    <col min="7" max="7" width="9.25" style="6"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103" t="s">
        <v>4</v>
      </c>
      <c r="B1" s="103"/>
      <c r="C1" s="103"/>
      <c r="D1" s="103"/>
      <c r="E1" s="103"/>
      <c r="F1" s="103"/>
      <c r="G1" s="104"/>
      <c r="H1" s="105" t="s">
        <v>5</v>
      </c>
      <c r="I1" s="106"/>
    </row>
    <row r="2" spans="1:9" ht="12" customHeight="1">
      <c r="A2" s="103"/>
      <c r="B2" s="103"/>
      <c r="C2" s="103"/>
      <c r="D2" s="103"/>
      <c r="E2" s="103"/>
      <c r="F2" s="103"/>
      <c r="G2" s="104"/>
      <c r="H2" s="107"/>
      <c r="I2" s="108"/>
    </row>
    <row r="3" spans="1:9" ht="8.25" customHeight="1">
      <c r="A3" s="103"/>
      <c r="B3" s="103"/>
      <c r="C3" s="103"/>
      <c r="D3" s="103"/>
      <c r="E3" s="103"/>
      <c r="F3" s="103"/>
      <c r="G3" s="104"/>
      <c r="H3" s="107"/>
      <c r="I3" s="108"/>
    </row>
    <row r="4" spans="1:9">
      <c r="A4" s="111" t="s">
        <v>72</v>
      </c>
      <c r="B4" s="111"/>
      <c r="C4" s="111"/>
      <c r="D4" s="111"/>
      <c r="E4" s="111"/>
      <c r="F4" s="111"/>
      <c r="G4" s="112"/>
      <c r="H4" s="109"/>
      <c r="I4" s="110"/>
    </row>
    <row r="5" spans="1:9" ht="10.5" customHeight="1">
      <c r="C5" s="5"/>
      <c r="D5" s="5"/>
    </row>
    <row r="6" spans="1:9" ht="14.25" customHeight="1">
      <c r="A6" s="4" t="s">
        <v>6</v>
      </c>
      <c r="E6" s="2" t="s">
        <v>7</v>
      </c>
    </row>
    <row r="7" spans="1:9" ht="14.25" customHeight="1">
      <c r="A7" s="4" t="s">
        <v>8</v>
      </c>
    </row>
    <row r="8" spans="1:9" ht="14.25" customHeight="1">
      <c r="A8" s="4" t="s">
        <v>9</v>
      </c>
    </row>
    <row r="9" spans="1:9" ht="14.25" customHeight="1">
      <c r="A9" s="4" t="s">
        <v>10</v>
      </c>
    </row>
    <row r="10" spans="1:9" ht="5.25" customHeight="1"/>
    <row r="11" spans="1:9" ht="15" customHeight="1">
      <c r="A11" s="113" t="s">
        <v>11</v>
      </c>
      <c r="B11" s="115" t="s">
        <v>0</v>
      </c>
      <c r="C11" s="116"/>
      <c r="D11" s="117"/>
      <c r="E11" s="118" t="s">
        <v>12</v>
      </c>
      <c r="F11" s="118"/>
      <c r="G11" s="118"/>
      <c r="H11" s="118"/>
      <c r="I11" s="88" t="s">
        <v>38</v>
      </c>
    </row>
    <row r="12" spans="1:9" ht="27" customHeight="1">
      <c r="A12" s="114"/>
      <c r="B12" s="88" t="s">
        <v>13</v>
      </c>
      <c r="C12" s="88" t="s">
        <v>3</v>
      </c>
      <c r="D12" s="88" t="s">
        <v>14</v>
      </c>
      <c r="E12" s="88" t="s">
        <v>1</v>
      </c>
      <c r="F12" s="7" t="s">
        <v>15</v>
      </c>
      <c r="G12" s="7" t="s">
        <v>2</v>
      </c>
      <c r="H12" s="8" t="s">
        <v>16</v>
      </c>
      <c r="I12" s="88"/>
    </row>
    <row r="13" spans="1:9" ht="13.5" customHeight="1">
      <c r="A13" s="9" t="s">
        <v>17</v>
      </c>
      <c r="B13" s="10">
        <v>2</v>
      </c>
      <c r="C13" s="10">
        <v>3</v>
      </c>
      <c r="D13" s="10">
        <v>4</v>
      </c>
      <c r="E13" s="10">
        <v>5</v>
      </c>
      <c r="F13" s="11" t="s">
        <v>18</v>
      </c>
      <c r="G13" s="11" t="s">
        <v>19</v>
      </c>
      <c r="H13" s="10">
        <v>8</v>
      </c>
      <c r="I13" s="10">
        <v>9</v>
      </c>
    </row>
    <row r="14" spans="1:9" ht="17.25" customHeight="1">
      <c r="A14" s="90">
        <v>43174</v>
      </c>
      <c r="B14" s="91" t="s">
        <v>65</v>
      </c>
      <c r="C14" s="92" t="str">
        <f>VLOOKUP(B14,[3]Vine!$A$5:$F$78,3,0)</f>
        <v>Ba Tri - Bến Tre</v>
      </c>
      <c r="D14" s="93">
        <f>VLOOKUP(B14,[3]Vine!$A$5:$F$78,2,0)</f>
        <v>320807672</v>
      </c>
      <c r="E14" s="94" t="s">
        <v>66</v>
      </c>
      <c r="F14" s="94">
        <v>5049</v>
      </c>
      <c r="G14" s="95">
        <v>16500</v>
      </c>
      <c r="H14" s="95">
        <f>F14*G14</f>
        <v>83308500</v>
      </c>
      <c r="I14" s="95"/>
    </row>
    <row r="15" spans="1:9" ht="17.25" customHeight="1">
      <c r="A15" s="90">
        <v>43174</v>
      </c>
      <c r="B15" s="91" t="s">
        <v>67</v>
      </c>
      <c r="C15" s="96" t="str">
        <f>VLOOKUP(B15,[3]Vine!$A$5:$F$78,3,0)</f>
        <v>Giồng Trôm - Bến Tre</v>
      </c>
      <c r="D15" s="97">
        <f>VLOOKUP(B15,[3]Vine!$A$5:$F$78,2,0)</f>
        <v>320878054</v>
      </c>
      <c r="E15" s="94" t="s">
        <v>66</v>
      </c>
      <c r="F15" s="98">
        <v>5160</v>
      </c>
      <c r="G15" s="95">
        <v>16500</v>
      </c>
      <c r="H15" s="99">
        <f t="shared" ref="H15:H27" si="0">F15*G15</f>
        <v>85140000</v>
      </c>
      <c r="I15" s="99"/>
    </row>
    <row r="16" spans="1:9" ht="17.25" customHeight="1">
      <c r="A16" s="90">
        <v>43174</v>
      </c>
      <c r="B16" s="1" t="s">
        <v>68</v>
      </c>
      <c r="C16" s="96" t="str">
        <f>VLOOKUP(B16,[3]Vine!$A$5:$F$78,3,0)</f>
        <v>Giồng Trôm - Bến Tre</v>
      </c>
      <c r="D16" s="97">
        <f>VLOOKUP(B16,[3]Vine!$A$5:$F$78,2,0)</f>
        <v>320878272</v>
      </c>
      <c r="E16" s="94" t="s">
        <v>66</v>
      </c>
      <c r="F16" s="98">
        <v>5210</v>
      </c>
      <c r="G16" s="95">
        <v>16500</v>
      </c>
      <c r="H16" s="99">
        <f t="shared" si="0"/>
        <v>85965000</v>
      </c>
      <c r="I16" s="99"/>
    </row>
    <row r="17" spans="1:9" ht="17.25" customHeight="1">
      <c r="A17" s="90">
        <v>43174</v>
      </c>
      <c r="B17" s="1" t="s">
        <v>69</v>
      </c>
      <c r="C17" s="96" t="str">
        <f>VLOOKUP(B17,[3]Vine!$A$5:$F$78,3,0)</f>
        <v>Ba Tri - Bến Tre</v>
      </c>
      <c r="D17" s="97">
        <f>VLOOKUP(B17,[3]Vine!$A$5:$F$78,2,0)</f>
        <v>320883374</v>
      </c>
      <c r="E17" s="94" t="s">
        <v>66</v>
      </c>
      <c r="F17" s="98">
        <v>5046</v>
      </c>
      <c r="G17" s="95">
        <v>16500</v>
      </c>
      <c r="H17" s="99">
        <f t="shared" si="0"/>
        <v>83259000</v>
      </c>
      <c r="I17" s="99"/>
    </row>
    <row r="18" spans="1:9" ht="17.25" customHeight="1">
      <c r="A18" s="90">
        <v>43177</v>
      </c>
      <c r="B18" s="91" t="s">
        <v>70</v>
      </c>
      <c r="C18" s="96" t="str">
        <f>VLOOKUP(B18,[3]Vine!$A$5:$F$78,3,0)</f>
        <v>Giồng Trôm - Bến Tre</v>
      </c>
      <c r="D18" s="97">
        <f>VLOOKUP(B18,[3]Vine!$A$5:$F$78,2,0)</f>
        <v>320876558</v>
      </c>
      <c r="E18" s="94" t="s">
        <v>66</v>
      </c>
      <c r="F18" s="98">
        <v>5013</v>
      </c>
      <c r="G18" s="95">
        <v>16500</v>
      </c>
      <c r="H18" s="99">
        <f t="shared" si="0"/>
        <v>82714500</v>
      </c>
      <c r="I18" s="99"/>
    </row>
    <row r="19" spans="1:9" ht="17.25" customHeight="1">
      <c r="A19" s="90">
        <v>43177</v>
      </c>
      <c r="B19" s="91" t="s">
        <v>67</v>
      </c>
      <c r="C19" s="96" t="str">
        <f>VLOOKUP(B19,[3]Vine!$A$5:$F$78,3,0)</f>
        <v>Giồng Trôm - Bến Tre</v>
      </c>
      <c r="D19" s="97">
        <f>VLOOKUP(B19,[3]Vine!$A$5:$F$78,2,0)</f>
        <v>320878054</v>
      </c>
      <c r="E19" s="94" t="s">
        <v>66</v>
      </c>
      <c r="F19" s="98">
        <v>5012</v>
      </c>
      <c r="G19" s="95">
        <v>16500</v>
      </c>
      <c r="H19" s="99">
        <f t="shared" si="0"/>
        <v>82698000</v>
      </c>
      <c r="I19" s="99"/>
    </row>
    <row r="20" spans="1:9" ht="17.25" customHeight="1">
      <c r="A20" s="90">
        <v>43177</v>
      </c>
      <c r="B20" s="1" t="s">
        <v>68</v>
      </c>
      <c r="C20" s="96" t="str">
        <f>VLOOKUP(B20,[3]Vine!$A$5:$F$78,3,0)</f>
        <v>Giồng Trôm - Bến Tre</v>
      </c>
      <c r="D20" s="97">
        <f>VLOOKUP(B20,[3]Vine!$A$5:$F$78,2,0)</f>
        <v>320878272</v>
      </c>
      <c r="E20" s="94" t="s">
        <v>66</v>
      </c>
      <c r="F20" s="98">
        <v>5076</v>
      </c>
      <c r="G20" s="95">
        <v>16500</v>
      </c>
      <c r="H20" s="99">
        <f t="shared" si="0"/>
        <v>83754000</v>
      </c>
      <c r="I20" s="99"/>
    </row>
    <row r="21" spans="1:9" ht="17.25" customHeight="1">
      <c r="A21" s="90">
        <v>43177</v>
      </c>
      <c r="B21" s="1" t="s">
        <v>69</v>
      </c>
      <c r="C21" s="96" t="str">
        <f>VLOOKUP(B21,[3]Vine!$A$5:$F$78,3,0)</f>
        <v>Ba Tri - Bến Tre</v>
      </c>
      <c r="D21" s="97">
        <f>VLOOKUP(B21,[3]Vine!$A$5:$F$78,2,0)</f>
        <v>320883374</v>
      </c>
      <c r="E21" s="94" t="s">
        <v>66</v>
      </c>
      <c r="F21" s="98">
        <v>5013</v>
      </c>
      <c r="G21" s="95">
        <v>16500</v>
      </c>
      <c r="H21" s="99">
        <f t="shared" si="0"/>
        <v>82714500</v>
      </c>
      <c r="I21" s="99"/>
    </row>
    <row r="22" spans="1:9" ht="17.25" customHeight="1">
      <c r="A22" s="90">
        <v>43182</v>
      </c>
      <c r="B22" s="91" t="s">
        <v>70</v>
      </c>
      <c r="C22" s="96" t="str">
        <f>VLOOKUP(B22,[3]Vine!$A$5:$F$78,3,0)</f>
        <v>Giồng Trôm - Bến Tre</v>
      </c>
      <c r="D22" s="97">
        <f>VLOOKUP(B22,[3]Vine!$A$5:$F$78,2,0)</f>
        <v>320876558</v>
      </c>
      <c r="E22" s="94" t="s">
        <v>66</v>
      </c>
      <c r="F22" s="98">
        <v>5042</v>
      </c>
      <c r="G22" s="95">
        <v>16500</v>
      </c>
      <c r="H22" s="99">
        <f t="shared" si="0"/>
        <v>83193000</v>
      </c>
      <c r="I22" s="99"/>
    </row>
    <row r="23" spans="1:9" ht="17.25" customHeight="1">
      <c r="A23" s="90">
        <v>43182</v>
      </c>
      <c r="B23" s="1" t="s">
        <v>69</v>
      </c>
      <c r="C23" s="96" t="str">
        <f>VLOOKUP(B23,[3]Vine!$A$5:$F$78,3,0)</f>
        <v>Ba Tri - Bến Tre</v>
      </c>
      <c r="D23" s="97">
        <f>VLOOKUP(B23,[3]Vine!$A$5:$F$78,2,0)</f>
        <v>320883374</v>
      </c>
      <c r="E23" s="94" t="s">
        <v>66</v>
      </c>
      <c r="F23" s="98">
        <v>5230</v>
      </c>
      <c r="G23" s="95">
        <v>16500</v>
      </c>
      <c r="H23" s="99">
        <f t="shared" si="0"/>
        <v>86295000</v>
      </c>
      <c r="I23" s="99"/>
    </row>
    <row r="24" spans="1:9" ht="17.25" customHeight="1">
      <c r="A24" s="90">
        <v>43182</v>
      </c>
      <c r="B24" s="91" t="s">
        <v>70</v>
      </c>
      <c r="C24" s="96" t="str">
        <f>VLOOKUP(B24,[3]Vine!$A$5:$F$78,3,0)</f>
        <v>Giồng Trôm - Bến Tre</v>
      </c>
      <c r="D24" s="97">
        <f>VLOOKUP(B24,[3]Vine!$A$5:$F$78,2,0)</f>
        <v>320876558</v>
      </c>
      <c r="E24" s="94" t="s">
        <v>66</v>
      </c>
      <c r="F24" s="98">
        <v>5078</v>
      </c>
      <c r="G24" s="95">
        <v>16500</v>
      </c>
      <c r="H24" s="99">
        <f t="shared" si="0"/>
        <v>83787000</v>
      </c>
      <c r="I24" s="99"/>
    </row>
    <row r="25" spans="1:9" ht="17.25" customHeight="1">
      <c r="A25" s="90">
        <v>43185</v>
      </c>
      <c r="B25" s="91" t="s">
        <v>67</v>
      </c>
      <c r="C25" s="96" t="str">
        <f>VLOOKUP(B25,[3]Vine!$A$5:$F$78,3,0)</f>
        <v>Giồng Trôm - Bến Tre</v>
      </c>
      <c r="D25" s="97">
        <f>VLOOKUP(B25,[3]Vine!$A$5:$F$78,2,0)</f>
        <v>320878054</v>
      </c>
      <c r="E25" s="94" t="s">
        <v>66</v>
      </c>
      <c r="F25" s="98">
        <v>5049</v>
      </c>
      <c r="G25" s="95">
        <v>16500</v>
      </c>
      <c r="H25" s="99">
        <f t="shared" si="0"/>
        <v>83308500</v>
      </c>
      <c r="I25" s="99"/>
    </row>
    <row r="26" spans="1:9" ht="17.25" customHeight="1">
      <c r="A26" s="90">
        <v>43185</v>
      </c>
      <c r="B26" s="1" t="s">
        <v>68</v>
      </c>
      <c r="C26" s="96" t="str">
        <f>VLOOKUP(B26,[3]Vine!$A$5:$F$78,3,0)</f>
        <v>Giồng Trôm - Bến Tre</v>
      </c>
      <c r="D26" s="97">
        <f>VLOOKUP(B26,[3]Vine!$A$5:$F$78,2,0)</f>
        <v>320878272</v>
      </c>
      <c r="E26" s="94" t="s">
        <v>66</v>
      </c>
      <c r="F26" s="98">
        <v>5240</v>
      </c>
      <c r="G26" s="95">
        <v>16500</v>
      </c>
      <c r="H26" s="99">
        <f t="shared" si="0"/>
        <v>86460000</v>
      </c>
      <c r="I26" s="99"/>
    </row>
    <row r="27" spans="1:9" ht="17.25" customHeight="1">
      <c r="A27" s="90">
        <v>43185</v>
      </c>
      <c r="B27" s="1" t="s">
        <v>69</v>
      </c>
      <c r="C27" s="96" t="str">
        <f>VLOOKUP(B27,[3]Vine!$A$5:$F$78,3,0)</f>
        <v>Ba Tri - Bến Tre</v>
      </c>
      <c r="D27" s="97">
        <f>VLOOKUP(B27,[3]Vine!$A$5:$F$78,2,0)</f>
        <v>320883374</v>
      </c>
      <c r="E27" s="94" t="s">
        <v>66</v>
      </c>
      <c r="F27" s="98">
        <f>6480*11-SUM(F14:F26)</f>
        <v>5062</v>
      </c>
      <c r="G27" s="95">
        <v>16500</v>
      </c>
      <c r="H27" s="99">
        <f t="shared" si="0"/>
        <v>83523000</v>
      </c>
      <c r="I27" s="99"/>
    </row>
    <row r="28" spans="1:9" ht="10.5" customHeight="1">
      <c r="A28" s="100"/>
      <c r="B28" s="1"/>
      <c r="C28" s="96"/>
      <c r="D28" s="97"/>
      <c r="E28" s="98"/>
      <c r="F28" s="98"/>
      <c r="G28" s="99"/>
      <c r="H28" s="99"/>
      <c r="I28" s="99"/>
    </row>
    <row r="29" spans="1:9" ht="15.75" customHeight="1">
      <c r="A29" s="4" t="s">
        <v>20</v>
      </c>
      <c r="C29" s="12">
        <f>SUM(H14:H28)</f>
        <v>1176120000</v>
      </c>
      <c r="D29" s="12"/>
    </row>
    <row r="30" spans="1:9" ht="16.5" customHeight="1">
      <c r="C30" s="13"/>
      <c r="D30" s="6"/>
      <c r="G30" s="14" t="s">
        <v>71</v>
      </c>
      <c r="H30" s="15"/>
      <c r="I30" s="15"/>
    </row>
    <row r="31" spans="1:9" ht="21" customHeight="1">
      <c r="B31" s="16" t="s">
        <v>21</v>
      </c>
      <c r="G31" s="17" t="s">
        <v>22</v>
      </c>
    </row>
    <row r="32" spans="1:9" ht="21" customHeight="1">
      <c r="B32" s="18" t="s">
        <v>23</v>
      </c>
      <c r="D32" s="19"/>
      <c r="G32" s="20" t="s">
        <v>24</v>
      </c>
    </row>
    <row r="33" spans="1:9" ht="12" customHeight="1">
      <c r="B33" s="18"/>
      <c r="D33" s="19"/>
      <c r="G33" s="20"/>
    </row>
    <row r="34" spans="1:9" ht="21" customHeight="1">
      <c r="B34" s="18"/>
      <c r="D34" s="19"/>
      <c r="G34" s="20"/>
    </row>
    <row r="35" spans="1:9" ht="21" hidden="1" customHeight="1">
      <c r="B35" s="18"/>
      <c r="D35" s="19"/>
      <c r="G35" s="20"/>
    </row>
    <row r="36" spans="1:9" ht="21" customHeight="1">
      <c r="B36" s="18"/>
      <c r="D36" s="19"/>
      <c r="G36" s="20"/>
    </row>
    <row r="37" spans="1:9">
      <c r="B37" s="21" t="s">
        <v>47</v>
      </c>
      <c r="C37" s="21"/>
    </row>
    <row r="38" spans="1:9" hidden="1">
      <c r="B38" s="21"/>
      <c r="C38" s="21"/>
    </row>
    <row r="39" spans="1:9" hidden="1">
      <c r="B39" s="21"/>
      <c r="C39" s="21"/>
    </row>
    <row r="40" spans="1:9" hidden="1">
      <c r="B40" s="21"/>
      <c r="C40" s="21"/>
    </row>
    <row r="41" spans="1:9" hidden="1">
      <c r="B41" s="21"/>
      <c r="C41" s="21"/>
    </row>
    <row r="42" spans="1:9" hidden="1">
      <c r="B42" s="21"/>
      <c r="C42" s="21"/>
    </row>
    <row r="43" spans="1:9" hidden="1">
      <c r="B43" s="21"/>
      <c r="C43" s="21"/>
    </row>
    <row r="44" spans="1:9" ht="5.25" hidden="1" customHeight="1"/>
    <row r="45" spans="1:9" hidden="1">
      <c r="A45" s="101" t="s">
        <v>48</v>
      </c>
    </row>
    <row r="46" spans="1:9" hidden="1">
      <c r="A46" s="119" t="s">
        <v>49</v>
      </c>
      <c r="B46" s="120"/>
      <c r="C46" s="120"/>
      <c r="D46" s="120"/>
      <c r="E46" s="120"/>
      <c r="F46" s="120"/>
      <c r="G46" s="120"/>
      <c r="H46" s="120"/>
      <c r="I46" s="120"/>
    </row>
    <row r="47" spans="1:9" ht="33" hidden="1" customHeight="1">
      <c r="A47" s="119" t="s">
        <v>50</v>
      </c>
      <c r="B47" s="119"/>
      <c r="C47" s="119"/>
      <c r="D47" s="119"/>
      <c r="E47" s="119"/>
      <c r="F47" s="119"/>
      <c r="G47" s="119"/>
      <c r="H47" s="119"/>
      <c r="I47" s="119"/>
    </row>
    <row r="48" spans="1:9" s="4" customFormat="1" ht="17.25" customHeight="1">
      <c r="B48" s="2"/>
      <c r="C48" s="2"/>
      <c r="D48" s="2"/>
      <c r="E48" s="2"/>
      <c r="F48" s="6"/>
      <c r="G48" s="6"/>
      <c r="H48" s="2"/>
      <c r="I48" s="2"/>
    </row>
    <row r="49" spans="2:9" s="4" customFormat="1" ht="17.25" customHeight="1">
      <c r="B49" s="2"/>
      <c r="C49" s="2"/>
      <c r="D49" s="2"/>
      <c r="E49" s="2"/>
      <c r="F49" s="6"/>
      <c r="G49" s="6"/>
      <c r="H49" s="2"/>
      <c r="I49" s="2"/>
    </row>
    <row r="50" spans="2:9" s="4" customFormat="1" ht="17.25" customHeight="1">
      <c r="B50" s="2"/>
      <c r="C50" s="2"/>
      <c r="D50" s="2"/>
      <c r="E50" s="2"/>
      <c r="F50" s="6"/>
      <c r="G50" s="6"/>
      <c r="H50" s="2"/>
      <c r="I50" s="2"/>
    </row>
    <row r="51" spans="2:9" s="4" customFormat="1" ht="30.75" customHeight="1">
      <c r="B51" s="2"/>
      <c r="C51" s="2"/>
      <c r="D51" s="2"/>
      <c r="E51" s="2"/>
      <c r="F51" s="6"/>
      <c r="G51" s="6"/>
      <c r="H51" s="2"/>
      <c r="I51" s="2"/>
    </row>
    <row r="53" spans="2:9" s="4" customFormat="1" ht="33.75" customHeight="1">
      <c r="B53" s="2"/>
      <c r="C53" s="2"/>
      <c r="D53" s="2"/>
      <c r="E53" s="2"/>
      <c r="F53" s="6"/>
      <c r="G53" s="6"/>
      <c r="H53" s="2"/>
      <c r="I53" s="2"/>
    </row>
    <row r="54" spans="2:9" s="4" customFormat="1" ht="33.75" customHeight="1">
      <c r="B54" s="2"/>
      <c r="C54" s="2"/>
      <c r="D54" s="2"/>
      <c r="E54" s="2"/>
      <c r="F54" s="6"/>
      <c r="G54" s="6"/>
      <c r="H54" s="2"/>
      <c r="I54" s="2"/>
    </row>
  </sheetData>
  <mergeCells count="8">
    <mergeCell ref="A46:I46"/>
    <mergeCell ref="A47:I47"/>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5" right="0.15" top="0" bottom="0" header="0" footer="0"/>
  <pageSetup orientation="landscape" r:id="rId1"/>
</worksheet>
</file>

<file path=xl/worksheets/sheet11.xml><?xml version="1.0" encoding="utf-8"?>
<worksheet xmlns="http://schemas.openxmlformats.org/spreadsheetml/2006/main" xmlns:r="http://schemas.openxmlformats.org/officeDocument/2006/relationships">
  <dimension ref="A1:J29"/>
  <sheetViews>
    <sheetView tabSelected="1" workbookViewId="0">
      <selection activeCell="L12" sqref="L12"/>
    </sheetView>
  </sheetViews>
  <sheetFormatPr defaultRowHeight="17.25"/>
  <cols>
    <col min="1" max="1" width="9.75" style="58" customWidth="1"/>
    <col min="2" max="2" width="21.125" style="57" customWidth="1"/>
    <col min="3" max="3" width="21.625" style="57" customWidth="1"/>
    <col min="4" max="4" width="12.125" style="57" customWidth="1"/>
    <col min="5" max="5" width="13.375" style="57" customWidth="1"/>
    <col min="6" max="6" width="9.125" style="60" customWidth="1"/>
    <col min="7" max="7" width="9.25" style="60" customWidth="1"/>
    <col min="8" max="8" width="11.25" style="57" customWidth="1"/>
    <col min="9" max="9" width="9.5" style="57" customWidth="1"/>
    <col min="10" max="10" width="9" style="57"/>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10" ht="15.95" customHeight="1">
      <c r="A1" s="103" t="s">
        <v>4</v>
      </c>
      <c r="B1" s="103"/>
      <c r="C1" s="103"/>
      <c r="D1" s="103"/>
      <c r="E1" s="103"/>
      <c r="F1" s="103"/>
      <c r="G1" s="104"/>
      <c r="H1" s="105" t="s">
        <v>5</v>
      </c>
      <c r="I1" s="106"/>
    </row>
    <row r="2" spans="1:10" ht="15.95" customHeight="1">
      <c r="A2" s="103"/>
      <c r="B2" s="103"/>
      <c r="C2" s="103"/>
      <c r="D2" s="103"/>
      <c r="E2" s="103"/>
      <c r="F2" s="103"/>
      <c r="G2" s="104"/>
      <c r="H2" s="107"/>
      <c r="I2" s="108"/>
    </row>
    <row r="3" spans="1:10" ht="15.95" customHeight="1">
      <c r="A3" s="103"/>
      <c r="B3" s="103"/>
      <c r="C3" s="103"/>
      <c r="D3" s="103"/>
      <c r="E3" s="103"/>
      <c r="F3" s="103"/>
      <c r="G3" s="104"/>
      <c r="H3" s="107"/>
      <c r="I3" s="108"/>
    </row>
    <row r="4" spans="1:10" ht="15.95" customHeight="1">
      <c r="A4" s="123" t="s">
        <v>73</v>
      </c>
      <c r="B4" s="123"/>
      <c r="C4" s="123"/>
      <c r="D4" s="123"/>
      <c r="E4" s="123"/>
      <c r="F4" s="123"/>
      <c r="G4" s="124"/>
      <c r="H4" s="109"/>
      <c r="I4" s="110"/>
    </row>
    <row r="5" spans="1:10" ht="15" customHeight="1">
      <c r="C5" s="59"/>
      <c r="D5" s="59"/>
    </row>
    <row r="6" spans="1:10" ht="18.75" customHeight="1">
      <c r="A6" s="58" t="s">
        <v>6</v>
      </c>
      <c r="E6" s="57" t="s">
        <v>7</v>
      </c>
    </row>
    <row r="7" spans="1:10" ht="18.75" customHeight="1">
      <c r="A7" s="58" t="s">
        <v>8</v>
      </c>
    </row>
    <row r="8" spans="1:10" ht="18.75" customHeight="1">
      <c r="A8" s="58" t="s">
        <v>9</v>
      </c>
    </row>
    <row r="9" spans="1:10" ht="18.75" customHeight="1">
      <c r="A9" s="58" t="s">
        <v>10</v>
      </c>
    </row>
    <row r="10" spans="1:10" ht="6.75" customHeight="1"/>
    <row r="11" spans="1:10" ht="19.5" customHeight="1">
      <c r="A11" s="113" t="s">
        <v>11</v>
      </c>
      <c r="B11" s="115" t="s">
        <v>0</v>
      </c>
      <c r="C11" s="116"/>
      <c r="D11" s="117"/>
      <c r="E11" s="118" t="s">
        <v>12</v>
      </c>
      <c r="F11" s="118"/>
      <c r="G11" s="118"/>
      <c r="H11" s="118"/>
      <c r="I11" s="89" t="s">
        <v>38</v>
      </c>
      <c r="J11" s="61"/>
    </row>
    <row r="12" spans="1:10" ht="35.25" customHeight="1">
      <c r="A12" s="114"/>
      <c r="B12" s="89" t="s">
        <v>13</v>
      </c>
      <c r="C12" s="89" t="s">
        <v>3</v>
      </c>
      <c r="D12" s="89" t="s">
        <v>14</v>
      </c>
      <c r="E12" s="89" t="s">
        <v>1</v>
      </c>
      <c r="F12" s="7" t="s">
        <v>15</v>
      </c>
      <c r="G12" s="7" t="s">
        <v>2</v>
      </c>
      <c r="H12" s="8" t="s">
        <v>16</v>
      </c>
      <c r="I12" s="89"/>
      <c r="J12" s="61"/>
    </row>
    <row r="13" spans="1:10" ht="10.5" customHeight="1">
      <c r="A13" s="62" t="s">
        <v>17</v>
      </c>
      <c r="B13" s="63">
        <v>2</v>
      </c>
      <c r="C13" s="63">
        <v>3</v>
      </c>
      <c r="D13" s="63">
        <v>4</v>
      </c>
      <c r="E13" s="63">
        <v>5</v>
      </c>
      <c r="F13" s="64" t="s">
        <v>18</v>
      </c>
      <c r="G13" s="64" t="s">
        <v>19</v>
      </c>
      <c r="H13" s="63">
        <v>8</v>
      </c>
      <c r="I13" s="63">
        <v>9</v>
      </c>
      <c r="J13" s="65"/>
    </row>
    <row r="14" spans="1:10" ht="21.75" customHeight="1">
      <c r="A14" s="66">
        <v>43174</v>
      </c>
      <c r="B14" s="1" t="s">
        <v>39</v>
      </c>
      <c r="C14" s="67" t="str">
        <f>VLOOKUP(B14,[3]Vine!$A$5:$F$78,3,0)</f>
        <v>Vũng Tàu</v>
      </c>
      <c r="D14" s="68">
        <f>VLOOKUP(B14,[3]Vine!$A$5:$F$78,2,0)</f>
        <v>261183075</v>
      </c>
      <c r="E14" s="3" t="s">
        <v>40</v>
      </c>
      <c r="F14" s="69">
        <v>3246</v>
      </c>
      <c r="G14" s="24">
        <v>17500</v>
      </c>
      <c r="H14" s="24">
        <f>F14*G14</f>
        <v>56805000</v>
      </c>
      <c r="I14" s="24"/>
      <c r="J14" s="70"/>
    </row>
    <row r="15" spans="1:10" ht="21.75" customHeight="1">
      <c r="A15" s="66">
        <v>43174</v>
      </c>
      <c r="B15" s="1" t="s">
        <v>42</v>
      </c>
      <c r="C15" s="71" t="str">
        <f>VLOOKUP(B15,[3]Vine!$A$5:$F$78,3,0)</f>
        <v>Vũng Tàu</v>
      </c>
      <c r="D15" s="22">
        <f>VLOOKUP(B15,[3]Vine!$A$5:$F$78,2,0)</f>
        <v>260456563</v>
      </c>
      <c r="E15" s="3" t="s">
        <v>40</v>
      </c>
      <c r="F15" s="3">
        <v>3089</v>
      </c>
      <c r="G15" s="24">
        <v>17500</v>
      </c>
      <c r="H15" s="23">
        <f t="shared" ref="H14:H16" si="0">F15*G15</f>
        <v>54057500</v>
      </c>
      <c r="I15" s="23"/>
      <c r="J15" s="70"/>
    </row>
    <row r="16" spans="1:10" ht="21.75" customHeight="1">
      <c r="A16" s="66">
        <v>43174</v>
      </c>
      <c r="B16" s="1" t="s">
        <v>43</v>
      </c>
      <c r="C16" s="71" t="str">
        <f>VLOOKUP(B16,[3]Vine!$A$5:$F$78,3,0)</f>
        <v>Vũng Tàu</v>
      </c>
      <c r="D16" s="22">
        <f>VLOOKUP(B16,[3]Vine!$A$5:$F$78,2,0)</f>
        <v>270176960</v>
      </c>
      <c r="E16" s="3" t="s">
        <v>40</v>
      </c>
      <c r="F16" s="3">
        <f>2000*5-SUM(F14:F15)</f>
        <v>3665</v>
      </c>
      <c r="G16" s="24">
        <v>17500</v>
      </c>
      <c r="H16" s="23">
        <f t="shared" si="0"/>
        <v>64137500</v>
      </c>
      <c r="I16" s="23"/>
    </row>
    <row r="17" spans="1:10" ht="15" customHeight="1">
      <c r="A17" s="25"/>
      <c r="B17" s="26"/>
      <c r="C17" s="71"/>
      <c r="D17" s="22"/>
      <c r="E17" s="3"/>
      <c r="F17" s="3"/>
      <c r="G17" s="23"/>
      <c r="H17" s="23"/>
      <c r="I17" s="23"/>
      <c r="J17" s="70"/>
    </row>
    <row r="18" spans="1:10" ht="7.5" customHeight="1">
      <c r="A18" s="72"/>
      <c r="B18" s="73"/>
      <c r="C18" s="74"/>
      <c r="D18" s="74"/>
      <c r="E18" s="75"/>
      <c r="F18" s="75"/>
      <c r="G18" s="76"/>
      <c r="H18" s="77"/>
      <c r="I18" s="77"/>
      <c r="J18" s="70"/>
    </row>
    <row r="19" spans="1:10" ht="16.5" customHeight="1">
      <c r="A19" s="58" t="s">
        <v>20</v>
      </c>
      <c r="C19" s="78">
        <f>SUM(H14:H17)</f>
        <v>175000000</v>
      </c>
      <c r="D19" s="78"/>
    </row>
    <row r="20" spans="1:10">
      <c r="C20" s="60"/>
      <c r="H20" s="79"/>
    </row>
    <row r="21" spans="1:10">
      <c r="C21" s="79"/>
      <c r="D21" s="60"/>
      <c r="G21" s="80" t="s">
        <v>74</v>
      </c>
      <c r="H21" s="81"/>
      <c r="I21" s="81"/>
    </row>
    <row r="22" spans="1:10">
      <c r="B22" s="82" t="s">
        <v>21</v>
      </c>
      <c r="G22" s="83" t="s">
        <v>22</v>
      </c>
    </row>
    <row r="23" spans="1:10">
      <c r="B23" s="84" t="s">
        <v>23</v>
      </c>
      <c r="D23" s="85"/>
      <c r="G23" s="86" t="s">
        <v>24</v>
      </c>
    </row>
    <row r="24" spans="1:10">
      <c r="B24" s="84"/>
      <c r="D24" s="85"/>
      <c r="G24" s="86"/>
    </row>
    <row r="25" spans="1:10">
      <c r="B25" s="84"/>
      <c r="D25" s="85"/>
      <c r="G25" s="86"/>
    </row>
    <row r="26" spans="1:10">
      <c r="B26" s="87"/>
      <c r="D26" s="85"/>
      <c r="G26" s="86"/>
    </row>
    <row r="27" spans="1:10">
      <c r="B27" s="87" t="s">
        <v>31</v>
      </c>
      <c r="D27" s="85"/>
      <c r="G27" s="86"/>
    </row>
    <row r="28" spans="1:10">
      <c r="B28" s="87"/>
      <c r="D28" s="85"/>
      <c r="G28" s="86"/>
    </row>
    <row r="29" spans="1:10">
      <c r="B29" s="84"/>
      <c r="D29" s="85"/>
      <c r="G29" s="86"/>
    </row>
  </sheetData>
  <mergeCells count="6">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7" top="0.75" bottom="0.75" header="0.3" footer="0.3"/>
  <pageSetup scale="95" orientation="landscape" verticalDpi="0" r:id="rId1"/>
</worksheet>
</file>

<file path=xl/worksheets/sheet2.xml><?xml version="1.0" encoding="utf-8"?>
<worksheet xmlns="http://schemas.openxmlformats.org/spreadsheetml/2006/main" xmlns:r="http://schemas.openxmlformats.org/officeDocument/2006/relationships">
  <dimension ref="A1:M35"/>
  <sheetViews>
    <sheetView workbookViewId="0">
      <selection activeCell="C20" sqref="C20"/>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32</v>
      </c>
      <c r="B4" s="111"/>
      <c r="C4" s="111"/>
      <c r="D4" s="111"/>
      <c r="E4" s="111"/>
      <c r="F4" s="111"/>
      <c r="G4" s="112"/>
      <c r="H4" s="109"/>
      <c r="I4" s="110"/>
    </row>
    <row r="5" spans="1:11" ht="20.25">
      <c r="C5" s="5"/>
      <c r="D5" s="5"/>
    </row>
    <row r="6" spans="1:11" ht="17.25" customHeight="1">
      <c r="A6" s="4" t="s">
        <v>6</v>
      </c>
      <c r="E6" s="2" t="s">
        <v>7</v>
      </c>
    </row>
    <row r="7" spans="1:11" ht="17.25" customHeight="1">
      <c r="A7" s="4" t="s">
        <v>8</v>
      </c>
    </row>
    <row r="8" spans="1:11" ht="17.25" customHeight="1">
      <c r="A8" s="4" t="s">
        <v>9</v>
      </c>
    </row>
    <row r="9" spans="1:11" ht="17.25" customHeight="1">
      <c r="A9" s="4" t="s">
        <v>10</v>
      </c>
    </row>
    <row r="10" spans="1:11" ht="7.5" customHeight="1"/>
    <row r="11" spans="1:11" ht="21" customHeight="1">
      <c r="A11" s="113" t="s">
        <v>11</v>
      </c>
      <c r="B11" s="115" t="s">
        <v>0</v>
      </c>
      <c r="C11" s="116"/>
      <c r="D11" s="117"/>
      <c r="E11" s="118" t="s">
        <v>12</v>
      </c>
      <c r="F11" s="118"/>
      <c r="G11" s="118"/>
      <c r="H11" s="118"/>
      <c r="I11" s="27" t="s">
        <v>29</v>
      </c>
    </row>
    <row r="12" spans="1:11" ht="39.75" customHeight="1">
      <c r="A12" s="114"/>
      <c r="B12" s="27" t="s">
        <v>13</v>
      </c>
      <c r="C12" s="27" t="s">
        <v>3</v>
      </c>
      <c r="D12" s="27" t="s">
        <v>14</v>
      </c>
      <c r="E12" s="27" t="s">
        <v>1</v>
      </c>
      <c r="F12" s="7" t="s">
        <v>15</v>
      </c>
      <c r="G12" s="7" t="s">
        <v>2</v>
      </c>
      <c r="H12" s="8" t="s">
        <v>16</v>
      </c>
      <c r="I12" s="27"/>
    </row>
    <row r="13" spans="1:11" ht="14.25" customHeight="1">
      <c r="A13" s="9" t="s">
        <v>17</v>
      </c>
      <c r="B13" s="10">
        <v>2</v>
      </c>
      <c r="C13" s="10">
        <v>3</v>
      </c>
      <c r="D13" s="10">
        <v>4</v>
      </c>
      <c r="E13" s="10">
        <v>5</v>
      </c>
      <c r="F13" s="11" t="s">
        <v>18</v>
      </c>
      <c r="G13" s="11" t="s">
        <v>19</v>
      </c>
      <c r="H13" s="10">
        <v>8</v>
      </c>
      <c r="I13" s="10">
        <v>9</v>
      </c>
    </row>
    <row r="14" spans="1:11" s="30" customFormat="1" ht="22.5" customHeight="1">
      <c r="A14" s="28">
        <v>43154</v>
      </c>
      <c r="B14" s="1" t="s">
        <v>25</v>
      </c>
      <c r="C14" s="22" t="str">
        <f>VLOOKUP(B14,[1]Vine!$A$5:$F$178,3,0)</f>
        <v>Phan Thiết - Bình Thuận</v>
      </c>
      <c r="D14" s="22">
        <f>VLOOKUP(B14,[1]Vine!$A$5:$F$178,2,0)</f>
        <v>260178873</v>
      </c>
      <c r="E14" s="3" t="s">
        <v>26</v>
      </c>
      <c r="F14" s="3">
        <v>12687</v>
      </c>
      <c r="G14" s="29">
        <v>15500</v>
      </c>
      <c r="H14" s="23">
        <f t="shared" ref="H14:H18" si="0">F14*G14</f>
        <v>196648500</v>
      </c>
      <c r="I14" s="24"/>
      <c r="K14" s="31"/>
    </row>
    <row r="15" spans="1:11" ht="22.5" customHeight="1">
      <c r="A15" s="28">
        <v>43154</v>
      </c>
      <c r="B15" s="1" t="s">
        <v>30</v>
      </c>
      <c r="C15" s="22" t="str">
        <f>VLOOKUP(B15,[1]Vine!$A$5:$F$178,3,0)</f>
        <v>Hàm Tân - Bình Thuận</v>
      </c>
      <c r="D15" s="22">
        <f>VLOOKUP(B15,[1]Vine!$A$5:$F$178,2,0)</f>
        <v>260690910</v>
      </c>
      <c r="E15" s="3" t="s">
        <v>26</v>
      </c>
      <c r="F15" s="3">
        <v>13421</v>
      </c>
      <c r="G15" s="29">
        <v>15500</v>
      </c>
      <c r="H15" s="23">
        <f t="shared" si="0"/>
        <v>208025500</v>
      </c>
      <c r="I15" s="24"/>
    </row>
    <row r="16" spans="1:11" ht="22.5" customHeight="1">
      <c r="A16" s="28">
        <v>43154</v>
      </c>
      <c r="B16" s="1" t="s">
        <v>28</v>
      </c>
      <c r="C16" s="22" t="str">
        <f>VLOOKUP(B16,[1]Vine!$A$5:$F$178,3,0)</f>
        <v>Long Hương - Bình Thuận</v>
      </c>
      <c r="D16" s="22" t="str">
        <f>VLOOKUP(B16,[1]Vine!$A$5:$F$178,2,0)</f>
        <v>020714486</v>
      </c>
      <c r="E16" s="3" t="s">
        <v>26</v>
      </c>
      <c r="F16" s="3">
        <v>12954</v>
      </c>
      <c r="G16" s="29">
        <v>15500</v>
      </c>
      <c r="H16" s="23">
        <f t="shared" si="0"/>
        <v>200787000</v>
      </c>
      <c r="I16" s="24"/>
    </row>
    <row r="17" spans="1:13" ht="22.5" customHeight="1">
      <c r="A17" s="28">
        <v>43154</v>
      </c>
      <c r="B17" s="1" t="s">
        <v>27</v>
      </c>
      <c r="C17" s="22" t="str">
        <f>VLOOKUP(B17,[1]Vine!$A$5:$F$178,3,0)</f>
        <v>Phan Thiết - Bình Thuận</v>
      </c>
      <c r="D17" s="22">
        <f>VLOOKUP(B17,[1]Vine!$A$5:$F$178,2,0)</f>
        <v>260850613</v>
      </c>
      <c r="E17" s="3" t="s">
        <v>26</v>
      </c>
      <c r="F17" s="3">
        <v>13089</v>
      </c>
      <c r="G17" s="29">
        <v>15500</v>
      </c>
      <c r="H17" s="23">
        <f t="shared" si="0"/>
        <v>202879500</v>
      </c>
      <c r="I17" s="24"/>
    </row>
    <row r="18" spans="1:13" ht="22.5" customHeight="1">
      <c r="A18" s="28">
        <v>43157</v>
      </c>
      <c r="B18" s="1" t="s">
        <v>25</v>
      </c>
      <c r="C18" s="22" t="str">
        <f>VLOOKUP(B18,[1]Vine!$A$5:$F$178,3,0)</f>
        <v>Phan Thiết - Bình Thuận</v>
      </c>
      <c r="D18" s="22">
        <f>VLOOKUP(B18,[1]Vine!$A$5:$F$178,2,0)</f>
        <v>260178873</v>
      </c>
      <c r="E18" s="3" t="s">
        <v>26</v>
      </c>
      <c r="F18" s="3">
        <v>13824</v>
      </c>
      <c r="G18" s="29">
        <v>15500</v>
      </c>
      <c r="H18" s="23">
        <f t="shared" si="0"/>
        <v>214272000</v>
      </c>
      <c r="I18" s="24"/>
      <c r="L18" s="32"/>
    </row>
    <row r="19" spans="1:13" ht="22.5" customHeight="1">
      <c r="A19" s="28">
        <v>43157</v>
      </c>
      <c r="B19" s="1" t="s">
        <v>30</v>
      </c>
      <c r="C19" s="22" t="str">
        <f>VLOOKUP(B19,[1]Vine!$A$5:$F$178,3,0)</f>
        <v>Hàm Tân - Bình Thuận</v>
      </c>
      <c r="D19" s="22">
        <f>VLOOKUP(B19,[1]Vine!$A$5:$F$178,2,0)</f>
        <v>260690910</v>
      </c>
      <c r="E19" s="3" t="s">
        <v>26</v>
      </c>
      <c r="F19" s="3">
        <v>13231</v>
      </c>
      <c r="G19" s="29">
        <v>15500</v>
      </c>
      <c r="H19" s="23">
        <f t="shared" ref="H19:H23" si="1">F19*G19</f>
        <v>205080500</v>
      </c>
      <c r="I19" s="24"/>
    </row>
    <row r="20" spans="1:13" ht="22.5" customHeight="1">
      <c r="A20" s="28">
        <v>43159</v>
      </c>
      <c r="B20" s="1" t="s">
        <v>28</v>
      </c>
      <c r="C20" s="22" t="str">
        <f>VLOOKUP(B20,[1]Vine!$A$5:$F$178,3,0)</f>
        <v>Long Hương - Bình Thuận</v>
      </c>
      <c r="D20" s="22" t="str">
        <f>VLOOKUP(B20,[1]Vine!$A$5:$F$178,2,0)</f>
        <v>020714486</v>
      </c>
      <c r="E20" s="3" t="s">
        <v>26</v>
      </c>
      <c r="F20" s="3">
        <v>12845</v>
      </c>
      <c r="G20" s="29">
        <v>15500</v>
      </c>
      <c r="H20" s="23">
        <f t="shared" si="1"/>
        <v>199097500</v>
      </c>
      <c r="I20" s="24"/>
    </row>
    <row r="21" spans="1:13" ht="22.5" customHeight="1">
      <c r="A21" s="28">
        <v>43159</v>
      </c>
      <c r="B21" s="1" t="s">
        <v>27</v>
      </c>
      <c r="C21" s="22" t="str">
        <f>VLOOKUP(B21,[1]Vine!$A$5:$F$178,3,0)</f>
        <v>Phan Thiết - Bình Thuận</v>
      </c>
      <c r="D21" s="22">
        <f>VLOOKUP(B21,[1]Vine!$A$5:$F$178,2,0)</f>
        <v>260850613</v>
      </c>
      <c r="E21" s="3" t="s">
        <v>26</v>
      </c>
      <c r="F21" s="3">
        <v>12976</v>
      </c>
      <c r="G21" s="29">
        <v>15500</v>
      </c>
      <c r="H21" s="23">
        <f t="shared" si="1"/>
        <v>201128000</v>
      </c>
      <c r="I21" s="24"/>
    </row>
    <row r="22" spans="1:13" ht="22.5" customHeight="1">
      <c r="A22" s="28">
        <v>43160</v>
      </c>
      <c r="B22" s="1" t="s">
        <v>30</v>
      </c>
      <c r="C22" s="22" t="str">
        <f>VLOOKUP(B22,[1]Vine!$A$5:$F$178,3,0)</f>
        <v>Hàm Tân - Bình Thuận</v>
      </c>
      <c r="D22" s="22">
        <f>VLOOKUP(B22,[1]Vine!$A$5:$F$178,2,0)</f>
        <v>260690910</v>
      </c>
      <c r="E22" s="3" t="s">
        <v>26</v>
      </c>
      <c r="F22" s="3">
        <v>12582</v>
      </c>
      <c r="G22" s="29">
        <v>15500</v>
      </c>
      <c r="H22" s="23">
        <f t="shared" ref="H22" si="2">F22*G22</f>
        <v>195021000</v>
      </c>
      <c r="I22" s="24"/>
    </row>
    <row r="23" spans="1:13" ht="22.5" customHeight="1">
      <c r="A23" s="28">
        <v>43160</v>
      </c>
      <c r="B23" s="1" t="s">
        <v>25</v>
      </c>
      <c r="C23" s="22" t="str">
        <f>VLOOKUP(B23,[1]Vine!$A$5:$F$178,3,0)</f>
        <v>Phan Thiết - Bình Thuận</v>
      </c>
      <c r="D23" s="22">
        <f>VLOOKUP(B23,[1]Vine!$A$5:$F$178,2,0)</f>
        <v>260178873</v>
      </c>
      <c r="E23" s="3" t="s">
        <v>26</v>
      </c>
      <c r="F23" s="3">
        <f>52780*2.5-SUM(F14:F22)</f>
        <v>14341</v>
      </c>
      <c r="G23" s="29">
        <v>15500</v>
      </c>
      <c r="H23" s="23">
        <f t="shared" si="1"/>
        <v>222285500</v>
      </c>
      <c r="I23" s="24"/>
      <c r="L23" s="32"/>
    </row>
    <row r="24" spans="1:13" ht="12.75" customHeight="1">
      <c r="A24" s="25"/>
      <c r="B24" s="26"/>
      <c r="C24" s="22"/>
      <c r="D24" s="22"/>
      <c r="E24" s="3"/>
      <c r="F24" s="3"/>
      <c r="G24" s="29"/>
      <c r="H24" s="23"/>
      <c r="I24" s="23"/>
      <c r="K24" s="33"/>
      <c r="L24" s="32"/>
    </row>
    <row r="25" spans="1:13" ht="24" customHeight="1">
      <c r="A25" s="4" t="s">
        <v>20</v>
      </c>
      <c r="C25" s="12">
        <f>SUM(H14:H24)</f>
        <v>2045225000</v>
      </c>
      <c r="D25" s="12"/>
      <c r="K25" s="33"/>
      <c r="L25" s="33"/>
    </row>
    <row r="26" spans="1:13" ht="15.75" customHeight="1">
      <c r="C26" s="13"/>
      <c r="D26" s="6"/>
      <c r="G26" s="14" t="s">
        <v>33</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c r="B30" s="21"/>
      <c r="D30" s="19"/>
      <c r="G30" s="20"/>
    </row>
    <row r="31" spans="1:13">
      <c r="B31" s="21" t="s">
        <v>31</v>
      </c>
      <c r="D31" s="19"/>
      <c r="G31" s="20"/>
    </row>
    <row r="32" spans="1:13" ht="12" customHeight="1">
      <c r="B32" s="18"/>
      <c r="D32" s="19"/>
      <c r="G32" s="20"/>
    </row>
    <row r="33" spans="2:8" ht="4.5" hidden="1" customHeight="1">
      <c r="B33" s="18"/>
      <c r="D33" s="19"/>
      <c r="G33" s="20"/>
    </row>
    <row r="34" spans="2:8">
      <c r="B34" s="21"/>
      <c r="C34" s="21"/>
      <c r="F34" s="102"/>
      <c r="G34" s="102"/>
      <c r="H34" s="102"/>
    </row>
    <row r="35" spans="2:8">
      <c r="B35" s="21"/>
      <c r="C35" s="21"/>
      <c r="F35" s="36"/>
      <c r="G35" s="36"/>
      <c r="H35" s="36"/>
    </row>
  </sheetData>
  <mergeCells count="7">
    <mergeCell ref="F34:H34"/>
    <mergeCell ref="A1:G3"/>
    <mergeCell ref="H1:I4"/>
    <mergeCell ref="A4:G4"/>
    <mergeCell ref="A11:A12"/>
    <mergeCell ref="B11:D11"/>
    <mergeCell ref="E11:H11"/>
  </mergeCells>
  <conditionalFormatting sqref="C5:E6 F6">
    <cfRule type="cellIs" dxfId="9" priority="2" stopIfTrue="1" operator="equal">
      <formula>"Döõ lieäu sai"</formula>
    </cfRule>
  </conditionalFormatting>
  <pageMargins left="0.7" right="0" top="0" bottom="0" header="0" footer="0"/>
  <pageSetup scale="95" orientation="landscape" r:id="rId1"/>
</worksheet>
</file>

<file path=xl/worksheets/sheet3.xml><?xml version="1.0" encoding="utf-8"?>
<worksheet xmlns="http://schemas.openxmlformats.org/spreadsheetml/2006/main" xmlns:r="http://schemas.openxmlformats.org/officeDocument/2006/relationships">
  <dimension ref="A1:I47"/>
  <sheetViews>
    <sheetView topLeftCell="A22" workbookViewId="0">
      <selection activeCell="B44" sqref="B44"/>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4</v>
      </c>
      <c r="B1" s="103"/>
      <c r="C1" s="103"/>
      <c r="D1" s="103"/>
      <c r="E1" s="103"/>
      <c r="F1" s="103"/>
      <c r="G1" s="104"/>
      <c r="H1" s="105" t="s">
        <v>5</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36</v>
      </c>
      <c r="B4" s="111"/>
      <c r="C4" s="111"/>
      <c r="D4" s="111"/>
      <c r="E4" s="111"/>
      <c r="F4" s="111"/>
      <c r="G4" s="112"/>
      <c r="H4" s="109"/>
      <c r="I4" s="110"/>
    </row>
    <row r="5" spans="1:9" ht="20.25">
      <c r="A5" s="42"/>
      <c r="B5" s="2"/>
      <c r="C5" s="5"/>
      <c r="D5" s="5"/>
      <c r="E5" s="2"/>
      <c r="F5" s="6"/>
      <c r="G5" s="6"/>
      <c r="H5" s="2"/>
      <c r="I5" s="2"/>
    </row>
    <row r="6" spans="1:9">
      <c r="A6" s="42" t="s">
        <v>6</v>
      </c>
      <c r="B6" s="2"/>
      <c r="C6" s="2"/>
      <c r="D6" s="2"/>
      <c r="E6" s="2" t="s">
        <v>7</v>
      </c>
      <c r="F6" s="6"/>
      <c r="G6" s="6"/>
      <c r="H6" s="2"/>
      <c r="I6" s="2"/>
    </row>
    <row r="7" spans="1:9">
      <c r="A7" s="42" t="s">
        <v>8</v>
      </c>
      <c r="B7" s="2"/>
      <c r="C7" s="2"/>
      <c r="D7" s="2"/>
      <c r="E7" s="2"/>
      <c r="F7" s="6"/>
      <c r="G7" s="6"/>
      <c r="H7" s="2"/>
      <c r="I7" s="2"/>
    </row>
    <row r="8" spans="1:9">
      <c r="A8" s="42" t="s">
        <v>9</v>
      </c>
      <c r="B8" s="2"/>
      <c r="C8" s="2"/>
      <c r="D8" s="2"/>
      <c r="E8" s="2"/>
      <c r="F8" s="6"/>
      <c r="G8" s="6"/>
      <c r="H8" s="2"/>
      <c r="I8" s="2"/>
    </row>
    <row r="9" spans="1:9">
      <c r="A9" s="42" t="s">
        <v>10</v>
      </c>
      <c r="B9" s="2"/>
      <c r="C9" s="2"/>
      <c r="D9" s="2"/>
      <c r="E9" s="2"/>
      <c r="F9" s="6"/>
      <c r="G9" s="6"/>
      <c r="H9" s="2"/>
      <c r="I9" s="2"/>
    </row>
    <row r="10" spans="1:9">
      <c r="A10" s="42"/>
      <c r="B10" s="2"/>
      <c r="C10" s="2"/>
      <c r="D10" s="2"/>
      <c r="E10" s="2"/>
      <c r="F10" s="6"/>
      <c r="G10" s="6"/>
      <c r="H10" s="2"/>
      <c r="I10" s="2"/>
    </row>
    <row r="11" spans="1:9" ht="22.5" customHeight="1">
      <c r="A11" s="121" t="s">
        <v>11</v>
      </c>
      <c r="B11" s="115" t="s">
        <v>0</v>
      </c>
      <c r="C11" s="116"/>
      <c r="D11" s="117"/>
      <c r="E11" s="118" t="s">
        <v>12</v>
      </c>
      <c r="F11" s="118"/>
      <c r="G11" s="118"/>
      <c r="H11" s="118"/>
      <c r="I11" s="39" t="s">
        <v>38</v>
      </c>
    </row>
    <row r="12" spans="1:9" ht="28.5">
      <c r="A12" s="122"/>
      <c r="B12" s="39" t="s">
        <v>13</v>
      </c>
      <c r="C12" s="39" t="s">
        <v>3</v>
      </c>
      <c r="D12" s="39" t="s">
        <v>14</v>
      </c>
      <c r="E12" s="39" t="s">
        <v>1</v>
      </c>
      <c r="F12" s="7" t="s">
        <v>15</v>
      </c>
      <c r="G12" s="7" t="s">
        <v>2</v>
      </c>
      <c r="H12" s="8" t="s">
        <v>16</v>
      </c>
      <c r="I12" s="39"/>
    </row>
    <row r="13" spans="1:9">
      <c r="A13" s="43" t="s">
        <v>17</v>
      </c>
      <c r="B13" s="10">
        <v>2</v>
      </c>
      <c r="C13" s="10">
        <v>3</v>
      </c>
      <c r="D13" s="10">
        <v>4</v>
      </c>
      <c r="E13" s="10">
        <v>5</v>
      </c>
      <c r="F13" s="11" t="s">
        <v>18</v>
      </c>
      <c r="G13" s="11" t="s">
        <v>19</v>
      </c>
      <c r="H13" s="10">
        <v>8</v>
      </c>
      <c r="I13" s="10">
        <v>9</v>
      </c>
    </row>
    <row r="14" spans="1:9" ht="20.25" customHeight="1">
      <c r="A14" s="44">
        <v>43132</v>
      </c>
      <c r="B14" s="1" t="s">
        <v>39</v>
      </c>
      <c r="C14" s="22" t="str">
        <f>VLOOKUP(B14,[2]Vine!$A$5:$F$178,3,0)</f>
        <v>Vũng Tàu</v>
      </c>
      <c r="D14" s="22">
        <f>VLOOKUP(B14,[2]Vine!$A$5:$F$178,2,0)</f>
        <v>261183075</v>
      </c>
      <c r="E14" s="3" t="s">
        <v>40</v>
      </c>
      <c r="F14" s="3">
        <v>6870</v>
      </c>
      <c r="G14" s="29">
        <v>16000</v>
      </c>
      <c r="H14" s="23">
        <f t="shared" ref="H14:H33" si="0">F14*G14</f>
        <v>109920000</v>
      </c>
      <c r="I14" s="45"/>
    </row>
    <row r="15" spans="1:9" ht="20.25" customHeight="1">
      <c r="A15" s="44">
        <v>43132</v>
      </c>
      <c r="B15" s="1" t="s">
        <v>41</v>
      </c>
      <c r="C15" s="22" t="str">
        <f>VLOOKUP(B15,[2]Vine!$A$5:$F$178,3,0)</f>
        <v>Vũng Tàu</v>
      </c>
      <c r="D15" s="22">
        <f>VLOOKUP(B15,[2]Vine!$A$5:$F$178,2,0)</f>
        <v>271181056</v>
      </c>
      <c r="E15" s="3" t="s">
        <v>40</v>
      </c>
      <c r="F15" s="3">
        <v>6980</v>
      </c>
      <c r="G15" s="29">
        <v>16000</v>
      </c>
      <c r="H15" s="23">
        <f t="shared" si="0"/>
        <v>111680000</v>
      </c>
      <c r="I15" s="24"/>
    </row>
    <row r="16" spans="1:9" ht="20.25" customHeight="1">
      <c r="A16" s="44">
        <v>43132</v>
      </c>
      <c r="B16" s="1" t="s">
        <v>42</v>
      </c>
      <c r="C16" s="22" t="str">
        <f>VLOOKUP(B16,[2]Vine!$A$5:$F$178,3,0)</f>
        <v>Vũng Tàu</v>
      </c>
      <c r="D16" s="22">
        <f>VLOOKUP(B16,[2]Vine!$A$5:$F$178,2,0)</f>
        <v>260456563</v>
      </c>
      <c r="E16" s="3" t="s">
        <v>40</v>
      </c>
      <c r="F16" s="46">
        <v>6580</v>
      </c>
      <c r="G16" s="29">
        <v>16000</v>
      </c>
      <c r="H16" s="23">
        <f t="shared" si="0"/>
        <v>105280000</v>
      </c>
      <c r="I16" s="24"/>
    </row>
    <row r="17" spans="1:9" ht="20.25" customHeight="1">
      <c r="A17" s="44">
        <v>43132</v>
      </c>
      <c r="B17" s="1" t="s">
        <v>43</v>
      </c>
      <c r="C17" s="22" t="str">
        <f>VLOOKUP(B17,[2]Vine!$A$5:$F$178,3,0)</f>
        <v>Vũng Tàu</v>
      </c>
      <c r="D17" s="22">
        <f>VLOOKUP(B17,[2]Vine!$A$5:$F$178,2,0)</f>
        <v>270176960</v>
      </c>
      <c r="E17" s="3" t="s">
        <v>40</v>
      </c>
      <c r="F17" s="46">
        <v>6930</v>
      </c>
      <c r="G17" s="29">
        <v>16000</v>
      </c>
      <c r="H17" s="23">
        <f t="shared" si="0"/>
        <v>110880000</v>
      </c>
      <c r="I17" s="24"/>
    </row>
    <row r="18" spans="1:9" ht="20.25" customHeight="1">
      <c r="A18" s="44">
        <v>43136</v>
      </c>
      <c r="B18" s="1" t="s">
        <v>42</v>
      </c>
      <c r="C18" s="22" t="str">
        <f>VLOOKUP(B18,[2]Vine!$A$5:$F$178,3,0)</f>
        <v>Vũng Tàu</v>
      </c>
      <c r="D18" s="22">
        <f>VLOOKUP(B18,[2]Vine!$A$5:$F$178,2,0)</f>
        <v>260456563</v>
      </c>
      <c r="E18" s="3" t="s">
        <v>40</v>
      </c>
      <c r="F18" s="46">
        <v>6780</v>
      </c>
      <c r="G18" s="29">
        <v>16000</v>
      </c>
      <c r="H18" s="23">
        <f t="shared" si="0"/>
        <v>108480000</v>
      </c>
      <c r="I18" s="24"/>
    </row>
    <row r="19" spans="1:9" ht="20.25" customHeight="1">
      <c r="A19" s="44">
        <v>43136</v>
      </c>
      <c r="B19" s="1" t="s">
        <v>43</v>
      </c>
      <c r="C19" s="22" t="str">
        <f>VLOOKUP(B19,[2]Vine!$A$5:$F$178,3,0)</f>
        <v>Vũng Tàu</v>
      </c>
      <c r="D19" s="22">
        <f>VLOOKUP(B19,[2]Vine!$A$5:$F$178,2,0)</f>
        <v>270176960</v>
      </c>
      <c r="E19" s="3" t="s">
        <v>40</v>
      </c>
      <c r="F19" s="46">
        <v>6480</v>
      </c>
      <c r="G19" s="29">
        <v>16000</v>
      </c>
      <c r="H19" s="23">
        <f t="shared" si="0"/>
        <v>103680000</v>
      </c>
      <c r="I19" s="24"/>
    </row>
    <row r="20" spans="1:9" ht="20.25" customHeight="1">
      <c r="A20" s="44">
        <v>43136</v>
      </c>
      <c r="B20" s="1" t="s">
        <v>44</v>
      </c>
      <c r="C20" s="22" t="str">
        <f>VLOOKUP(B20,[2]Vine!$A$5:$F$178,3,0)</f>
        <v>Vũng Tàu</v>
      </c>
      <c r="D20" s="22">
        <f>VLOOKUP(B20,[2]Vine!$A$5:$F$178,2,0)</f>
        <v>270986506</v>
      </c>
      <c r="E20" s="3" t="s">
        <v>40</v>
      </c>
      <c r="F20" s="46">
        <v>6980</v>
      </c>
      <c r="G20" s="29">
        <v>16000</v>
      </c>
      <c r="H20" s="23">
        <f t="shared" si="0"/>
        <v>111680000</v>
      </c>
      <c r="I20" s="24"/>
    </row>
    <row r="21" spans="1:9" ht="20.25" customHeight="1">
      <c r="A21" s="44">
        <v>43136</v>
      </c>
      <c r="B21" s="1" t="s">
        <v>45</v>
      </c>
      <c r="C21" s="22" t="str">
        <f>VLOOKUP(B21,[2]Vine!$A$5:$F$178,3,0)</f>
        <v>Vũng Tàu</v>
      </c>
      <c r="D21" s="22">
        <f>VLOOKUP(B21,[2]Vine!$A$5:$F$178,2,0)</f>
        <v>271642418</v>
      </c>
      <c r="E21" s="3" t="s">
        <v>40</v>
      </c>
      <c r="F21" s="46">
        <v>6790</v>
      </c>
      <c r="G21" s="29">
        <v>16000</v>
      </c>
      <c r="H21" s="23">
        <f t="shared" si="0"/>
        <v>108640000</v>
      </c>
      <c r="I21" s="24"/>
    </row>
    <row r="22" spans="1:9" ht="20.25" customHeight="1">
      <c r="A22" s="44">
        <v>43136</v>
      </c>
      <c r="B22" s="1" t="s">
        <v>46</v>
      </c>
      <c r="C22" s="22" t="str">
        <f>VLOOKUP(B22,[2]Vine!$A$5:$F$178,3,0)</f>
        <v>Vũng Tàu</v>
      </c>
      <c r="D22" s="22">
        <f>VLOOKUP(B22,[2]Vine!$A$5:$F$178,2,0)</f>
        <v>273249576</v>
      </c>
      <c r="E22" s="3" t="s">
        <v>40</v>
      </c>
      <c r="F22" s="46">
        <v>6520</v>
      </c>
      <c r="G22" s="29">
        <v>16000</v>
      </c>
      <c r="H22" s="23">
        <f t="shared" si="0"/>
        <v>104320000</v>
      </c>
      <c r="I22" s="24"/>
    </row>
    <row r="23" spans="1:9" ht="20.25" customHeight="1">
      <c r="A23" s="44">
        <v>43139</v>
      </c>
      <c r="B23" s="1" t="s">
        <v>42</v>
      </c>
      <c r="C23" s="22" t="str">
        <f>VLOOKUP(B23,[2]Vine!$A$5:$F$178,3,0)</f>
        <v>Vũng Tàu</v>
      </c>
      <c r="D23" s="22">
        <f>VLOOKUP(B23,[2]Vine!$A$5:$F$178,2,0)</f>
        <v>260456563</v>
      </c>
      <c r="E23" s="3" t="s">
        <v>40</v>
      </c>
      <c r="F23" s="46">
        <v>7015</v>
      </c>
      <c r="G23" s="29">
        <v>16000</v>
      </c>
      <c r="H23" s="23">
        <f t="shared" si="0"/>
        <v>112240000</v>
      </c>
      <c r="I23" s="24"/>
    </row>
    <row r="24" spans="1:9" ht="20.25" customHeight="1">
      <c r="A24" s="44">
        <v>43139</v>
      </c>
      <c r="B24" s="1" t="s">
        <v>39</v>
      </c>
      <c r="C24" s="22" t="str">
        <f>VLOOKUP(B24,[2]Vine!$A$5:$F$178,3,0)</f>
        <v>Vũng Tàu</v>
      </c>
      <c r="D24" s="22">
        <f>VLOOKUP(B24,[2]Vine!$A$5:$F$178,2,0)</f>
        <v>261183075</v>
      </c>
      <c r="E24" s="3" t="s">
        <v>40</v>
      </c>
      <c r="F24" s="46">
        <v>7150</v>
      </c>
      <c r="G24" s="29">
        <v>16000</v>
      </c>
      <c r="H24" s="23">
        <f t="shared" si="0"/>
        <v>114400000</v>
      </c>
      <c r="I24" s="24"/>
    </row>
    <row r="25" spans="1:9" ht="20.25" customHeight="1">
      <c r="A25" s="44">
        <v>43139</v>
      </c>
      <c r="B25" s="1" t="s">
        <v>41</v>
      </c>
      <c r="C25" s="22" t="str">
        <f>VLOOKUP(B25,[2]Vine!$A$5:$F$178,3,0)</f>
        <v>Vũng Tàu</v>
      </c>
      <c r="D25" s="22">
        <f>VLOOKUP(B25,[2]Vine!$A$5:$F$178,2,0)</f>
        <v>271181056</v>
      </c>
      <c r="E25" s="3" t="s">
        <v>40</v>
      </c>
      <c r="F25" s="46">
        <v>6850</v>
      </c>
      <c r="G25" s="29">
        <v>16000</v>
      </c>
      <c r="H25" s="23">
        <f t="shared" si="0"/>
        <v>109600000</v>
      </c>
      <c r="I25" s="24"/>
    </row>
    <row r="26" spans="1:9" ht="20.25" customHeight="1">
      <c r="A26" s="44">
        <v>43139</v>
      </c>
      <c r="B26" s="1" t="s">
        <v>44</v>
      </c>
      <c r="C26" s="22" t="str">
        <f>VLOOKUP(B26,[2]Vine!$A$5:$F$178,3,0)</f>
        <v>Vũng Tàu</v>
      </c>
      <c r="D26" s="22">
        <f>VLOOKUP(B26,[2]Vine!$A$5:$F$178,2,0)</f>
        <v>270986506</v>
      </c>
      <c r="E26" s="3" t="s">
        <v>40</v>
      </c>
      <c r="F26" s="46">
        <v>6780</v>
      </c>
      <c r="G26" s="29">
        <v>16000</v>
      </c>
      <c r="H26" s="23">
        <f t="shared" si="0"/>
        <v>108480000</v>
      </c>
      <c r="I26" s="24"/>
    </row>
    <row r="27" spans="1:9" ht="20.25" customHeight="1">
      <c r="A27" s="44">
        <v>43143</v>
      </c>
      <c r="B27" s="1" t="s">
        <v>41</v>
      </c>
      <c r="C27" s="22" t="str">
        <f>VLOOKUP(B27,[2]Vine!$A$5:$F$178,3,0)</f>
        <v>Vũng Tàu</v>
      </c>
      <c r="D27" s="22">
        <f>VLOOKUP(B27,[2]Vine!$A$5:$F$178,2,0)</f>
        <v>271181056</v>
      </c>
      <c r="E27" s="3" t="s">
        <v>40</v>
      </c>
      <c r="F27" s="46">
        <v>7046</v>
      </c>
      <c r="G27" s="29">
        <v>16000</v>
      </c>
      <c r="H27" s="23">
        <f t="shared" si="0"/>
        <v>112736000</v>
      </c>
      <c r="I27" s="24"/>
    </row>
    <row r="28" spans="1:9" ht="20.25" customHeight="1">
      <c r="A28" s="44">
        <v>43143</v>
      </c>
      <c r="B28" s="1" t="s">
        <v>46</v>
      </c>
      <c r="C28" s="22" t="str">
        <f>VLOOKUP(B28,[2]Vine!$A$5:$F$178,3,0)</f>
        <v>Vũng Tàu</v>
      </c>
      <c r="D28" s="22">
        <f>VLOOKUP(B28,[2]Vine!$A$5:$F$178,2,0)</f>
        <v>273249576</v>
      </c>
      <c r="E28" s="3" t="s">
        <v>40</v>
      </c>
      <c r="F28" s="46">
        <v>7158</v>
      </c>
      <c r="G28" s="29">
        <v>16000</v>
      </c>
      <c r="H28" s="23">
        <f t="shared" si="0"/>
        <v>114528000</v>
      </c>
      <c r="I28" s="24"/>
    </row>
    <row r="29" spans="1:9" ht="20.25" customHeight="1">
      <c r="A29" s="44">
        <v>43143</v>
      </c>
      <c r="B29" s="1" t="s">
        <v>42</v>
      </c>
      <c r="C29" s="22" t="str">
        <f>VLOOKUP(B29,[2]Vine!$A$5:$F$178,3,0)</f>
        <v>Vũng Tàu</v>
      </c>
      <c r="D29" s="22">
        <f>VLOOKUP(B29,[2]Vine!$A$5:$F$178,2,0)</f>
        <v>260456563</v>
      </c>
      <c r="E29" s="3" t="s">
        <v>40</v>
      </c>
      <c r="F29" s="46">
        <v>7250</v>
      </c>
      <c r="G29" s="29">
        <v>16000</v>
      </c>
      <c r="H29" s="23">
        <f t="shared" si="0"/>
        <v>116000000</v>
      </c>
      <c r="I29" s="24"/>
    </row>
    <row r="30" spans="1:9" ht="20.25" customHeight="1">
      <c r="A30" s="44">
        <v>43143</v>
      </c>
      <c r="B30" s="1" t="s">
        <v>39</v>
      </c>
      <c r="C30" s="22" t="str">
        <f>VLOOKUP(B30,[2]Vine!$A$5:$F$178,3,0)</f>
        <v>Vũng Tàu</v>
      </c>
      <c r="D30" s="22">
        <f>VLOOKUP(B30,[2]Vine!$A$5:$F$178,2,0)</f>
        <v>261183075</v>
      </c>
      <c r="E30" s="3" t="s">
        <v>40</v>
      </c>
      <c r="F30" s="46">
        <v>6853</v>
      </c>
      <c r="G30" s="29">
        <v>16000</v>
      </c>
      <c r="H30" s="23">
        <f t="shared" si="0"/>
        <v>109648000</v>
      </c>
      <c r="I30" s="24"/>
    </row>
    <row r="31" spans="1:9" ht="20.25" customHeight="1">
      <c r="A31" s="44">
        <v>43151</v>
      </c>
      <c r="B31" s="1" t="s">
        <v>41</v>
      </c>
      <c r="C31" s="22" t="str">
        <f>VLOOKUP(B31,[2]Vine!$A$5:$F$178,3,0)</f>
        <v>Vũng Tàu</v>
      </c>
      <c r="D31" s="22">
        <f>VLOOKUP(B31,[2]Vine!$A$5:$F$178,2,0)</f>
        <v>271181056</v>
      </c>
      <c r="E31" s="3" t="s">
        <v>40</v>
      </c>
      <c r="F31" s="46">
        <v>7140</v>
      </c>
      <c r="G31" s="29">
        <v>16000</v>
      </c>
      <c r="H31" s="23">
        <f t="shared" si="0"/>
        <v>114240000</v>
      </c>
      <c r="I31" s="24"/>
    </row>
    <row r="32" spans="1:9" ht="20.25" customHeight="1">
      <c r="A32" s="44">
        <v>43151</v>
      </c>
      <c r="B32" s="1" t="s">
        <v>44</v>
      </c>
      <c r="C32" s="22" t="str">
        <f>VLOOKUP(B32,[2]Vine!$A$5:$F$178,3,0)</f>
        <v>Vũng Tàu</v>
      </c>
      <c r="D32" s="22">
        <f>VLOOKUP(B32,[2]Vine!$A$5:$F$178,2,0)</f>
        <v>270986506</v>
      </c>
      <c r="E32" s="3" t="s">
        <v>40</v>
      </c>
      <c r="F32" s="46">
        <v>6540</v>
      </c>
      <c r="G32" s="29">
        <v>16000</v>
      </c>
      <c r="H32" s="23">
        <f t="shared" si="0"/>
        <v>104640000</v>
      </c>
      <c r="I32" s="24"/>
    </row>
    <row r="33" spans="1:9" ht="20.25" customHeight="1">
      <c r="A33" s="44">
        <v>43151</v>
      </c>
      <c r="B33" s="1" t="s">
        <v>45</v>
      </c>
      <c r="C33" s="22" t="str">
        <f>VLOOKUP(B33,[2]Vine!$A$5:$F$178,3,0)</f>
        <v>Vũng Tàu</v>
      </c>
      <c r="D33" s="22">
        <f>VLOOKUP(B33,[2]Vine!$A$5:$F$178,2,0)</f>
        <v>271642418</v>
      </c>
      <c r="E33" s="3" t="s">
        <v>40</v>
      </c>
      <c r="F33" s="46">
        <f>12000*11.5-SUM(F14:F32)</f>
        <v>7308</v>
      </c>
      <c r="G33" s="29">
        <v>16000</v>
      </c>
      <c r="H33" s="23">
        <f t="shared" si="0"/>
        <v>116928000</v>
      </c>
      <c r="I33" s="24"/>
    </row>
    <row r="34" spans="1:9" ht="20.25" customHeight="1">
      <c r="A34" s="44"/>
      <c r="B34" s="26"/>
      <c r="C34" s="22"/>
      <c r="D34" s="22"/>
      <c r="E34" s="3"/>
      <c r="F34" s="3"/>
      <c r="G34" s="29"/>
      <c r="H34" s="23"/>
      <c r="I34" s="23"/>
    </row>
    <row r="35" spans="1:9" ht="18.75" customHeight="1">
      <c r="A35" s="42" t="s">
        <v>20</v>
      </c>
      <c r="B35" s="2"/>
      <c r="C35" s="12">
        <f>SUM(H14:H34)</f>
        <v>2208000000</v>
      </c>
      <c r="D35" s="12"/>
      <c r="E35" s="2"/>
      <c r="F35" s="6"/>
      <c r="G35" s="6"/>
      <c r="H35" s="2"/>
      <c r="I35" s="2"/>
    </row>
    <row r="36" spans="1:9" ht="19.5" customHeight="1">
      <c r="A36" s="42"/>
      <c r="B36" s="2"/>
      <c r="C36" s="13"/>
      <c r="D36" s="6"/>
      <c r="E36" s="2"/>
      <c r="F36" s="6"/>
      <c r="G36" s="14" t="s">
        <v>37</v>
      </c>
      <c r="H36" s="15"/>
      <c r="I36" s="15"/>
    </row>
    <row r="37" spans="1:9">
      <c r="A37" s="42"/>
      <c r="B37" s="16" t="s">
        <v>21</v>
      </c>
      <c r="C37" s="2"/>
      <c r="D37" s="2"/>
      <c r="E37" s="2"/>
      <c r="F37" s="6"/>
      <c r="G37" s="17" t="s">
        <v>22</v>
      </c>
      <c r="H37" s="2"/>
      <c r="I37" s="2"/>
    </row>
    <row r="38" spans="1:9">
      <c r="A38" s="42"/>
      <c r="B38" s="18" t="s">
        <v>23</v>
      </c>
      <c r="C38" s="2"/>
      <c r="D38" s="19"/>
      <c r="E38" s="2"/>
      <c r="F38" s="6"/>
      <c r="G38" s="20" t="s">
        <v>24</v>
      </c>
      <c r="H38" s="2"/>
      <c r="I38" s="2"/>
    </row>
    <row r="39" spans="1:9">
      <c r="A39" s="42"/>
      <c r="B39" s="18"/>
      <c r="C39" s="2"/>
      <c r="D39" s="19"/>
      <c r="E39" s="2"/>
      <c r="F39" s="6"/>
      <c r="G39" s="20"/>
      <c r="H39" s="2"/>
      <c r="I39" s="2"/>
    </row>
    <row r="40" spans="1:9">
      <c r="A40" s="42"/>
      <c r="B40" s="18"/>
      <c r="C40" s="2"/>
      <c r="D40" s="19"/>
      <c r="E40" s="2"/>
      <c r="F40" s="6"/>
      <c r="G40" s="20"/>
      <c r="H40" s="2"/>
      <c r="I40" s="2"/>
    </row>
    <row r="41" spans="1:9">
      <c r="A41" s="42"/>
      <c r="B41" s="18"/>
      <c r="C41" s="2"/>
      <c r="D41" s="19"/>
      <c r="E41" s="2"/>
      <c r="F41" s="6"/>
      <c r="G41" s="20"/>
      <c r="H41" s="2"/>
      <c r="I41" s="2"/>
    </row>
    <row r="42" spans="1:9">
      <c r="A42" s="42"/>
      <c r="B42" s="18"/>
      <c r="C42" s="2"/>
      <c r="D42" s="19"/>
      <c r="E42" s="2"/>
      <c r="F42" s="6"/>
      <c r="G42" s="20"/>
      <c r="H42" s="2"/>
      <c r="I42" s="2"/>
    </row>
    <row r="43" spans="1:9">
      <c r="A43" s="42"/>
      <c r="B43" s="18"/>
      <c r="C43" s="2"/>
      <c r="D43" s="19"/>
      <c r="E43" s="2"/>
      <c r="F43" s="6"/>
      <c r="G43" s="20"/>
      <c r="H43" s="2"/>
      <c r="I43" s="2"/>
    </row>
    <row r="44" spans="1:9" ht="17.25" customHeight="1">
      <c r="A44" s="42"/>
      <c r="B44" s="21" t="s">
        <v>47</v>
      </c>
      <c r="C44" s="21"/>
      <c r="D44" s="2"/>
      <c r="E44" s="2"/>
      <c r="F44" s="102"/>
      <c r="G44" s="102"/>
      <c r="H44" s="102"/>
      <c r="I44" s="2"/>
    </row>
    <row r="45" spans="1:9">
      <c r="A45" s="47" t="s">
        <v>48</v>
      </c>
      <c r="B45" s="2"/>
      <c r="C45" s="2"/>
      <c r="D45" s="2"/>
      <c r="E45" s="2"/>
      <c r="F45" s="6"/>
      <c r="G45" s="6"/>
      <c r="H45" s="2"/>
      <c r="I45" s="2"/>
    </row>
    <row r="46" spans="1:9" ht="33.75" customHeight="1">
      <c r="A46" s="119" t="s">
        <v>49</v>
      </c>
      <c r="B46" s="120"/>
      <c r="C46" s="120"/>
      <c r="D46" s="120"/>
      <c r="E46" s="120"/>
      <c r="F46" s="120"/>
      <c r="G46" s="120"/>
      <c r="H46" s="120"/>
      <c r="I46" s="120"/>
    </row>
    <row r="47" spans="1:9" ht="33.75" customHeight="1">
      <c r="A47" s="119" t="s">
        <v>50</v>
      </c>
      <c r="B47" s="119"/>
      <c r="C47" s="119"/>
      <c r="D47" s="119"/>
      <c r="E47" s="119"/>
      <c r="F47" s="119"/>
      <c r="G47" s="119"/>
      <c r="H47" s="119"/>
      <c r="I47" s="119"/>
    </row>
  </sheetData>
  <mergeCells count="9">
    <mergeCell ref="F44:H44"/>
    <mergeCell ref="A46:I46"/>
    <mergeCell ref="A47:I47"/>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3" bottom="0.4" header="0.3" footer="0.4"/>
  <pageSetup scale="95" orientation="landscape" r:id="rId1"/>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C16" sqref="C16"/>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51</v>
      </c>
      <c r="B4" s="111"/>
      <c r="C4" s="111"/>
      <c r="D4" s="111"/>
      <c r="E4" s="111"/>
      <c r="F4" s="111"/>
      <c r="G4" s="112"/>
      <c r="H4" s="109"/>
      <c r="I4" s="110"/>
    </row>
    <row r="5" spans="1:11" ht="20.25">
      <c r="C5" s="5"/>
      <c r="D5" s="5"/>
    </row>
    <row r="6" spans="1:11">
      <c r="A6" s="4" t="s">
        <v>6</v>
      </c>
      <c r="E6" s="2" t="s">
        <v>7</v>
      </c>
    </row>
    <row r="7" spans="1:11">
      <c r="A7" s="4" t="s">
        <v>8</v>
      </c>
    </row>
    <row r="8" spans="1:11">
      <c r="A8" s="4" t="s">
        <v>9</v>
      </c>
    </row>
    <row r="9" spans="1:11">
      <c r="A9" s="4" t="s">
        <v>10</v>
      </c>
    </row>
    <row r="10" spans="1:11" ht="9.75" customHeight="1"/>
    <row r="11" spans="1:11">
      <c r="A11" s="113" t="s">
        <v>11</v>
      </c>
      <c r="B11" s="115" t="s">
        <v>0</v>
      </c>
      <c r="C11" s="116"/>
      <c r="D11" s="117"/>
      <c r="E11" s="118" t="s">
        <v>12</v>
      </c>
      <c r="F11" s="118"/>
      <c r="G11" s="118"/>
      <c r="H11" s="118"/>
      <c r="I11" s="41" t="s">
        <v>29</v>
      </c>
    </row>
    <row r="12" spans="1:11" ht="25.5" customHeight="1">
      <c r="A12" s="114"/>
      <c r="B12" s="41" t="s">
        <v>13</v>
      </c>
      <c r="C12" s="41" t="s">
        <v>3</v>
      </c>
      <c r="D12" s="41" t="s">
        <v>14</v>
      </c>
      <c r="E12" s="41" t="s">
        <v>1</v>
      </c>
      <c r="F12" s="7" t="s">
        <v>15</v>
      </c>
      <c r="G12" s="7" t="s">
        <v>2</v>
      </c>
      <c r="H12" s="8" t="s">
        <v>16</v>
      </c>
      <c r="I12" s="41"/>
    </row>
    <row r="13" spans="1:11" ht="12.75" customHeight="1">
      <c r="A13" s="9" t="s">
        <v>17</v>
      </c>
      <c r="B13" s="10">
        <v>2</v>
      </c>
      <c r="C13" s="10">
        <v>3</v>
      </c>
      <c r="D13" s="10">
        <v>4</v>
      </c>
      <c r="E13" s="10">
        <v>5</v>
      </c>
      <c r="F13" s="11" t="s">
        <v>18</v>
      </c>
      <c r="G13" s="11" t="s">
        <v>19</v>
      </c>
      <c r="H13" s="10">
        <v>8</v>
      </c>
      <c r="I13" s="10">
        <v>9</v>
      </c>
    </row>
    <row r="14" spans="1:11" s="30" customFormat="1" ht="18" customHeight="1">
      <c r="A14" s="28">
        <v>43153</v>
      </c>
      <c r="B14" s="1" t="s">
        <v>25</v>
      </c>
      <c r="C14" s="22" t="str">
        <f>VLOOKUP(B14,[1]Vine!$A$5:$F$178,3,0)</f>
        <v>Phan Thiết - Bình Thuận</v>
      </c>
      <c r="D14" s="22">
        <f>VLOOKUP(B14,[1]Vine!$A$5:$F$178,2,0)</f>
        <v>260178873</v>
      </c>
      <c r="E14" s="3" t="s">
        <v>26</v>
      </c>
      <c r="F14" s="3">
        <v>15780</v>
      </c>
      <c r="G14" s="29">
        <v>16000</v>
      </c>
      <c r="H14" s="23">
        <f t="shared" ref="H14:H23" si="0">F14*G14</f>
        <v>252480000</v>
      </c>
      <c r="I14" s="24"/>
      <c r="K14" s="31"/>
    </row>
    <row r="15" spans="1:11" ht="18" customHeight="1">
      <c r="A15" s="28">
        <v>43153</v>
      </c>
      <c r="B15" s="1" t="s">
        <v>30</v>
      </c>
      <c r="C15" s="22" t="str">
        <f>VLOOKUP(B15,[1]Vine!$A$5:$F$178,3,0)</f>
        <v>Hàm Tân - Bình Thuận</v>
      </c>
      <c r="D15" s="22">
        <f>VLOOKUP(B15,[1]Vine!$A$5:$F$178,2,0)</f>
        <v>260690910</v>
      </c>
      <c r="E15" s="3" t="s">
        <v>26</v>
      </c>
      <c r="F15" s="3">
        <v>15980</v>
      </c>
      <c r="G15" s="29">
        <v>16000</v>
      </c>
      <c r="H15" s="23">
        <f t="shared" si="0"/>
        <v>255680000</v>
      </c>
      <c r="I15" s="24"/>
    </row>
    <row r="16" spans="1:11" ht="18" customHeight="1">
      <c r="A16" s="28">
        <v>43153</v>
      </c>
      <c r="B16" s="1" t="s">
        <v>28</v>
      </c>
      <c r="C16" s="22" t="str">
        <f>VLOOKUP(B16,[1]Vine!$A$5:$F$178,3,0)</f>
        <v>Long Hương - Bình Thuận</v>
      </c>
      <c r="D16" s="22" t="str">
        <f>VLOOKUP(B16,[1]Vine!$A$5:$F$178,2,0)</f>
        <v>020714486</v>
      </c>
      <c r="E16" s="3" t="s">
        <v>26</v>
      </c>
      <c r="F16" s="3">
        <v>15890</v>
      </c>
      <c r="G16" s="29">
        <v>16000</v>
      </c>
      <c r="H16" s="23">
        <f t="shared" si="0"/>
        <v>254240000</v>
      </c>
      <c r="I16" s="24"/>
    </row>
    <row r="17" spans="1:13" ht="18" customHeight="1">
      <c r="A17" s="28">
        <v>43156</v>
      </c>
      <c r="B17" s="1" t="s">
        <v>27</v>
      </c>
      <c r="C17" s="22" t="str">
        <f>VLOOKUP(B17,[1]Vine!$A$5:$F$178,3,0)</f>
        <v>Phan Thiết - Bình Thuận</v>
      </c>
      <c r="D17" s="22">
        <f>VLOOKUP(B17,[1]Vine!$A$5:$F$178,2,0)</f>
        <v>260850613</v>
      </c>
      <c r="E17" s="3" t="s">
        <v>26</v>
      </c>
      <c r="F17" s="3">
        <v>15780</v>
      </c>
      <c r="G17" s="29">
        <v>16000</v>
      </c>
      <c r="H17" s="23">
        <f t="shared" si="0"/>
        <v>252480000</v>
      </c>
      <c r="I17" s="24"/>
    </row>
    <row r="18" spans="1:13" ht="18" customHeight="1">
      <c r="A18" s="28">
        <v>43156</v>
      </c>
      <c r="B18" s="1" t="s">
        <v>30</v>
      </c>
      <c r="C18" s="22" t="str">
        <f>VLOOKUP(B18,[1]Vine!$A$5:$F$178,3,0)</f>
        <v>Hàm Tân - Bình Thuận</v>
      </c>
      <c r="D18" s="22">
        <f>VLOOKUP(B18,[1]Vine!$A$5:$F$178,2,0)</f>
        <v>260690910</v>
      </c>
      <c r="E18" s="3" t="s">
        <v>26</v>
      </c>
      <c r="F18" s="3">
        <v>15860</v>
      </c>
      <c r="G18" s="29">
        <v>16000</v>
      </c>
      <c r="H18" s="23">
        <f t="shared" si="0"/>
        <v>253760000</v>
      </c>
      <c r="I18" s="24"/>
      <c r="L18" s="32"/>
    </row>
    <row r="19" spans="1:13" ht="18" customHeight="1">
      <c r="A19" s="28">
        <v>43156</v>
      </c>
      <c r="B19" s="1" t="s">
        <v>28</v>
      </c>
      <c r="C19" s="22" t="str">
        <f>VLOOKUP(B19,[1]Vine!$A$5:$F$178,3,0)</f>
        <v>Long Hương - Bình Thuận</v>
      </c>
      <c r="D19" s="22" t="str">
        <f>VLOOKUP(B19,[1]Vine!$A$5:$F$178,2,0)</f>
        <v>020714486</v>
      </c>
      <c r="E19" s="3" t="s">
        <v>26</v>
      </c>
      <c r="F19" s="3">
        <v>15730</v>
      </c>
      <c r="G19" s="29">
        <v>16000</v>
      </c>
      <c r="H19" s="23">
        <f t="shared" si="0"/>
        <v>251680000</v>
      </c>
      <c r="I19" s="24"/>
    </row>
    <row r="20" spans="1:13" ht="18" customHeight="1">
      <c r="A20" s="28">
        <v>43160</v>
      </c>
      <c r="B20" s="1" t="s">
        <v>28</v>
      </c>
      <c r="C20" s="22" t="str">
        <f>VLOOKUP(B20,[1]Vine!$A$5:$F$178,3,0)</f>
        <v>Long Hương - Bình Thuận</v>
      </c>
      <c r="D20" s="22" t="str">
        <f>VLOOKUP(B20,[1]Vine!$A$5:$F$178,2,0)</f>
        <v>020714486</v>
      </c>
      <c r="E20" s="3" t="s">
        <v>26</v>
      </c>
      <c r="F20" s="3">
        <v>15860</v>
      </c>
      <c r="G20" s="29">
        <v>16000</v>
      </c>
      <c r="H20" s="23">
        <f t="shared" si="0"/>
        <v>253760000</v>
      </c>
      <c r="I20" s="24"/>
    </row>
    <row r="21" spans="1:13" ht="18" customHeight="1">
      <c r="A21" s="28">
        <v>43160</v>
      </c>
      <c r="B21" s="1" t="s">
        <v>27</v>
      </c>
      <c r="C21" s="22" t="str">
        <f>VLOOKUP(B21,[1]Vine!$A$5:$F$178,3,0)</f>
        <v>Phan Thiết - Bình Thuận</v>
      </c>
      <c r="D21" s="22">
        <f>VLOOKUP(B21,[1]Vine!$A$5:$F$178,2,0)</f>
        <v>260850613</v>
      </c>
      <c r="E21" s="3" t="s">
        <v>26</v>
      </c>
      <c r="F21" s="3">
        <v>15820</v>
      </c>
      <c r="G21" s="29">
        <v>16000</v>
      </c>
      <c r="H21" s="23">
        <f t="shared" si="0"/>
        <v>253120000</v>
      </c>
      <c r="I21" s="24"/>
    </row>
    <row r="22" spans="1:13" ht="18" customHeight="1">
      <c r="A22" s="28">
        <v>43164</v>
      </c>
      <c r="B22" s="1" t="s">
        <v>30</v>
      </c>
      <c r="C22" s="22" t="str">
        <f>VLOOKUP(B22,[1]Vine!$A$5:$F$178,3,0)</f>
        <v>Hàm Tân - Bình Thuận</v>
      </c>
      <c r="D22" s="22">
        <f>VLOOKUP(B22,[1]Vine!$A$5:$F$178,2,0)</f>
        <v>260690910</v>
      </c>
      <c r="E22" s="3" t="s">
        <v>26</v>
      </c>
      <c r="F22" s="3">
        <v>15960</v>
      </c>
      <c r="G22" s="29">
        <v>16000</v>
      </c>
      <c r="H22" s="23">
        <f t="shared" si="0"/>
        <v>255360000</v>
      </c>
      <c r="I22" s="24"/>
    </row>
    <row r="23" spans="1:13" ht="18" customHeight="1">
      <c r="A23" s="28">
        <v>43164</v>
      </c>
      <c r="B23" s="1" t="s">
        <v>28</v>
      </c>
      <c r="C23" s="22" t="str">
        <f>VLOOKUP(B23,[1]Vine!$A$5:$F$178,3,0)</f>
        <v>Long Hương - Bình Thuận</v>
      </c>
      <c r="D23" s="22" t="str">
        <f>VLOOKUP(B23,[1]Vine!$A$5:$F$178,2,0)</f>
        <v>020714486</v>
      </c>
      <c r="E23" s="3" t="s">
        <v>26</v>
      </c>
      <c r="F23" s="3">
        <f>52780*3-SUM(F14:F22)</f>
        <v>15680</v>
      </c>
      <c r="G23" s="29">
        <v>16000</v>
      </c>
      <c r="H23" s="23">
        <f t="shared" si="0"/>
        <v>250880000</v>
      </c>
      <c r="I23" s="24"/>
      <c r="L23" s="32"/>
    </row>
    <row r="24" spans="1:13" ht="12.75" customHeight="1">
      <c r="A24" s="25"/>
      <c r="B24" s="26"/>
      <c r="C24" s="22"/>
      <c r="D24" s="22"/>
      <c r="E24" s="3"/>
      <c r="F24" s="3"/>
      <c r="G24" s="29"/>
      <c r="H24" s="23"/>
      <c r="I24" s="23"/>
      <c r="K24" s="33"/>
      <c r="L24" s="32"/>
    </row>
    <row r="25" spans="1:13" ht="24" customHeight="1">
      <c r="A25" s="4" t="s">
        <v>20</v>
      </c>
      <c r="C25" s="12">
        <f>SUM(H14:H24)</f>
        <v>2533440000</v>
      </c>
      <c r="D25" s="12"/>
      <c r="K25" s="33"/>
      <c r="L25" s="33"/>
    </row>
    <row r="26" spans="1:13" ht="15.75" customHeight="1">
      <c r="C26" s="13"/>
      <c r="D26" s="6"/>
      <c r="G26" s="14" t="s">
        <v>52</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ht="22.5" customHeight="1">
      <c r="B31" s="21"/>
      <c r="D31" s="19"/>
      <c r="G31" s="20"/>
    </row>
    <row r="32" spans="1:13" ht="22.5" customHeight="1">
      <c r="B32" s="21"/>
      <c r="D32" s="19"/>
      <c r="G32" s="20"/>
    </row>
    <row r="33" spans="1:13">
      <c r="B33" s="21" t="s">
        <v>47</v>
      </c>
      <c r="D33" s="19"/>
      <c r="G33" s="20"/>
    </row>
    <row r="34" spans="1:13" ht="12" customHeight="1">
      <c r="B34" s="18"/>
      <c r="D34" s="19"/>
      <c r="G34" s="20"/>
    </row>
    <row r="35" spans="1:13" s="2" customFormat="1">
      <c r="A35" s="4"/>
      <c r="B35" s="18"/>
      <c r="D35" s="19"/>
      <c r="F35" s="6"/>
      <c r="G35" s="20"/>
      <c r="J35"/>
      <c r="K35"/>
      <c r="L35"/>
      <c r="M35"/>
    </row>
    <row r="36" spans="1:13" s="2" customFormat="1">
      <c r="A36" s="4"/>
      <c r="B36" s="21"/>
      <c r="C36" s="21"/>
      <c r="F36" s="102"/>
      <c r="G36" s="102"/>
      <c r="H36" s="102"/>
      <c r="J36"/>
      <c r="K36"/>
      <c r="L36"/>
      <c r="M36"/>
    </row>
    <row r="37" spans="1:13" s="2" customFormat="1">
      <c r="A37" s="4"/>
      <c r="B37" s="21"/>
      <c r="C37" s="21"/>
      <c r="F37" s="40"/>
      <c r="G37" s="40"/>
      <c r="H37" s="40"/>
      <c r="J37"/>
      <c r="K37"/>
      <c r="L37"/>
      <c r="M37"/>
    </row>
  </sheetData>
  <mergeCells count="7">
    <mergeCell ref="F36:H36"/>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 bottom="0" header="0" footer="0"/>
  <pageSetup paperSize="9" scale="95" orientation="landscape" r:id="rId1"/>
</worksheet>
</file>

<file path=xl/worksheets/sheet5.xml><?xml version="1.0" encoding="utf-8"?>
<worksheet xmlns="http://schemas.openxmlformats.org/spreadsheetml/2006/main" xmlns:r="http://schemas.openxmlformats.org/officeDocument/2006/relationships">
  <dimension ref="A1:M56"/>
  <sheetViews>
    <sheetView workbookViewId="0">
      <selection activeCell="K20" sqref="K20"/>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53</v>
      </c>
      <c r="B4" s="111"/>
      <c r="C4" s="111"/>
      <c r="D4" s="111"/>
      <c r="E4" s="111"/>
      <c r="F4" s="111"/>
      <c r="G4" s="112"/>
      <c r="H4" s="109"/>
      <c r="I4" s="110"/>
    </row>
    <row r="5" spans="1:11" ht="20.25">
      <c r="C5" s="5"/>
      <c r="D5" s="5"/>
    </row>
    <row r="6" spans="1:11" ht="17.25" customHeight="1">
      <c r="A6" s="4" t="s">
        <v>6</v>
      </c>
      <c r="E6" s="2" t="s">
        <v>7</v>
      </c>
    </row>
    <row r="7" spans="1:11" ht="17.25" customHeight="1">
      <c r="A7" s="4" t="s">
        <v>8</v>
      </c>
    </row>
    <row r="8" spans="1:11" ht="17.25" customHeight="1">
      <c r="A8" s="4" t="s">
        <v>9</v>
      </c>
    </row>
    <row r="9" spans="1:11" ht="17.25" customHeight="1">
      <c r="A9" s="4" t="s">
        <v>10</v>
      </c>
    </row>
    <row r="10" spans="1:11" ht="7.5" customHeight="1"/>
    <row r="11" spans="1:11" ht="21" customHeight="1">
      <c r="A11" s="113" t="s">
        <v>11</v>
      </c>
      <c r="B11" s="115" t="s">
        <v>0</v>
      </c>
      <c r="C11" s="116"/>
      <c r="D11" s="117"/>
      <c r="E11" s="118" t="s">
        <v>12</v>
      </c>
      <c r="F11" s="118"/>
      <c r="G11" s="118"/>
      <c r="H11" s="118"/>
      <c r="I11" s="49" t="s">
        <v>29</v>
      </c>
    </row>
    <row r="12" spans="1:11" ht="39.75" customHeight="1">
      <c r="A12" s="114"/>
      <c r="B12" s="49" t="s">
        <v>13</v>
      </c>
      <c r="C12" s="49" t="s">
        <v>3</v>
      </c>
      <c r="D12" s="49" t="s">
        <v>14</v>
      </c>
      <c r="E12" s="49" t="s">
        <v>1</v>
      </c>
      <c r="F12" s="7" t="s">
        <v>15</v>
      </c>
      <c r="G12" s="7" t="s">
        <v>2</v>
      </c>
      <c r="H12" s="8" t="s">
        <v>16</v>
      </c>
      <c r="I12" s="49"/>
    </row>
    <row r="13" spans="1:11" ht="14.25" customHeight="1">
      <c r="A13" s="9" t="s">
        <v>17</v>
      </c>
      <c r="B13" s="10">
        <v>2</v>
      </c>
      <c r="C13" s="10">
        <v>3</v>
      </c>
      <c r="D13" s="10">
        <v>4</v>
      </c>
      <c r="E13" s="10">
        <v>5</v>
      </c>
      <c r="F13" s="11" t="s">
        <v>18</v>
      </c>
      <c r="G13" s="11" t="s">
        <v>19</v>
      </c>
      <c r="H13" s="10">
        <v>8</v>
      </c>
      <c r="I13" s="10">
        <v>9</v>
      </c>
    </row>
    <row r="14" spans="1:11" s="30" customFormat="1" ht="22.5" customHeight="1">
      <c r="A14" s="28">
        <v>43156</v>
      </c>
      <c r="B14" s="1" t="s">
        <v>25</v>
      </c>
      <c r="C14" s="22" t="str">
        <f>VLOOKUP(B14,[1]Vine!$A$5:$F$178,3,0)</f>
        <v>Phan Thiết - Bình Thuận</v>
      </c>
      <c r="D14" s="22">
        <f>VLOOKUP(B14,[1]Vine!$A$5:$F$178,2,0)</f>
        <v>260178873</v>
      </c>
      <c r="E14" s="3" t="s">
        <v>26</v>
      </c>
      <c r="F14" s="3">
        <v>12603</v>
      </c>
      <c r="G14" s="29">
        <v>15500</v>
      </c>
      <c r="H14" s="23">
        <f t="shared" ref="H14:H44" si="0">F14*G14</f>
        <v>195346500</v>
      </c>
      <c r="I14" s="24"/>
      <c r="K14" s="31"/>
    </row>
    <row r="15" spans="1:11" ht="22.5" customHeight="1">
      <c r="A15" s="28">
        <v>43156</v>
      </c>
      <c r="B15" s="1" t="s">
        <v>30</v>
      </c>
      <c r="C15" s="22" t="str">
        <f>VLOOKUP(B15,[1]Vine!$A$5:$F$178,3,0)</f>
        <v>Hàm Tân - Bình Thuận</v>
      </c>
      <c r="D15" s="22">
        <f>VLOOKUP(B15,[1]Vine!$A$5:$F$178,2,0)</f>
        <v>260690910</v>
      </c>
      <c r="E15" s="3" t="s">
        <v>26</v>
      </c>
      <c r="F15" s="3">
        <v>12789</v>
      </c>
      <c r="G15" s="29">
        <v>15500</v>
      </c>
      <c r="H15" s="23">
        <f t="shared" si="0"/>
        <v>198229500</v>
      </c>
      <c r="I15" s="24"/>
    </row>
    <row r="16" spans="1:11" ht="22.5" customHeight="1">
      <c r="A16" s="28">
        <v>43156</v>
      </c>
      <c r="B16" s="1" t="s">
        <v>28</v>
      </c>
      <c r="C16" s="22" t="str">
        <f>VLOOKUP(B16,[1]Vine!$A$5:$F$178,3,0)</f>
        <v>Long Hương - Bình Thuận</v>
      </c>
      <c r="D16" s="22" t="str">
        <f>VLOOKUP(B16,[1]Vine!$A$5:$F$178,2,0)</f>
        <v>020714486</v>
      </c>
      <c r="E16" s="3" t="s">
        <v>26</v>
      </c>
      <c r="F16" s="3">
        <v>13018</v>
      </c>
      <c r="G16" s="29">
        <v>15500</v>
      </c>
      <c r="H16" s="23">
        <f t="shared" si="0"/>
        <v>201779000</v>
      </c>
      <c r="I16" s="24"/>
    </row>
    <row r="17" spans="1:12" ht="22.5" customHeight="1">
      <c r="A17" s="28">
        <v>43156</v>
      </c>
      <c r="B17" s="1" t="s">
        <v>27</v>
      </c>
      <c r="C17" s="22" t="str">
        <f>VLOOKUP(B17,[1]Vine!$A$5:$F$178,3,0)</f>
        <v>Phan Thiết - Bình Thuận</v>
      </c>
      <c r="D17" s="22">
        <f>VLOOKUP(B17,[1]Vine!$A$5:$F$178,2,0)</f>
        <v>260850613</v>
      </c>
      <c r="E17" s="3" t="s">
        <v>26</v>
      </c>
      <c r="F17" s="3">
        <v>12987</v>
      </c>
      <c r="G17" s="29">
        <v>15500</v>
      </c>
      <c r="H17" s="23">
        <f t="shared" si="0"/>
        <v>201298500</v>
      </c>
      <c r="I17" s="24"/>
    </row>
    <row r="18" spans="1:12" ht="22.5" customHeight="1">
      <c r="A18" s="28">
        <v>43156</v>
      </c>
      <c r="B18" s="1" t="s">
        <v>34</v>
      </c>
      <c r="C18" s="22" t="str">
        <f>VLOOKUP(B18,[1]Vine!$A$5:$F$178,3,0)</f>
        <v>Kiên lương - Kiên Giang</v>
      </c>
      <c r="D18" s="22">
        <f>VLOOKUP(B18,[1]Vine!$A$5:$F$178,2,0)</f>
        <v>370803567</v>
      </c>
      <c r="E18" s="3" t="s">
        <v>26</v>
      </c>
      <c r="F18" s="3">
        <v>12645</v>
      </c>
      <c r="G18" s="29">
        <v>15500</v>
      </c>
      <c r="H18" s="23">
        <f t="shared" si="0"/>
        <v>195997500</v>
      </c>
      <c r="I18" s="24"/>
      <c r="L18" s="32"/>
    </row>
    <row r="19" spans="1:12" ht="22.5" customHeight="1">
      <c r="A19" s="28">
        <v>43156</v>
      </c>
      <c r="B19" s="1" t="s">
        <v>35</v>
      </c>
      <c r="C19" s="22" t="str">
        <f>VLOOKUP(B19,[1]Vine!$A$5:$F$178,3,0)</f>
        <v>Châu Thành - Tiền Giang</v>
      </c>
      <c r="D19" s="22">
        <f>VLOOKUP(B19,[1]Vine!$A$5:$F$178,2,0)</f>
        <v>311514350</v>
      </c>
      <c r="E19" s="3" t="s">
        <v>26</v>
      </c>
      <c r="F19" s="3">
        <v>14012</v>
      </c>
      <c r="G19" s="29">
        <v>15500</v>
      </c>
      <c r="H19" s="23">
        <f t="shared" si="0"/>
        <v>217186000</v>
      </c>
      <c r="I19" s="24"/>
    </row>
    <row r="20" spans="1:12" ht="22.5" customHeight="1">
      <c r="A20" s="28">
        <v>43156</v>
      </c>
      <c r="B20" s="1" t="s">
        <v>28</v>
      </c>
      <c r="C20" s="22" t="str">
        <f>VLOOKUP(B20,[1]Vine!$A$5:$F$178,3,0)</f>
        <v>Long Hương - Bình Thuận</v>
      </c>
      <c r="D20" s="22" t="str">
        <f>VLOOKUP(B20,[1]Vine!$A$5:$F$178,2,0)</f>
        <v>020714486</v>
      </c>
      <c r="E20" s="3" t="s">
        <v>26</v>
      </c>
      <c r="F20" s="3">
        <v>12943</v>
      </c>
      <c r="G20" s="29">
        <v>15500</v>
      </c>
      <c r="H20" s="23">
        <f t="shared" si="0"/>
        <v>200616500</v>
      </c>
      <c r="I20" s="24"/>
    </row>
    <row r="21" spans="1:12" ht="22.5" customHeight="1">
      <c r="A21" s="28">
        <v>43156</v>
      </c>
      <c r="B21" s="1" t="s">
        <v>55</v>
      </c>
      <c r="C21" s="22" t="str">
        <f>VLOOKUP(B21,[1]Vine!$A$5:$F$178,3,0)</f>
        <v>Đức Linh - Bình Thuận</v>
      </c>
      <c r="D21" s="22">
        <f>VLOOKUP(B21,[1]Vine!$A$5:$F$178,2,0)</f>
        <v>260682094</v>
      </c>
      <c r="E21" s="3" t="s">
        <v>26</v>
      </c>
      <c r="F21" s="3">
        <v>11986</v>
      </c>
      <c r="G21" s="29">
        <v>15500</v>
      </c>
      <c r="H21" s="23">
        <f t="shared" ref="H21:H22" si="1">F21*G21</f>
        <v>185783000</v>
      </c>
      <c r="I21" s="24"/>
    </row>
    <row r="22" spans="1:12" ht="22.5" customHeight="1">
      <c r="A22" s="28">
        <v>43156</v>
      </c>
      <c r="B22" s="1" t="s">
        <v>56</v>
      </c>
      <c r="C22" s="22" t="str">
        <f>VLOOKUP(B22,[1]Vine!$A$5:$F$178,3,0)</f>
        <v>Phan Thiết - Bình Thuận</v>
      </c>
      <c r="D22" s="22">
        <f>VLOOKUP(B22,[1]Vine!$A$5:$F$178,2,0)</f>
        <v>280853616</v>
      </c>
      <c r="E22" s="3" t="s">
        <v>26</v>
      </c>
      <c r="F22" s="3">
        <v>12369</v>
      </c>
      <c r="G22" s="29">
        <v>15500</v>
      </c>
      <c r="H22" s="23">
        <f t="shared" si="1"/>
        <v>191719500</v>
      </c>
      <c r="I22" s="24"/>
    </row>
    <row r="23" spans="1:12" ht="22.5" customHeight="1">
      <c r="A23" s="28">
        <v>43160</v>
      </c>
      <c r="B23" s="1" t="s">
        <v>25</v>
      </c>
      <c r="C23" s="22" t="str">
        <f>VLOOKUP(B23,[1]Vine!$A$5:$F$178,3,0)</f>
        <v>Phan Thiết - Bình Thuận</v>
      </c>
      <c r="D23" s="22">
        <f>VLOOKUP(B23,[1]Vine!$A$5:$F$178,2,0)</f>
        <v>260178873</v>
      </c>
      <c r="E23" s="3" t="s">
        <v>26</v>
      </c>
      <c r="F23" s="3">
        <v>12410</v>
      </c>
      <c r="G23" s="29">
        <v>15500</v>
      </c>
      <c r="H23" s="23">
        <f t="shared" ref="H23:H25" si="2">F23*G23</f>
        <v>192355000</v>
      </c>
      <c r="I23" s="24"/>
    </row>
    <row r="24" spans="1:12" ht="22.5" customHeight="1">
      <c r="A24" s="28">
        <v>43160</v>
      </c>
      <c r="B24" s="1" t="s">
        <v>30</v>
      </c>
      <c r="C24" s="22" t="str">
        <f>VLOOKUP(B24,[1]Vine!$A$5:$F$178,3,0)</f>
        <v>Hàm Tân - Bình Thuận</v>
      </c>
      <c r="D24" s="22">
        <f>VLOOKUP(B24,[1]Vine!$A$5:$F$178,2,0)</f>
        <v>260690910</v>
      </c>
      <c r="E24" s="3" t="s">
        <v>26</v>
      </c>
      <c r="F24" s="3">
        <v>12453</v>
      </c>
      <c r="G24" s="29">
        <v>15500</v>
      </c>
      <c r="H24" s="23">
        <f t="shared" si="2"/>
        <v>193021500</v>
      </c>
      <c r="I24" s="24"/>
    </row>
    <row r="25" spans="1:12" ht="22.5" customHeight="1">
      <c r="A25" s="28">
        <v>43160</v>
      </c>
      <c r="B25" s="1" t="s">
        <v>28</v>
      </c>
      <c r="C25" s="22" t="str">
        <f>VLOOKUP(B25,[1]Vine!$A$5:$F$178,3,0)</f>
        <v>Long Hương - Bình Thuận</v>
      </c>
      <c r="D25" s="22" t="str">
        <f>VLOOKUP(B25,[1]Vine!$A$5:$F$178,2,0)</f>
        <v>020714486</v>
      </c>
      <c r="E25" s="3" t="s">
        <v>26</v>
      </c>
      <c r="F25" s="3">
        <v>12789</v>
      </c>
      <c r="G25" s="29">
        <v>15500</v>
      </c>
      <c r="H25" s="23">
        <f t="shared" si="2"/>
        <v>198229500</v>
      </c>
      <c r="I25" s="24"/>
    </row>
    <row r="26" spans="1:12" ht="22.5" customHeight="1">
      <c r="A26" s="28">
        <v>43160</v>
      </c>
      <c r="B26" s="1" t="s">
        <v>27</v>
      </c>
      <c r="C26" s="22" t="str">
        <f>VLOOKUP(B26,[1]Vine!$A$5:$F$178,3,0)</f>
        <v>Phan Thiết - Bình Thuận</v>
      </c>
      <c r="D26" s="22">
        <f>VLOOKUP(B26,[1]Vine!$A$5:$F$178,2,0)</f>
        <v>260850613</v>
      </c>
      <c r="E26" s="3" t="s">
        <v>26</v>
      </c>
      <c r="F26" s="3">
        <v>11429</v>
      </c>
      <c r="G26" s="29">
        <v>15500</v>
      </c>
      <c r="H26" s="23">
        <f t="shared" si="0"/>
        <v>177149500</v>
      </c>
      <c r="I26" s="24"/>
    </row>
    <row r="27" spans="1:12" ht="22.5" customHeight="1">
      <c r="A27" s="28">
        <v>43160</v>
      </c>
      <c r="B27" s="1" t="s">
        <v>34</v>
      </c>
      <c r="C27" s="22" t="str">
        <f>VLOOKUP(B27,[1]Vine!$A$5:$F$178,3,0)</f>
        <v>Kiên lương - Kiên Giang</v>
      </c>
      <c r="D27" s="22">
        <f>VLOOKUP(B27,[1]Vine!$A$5:$F$178,2,0)</f>
        <v>370803567</v>
      </c>
      <c r="E27" s="3" t="s">
        <v>26</v>
      </c>
      <c r="F27" s="3">
        <v>14071</v>
      </c>
      <c r="G27" s="29">
        <v>15500</v>
      </c>
      <c r="H27" s="23">
        <f t="shared" ref="H27:H33" si="3">F27*G27</f>
        <v>218100500</v>
      </c>
      <c r="I27" s="24"/>
    </row>
    <row r="28" spans="1:12" ht="22.5" customHeight="1">
      <c r="A28" s="28">
        <v>43160</v>
      </c>
      <c r="B28" s="1" t="s">
        <v>35</v>
      </c>
      <c r="C28" s="22" t="str">
        <f>VLOOKUP(B28,[1]Vine!$A$5:$F$178,3,0)</f>
        <v>Châu Thành - Tiền Giang</v>
      </c>
      <c r="D28" s="22">
        <f>VLOOKUP(B28,[1]Vine!$A$5:$F$178,2,0)</f>
        <v>311514350</v>
      </c>
      <c r="E28" s="3" t="s">
        <v>26</v>
      </c>
      <c r="F28" s="3">
        <v>11992</v>
      </c>
      <c r="G28" s="29">
        <v>15500</v>
      </c>
      <c r="H28" s="23">
        <f t="shared" si="3"/>
        <v>185876000</v>
      </c>
      <c r="I28" s="24"/>
    </row>
    <row r="29" spans="1:12" ht="22.5" customHeight="1">
      <c r="A29" s="28">
        <v>43160</v>
      </c>
      <c r="B29" s="1" t="s">
        <v>28</v>
      </c>
      <c r="C29" s="22" t="str">
        <f>VLOOKUP(B29,[1]Vine!$A$5:$F$178,3,0)</f>
        <v>Long Hương - Bình Thuận</v>
      </c>
      <c r="D29" s="22" t="str">
        <f>VLOOKUP(B29,[1]Vine!$A$5:$F$178,2,0)</f>
        <v>020714486</v>
      </c>
      <c r="E29" s="3" t="s">
        <v>26</v>
      </c>
      <c r="F29" s="3">
        <v>12230</v>
      </c>
      <c r="G29" s="29">
        <v>15500</v>
      </c>
      <c r="H29" s="23">
        <f t="shared" si="3"/>
        <v>189565000</v>
      </c>
      <c r="I29" s="24"/>
    </row>
    <row r="30" spans="1:12" ht="22.5" customHeight="1">
      <c r="A30" s="28">
        <v>43160</v>
      </c>
      <c r="B30" s="1" t="s">
        <v>55</v>
      </c>
      <c r="C30" s="22" t="str">
        <f>VLOOKUP(B30,[1]Vine!$A$5:$F$178,3,0)</f>
        <v>Đức Linh - Bình Thuận</v>
      </c>
      <c r="D30" s="22">
        <f>VLOOKUP(B30,[1]Vine!$A$5:$F$178,2,0)</f>
        <v>260682094</v>
      </c>
      <c r="E30" s="3" t="s">
        <v>26</v>
      </c>
      <c r="F30" s="3">
        <v>12152</v>
      </c>
      <c r="G30" s="29">
        <v>15500</v>
      </c>
      <c r="H30" s="23">
        <f t="shared" si="3"/>
        <v>188356000</v>
      </c>
      <c r="I30" s="24"/>
    </row>
    <row r="31" spans="1:12" ht="22.5" customHeight="1">
      <c r="A31" s="28">
        <v>43160</v>
      </c>
      <c r="B31" s="1" t="s">
        <v>56</v>
      </c>
      <c r="C31" s="22" t="str">
        <f>VLOOKUP(B31,[1]Vine!$A$5:$F$178,3,0)</f>
        <v>Phan Thiết - Bình Thuận</v>
      </c>
      <c r="D31" s="22">
        <f>VLOOKUP(B31,[1]Vine!$A$5:$F$178,2,0)</f>
        <v>280853616</v>
      </c>
      <c r="E31" s="3" t="s">
        <v>26</v>
      </c>
      <c r="F31" s="3">
        <v>11398</v>
      </c>
      <c r="G31" s="29">
        <v>15500</v>
      </c>
      <c r="H31" s="23">
        <f t="shared" si="3"/>
        <v>176669000</v>
      </c>
      <c r="I31" s="24"/>
    </row>
    <row r="32" spans="1:12" ht="22.5" customHeight="1">
      <c r="A32" s="28">
        <v>43164</v>
      </c>
      <c r="B32" s="1" t="s">
        <v>25</v>
      </c>
      <c r="C32" s="22" t="str">
        <f>VLOOKUP(B32,[1]Vine!$A$5:$F$178,3,0)</f>
        <v>Phan Thiết - Bình Thuận</v>
      </c>
      <c r="D32" s="22">
        <f>VLOOKUP(B32,[1]Vine!$A$5:$F$178,2,0)</f>
        <v>260178873</v>
      </c>
      <c r="E32" s="3" t="s">
        <v>26</v>
      </c>
      <c r="F32" s="3">
        <v>12411</v>
      </c>
      <c r="G32" s="29">
        <v>15500</v>
      </c>
      <c r="H32" s="23">
        <f t="shared" si="3"/>
        <v>192370500</v>
      </c>
      <c r="I32" s="24"/>
    </row>
    <row r="33" spans="1:13" ht="22.5" customHeight="1">
      <c r="A33" s="28">
        <v>43164</v>
      </c>
      <c r="B33" s="1" t="s">
        <v>30</v>
      </c>
      <c r="C33" s="22" t="str">
        <f>VLOOKUP(B33,[1]Vine!$A$5:$F$178,3,0)</f>
        <v>Hàm Tân - Bình Thuận</v>
      </c>
      <c r="D33" s="22">
        <f>VLOOKUP(B33,[1]Vine!$A$5:$F$178,2,0)</f>
        <v>260690910</v>
      </c>
      <c r="E33" s="3" t="s">
        <v>26</v>
      </c>
      <c r="F33" s="3">
        <v>12601</v>
      </c>
      <c r="G33" s="29">
        <v>15500</v>
      </c>
      <c r="H33" s="23">
        <f t="shared" si="3"/>
        <v>195315500</v>
      </c>
      <c r="I33" s="24"/>
    </row>
    <row r="34" spans="1:13" ht="22.5" customHeight="1">
      <c r="A34" s="28">
        <v>43164</v>
      </c>
      <c r="B34" s="1" t="s">
        <v>28</v>
      </c>
      <c r="C34" s="22" t="str">
        <f>VLOOKUP(B34,[1]Vine!$A$5:$F$178,3,0)</f>
        <v>Long Hương - Bình Thuận</v>
      </c>
      <c r="D34" s="22" t="str">
        <f>VLOOKUP(B34,[1]Vine!$A$5:$F$178,2,0)</f>
        <v>020714486</v>
      </c>
      <c r="E34" s="3" t="s">
        <v>26</v>
      </c>
      <c r="F34" s="3">
        <v>12808</v>
      </c>
      <c r="G34" s="29">
        <v>15500</v>
      </c>
      <c r="H34" s="23">
        <f t="shared" ref="H34:H40" si="4">F34*G34</f>
        <v>198524000</v>
      </c>
      <c r="I34" s="24"/>
    </row>
    <row r="35" spans="1:13" ht="22.5" customHeight="1">
      <c r="A35" s="28">
        <v>43164</v>
      </c>
      <c r="B35" s="1" t="s">
        <v>27</v>
      </c>
      <c r="C35" s="22" t="str">
        <f>VLOOKUP(B35,[1]Vine!$A$5:$F$178,3,0)</f>
        <v>Phan Thiết - Bình Thuận</v>
      </c>
      <c r="D35" s="22">
        <f>VLOOKUP(B35,[1]Vine!$A$5:$F$178,2,0)</f>
        <v>260850613</v>
      </c>
      <c r="E35" s="3" t="s">
        <v>26</v>
      </c>
      <c r="F35" s="3">
        <v>12603</v>
      </c>
      <c r="G35" s="29">
        <v>15500</v>
      </c>
      <c r="H35" s="23">
        <f t="shared" si="4"/>
        <v>195346500</v>
      </c>
      <c r="I35" s="24"/>
    </row>
    <row r="36" spans="1:13" ht="22.5" customHeight="1">
      <c r="A36" s="28">
        <v>43164</v>
      </c>
      <c r="B36" s="1" t="s">
        <v>34</v>
      </c>
      <c r="C36" s="22" t="str">
        <f>VLOOKUP(B36,[1]Vine!$A$5:$F$178,3,0)</f>
        <v>Kiên lương - Kiên Giang</v>
      </c>
      <c r="D36" s="22">
        <f>VLOOKUP(B36,[1]Vine!$A$5:$F$178,2,0)</f>
        <v>370803567</v>
      </c>
      <c r="E36" s="3" t="s">
        <v>26</v>
      </c>
      <c r="F36" s="3">
        <v>12303</v>
      </c>
      <c r="G36" s="29">
        <v>15500</v>
      </c>
      <c r="H36" s="23">
        <f t="shared" si="4"/>
        <v>190696500</v>
      </c>
      <c r="I36" s="24"/>
    </row>
    <row r="37" spans="1:13" ht="22.5" customHeight="1">
      <c r="A37" s="28">
        <v>43164</v>
      </c>
      <c r="B37" s="1" t="s">
        <v>35</v>
      </c>
      <c r="C37" s="22" t="str">
        <f>VLOOKUP(B37,[1]Vine!$A$5:$F$178,3,0)</f>
        <v>Châu Thành - Tiền Giang</v>
      </c>
      <c r="D37" s="22">
        <f>VLOOKUP(B37,[1]Vine!$A$5:$F$178,2,0)</f>
        <v>311514350</v>
      </c>
      <c r="E37" s="3" t="s">
        <v>26</v>
      </c>
      <c r="F37" s="3">
        <v>11903</v>
      </c>
      <c r="G37" s="29">
        <v>15500</v>
      </c>
      <c r="H37" s="23">
        <f t="shared" si="4"/>
        <v>184496500</v>
      </c>
      <c r="I37" s="24"/>
    </row>
    <row r="38" spans="1:13" ht="22.5" customHeight="1">
      <c r="A38" s="28">
        <v>43164</v>
      </c>
      <c r="B38" s="1" t="s">
        <v>28</v>
      </c>
      <c r="C38" s="22" t="str">
        <f>VLOOKUP(B38,[1]Vine!$A$5:$F$178,3,0)</f>
        <v>Long Hương - Bình Thuận</v>
      </c>
      <c r="D38" s="22" t="str">
        <f>VLOOKUP(B38,[1]Vine!$A$5:$F$178,2,0)</f>
        <v>020714486</v>
      </c>
      <c r="E38" s="3" t="s">
        <v>26</v>
      </c>
      <c r="F38" s="3">
        <v>13708</v>
      </c>
      <c r="G38" s="29">
        <v>15500</v>
      </c>
      <c r="H38" s="23">
        <f t="shared" si="4"/>
        <v>212474000</v>
      </c>
      <c r="I38" s="24"/>
    </row>
    <row r="39" spans="1:13" ht="22.5" customHeight="1">
      <c r="A39" s="28">
        <v>43164</v>
      </c>
      <c r="B39" s="1" t="s">
        <v>55</v>
      </c>
      <c r="C39" s="22" t="str">
        <f>VLOOKUP(B39,[1]Vine!$A$5:$F$178,3,0)</f>
        <v>Đức Linh - Bình Thuận</v>
      </c>
      <c r="D39" s="22">
        <f>VLOOKUP(B39,[1]Vine!$A$5:$F$178,2,0)</f>
        <v>260682094</v>
      </c>
      <c r="E39" s="3" t="s">
        <v>26</v>
      </c>
      <c r="F39" s="3">
        <v>13841</v>
      </c>
      <c r="G39" s="29">
        <v>15500</v>
      </c>
      <c r="H39" s="23">
        <f t="shared" si="4"/>
        <v>214535500</v>
      </c>
      <c r="I39" s="24"/>
    </row>
    <row r="40" spans="1:13" ht="22.5" customHeight="1">
      <c r="A40" s="28">
        <v>43164</v>
      </c>
      <c r="B40" s="1" t="s">
        <v>56</v>
      </c>
      <c r="C40" s="22" t="str">
        <f>VLOOKUP(B40,[1]Vine!$A$5:$F$178,3,0)</f>
        <v>Phan Thiết - Bình Thuận</v>
      </c>
      <c r="D40" s="22">
        <f>VLOOKUP(B40,[1]Vine!$A$5:$F$178,2,0)</f>
        <v>280853616</v>
      </c>
      <c r="E40" s="3" t="s">
        <v>26</v>
      </c>
      <c r="F40" s="3">
        <v>13708</v>
      </c>
      <c r="G40" s="29">
        <v>15500</v>
      </c>
      <c r="H40" s="23">
        <f t="shared" si="4"/>
        <v>212474000</v>
      </c>
      <c r="I40" s="24"/>
    </row>
    <row r="41" spans="1:13" ht="22.5" customHeight="1">
      <c r="A41" s="28">
        <v>43164</v>
      </c>
      <c r="B41" s="1" t="s">
        <v>27</v>
      </c>
      <c r="C41" s="22" t="str">
        <f>VLOOKUP(B41,[1]Vine!$A$5:$F$178,3,0)</f>
        <v>Phan Thiết - Bình Thuận</v>
      </c>
      <c r="D41" s="22">
        <f>VLOOKUP(B41,[1]Vine!$A$5:$F$178,2,0)</f>
        <v>260850613</v>
      </c>
      <c r="E41" s="3" t="s">
        <v>26</v>
      </c>
      <c r="F41" s="3">
        <v>13851</v>
      </c>
      <c r="G41" s="29">
        <v>15500</v>
      </c>
      <c r="H41" s="23">
        <f t="shared" ref="H41:H42" si="5">F41*G41</f>
        <v>214690500</v>
      </c>
      <c r="I41" s="24"/>
    </row>
    <row r="42" spans="1:13" ht="22.5" customHeight="1">
      <c r="A42" s="28">
        <v>43164</v>
      </c>
      <c r="B42" s="1" t="s">
        <v>34</v>
      </c>
      <c r="C42" s="22" t="str">
        <f>VLOOKUP(B42,[1]Vine!$A$5:$F$178,3,0)</f>
        <v>Kiên lương - Kiên Giang</v>
      </c>
      <c r="D42" s="22">
        <f>VLOOKUP(B42,[1]Vine!$A$5:$F$178,2,0)</f>
        <v>370803567</v>
      </c>
      <c r="E42" s="3" t="s">
        <v>26</v>
      </c>
      <c r="F42" s="3">
        <v>12992</v>
      </c>
      <c r="G42" s="29">
        <v>15500</v>
      </c>
      <c r="H42" s="23">
        <f t="shared" si="5"/>
        <v>201376000</v>
      </c>
      <c r="I42" s="24"/>
    </row>
    <row r="43" spans="1:13" ht="22.5" customHeight="1">
      <c r="A43" s="28">
        <v>43166</v>
      </c>
      <c r="B43" s="1" t="s">
        <v>28</v>
      </c>
      <c r="C43" s="22" t="str">
        <f>VLOOKUP(B43,[1]Vine!$A$5:$F$178,3,0)</f>
        <v>Long Hương - Bình Thuận</v>
      </c>
      <c r="D43" s="22" t="str">
        <f>VLOOKUP(B43,[1]Vine!$A$5:$F$178,2,0)</f>
        <v>020714486</v>
      </c>
      <c r="E43" s="3" t="s">
        <v>26</v>
      </c>
      <c r="F43" s="3">
        <v>12979</v>
      </c>
      <c r="G43" s="29">
        <v>15500</v>
      </c>
      <c r="H43" s="23">
        <f t="shared" ref="H43" si="6">F43*G43</f>
        <v>201174500</v>
      </c>
      <c r="I43" s="24"/>
    </row>
    <row r="44" spans="1:13" ht="22.5" customHeight="1">
      <c r="A44" s="28">
        <v>43166</v>
      </c>
      <c r="B44" s="1" t="s">
        <v>25</v>
      </c>
      <c r="C44" s="22" t="str">
        <f>VLOOKUP(B44,[1]Vine!$A$5:$F$178,3,0)</f>
        <v>Phan Thiết - Bình Thuận</v>
      </c>
      <c r="D44" s="22">
        <f>VLOOKUP(B44,[1]Vine!$A$5:$F$178,2,0)</f>
        <v>260178873</v>
      </c>
      <c r="E44" s="3" t="s">
        <v>26</v>
      </c>
      <c r="F44" s="3">
        <f>158340*2.5-SUM(F14:F43)</f>
        <v>13866</v>
      </c>
      <c r="G44" s="29">
        <v>15500</v>
      </c>
      <c r="H44" s="23">
        <f t="shared" si="0"/>
        <v>214923000</v>
      </c>
      <c r="I44" s="24"/>
      <c r="L44" s="32"/>
    </row>
    <row r="45" spans="1:13" ht="12.75" customHeight="1">
      <c r="A45" s="25"/>
      <c r="B45" s="26"/>
      <c r="C45" s="22"/>
      <c r="D45" s="22"/>
      <c r="E45" s="3"/>
      <c r="F45" s="3"/>
      <c r="G45" s="29"/>
      <c r="H45" s="23"/>
      <c r="I45" s="23"/>
      <c r="K45" s="33"/>
      <c r="L45" s="32"/>
    </row>
    <row r="46" spans="1:13" ht="24" customHeight="1">
      <c r="A46" s="4" t="s">
        <v>20</v>
      </c>
      <c r="C46" s="12">
        <f>SUM(H14:H45)</f>
        <v>6135675000</v>
      </c>
      <c r="D46" s="12"/>
      <c r="K46" s="33"/>
      <c r="L46" s="33"/>
    </row>
    <row r="47" spans="1:13" ht="15.75" customHeight="1">
      <c r="C47" s="13"/>
      <c r="D47" s="6"/>
      <c r="G47" s="14" t="s">
        <v>54</v>
      </c>
      <c r="H47" s="15"/>
      <c r="I47" s="15"/>
      <c r="K47" s="33"/>
      <c r="L47" s="33"/>
      <c r="M47" s="33"/>
    </row>
    <row r="48" spans="1:13">
      <c r="B48" s="16" t="s">
        <v>21</v>
      </c>
      <c r="G48" s="17" t="s">
        <v>22</v>
      </c>
      <c r="K48" s="33"/>
      <c r="L48" s="34"/>
    </row>
    <row r="49" spans="1:13">
      <c r="B49" s="18" t="s">
        <v>23</v>
      </c>
      <c r="D49" s="19"/>
      <c r="G49" s="20" t="s">
        <v>24</v>
      </c>
      <c r="K49" s="33"/>
      <c r="L49" s="35"/>
      <c r="M49" s="33"/>
    </row>
    <row r="50" spans="1:13">
      <c r="B50" s="18"/>
      <c r="D50" s="19"/>
      <c r="G50" s="20"/>
      <c r="K50" s="33"/>
      <c r="L50" s="35"/>
    </row>
    <row r="51" spans="1:13">
      <c r="B51" s="21"/>
      <c r="D51" s="19"/>
      <c r="G51" s="20"/>
    </row>
    <row r="52" spans="1:13">
      <c r="B52" s="21"/>
      <c r="D52" s="19"/>
      <c r="G52" s="20"/>
    </row>
    <row r="53" spans="1:13" ht="12" customHeight="1">
      <c r="B53" s="18"/>
      <c r="D53" s="19"/>
      <c r="G53" s="20"/>
    </row>
    <row r="54" spans="1:13" s="2" customFormat="1" ht="4.5" hidden="1" customHeight="1">
      <c r="A54" s="4"/>
      <c r="B54" s="18"/>
      <c r="D54" s="19"/>
      <c r="F54" s="6"/>
      <c r="G54" s="20"/>
      <c r="J54"/>
      <c r="K54"/>
      <c r="L54"/>
      <c r="M54"/>
    </row>
    <row r="55" spans="1:13" s="2" customFormat="1">
      <c r="A55" s="4"/>
      <c r="B55" s="21" t="s">
        <v>31</v>
      </c>
      <c r="C55" s="21"/>
      <c r="F55" s="102"/>
      <c r="G55" s="102"/>
      <c r="H55" s="102"/>
      <c r="J55"/>
      <c r="K55"/>
      <c r="L55"/>
      <c r="M55"/>
    </row>
    <row r="56" spans="1:13" s="2" customFormat="1">
      <c r="A56" s="4"/>
      <c r="B56" s="21"/>
      <c r="C56" s="21"/>
      <c r="F56" s="48"/>
      <c r="G56" s="48"/>
      <c r="H56" s="48"/>
      <c r="J56"/>
      <c r="K56"/>
      <c r="L56"/>
      <c r="M56"/>
    </row>
  </sheetData>
  <mergeCells count="7">
    <mergeCell ref="F55:H55"/>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scale="95" orientation="landscape" r:id="rId1"/>
</worksheet>
</file>

<file path=xl/worksheets/sheet6.xml><?xml version="1.0" encoding="utf-8"?>
<worksheet xmlns="http://schemas.openxmlformats.org/spreadsheetml/2006/main" xmlns:r="http://schemas.openxmlformats.org/officeDocument/2006/relationships">
  <dimension ref="A1:M55"/>
  <sheetViews>
    <sheetView topLeftCell="A12" workbookViewId="0">
      <selection activeCell="A19" sqref="A19:B28"/>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57</v>
      </c>
      <c r="B4" s="111"/>
      <c r="C4" s="111"/>
      <c r="D4" s="111"/>
      <c r="E4" s="111"/>
      <c r="F4" s="111"/>
      <c r="G4" s="112"/>
      <c r="H4" s="109"/>
      <c r="I4" s="110"/>
    </row>
    <row r="5" spans="1:11" ht="20.25">
      <c r="C5" s="5"/>
      <c r="D5" s="5"/>
    </row>
    <row r="6" spans="1:11">
      <c r="A6" s="4" t="s">
        <v>6</v>
      </c>
      <c r="E6" s="2" t="s">
        <v>7</v>
      </c>
    </row>
    <row r="7" spans="1:11">
      <c r="A7" s="4" t="s">
        <v>8</v>
      </c>
    </row>
    <row r="8" spans="1:11">
      <c r="A8" s="4" t="s">
        <v>9</v>
      </c>
    </row>
    <row r="9" spans="1:11">
      <c r="A9" s="4" t="s">
        <v>10</v>
      </c>
    </row>
    <row r="11" spans="1:11">
      <c r="A11" s="113" t="s">
        <v>11</v>
      </c>
      <c r="B11" s="115" t="s">
        <v>0</v>
      </c>
      <c r="C11" s="116"/>
      <c r="D11" s="117"/>
      <c r="E11" s="118" t="s">
        <v>12</v>
      </c>
      <c r="F11" s="118"/>
      <c r="G11" s="118"/>
      <c r="H11" s="118"/>
      <c r="I11" s="51" t="s">
        <v>29</v>
      </c>
    </row>
    <row r="12" spans="1:11" ht="28.5">
      <c r="A12" s="114"/>
      <c r="B12" s="51" t="s">
        <v>13</v>
      </c>
      <c r="C12" s="51" t="s">
        <v>3</v>
      </c>
      <c r="D12" s="51" t="s">
        <v>14</v>
      </c>
      <c r="E12" s="51" t="s">
        <v>1</v>
      </c>
      <c r="F12" s="7" t="s">
        <v>15</v>
      </c>
      <c r="G12" s="7" t="s">
        <v>2</v>
      </c>
      <c r="H12" s="8" t="s">
        <v>16</v>
      </c>
      <c r="I12" s="51"/>
    </row>
    <row r="13" spans="1:11">
      <c r="A13" s="9" t="s">
        <v>17</v>
      </c>
      <c r="B13" s="10">
        <v>2</v>
      </c>
      <c r="C13" s="10">
        <v>3</v>
      </c>
      <c r="D13" s="10">
        <v>4</v>
      </c>
      <c r="E13" s="10">
        <v>5</v>
      </c>
      <c r="F13" s="11" t="s">
        <v>18</v>
      </c>
      <c r="G13" s="11" t="s">
        <v>19</v>
      </c>
      <c r="H13" s="10">
        <v>8</v>
      </c>
      <c r="I13" s="10">
        <v>9</v>
      </c>
    </row>
    <row r="14" spans="1:11" s="30" customFormat="1" ht="27.75" customHeight="1">
      <c r="A14" s="28">
        <v>43161</v>
      </c>
      <c r="B14" s="1" t="s">
        <v>25</v>
      </c>
      <c r="C14" s="22" t="str">
        <f>VLOOKUP(B14,[1]Vine!$A$5:$F$178,3,0)</f>
        <v>Phan Thiết - Bình Thuận</v>
      </c>
      <c r="D14" s="22">
        <f>VLOOKUP(B14,[1]Vine!$A$5:$F$178,2,0)</f>
        <v>260178873</v>
      </c>
      <c r="E14" s="3" t="s">
        <v>26</v>
      </c>
      <c r="F14" s="3">
        <v>12603</v>
      </c>
      <c r="G14" s="29">
        <v>15500</v>
      </c>
      <c r="H14" s="23">
        <f t="shared" ref="H14:H43" si="0">F14*G14</f>
        <v>195346500</v>
      </c>
      <c r="I14" s="24"/>
      <c r="K14" s="31"/>
    </row>
    <row r="15" spans="1:11" ht="27.75" customHeight="1">
      <c r="A15" s="28">
        <v>43161</v>
      </c>
      <c r="B15" s="1" t="s">
        <v>30</v>
      </c>
      <c r="C15" s="22" t="str">
        <f>VLOOKUP(B15,[1]Vine!$A$5:$F$178,3,0)</f>
        <v>Hàm Tân - Bình Thuận</v>
      </c>
      <c r="D15" s="22">
        <f>VLOOKUP(B15,[1]Vine!$A$5:$F$178,2,0)</f>
        <v>260690910</v>
      </c>
      <c r="E15" s="3" t="s">
        <v>26</v>
      </c>
      <c r="F15" s="3">
        <v>12303</v>
      </c>
      <c r="G15" s="29">
        <v>15500</v>
      </c>
      <c r="H15" s="23">
        <f t="shared" si="0"/>
        <v>190696500</v>
      </c>
      <c r="I15" s="24"/>
    </row>
    <row r="16" spans="1:11" ht="27.75" customHeight="1">
      <c r="A16" s="28">
        <v>43161</v>
      </c>
      <c r="B16" s="1" t="s">
        <v>28</v>
      </c>
      <c r="C16" s="22" t="str">
        <f>VLOOKUP(B16,[1]Vine!$A$5:$F$178,3,0)</f>
        <v>Long Hương - Bình Thuận</v>
      </c>
      <c r="D16" s="22" t="str">
        <f>VLOOKUP(B16,[1]Vine!$A$5:$F$178,2,0)</f>
        <v>020714486</v>
      </c>
      <c r="E16" s="3" t="s">
        <v>26</v>
      </c>
      <c r="F16" s="3">
        <v>11903</v>
      </c>
      <c r="G16" s="29">
        <v>15500</v>
      </c>
      <c r="H16" s="23">
        <f t="shared" si="0"/>
        <v>184496500</v>
      </c>
      <c r="I16" s="24"/>
    </row>
    <row r="17" spans="1:12" ht="27.75" customHeight="1">
      <c r="A17" s="28">
        <v>43161</v>
      </c>
      <c r="B17" s="1" t="s">
        <v>27</v>
      </c>
      <c r="C17" s="22" t="str">
        <f>VLOOKUP(B17,[1]Vine!$A$5:$F$178,3,0)</f>
        <v>Phan Thiết - Bình Thuận</v>
      </c>
      <c r="D17" s="22">
        <f>VLOOKUP(B17,[1]Vine!$A$5:$F$178,2,0)</f>
        <v>260850613</v>
      </c>
      <c r="E17" s="3" t="s">
        <v>26</v>
      </c>
      <c r="F17" s="3">
        <v>13708</v>
      </c>
      <c r="G17" s="29">
        <v>15500</v>
      </c>
      <c r="H17" s="23">
        <f t="shared" si="0"/>
        <v>212474000</v>
      </c>
      <c r="I17" s="24"/>
    </row>
    <row r="18" spans="1:12" ht="27.75" customHeight="1">
      <c r="A18" s="28">
        <v>43161</v>
      </c>
      <c r="B18" s="1" t="s">
        <v>34</v>
      </c>
      <c r="C18" s="22" t="str">
        <f>VLOOKUP(B18,[1]Vine!$A$5:$F$178,3,0)</f>
        <v>Kiên lương - Kiên Giang</v>
      </c>
      <c r="D18" s="22">
        <f>VLOOKUP(B18,[1]Vine!$A$5:$F$178,2,0)</f>
        <v>370803567</v>
      </c>
      <c r="E18" s="3" t="s">
        <v>26</v>
      </c>
      <c r="F18" s="3">
        <v>13841</v>
      </c>
      <c r="G18" s="29">
        <v>15500</v>
      </c>
      <c r="H18" s="23">
        <f t="shared" si="0"/>
        <v>214535500</v>
      </c>
      <c r="I18" s="24"/>
      <c r="L18" s="32"/>
    </row>
    <row r="19" spans="1:12" ht="27.75" customHeight="1">
      <c r="A19" s="28">
        <v>43161</v>
      </c>
      <c r="B19" s="1" t="s">
        <v>35</v>
      </c>
      <c r="C19" s="22" t="str">
        <f>VLOOKUP(B19,[1]Vine!$A$5:$F$178,3,0)</f>
        <v>Châu Thành - Tiền Giang</v>
      </c>
      <c r="D19" s="22">
        <f>VLOOKUP(B19,[1]Vine!$A$5:$F$178,2,0)</f>
        <v>311514350</v>
      </c>
      <c r="E19" s="3" t="s">
        <v>26</v>
      </c>
      <c r="F19" s="3">
        <v>13708</v>
      </c>
      <c r="G19" s="29">
        <v>15500</v>
      </c>
      <c r="H19" s="23">
        <f t="shared" si="0"/>
        <v>212474000</v>
      </c>
      <c r="I19" s="24"/>
    </row>
    <row r="20" spans="1:12" ht="27.75" customHeight="1">
      <c r="A20" s="28">
        <v>43161</v>
      </c>
      <c r="B20" s="1" t="s">
        <v>28</v>
      </c>
      <c r="C20" s="22" t="str">
        <f>VLOOKUP(B20,[1]Vine!$A$5:$F$178,3,0)</f>
        <v>Long Hương - Bình Thuận</v>
      </c>
      <c r="D20" s="22" t="str">
        <f>VLOOKUP(B20,[1]Vine!$A$5:$F$178,2,0)</f>
        <v>020714486</v>
      </c>
      <c r="E20" s="3" t="s">
        <v>26</v>
      </c>
      <c r="F20" s="3">
        <v>12789</v>
      </c>
      <c r="G20" s="29">
        <v>15500</v>
      </c>
      <c r="H20" s="23">
        <f t="shared" si="0"/>
        <v>198229500</v>
      </c>
      <c r="I20" s="24"/>
    </row>
    <row r="21" spans="1:12" ht="27.75" customHeight="1">
      <c r="A21" s="28">
        <v>43161</v>
      </c>
      <c r="B21" s="1" t="s">
        <v>55</v>
      </c>
      <c r="C21" s="22" t="str">
        <f>VLOOKUP(B21,[1]Vine!$A$5:$F$178,3,0)</f>
        <v>Đức Linh - Bình Thuận</v>
      </c>
      <c r="D21" s="22">
        <f>VLOOKUP(B21,[1]Vine!$A$5:$F$178,2,0)</f>
        <v>260682094</v>
      </c>
      <c r="E21" s="3" t="s">
        <v>26</v>
      </c>
      <c r="F21" s="3">
        <v>11429</v>
      </c>
      <c r="G21" s="29">
        <v>15500</v>
      </c>
      <c r="H21" s="23">
        <f t="shared" si="0"/>
        <v>177149500</v>
      </c>
      <c r="I21" s="24"/>
    </row>
    <row r="22" spans="1:12" ht="27.75" customHeight="1">
      <c r="A22" s="28">
        <v>43161</v>
      </c>
      <c r="B22" s="1" t="s">
        <v>56</v>
      </c>
      <c r="C22" s="22" t="str">
        <f>VLOOKUP(B22,[1]Vine!$A$5:$F$178,3,0)</f>
        <v>Phan Thiết - Bình Thuận</v>
      </c>
      <c r="D22" s="22">
        <f>VLOOKUP(B22,[1]Vine!$A$5:$F$178,2,0)</f>
        <v>280853616</v>
      </c>
      <c r="E22" s="3" t="s">
        <v>26</v>
      </c>
      <c r="F22" s="3">
        <v>14071</v>
      </c>
      <c r="G22" s="29">
        <v>15500</v>
      </c>
      <c r="H22" s="23">
        <f t="shared" si="0"/>
        <v>218100500</v>
      </c>
      <c r="I22" s="24"/>
    </row>
    <row r="23" spans="1:12" ht="27.75" customHeight="1">
      <c r="A23" s="28">
        <v>43166</v>
      </c>
      <c r="B23" s="1" t="s">
        <v>25</v>
      </c>
      <c r="C23" s="22" t="str">
        <f>VLOOKUP(B23,[1]Vine!$A$5:$F$178,3,0)</f>
        <v>Phan Thiết - Bình Thuận</v>
      </c>
      <c r="D23" s="22">
        <f>VLOOKUP(B23,[1]Vine!$A$5:$F$178,2,0)</f>
        <v>260178873</v>
      </c>
      <c r="E23" s="3" t="s">
        <v>26</v>
      </c>
      <c r="F23" s="3">
        <v>11992</v>
      </c>
      <c r="G23" s="29">
        <v>15500</v>
      </c>
      <c r="H23" s="23">
        <f t="shared" si="0"/>
        <v>185876000</v>
      </c>
      <c r="I23" s="24"/>
    </row>
    <row r="24" spans="1:12" ht="27.75" customHeight="1">
      <c r="A24" s="28">
        <v>43166</v>
      </c>
      <c r="B24" s="1" t="s">
        <v>30</v>
      </c>
      <c r="C24" s="22" t="str">
        <f>VLOOKUP(B24,[1]Vine!$A$5:$F$178,3,0)</f>
        <v>Hàm Tân - Bình Thuận</v>
      </c>
      <c r="D24" s="22">
        <f>VLOOKUP(B24,[1]Vine!$A$5:$F$178,2,0)</f>
        <v>260690910</v>
      </c>
      <c r="E24" s="3" t="s">
        <v>26</v>
      </c>
      <c r="F24" s="3">
        <v>12453</v>
      </c>
      <c r="G24" s="29">
        <v>15500</v>
      </c>
      <c r="H24" s="23">
        <f t="shared" si="0"/>
        <v>193021500</v>
      </c>
      <c r="I24" s="24"/>
    </row>
    <row r="25" spans="1:12" ht="27.75" customHeight="1">
      <c r="A25" s="28">
        <v>43166</v>
      </c>
      <c r="B25" s="1" t="s">
        <v>28</v>
      </c>
      <c r="C25" s="22" t="str">
        <f>VLOOKUP(B25,[1]Vine!$A$5:$F$178,3,0)</f>
        <v>Long Hương - Bình Thuận</v>
      </c>
      <c r="D25" s="22" t="str">
        <f>VLOOKUP(B25,[1]Vine!$A$5:$F$178,2,0)</f>
        <v>020714486</v>
      </c>
      <c r="E25" s="3" t="s">
        <v>26</v>
      </c>
      <c r="F25" s="3">
        <v>12789</v>
      </c>
      <c r="G25" s="29">
        <v>15500</v>
      </c>
      <c r="H25" s="23">
        <f t="shared" si="0"/>
        <v>198229500</v>
      </c>
      <c r="I25" s="24"/>
    </row>
    <row r="26" spans="1:12" ht="27.75" customHeight="1">
      <c r="A26" s="28">
        <v>43166</v>
      </c>
      <c r="B26" s="1" t="s">
        <v>27</v>
      </c>
      <c r="C26" s="22" t="str">
        <f>VLOOKUP(B26,[1]Vine!$A$5:$F$178,3,0)</f>
        <v>Phan Thiết - Bình Thuận</v>
      </c>
      <c r="D26" s="22">
        <f>VLOOKUP(B26,[1]Vine!$A$5:$F$178,2,0)</f>
        <v>260850613</v>
      </c>
      <c r="E26" s="3" t="s">
        <v>26</v>
      </c>
      <c r="F26" s="3">
        <v>11429</v>
      </c>
      <c r="G26" s="29">
        <v>15500</v>
      </c>
      <c r="H26" s="23">
        <f t="shared" si="0"/>
        <v>177149500</v>
      </c>
      <c r="I26" s="24"/>
    </row>
    <row r="27" spans="1:12" ht="27.75" customHeight="1">
      <c r="A27" s="28">
        <v>43166</v>
      </c>
      <c r="B27" s="1" t="s">
        <v>34</v>
      </c>
      <c r="C27" s="22" t="str">
        <f>VLOOKUP(B27,[1]Vine!$A$5:$F$178,3,0)</f>
        <v>Kiên lương - Kiên Giang</v>
      </c>
      <c r="D27" s="22">
        <f>VLOOKUP(B27,[1]Vine!$A$5:$F$178,2,0)</f>
        <v>370803567</v>
      </c>
      <c r="E27" s="3" t="s">
        <v>26</v>
      </c>
      <c r="F27" s="3">
        <v>14071</v>
      </c>
      <c r="G27" s="29">
        <v>15500</v>
      </c>
      <c r="H27" s="23">
        <f t="shared" si="0"/>
        <v>218100500</v>
      </c>
      <c r="I27" s="24"/>
    </row>
    <row r="28" spans="1:12" ht="27.75" customHeight="1">
      <c r="A28" s="28">
        <v>43166</v>
      </c>
      <c r="B28" s="1" t="s">
        <v>35</v>
      </c>
      <c r="C28" s="22" t="str">
        <f>VLOOKUP(B28,[1]Vine!$A$5:$F$178,3,0)</f>
        <v>Châu Thành - Tiền Giang</v>
      </c>
      <c r="D28" s="22">
        <f>VLOOKUP(B28,[1]Vine!$A$5:$F$178,2,0)</f>
        <v>311514350</v>
      </c>
      <c r="E28" s="3" t="s">
        <v>26</v>
      </c>
      <c r="F28" s="3">
        <v>11992</v>
      </c>
      <c r="G28" s="29">
        <v>15500</v>
      </c>
      <c r="H28" s="23">
        <f t="shared" si="0"/>
        <v>185876000</v>
      </c>
      <c r="I28" s="24"/>
    </row>
    <row r="29" spans="1:12" ht="27.75" customHeight="1">
      <c r="A29" s="28">
        <v>43166</v>
      </c>
      <c r="B29" s="1" t="s">
        <v>28</v>
      </c>
      <c r="C29" s="22" t="str">
        <f>VLOOKUP(B29,[1]Vine!$A$5:$F$178,3,0)</f>
        <v>Long Hương - Bình Thuận</v>
      </c>
      <c r="D29" s="22" t="str">
        <f>VLOOKUP(B29,[1]Vine!$A$5:$F$178,2,0)</f>
        <v>020714486</v>
      </c>
      <c r="E29" s="3" t="s">
        <v>26</v>
      </c>
      <c r="F29" s="3">
        <v>12230</v>
      </c>
      <c r="G29" s="29">
        <v>15500</v>
      </c>
      <c r="H29" s="23">
        <f t="shared" si="0"/>
        <v>189565000</v>
      </c>
      <c r="I29" s="24"/>
    </row>
    <row r="30" spans="1:12" ht="27.75" customHeight="1">
      <c r="A30" s="28">
        <v>43166</v>
      </c>
      <c r="B30" s="1" t="s">
        <v>55</v>
      </c>
      <c r="C30" s="22" t="str">
        <f>VLOOKUP(B30,[1]Vine!$A$5:$F$178,3,0)</f>
        <v>Đức Linh - Bình Thuận</v>
      </c>
      <c r="D30" s="22">
        <f>VLOOKUP(B30,[1]Vine!$A$5:$F$178,2,0)</f>
        <v>260682094</v>
      </c>
      <c r="E30" s="3" t="s">
        <v>26</v>
      </c>
      <c r="F30" s="3">
        <v>13841</v>
      </c>
      <c r="G30" s="29">
        <v>15500</v>
      </c>
      <c r="H30" s="23">
        <f t="shared" si="0"/>
        <v>214535500</v>
      </c>
      <c r="I30" s="24"/>
    </row>
    <row r="31" spans="1:12" ht="27.75" customHeight="1">
      <c r="A31" s="28">
        <v>43166</v>
      </c>
      <c r="B31" s="1" t="s">
        <v>56</v>
      </c>
      <c r="C31" s="22" t="str">
        <f>VLOOKUP(B31,[1]Vine!$A$5:$F$178,3,0)</f>
        <v>Phan Thiết - Bình Thuận</v>
      </c>
      <c r="D31" s="22">
        <f>VLOOKUP(B31,[1]Vine!$A$5:$F$178,2,0)</f>
        <v>280853616</v>
      </c>
      <c r="E31" s="3" t="s">
        <v>26</v>
      </c>
      <c r="F31" s="3">
        <v>13708</v>
      </c>
      <c r="G31" s="29">
        <v>15500</v>
      </c>
      <c r="H31" s="23">
        <f t="shared" si="0"/>
        <v>212474000</v>
      </c>
      <c r="I31" s="24"/>
    </row>
    <row r="32" spans="1:12" ht="27.75" customHeight="1">
      <c r="A32" s="28">
        <v>43168</v>
      </c>
      <c r="B32" s="1" t="s">
        <v>25</v>
      </c>
      <c r="C32" s="22" t="str">
        <f>VLOOKUP(B32,[1]Vine!$A$5:$F$178,3,0)</f>
        <v>Phan Thiết - Bình Thuận</v>
      </c>
      <c r="D32" s="22">
        <f>VLOOKUP(B32,[1]Vine!$A$5:$F$178,2,0)</f>
        <v>260178873</v>
      </c>
      <c r="E32" s="3" t="s">
        <v>26</v>
      </c>
      <c r="F32" s="3">
        <v>13851</v>
      </c>
      <c r="G32" s="29">
        <v>15500</v>
      </c>
      <c r="H32" s="23">
        <f t="shared" si="0"/>
        <v>214690500</v>
      </c>
      <c r="I32" s="24"/>
    </row>
    <row r="33" spans="1:13" ht="27.75" customHeight="1">
      <c r="A33" s="28">
        <v>43168</v>
      </c>
      <c r="B33" s="1" t="s">
        <v>30</v>
      </c>
      <c r="C33" s="22" t="str">
        <f>VLOOKUP(B33,[1]Vine!$A$5:$F$178,3,0)</f>
        <v>Hàm Tân - Bình Thuận</v>
      </c>
      <c r="D33" s="22">
        <f>VLOOKUP(B33,[1]Vine!$A$5:$F$178,2,0)</f>
        <v>260690910</v>
      </c>
      <c r="E33" s="3" t="s">
        <v>26</v>
      </c>
      <c r="F33" s="3">
        <v>12992</v>
      </c>
      <c r="G33" s="29">
        <v>15500</v>
      </c>
      <c r="H33" s="23">
        <f t="shared" si="0"/>
        <v>201376000</v>
      </c>
      <c r="I33" s="24"/>
    </row>
    <row r="34" spans="1:13" ht="27.75" customHeight="1">
      <c r="A34" s="28">
        <v>43168</v>
      </c>
      <c r="B34" s="1" t="s">
        <v>28</v>
      </c>
      <c r="C34" s="22" t="str">
        <f>VLOOKUP(B34,[1]Vine!$A$5:$F$178,3,0)</f>
        <v>Long Hương - Bình Thuận</v>
      </c>
      <c r="D34" s="22" t="str">
        <f>VLOOKUP(B34,[1]Vine!$A$5:$F$178,2,0)</f>
        <v>020714486</v>
      </c>
      <c r="E34" s="3" t="s">
        <v>26</v>
      </c>
      <c r="F34" s="3">
        <v>11879</v>
      </c>
      <c r="G34" s="29">
        <v>15500</v>
      </c>
      <c r="H34" s="23">
        <f t="shared" si="0"/>
        <v>184124500</v>
      </c>
      <c r="I34" s="24"/>
    </row>
    <row r="35" spans="1:13" ht="27.75" customHeight="1">
      <c r="A35" s="28">
        <v>43168</v>
      </c>
      <c r="B35" s="1" t="s">
        <v>27</v>
      </c>
      <c r="C35" s="22" t="str">
        <f>VLOOKUP(B35,[1]Vine!$A$5:$F$178,3,0)</f>
        <v>Phan Thiết - Bình Thuận</v>
      </c>
      <c r="D35" s="22">
        <f>VLOOKUP(B35,[1]Vine!$A$5:$F$178,2,0)</f>
        <v>260850613</v>
      </c>
      <c r="E35" s="3" t="s">
        <v>26</v>
      </c>
      <c r="F35" s="3">
        <v>14003</v>
      </c>
      <c r="G35" s="29">
        <v>15500</v>
      </c>
      <c r="H35" s="23">
        <f t="shared" si="0"/>
        <v>217046500</v>
      </c>
      <c r="I35" s="24"/>
    </row>
    <row r="36" spans="1:13" ht="27.75" customHeight="1">
      <c r="A36" s="28">
        <v>43168</v>
      </c>
      <c r="B36" s="1" t="s">
        <v>34</v>
      </c>
      <c r="C36" s="22" t="str">
        <f>VLOOKUP(B36,[1]Vine!$A$5:$F$178,3,0)</f>
        <v>Kiên lương - Kiên Giang</v>
      </c>
      <c r="D36" s="22">
        <f>VLOOKUP(B36,[1]Vine!$A$5:$F$178,2,0)</f>
        <v>370803567</v>
      </c>
      <c r="E36" s="3" t="s">
        <v>26</v>
      </c>
      <c r="F36" s="3">
        <v>11963</v>
      </c>
      <c r="G36" s="29">
        <v>15500</v>
      </c>
      <c r="H36" s="23">
        <f t="shared" si="0"/>
        <v>185426500</v>
      </c>
      <c r="I36" s="24"/>
    </row>
    <row r="37" spans="1:13" ht="27.75" customHeight="1">
      <c r="A37" s="28">
        <v>43168</v>
      </c>
      <c r="B37" s="1" t="s">
        <v>35</v>
      </c>
      <c r="C37" s="22" t="str">
        <f>VLOOKUP(B37,[1]Vine!$A$5:$F$178,3,0)</f>
        <v>Châu Thành - Tiền Giang</v>
      </c>
      <c r="D37" s="22">
        <f>VLOOKUP(B37,[1]Vine!$A$5:$F$178,2,0)</f>
        <v>311514350</v>
      </c>
      <c r="E37" s="3" t="s">
        <v>26</v>
      </c>
      <c r="F37" s="3">
        <v>12048</v>
      </c>
      <c r="G37" s="29">
        <v>15500</v>
      </c>
      <c r="H37" s="23">
        <f t="shared" si="0"/>
        <v>186744000</v>
      </c>
      <c r="I37" s="24"/>
    </row>
    <row r="38" spans="1:13" ht="27.75" customHeight="1">
      <c r="A38" s="28">
        <v>43168</v>
      </c>
      <c r="B38" s="1" t="s">
        <v>28</v>
      </c>
      <c r="C38" s="22" t="str">
        <f>VLOOKUP(B38,[1]Vine!$A$5:$F$178,3,0)</f>
        <v>Long Hương - Bình Thuận</v>
      </c>
      <c r="D38" s="22" t="str">
        <f>VLOOKUP(B38,[1]Vine!$A$5:$F$178,2,0)</f>
        <v>020714486</v>
      </c>
      <c r="E38" s="3" t="s">
        <v>26</v>
      </c>
      <c r="F38" s="3">
        <v>12954</v>
      </c>
      <c r="G38" s="29">
        <v>15500</v>
      </c>
      <c r="H38" s="23">
        <f t="shared" si="0"/>
        <v>200787000</v>
      </c>
      <c r="I38" s="24"/>
    </row>
    <row r="39" spans="1:13" ht="27.75" customHeight="1">
      <c r="A39" s="28">
        <v>43168</v>
      </c>
      <c r="B39" s="1" t="s">
        <v>55</v>
      </c>
      <c r="C39" s="22" t="str">
        <f>VLOOKUP(B39,[1]Vine!$A$5:$F$178,3,0)</f>
        <v>Đức Linh - Bình Thuận</v>
      </c>
      <c r="D39" s="22">
        <f>VLOOKUP(B39,[1]Vine!$A$5:$F$178,2,0)</f>
        <v>260682094</v>
      </c>
      <c r="E39" s="3" t="s">
        <v>26</v>
      </c>
      <c r="F39" s="3">
        <v>13015</v>
      </c>
      <c r="G39" s="29">
        <v>15500</v>
      </c>
      <c r="H39" s="23">
        <f t="shared" si="0"/>
        <v>201732500</v>
      </c>
      <c r="I39" s="24"/>
    </row>
    <row r="40" spans="1:13" ht="27.75" customHeight="1">
      <c r="A40" s="28">
        <v>43168</v>
      </c>
      <c r="B40" s="1" t="s">
        <v>56</v>
      </c>
      <c r="C40" s="22" t="str">
        <f>VLOOKUP(B40,[1]Vine!$A$5:$F$178,3,0)</f>
        <v>Phan Thiết - Bình Thuận</v>
      </c>
      <c r="D40" s="22">
        <f>VLOOKUP(B40,[1]Vine!$A$5:$F$178,2,0)</f>
        <v>280853616</v>
      </c>
      <c r="E40" s="3" t="s">
        <v>26</v>
      </c>
      <c r="F40" s="3">
        <v>12074</v>
      </c>
      <c r="G40" s="29">
        <v>15500</v>
      </c>
      <c r="H40" s="23">
        <f t="shared" si="0"/>
        <v>187147000</v>
      </c>
      <c r="I40" s="24"/>
    </row>
    <row r="41" spans="1:13" ht="27.75" customHeight="1">
      <c r="A41" s="28">
        <v>43171</v>
      </c>
      <c r="B41" s="1" t="s">
        <v>27</v>
      </c>
      <c r="C41" s="22" t="str">
        <f>VLOOKUP(B41,[1]Vine!$A$5:$F$178,3,0)</f>
        <v>Phan Thiết - Bình Thuận</v>
      </c>
      <c r="D41" s="22">
        <f>VLOOKUP(B41,[1]Vine!$A$5:$F$178,2,0)</f>
        <v>260850613</v>
      </c>
      <c r="E41" s="3" t="s">
        <v>26</v>
      </c>
      <c r="F41" s="3">
        <v>12132</v>
      </c>
      <c r="G41" s="29">
        <v>15500</v>
      </c>
      <c r="H41" s="23">
        <f t="shared" si="0"/>
        <v>188046000</v>
      </c>
      <c r="I41" s="24"/>
    </row>
    <row r="42" spans="1:13" ht="27.75" customHeight="1">
      <c r="A42" s="28">
        <v>43171</v>
      </c>
      <c r="B42" s="1" t="s">
        <v>34</v>
      </c>
      <c r="C42" s="22" t="str">
        <f>VLOOKUP(B42,[1]Vine!$A$5:$F$178,3,0)</f>
        <v>Kiên lương - Kiên Giang</v>
      </c>
      <c r="D42" s="22">
        <f>VLOOKUP(B42,[1]Vine!$A$5:$F$178,2,0)</f>
        <v>370803567</v>
      </c>
      <c r="E42" s="3" t="s">
        <v>26</v>
      </c>
      <c r="F42" s="3">
        <v>11097</v>
      </c>
      <c r="G42" s="29">
        <v>15500</v>
      </c>
      <c r="H42" s="23">
        <f t="shared" si="0"/>
        <v>172003500</v>
      </c>
      <c r="I42" s="24"/>
    </row>
    <row r="43" spans="1:13" ht="27.75" customHeight="1">
      <c r="A43" s="28">
        <v>43171</v>
      </c>
      <c r="B43" s="1" t="s">
        <v>28</v>
      </c>
      <c r="C43" s="22" t="str">
        <f>VLOOKUP(B43,[1]Vine!$A$5:$F$178,3,0)</f>
        <v>Long Hương - Bình Thuận</v>
      </c>
      <c r="D43" s="22" t="str">
        <f>VLOOKUP(B43,[1]Vine!$A$5:$F$178,2,0)</f>
        <v>020714486</v>
      </c>
      <c r="E43" s="3" t="s">
        <v>26</v>
      </c>
      <c r="F43" s="3">
        <f>152810*2.5-SUM(F13:F42)</f>
        <v>13157</v>
      </c>
      <c r="G43" s="29">
        <v>15500</v>
      </c>
      <c r="H43" s="23">
        <f t="shared" si="0"/>
        <v>203933500</v>
      </c>
      <c r="I43" s="24"/>
    </row>
    <row r="44" spans="1:13" ht="12.75" customHeight="1">
      <c r="A44" s="25"/>
      <c r="B44" s="26"/>
      <c r="C44" s="22"/>
      <c r="D44" s="22"/>
      <c r="E44" s="3"/>
      <c r="F44" s="3"/>
      <c r="G44" s="29"/>
      <c r="H44" s="23"/>
      <c r="I44" s="23"/>
      <c r="K44" s="33"/>
      <c r="L44" s="32"/>
    </row>
    <row r="45" spans="1:13" ht="24" customHeight="1">
      <c r="A45" s="4" t="s">
        <v>20</v>
      </c>
      <c r="C45" s="12">
        <f>SUM(H14:H44)</f>
        <v>5921387500</v>
      </c>
      <c r="D45" s="12"/>
      <c r="K45" s="33"/>
      <c r="L45" s="33"/>
    </row>
    <row r="46" spans="1:13" ht="15.75" customHeight="1">
      <c r="C46" s="13"/>
      <c r="D46" s="6"/>
      <c r="G46" s="14" t="s">
        <v>58</v>
      </c>
      <c r="H46" s="15"/>
      <c r="I46" s="15"/>
      <c r="K46" s="33"/>
      <c r="L46" s="33"/>
      <c r="M46" s="33"/>
    </row>
    <row r="47" spans="1:13">
      <c r="B47" s="16" t="s">
        <v>21</v>
      </c>
      <c r="G47" s="17" t="s">
        <v>22</v>
      </c>
      <c r="K47" s="33"/>
      <c r="L47" s="34"/>
    </row>
    <row r="48" spans="1:13">
      <c r="B48" s="18" t="s">
        <v>23</v>
      </c>
      <c r="D48" s="19"/>
      <c r="G48" s="20" t="s">
        <v>24</v>
      </c>
      <c r="K48" s="33"/>
      <c r="L48" s="35"/>
      <c r="M48" s="33"/>
    </row>
    <row r="49" spans="1:13">
      <c r="B49" s="18"/>
      <c r="D49" s="19"/>
      <c r="G49" s="20"/>
      <c r="K49" s="33"/>
      <c r="L49" s="35"/>
    </row>
    <row r="50" spans="1:13">
      <c r="B50" s="21"/>
      <c r="D50" s="19"/>
      <c r="G50" s="20"/>
    </row>
    <row r="51" spans="1:13">
      <c r="B51" s="21"/>
      <c r="D51" s="19"/>
      <c r="G51" s="20"/>
    </row>
    <row r="52" spans="1:13" ht="12" customHeight="1">
      <c r="B52" s="18"/>
      <c r="D52" s="19"/>
      <c r="G52" s="20"/>
    </row>
    <row r="53" spans="1:13" s="2" customFormat="1" ht="4.5" hidden="1" customHeight="1">
      <c r="A53" s="4"/>
      <c r="B53" s="18"/>
      <c r="D53" s="19"/>
      <c r="F53" s="6"/>
      <c r="G53" s="20"/>
      <c r="J53"/>
      <c r="K53"/>
      <c r="L53"/>
      <c r="M53"/>
    </row>
    <row r="54" spans="1:13" s="2" customFormat="1">
      <c r="A54" s="4"/>
      <c r="B54" s="21" t="s">
        <v>31</v>
      </c>
      <c r="C54" s="21"/>
      <c r="F54" s="102"/>
      <c r="G54" s="102"/>
      <c r="H54" s="102"/>
      <c r="J54"/>
      <c r="K54"/>
      <c r="L54"/>
      <c r="M54"/>
    </row>
    <row r="55" spans="1:13" s="2" customFormat="1">
      <c r="A55" s="4"/>
      <c r="B55" s="21"/>
      <c r="C55" s="21"/>
      <c r="F55" s="50"/>
      <c r="G55" s="50"/>
      <c r="H55" s="50"/>
      <c r="J55"/>
      <c r="K55"/>
      <c r="L55"/>
      <c r="M55"/>
    </row>
  </sheetData>
  <mergeCells count="7">
    <mergeCell ref="F54:H54"/>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37"/>
  <sheetViews>
    <sheetView workbookViewId="0">
      <selection activeCell="D31" sqref="D31"/>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60</v>
      </c>
      <c r="B4" s="111"/>
      <c r="C4" s="111"/>
      <c r="D4" s="111"/>
      <c r="E4" s="111"/>
      <c r="F4" s="111"/>
      <c r="G4" s="112"/>
      <c r="H4" s="109"/>
      <c r="I4" s="110"/>
    </row>
    <row r="5" spans="1:11" ht="20.25">
      <c r="C5" s="5"/>
      <c r="D5" s="5"/>
    </row>
    <row r="6" spans="1:11">
      <c r="A6" s="4" t="s">
        <v>6</v>
      </c>
      <c r="E6" s="2" t="s">
        <v>7</v>
      </c>
    </row>
    <row r="7" spans="1:11">
      <c r="A7" s="4" t="s">
        <v>8</v>
      </c>
    </row>
    <row r="8" spans="1:11">
      <c r="A8" s="4" t="s">
        <v>9</v>
      </c>
    </row>
    <row r="9" spans="1:11">
      <c r="A9" s="4" t="s">
        <v>10</v>
      </c>
    </row>
    <row r="10" spans="1:11" ht="9.75" customHeight="1"/>
    <row r="11" spans="1:11">
      <c r="A11" s="113" t="s">
        <v>11</v>
      </c>
      <c r="B11" s="115" t="s">
        <v>0</v>
      </c>
      <c r="C11" s="116"/>
      <c r="D11" s="117"/>
      <c r="E11" s="118" t="s">
        <v>12</v>
      </c>
      <c r="F11" s="118"/>
      <c r="G11" s="118"/>
      <c r="H11" s="118"/>
      <c r="I11" s="53" t="s">
        <v>29</v>
      </c>
    </row>
    <row r="12" spans="1:11" ht="25.5" customHeight="1">
      <c r="A12" s="114"/>
      <c r="B12" s="53" t="s">
        <v>13</v>
      </c>
      <c r="C12" s="53" t="s">
        <v>3</v>
      </c>
      <c r="D12" s="53" t="s">
        <v>14</v>
      </c>
      <c r="E12" s="53" t="s">
        <v>1</v>
      </c>
      <c r="F12" s="7" t="s">
        <v>15</v>
      </c>
      <c r="G12" s="7" t="s">
        <v>2</v>
      </c>
      <c r="H12" s="8" t="s">
        <v>16</v>
      </c>
      <c r="I12" s="53"/>
    </row>
    <row r="13" spans="1:11" ht="12.75" customHeight="1">
      <c r="A13" s="9" t="s">
        <v>17</v>
      </c>
      <c r="B13" s="10">
        <v>2</v>
      </c>
      <c r="C13" s="10">
        <v>3</v>
      </c>
      <c r="D13" s="10">
        <v>4</v>
      </c>
      <c r="E13" s="10">
        <v>5</v>
      </c>
      <c r="F13" s="11" t="s">
        <v>18</v>
      </c>
      <c r="G13" s="11" t="s">
        <v>19</v>
      </c>
      <c r="H13" s="10">
        <v>8</v>
      </c>
      <c r="I13" s="10">
        <v>9</v>
      </c>
    </row>
    <row r="14" spans="1:11" s="30" customFormat="1" ht="18" customHeight="1">
      <c r="A14" s="28">
        <v>43164</v>
      </c>
      <c r="B14" s="1" t="s">
        <v>35</v>
      </c>
      <c r="C14" s="22" t="str">
        <f>VLOOKUP(B14,[1]Vine!$A$5:$F$178,3,0)</f>
        <v>Châu Thành - Tiền Giang</v>
      </c>
      <c r="D14" s="22">
        <f>VLOOKUP(B14,[1]Vine!$A$5:$F$178,2,0)</f>
        <v>311514350</v>
      </c>
      <c r="E14" s="3" t="s">
        <v>26</v>
      </c>
      <c r="F14" s="3">
        <v>15760</v>
      </c>
      <c r="G14" s="29">
        <v>16000</v>
      </c>
      <c r="H14" s="23">
        <f t="shared" ref="H14:H23" si="0">F14*G14</f>
        <v>252160000</v>
      </c>
      <c r="I14" s="24"/>
      <c r="K14" s="31"/>
    </row>
    <row r="15" spans="1:11" ht="18" customHeight="1">
      <c r="A15" s="28">
        <v>43164</v>
      </c>
      <c r="B15" s="1" t="s">
        <v>28</v>
      </c>
      <c r="C15" s="22" t="str">
        <f>VLOOKUP(B15,[1]Vine!$A$5:$F$178,3,0)</f>
        <v>Long Hương - Bình Thuận</v>
      </c>
      <c r="D15" s="22" t="str">
        <f>VLOOKUP(B15,[1]Vine!$A$5:$F$178,2,0)</f>
        <v>020714486</v>
      </c>
      <c r="E15" s="3" t="s">
        <v>26</v>
      </c>
      <c r="F15" s="3">
        <v>15486</v>
      </c>
      <c r="G15" s="29">
        <v>16000</v>
      </c>
      <c r="H15" s="23">
        <f t="shared" si="0"/>
        <v>247776000</v>
      </c>
      <c r="I15" s="24"/>
    </row>
    <row r="16" spans="1:11" ht="18" customHeight="1">
      <c r="A16" s="28">
        <v>43164</v>
      </c>
      <c r="B16" s="1" t="s">
        <v>55</v>
      </c>
      <c r="C16" s="22" t="str">
        <f>VLOOKUP(B16,[1]Vine!$A$5:$F$178,3,0)</f>
        <v>Đức Linh - Bình Thuận</v>
      </c>
      <c r="D16" s="22">
        <f>VLOOKUP(B16,[1]Vine!$A$5:$F$178,2,0)</f>
        <v>260682094</v>
      </c>
      <c r="E16" s="3" t="s">
        <v>26</v>
      </c>
      <c r="F16" s="3">
        <v>15680</v>
      </c>
      <c r="G16" s="29">
        <v>16000</v>
      </c>
      <c r="H16" s="23">
        <f t="shared" si="0"/>
        <v>250880000</v>
      </c>
      <c r="I16" s="24"/>
    </row>
    <row r="17" spans="1:13" ht="18" customHeight="1">
      <c r="A17" s="28">
        <v>43167</v>
      </c>
      <c r="B17" s="1" t="s">
        <v>56</v>
      </c>
      <c r="C17" s="22" t="str">
        <f>VLOOKUP(B17,[1]Vine!$A$5:$F$178,3,0)</f>
        <v>Phan Thiết - Bình Thuận</v>
      </c>
      <c r="D17" s="22">
        <f>VLOOKUP(B17,[1]Vine!$A$5:$F$178,2,0)</f>
        <v>280853616</v>
      </c>
      <c r="E17" s="3" t="s">
        <v>26</v>
      </c>
      <c r="F17" s="3">
        <v>15382</v>
      </c>
      <c r="G17" s="29">
        <v>16000</v>
      </c>
      <c r="H17" s="23">
        <f t="shared" si="0"/>
        <v>246112000</v>
      </c>
      <c r="I17" s="24"/>
    </row>
    <row r="18" spans="1:13" ht="18" customHeight="1">
      <c r="A18" s="28">
        <v>43167</v>
      </c>
      <c r="B18" s="1" t="s">
        <v>25</v>
      </c>
      <c r="C18" s="22" t="str">
        <f>VLOOKUP(B18,[1]Vine!$A$5:$F$178,3,0)</f>
        <v>Phan Thiết - Bình Thuận</v>
      </c>
      <c r="D18" s="22">
        <f>VLOOKUP(B18,[1]Vine!$A$5:$F$178,2,0)</f>
        <v>260178873</v>
      </c>
      <c r="E18" s="3" t="s">
        <v>26</v>
      </c>
      <c r="F18" s="3">
        <v>15760</v>
      </c>
      <c r="G18" s="29">
        <v>16000</v>
      </c>
      <c r="H18" s="23">
        <f t="shared" si="0"/>
        <v>252160000</v>
      </c>
      <c r="I18" s="24"/>
      <c r="L18" s="32"/>
    </row>
    <row r="19" spans="1:13" ht="18" customHeight="1">
      <c r="A19" s="28">
        <v>43167</v>
      </c>
      <c r="B19" s="1" t="s">
        <v>55</v>
      </c>
      <c r="C19" s="22" t="str">
        <f>VLOOKUP(B19,[1]Vine!$A$5:$F$178,3,0)</f>
        <v>Đức Linh - Bình Thuận</v>
      </c>
      <c r="D19" s="22">
        <f>VLOOKUP(B19,[1]Vine!$A$5:$F$178,2,0)</f>
        <v>260682094</v>
      </c>
      <c r="E19" s="3" t="s">
        <v>26</v>
      </c>
      <c r="F19" s="3">
        <v>15780</v>
      </c>
      <c r="G19" s="29">
        <v>16000</v>
      </c>
      <c r="H19" s="23">
        <f t="shared" si="0"/>
        <v>252480000</v>
      </c>
      <c r="I19" s="24"/>
    </row>
    <row r="20" spans="1:13" ht="18" customHeight="1">
      <c r="A20" s="28">
        <v>43172</v>
      </c>
      <c r="B20" s="1" t="s">
        <v>56</v>
      </c>
      <c r="C20" s="22" t="str">
        <f>VLOOKUP(B20,[1]Vine!$A$5:$F$178,3,0)</f>
        <v>Phan Thiết - Bình Thuận</v>
      </c>
      <c r="D20" s="22">
        <f>VLOOKUP(B20,[1]Vine!$A$5:$F$178,2,0)</f>
        <v>280853616</v>
      </c>
      <c r="E20" s="3" t="s">
        <v>26</v>
      </c>
      <c r="F20" s="3">
        <v>15480</v>
      </c>
      <c r="G20" s="29">
        <v>16000</v>
      </c>
      <c r="H20" s="23">
        <f t="shared" si="0"/>
        <v>247680000</v>
      </c>
      <c r="I20" s="24"/>
    </row>
    <row r="21" spans="1:13" ht="18" customHeight="1">
      <c r="A21" s="28">
        <v>43172</v>
      </c>
      <c r="B21" s="1" t="s">
        <v>27</v>
      </c>
      <c r="C21" s="22" t="str">
        <f>VLOOKUP(B21,[1]Vine!$A$5:$F$178,3,0)</f>
        <v>Phan Thiết - Bình Thuận</v>
      </c>
      <c r="D21" s="22">
        <f>VLOOKUP(B21,[1]Vine!$A$5:$F$178,2,0)</f>
        <v>260850613</v>
      </c>
      <c r="E21" s="3" t="s">
        <v>26</v>
      </c>
      <c r="F21" s="3">
        <v>15860</v>
      </c>
      <c r="G21" s="29">
        <v>16000</v>
      </c>
      <c r="H21" s="23">
        <f t="shared" si="0"/>
        <v>253760000</v>
      </c>
      <c r="I21" s="24"/>
    </row>
    <row r="22" spans="1:13" ht="18" customHeight="1">
      <c r="A22" s="28">
        <v>43177</v>
      </c>
      <c r="B22" s="1" t="s">
        <v>55</v>
      </c>
      <c r="C22" s="22" t="str">
        <f>VLOOKUP(B22,[1]Vine!$A$5:$F$178,3,0)</f>
        <v>Đức Linh - Bình Thuận</v>
      </c>
      <c r="D22" s="22">
        <f>VLOOKUP(B22,[1]Vine!$A$5:$F$178,2,0)</f>
        <v>260682094</v>
      </c>
      <c r="E22" s="3" t="s">
        <v>26</v>
      </c>
      <c r="F22" s="3">
        <v>15930</v>
      </c>
      <c r="G22" s="29">
        <v>16000</v>
      </c>
      <c r="H22" s="23">
        <f t="shared" si="0"/>
        <v>254880000</v>
      </c>
      <c r="I22" s="24"/>
    </row>
    <row r="23" spans="1:13" ht="18" customHeight="1">
      <c r="A23" s="28">
        <v>43177</v>
      </c>
      <c r="B23" s="1" t="s">
        <v>56</v>
      </c>
      <c r="C23" s="22" t="str">
        <f>VLOOKUP(B23,[1]Vine!$A$5:$F$178,3,0)</f>
        <v>Phan Thiết - Bình Thuận</v>
      </c>
      <c r="D23" s="22">
        <f>VLOOKUP(B23,[1]Vine!$A$5:$F$178,2,0)</f>
        <v>280853616</v>
      </c>
      <c r="E23" s="3" t="s">
        <v>26</v>
      </c>
      <c r="F23" s="3">
        <v>15760</v>
      </c>
      <c r="G23" s="29">
        <v>16000</v>
      </c>
      <c r="H23" s="23">
        <f t="shared" si="0"/>
        <v>252160000</v>
      </c>
      <c r="I23" s="24"/>
      <c r="L23" s="32"/>
    </row>
    <row r="24" spans="1:13" ht="12.75" customHeight="1">
      <c r="A24" s="25"/>
      <c r="B24" s="26"/>
      <c r="C24" s="22"/>
      <c r="D24" s="22"/>
      <c r="E24" s="3"/>
      <c r="F24" s="3"/>
      <c r="G24" s="29"/>
      <c r="H24" s="23"/>
      <c r="I24" s="23"/>
      <c r="K24" s="33"/>
      <c r="L24" s="32"/>
    </row>
    <row r="25" spans="1:13" ht="24" customHeight="1">
      <c r="A25" s="4" t="s">
        <v>20</v>
      </c>
      <c r="C25" s="12">
        <f>SUM(H14:H24)</f>
        <v>2510048000</v>
      </c>
      <c r="D25" s="12"/>
      <c r="K25" s="33"/>
      <c r="L25" s="33"/>
    </row>
    <row r="26" spans="1:13" ht="15.75" customHeight="1">
      <c r="C26" s="13"/>
      <c r="D26" s="6"/>
      <c r="G26" s="14" t="s">
        <v>59</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ht="22.5" customHeight="1">
      <c r="B31" s="21"/>
      <c r="D31" s="19"/>
      <c r="G31" s="20"/>
    </row>
    <row r="32" spans="1:13" ht="22.5" customHeight="1">
      <c r="B32" s="21"/>
      <c r="D32" s="19"/>
      <c r="G32" s="20"/>
    </row>
    <row r="33" spans="1:13">
      <c r="B33" s="21" t="s">
        <v>47</v>
      </c>
      <c r="D33" s="19"/>
      <c r="G33" s="20"/>
    </row>
    <row r="34" spans="1:13" ht="12" customHeight="1">
      <c r="B34" s="18"/>
      <c r="D34" s="19"/>
      <c r="G34" s="20"/>
    </row>
    <row r="35" spans="1:13" s="2" customFormat="1">
      <c r="A35" s="4"/>
      <c r="B35" s="18"/>
      <c r="D35" s="19"/>
      <c r="F35" s="6"/>
      <c r="G35" s="20"/>
      <c r="J35"/>
      <c r="K35"/>
      <c r="L35"/>
      <c r="M35"/>
    </row>
    <row r="36" spans="1:13" s="2" customFormat="1">
      <c r="A36" s="4"/>
      <c r="B36" s="21"/>
      <c r="C36" s="21"/>
      <c r="F36" s="102"/>
      <c r="G36" s="102"/>
      <c r="H36" s="102"/>
      <c r="J36"/>
      <c r="K36"/>
      <c r="L36"/>
      <c r="M36"/>
    </row>
    <row r="37" spans="1:13" s="2" customFormat="1">
      <c r="A37" s="4"/>
      <c r="B37" s="21"/>
      <c r="C37" s="21"/>
      <c r="F37" s="52"/>
      <c r="G37" s="52"/>
      <c r="H37" s="52"/>
      <c r="J37"/>
      <c r="K37"/>
      <c r="L37"/>
      <c r="M37"/>
    </row>
  </sheetData>
  <mergeCells count="7">
    <mergeCell ref="F36:H36"/>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 bottom="0" header="0" footer="0"/>
  <pageSetup paperSize="9" scale="95" orientation="landscape" r:id="rId1"/>
</worksheet>
</file>

<file path=xl/worksheets/sheet8.xml><?xml version="1.0" encoding="utf-8"?>
<worksheet xmlns="http://schemas.openxmlformats.org/spreadsheetml/2006/main" xmlns:r="http://schemas.openxmlformats.org/officeDocument/2006/relationships">
  <dimension ref="A1:J36"/>
  <sheetViews>
    <sheetView workbookViewId="0">
      <selection activeCell="K22" sqref="K22"/>
    </sheetView>
  </sheetViews>
  <sheetFormatPr defaultRowHeight="17.25"/>
  <cols>
    <col min="1" max="1" width="9.75" style="58" customWidth="1"/>
    <col min="2" max="2" width="21.125" style="57" customWidth="1"/>
    <col min="3" max="3" width="21.625" style="57" customWidth="1"/>
    <col min="4" max="4" width="12.125" style="57" customWidth="1"/>
    <col min="5" max="5" width="13.375" style="57" customWidth="1"/>
    <col min="6" max="6" width="9.125" style="60" customWidth="1"/>
    <col min="7" max="7" width="9.25" style="60" customWidth="1"/>
    <col min="8" max="8" width="11.25" style="57" customWidth="1"/>
    <col min="9" max="9" width="9.5" style="57" customWidth="1"/>
    <col min="10" max="10" width="9" style="57"/>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10" ht="15.95" customHeight="1">
      <c r="A1" s="103" t="s">
        <v>4</v>
      </c>
      <c r="B1" s="103"/>
      <c r="C1" s="103"/>
      <c r="D1" s="103"/>
      <c r="E1" s="103"/>
      <c r="F1" s="103"/>
      <c r="G1" s="104"/>
      <c r="H1" s="105" t="s">
        <v>5</v>
      </c>
      <c r="I1" s="106"/>
    </row>
    <row r="2" spans="1:10" ht="15.95" customHeight="1">
      <c r="A2" s="103"/>
      <c r="B2" s="103"/>
      <c r="C2" s="103"/>
      <c r="D2" s="103"/>
      <c r="E2" s="103"/>
      <c r="F2" s="103"/>
      <c r="G2" s="104"/>
      <c r="H2" s="107"/>
      <c r="I2" s="108"/>
    </row>
    <row r="3" spans="1:10" ht="15.95" customHeight="1">
      <c r="A3" s="103"/>
      <c r="B3" s="103"/>
      <c r="C3" s="103"/>
      <c r="D3" s="103"/>
      <c r="E3" s="103"/>
      <c r="F3" s="103"/>
      <c r="G3" s="104"/>
      <c r="H3" s="107"/>
      <c r="I3" s="108"/>
    </row>
    <row r="4" spans="1:10" ht="15.95" customHeight="1">
      <c r="A4" s="123" t="s">
        <v>61</v>
      </c>
      <c r="B4" s="123"/>
      <c r="C4" s="123"/>
      <c r="D4" s="123"/>
      <c r="E4" s="123"/>
      <c r="F4" s="123"/>
      <c r="G4" s="124"/>
      <c r="H4" s="109"/>
      <c r="I4" s="110"/>
    </row>
    <row r="5" spans="1:10" ht="15" customHeight="1">
      <c r="C5" s="59"/>
      <c r="D5" s="59"/>
    </row>
    <row r="6" spans="1:10" ht="15.75" customHeight="1">
      <c r="A6" s="58" t="s">
        <v>6</v>
      </c>
      <c r="E6" s="57" t="s">
        <v>7</v>
      </c>
    </row>
    <row r="7" spans="1:10" ht="15.75" customHeight="1">
      <c r="A7" s="58" t="s">
        <v>8</v>
      </c>
    </row>
    <row r="8" spans="1:10" ht="15.75" customHeight="1">
      <c r="A8" s="58" t="s">
        <v>9</v>
      </c>
    </row>
    <row r="9" spans="1:10" ht="15.75" customHeight="1">
      <c r="A9" s="58" t="s">
        <v>10</v>
      </c>
    </row>
    <row r="10" spans="1:10" ht="6.75" customHeight="1"/>
    <row r="11" spans="1:10" ht="19.5" customHeight="1">
      <c r="A11" s="113" t="s">
        <v>11</v>
      </c>
      <c r="B11" s="115" t="s">
        <v>0</v>
      </c>
      <c r="C11" s="116"/>
      <c r="D11" s="117"/>
      <c r="E11" s="118" t="s">
        <v>12</v>
      </c>
      <c r="F11" s="118"/>
      <c r="G11" s="118"/>
      <c r="H11" s="118"/>
      <c r="I11" s="54" t="s">
        <v>38</v>
      </c>
      <c r="J11" s="61"/>
    </row>
    <row r="12" spans="1:10" ht="35.25" customHeight="1">
      <c r="A12" s="114"/>
      <c r="B12" s="54" t="s">
        <v>13</v>
      </c>
      <c r="C12" s="54" t="s">
        <v>3</v>
      </c>
      <c r="D12" s="54" t="s">
        <v>14</v>
      </c>
      <c r="E12" s="54" t="s">
        <v>1</v>
      </c>
      <c r="F12" s="7" t="s">
        <v>15</v>
      </c>
      <c r="G12" s="7" t="s">
        <v>2</v>
      </c>
      <c r="H12" s="8" t="s">
        <v>16</v>
      </c>
      <c r="I12" s="54"/>
      <c r="J12" s="61"/>
    </row>
    <row r="13" spans="1:10" ht="10.5" customHeight="1">
      <c r="A13" s="62" t="s">
        <v>17</v>
      </c>
      <c r="B13" s="63">
        <v>2</v>
      </c>
      <c r="C13" s="63">
        <v>3</v>
      </c>
      <c r="D13" s="63">
        <v>4</v>
      </c>
      <c r="E13" s="63">
        <v>5</v>
      </c>
      <c r="F13" s="64" t="s">
        <v>18</v>
      </c>
      <c r="G13" s="64" t="s">
        <v>19</v>
      </c>
      <c r="H13" s="63">
        <v>8</v>
      </c>
      <c r="I13" s="63">
        <v>9</v>
      </c>
      <c r="J13" s="65"/>
    </row>
    <row r="14" spans="1:10" ht="16.5" customHeight="1">
      <c r="A14" s="66">
        <v>43157</v>
      </c>
      <c r="B14" s="1" t="s">
        <v>39</v>
      </c>
      <c r="C14" s="67" t="str">
        <f>VLOOKUP(B14,[3]Vine!$A$5:$F$78,3,0)</f>
        <v>Vũng Tàu</v>
      </c>
      <c r="D14" s="68">
        <f>VLOOKUP(B14,[3]Vine!$A$5:$F$78,2,0)</f>
        <v>261183075</v>
      </c>
      <c r="E14" s="3" t="s">
        <v>40</v>
      </c>
      <c r="F14" s="69">
        <v>11987</v>
      </c>
      <c r="G14" s="24">
        <v>17500</v>
      </c>
      <c r="H14" s="24">
        <f t="shared" ref="H14:H23" si="0">F14*G14</f>
        <v>209772500</v>
      </c>
      <c r="I14" s="24"/>
      <c r="J14" s="70"/>
    </row>
    <row r="15" spans="1:10" ht="16.5" customHeight="1">
      <c r="A15" s="66">
        <v>43157</v>
      </c>
      <c r="B15" s="1" t="s">
        <v>42</v>
      </c>
      <c r="C15" s="71" t="str">
        <f>VLOOKUP(B15,[3]Vine!$A$5:$F$78,3,0)</f>
        <v>Vũng Tàu</v>
      </c>
      <c r="D15" s="22">
        <f>VLOOKUP(B15,[3]Vine!$A$5:$F$78,2,0)</f>
        <v>260456563</v>
      </c>
      <c r="E15" s="3" t="s">
        <v>40</v>
      </c>
      <c r="F15" s="3">
        <v>13456</v>
      </c>
      <c r="G15" s="24">
        <v>17500</v>
      </c>
      <c r="H15" s="23">
        <f t="shared" si="0"/>
        <v>235480000</v>
      </c>
      <c r="I15" s="23"/>
      <c r="J15" s="70"/>
    </row>
    <row r="16" spans="1:10" ht="16.5" customHeight="1">
      <c r="A16" s="66">
        <v>43157</v>
      </c>
      <c r="B16" s="1" t="s">
        <v>43</v>
      </c>
      <c r="C16" s="71" t="str">
        <f>VLOOKUP(B16,[3]Vine!$A$5:$F$78,3,0)</f>
        <v>Vũng Tàu</v>
      </c>
      <c r="D16" s="22">
        <f>VLOOKUP(B16,[3]Vine!$A$5:$F$78,2,0)</f>
        <v>270176960</v>
      </c>
      <c r="E16" s="3" t="s">
        <v>40</v>
      </c>
      <c r="F16" s="3">
        <v>12340</v>
      </c>
      <c r="G16" s="24">
        <v>17500</v>
      </c>
      <c r="H16" s="23">
        <f t="shared" si="0"/>
        <v>215950000</v>
      </c>
      <c r="I16" s="23"/>
    </row>
    <row r="17" spans="1:10" ht="16.5" customHeight="1">
      <c r="A17" s="66">
        <v>43160</v>
      </c>
      <c r="B17" s="1" t="s">
        <v>39</v>
      </c>
      <c r="C17" s="67" t="str">
        <f>VLOOKUP(B17,[3]Vine!$A$5:$F$78,3,0)</f>
        <v>Vũng Tàu</v>
      </c>
      <c r="D17" s="68">
        <f>VLOOKUP(B17,[3]Vine!$A$5:$F$78,2,0)</f>
        <v>261183075</v>
      </c>
      <c r="E17" s="3" t="s">
        <v>40</v>
      </c>
      <c r="F17" s="69">
        <v>14987</v>
      </c>
      <c r="G17" s="24">
        <v>17500</v>
      </c>
      <c r="H17" s="24">
        <f t="shared" si="0"/>
        <v>262272500</v>
      </c>
      <c r="I17" s="24"/>
      <c r="J17" s="70"/>
    </row>
    <row r="18" spans="1:10" ht="16.5" customHeight="1">
      <c r="A18" s="66">
        <v>43160</v>
      </c>
      <c r="B18" s="1" t="s">
        <v>42</v>
      </c>
      <c r="C18" s="71" t="str">
        <f>VLOOKUP(B18,[3]Vine!$A$5:$F$78,3,0)</f>
        <v>Vũng Tàu</v>
      </c>
      <c r="D18" s="22">
        <f>VLOOKUP(B18,[3]Vine!$A$5:$F$78,2,0)</f>
        <v>260456563</v>
      </c>
      <c r="E18" s="3" t="s">
        <v>40</v>
      </c>
      <c r="F18" s="3">
        <v>13985</v>
      </c>
      <c r="G18" s="24">
        <v>17500</v>
      </c>
      <c r="H18" s="23">
        <f t="shared" si="0"/>
        <v>244737500</v>
      </c>
      <c r="I18" s="23"/>
      <c r="J18" s="70"/>
    </row>
    <row r="19" spans="1:10" ht="16.5" customHeight="1">
      <c r="A19" s="66">
        <v>43164</v>
      </c>
      <c r="B19" s="1" t="s">
        <v>43</v>
      </c>
      <c r="C19" s="71" t="str">
        <f>VLOOKUP(B19,[3]Vine!$A$5:$F$78,3,0)</f>
        <v>Vũng Tàu</v>
      </c>
      <c r="D19" s="22">
        <f>VLOOKUP(B19,[3]Vine!$A$5:$F$78,2,0)</f>
        <v>270176960</v>
      </c>
      <c r="E19" s="3" t="s">
        <v>40</v>
      </c>
      <c r="F19" s="3">
        <v>12580</v>
      </c>
      <c r="G19" s="24">
        <v>17500</v>
      </c>
      <c r="H19" s="23">
        <f>F19*G19</f>
        <v>220150000</v>
      </c>
      <c r="I19" s="23"/>
    </row>
    <row r="20" spans="1:10" ht="16.5" customHeight="1">
      <c r="A20" s="66">
        <v>43164</v>
      </c>
      <c r="B20" s="1" t="s">
        <v>39</v>
      </c>
      <c r="C20" s="71" t="str">
        <f>VLOOKUP(B20,[3]Vine!$A$5:$F$78,3,0)</f>
        <v>Vũng Tàu</v>
      </c>
      <c r="D20" s="22">
        <f>VLOOKUP(B20,[3]Vine!$A$5:$F$78,2,0)</f>
        <v>261183075</v>
      </c>
      <c r="E20" s="3" t="s">
        <v>40</v>
      </c>
      <c r="F20" s="3">
        <v>12489</v>
      </c>
      <c r="G20" s="24">
        <v>17500</v>
      </c>
      <c r="H20" s="23">
        <f t="shared" si="0"/>
        <v>218557500</v>
      </c>
      <c r="I20" s="23"/>
      <c r="J20" s="70"/>
    </row>
    <row r="21" spans="1:10" ht="16.5" customHeight="1">
      <c r="A21" s="66">
        <v>43168</v>
      </c>
      <c r="B21" s="1" t="s">
        <v>39</v>
      </c>
      <c r="C21" s="67" t="str">
        <f>VLOOKUP(B21,[3]Vine!$A$5:$F$78,3,0)</f>
        <v>Vũng Tàu</v>
      </c>
      <c r="D21" s="68">
        <f>VLOOKUP(B21,[3]Vine!$A$5:$F$78,2,0)</f>
        <v>261183075</v>
      </c>
      <c r="E21" s="3" t="s">
        <v>40</v>
      </c>
      <c r="F21" s="69">
        <v>13684</v>
      </c>
      <c r="G21" s="24">
        <v>17500</v>
      </c>
      <c r="H21" s="24">
        <f t="shared" si="0"/>
        <v>239470000</v>
      </c>
      <c r="I21" s="24"/>
      <c r="J21" s="70"/>
    </row>
    <row r="22" spans="1:10" ht="16.5" customHeight="1">
      <c r="A22" s="66">
        <v>43168</v>
      </c>
      <c r="B22" s="1" t="s">
        <v>42</v>
      </c>
      <c r="C22" s="71" t="str">
        <f>VLOOKUP(B22,[3]Vine!$A$5:$F$78,3,0)</f>
        <v>Vũng Tàu</v>
      </c>
      <c r="D22" s="22">
        <f>VLOOKUP(B22,[3]Vine!$A$5:$F$78,2,0)</f>
        <v>260456563</v>
      </c>
      <c r="E22" s="3" t="s">
        <v>40</v>
      </c>
      <c r="F22" s="3">
        <v>12604</v>
      </c>
      <c r="G22" s="24">
        <v>17500</v>
      </c>
      <c r="H22" s="23">
        <f t="shared" si="0"/>
        <v>220570000</v>
      </c>
      <c r="I22" s="23"/>
      <c r="J22" s="70"/>
    </row>
    <row r="23" spans="1:10" ht="16.5" customHeight="1">
      <c r="A23" s="66">
        <v>43168</v>
      </c>
      <c r="B23" s="1" t="s">
        <v>43</v>
      </c>
      <c r="C23" s="71" t="str">
        <f>VLOOKUP(B23,[3]Vine!$A$5:$F$78,3,0)</f>
        <v>Vũng Tàu</v>
      </c>
      <c r="D23" s="22">
        <f>VLOOKUP(B23,[3]Vine!$A$5:$F$78,2,0)</f>
        <v>270176960</v>
      </c>
      <c r="E23" s="3" t="s">
        <v>40</v>
      </c>
      <c r="F23" s="3">
        <f>12000*11-SUM(F14:F22)</f>
        <v>13888</v>
      </c>
      <c r="G23" s="24">
        <v>17500</v>
      </c>
      <c r="H23" s="23">
        <f t="shared" si="0"/>
        <v>243040000</v>
      </c>
      <c r="I23" s="23"/>
    </row>
    <row r="24" spans="1:10" ht="16.5" customHeight="1">
      <c r="A24" s="25"/>
      <c r="B24" s="26"/>
      <c r="C24" s="71"/>
      <c r="D24" s="22"/>
      <c r="E24" s="3"/>
      <c r="F24" s="3"/>
      <c r="G24" s="23"/>
      <c r="H24" s="23"/>
      <c r="I24" s="23"/>
      <c r="J24" s="70"/>
    </row>
    <row r="25" spans="1:10" ht="7.5" customHeight="1">
      <c r="A25" s="72"/>
      <c r="B25" s="73"/>
      <c r="C25" s="74"/>
      <c r="D25" s="74"/>
      <c r="E25" s="75"/>
      <c r="F25" s="75"/>
      <c r="G25" s="76"/>
      <c r="H25" s="77"/>
      <c r="I25" s="77"/>
      <c r="J25" s="70"/>
    </row>
    <row r="26" spans="1:10" ht="16.5" customHeight="1">
      <c r="A26" s="58" t="s">
        <v>20</v>
      </c>
      <c r="C26" s="78">
        <f>SUM(H14:H24)</f>
        <v>2310000000</v>
      </c>
      <c r="D26" s="78"/>
    </row>
    <row r="27" spans="1:10">
      <c r="C27" s="60"/>
      <c r="H27" s="79"/>
    </row>
    <row r="28" spans="1:10">
      <c r="C28" s="79"/>
      <c r="D28" s="60"/>
      <c r="G28" s="80" t="s">
        <v>62</v>
      </c>
      <c r="H28" s="81"/>
      <c r="I28" s="81"/>
    </row>
    <row r="29" spans="1:10">
      <c r="B29" s="82" t="s">
        <v>21</v>
      </c>
      <c r="G29" s="83" t="s">
        <v>22</v>
      </c>
    </row>
    <row r="30" spans="1:10">
      <c r="B30" s="84" t="s">
        <v>23</v>
      </c>
      <c r="D30" s="85"/>
      <c r="G30" s="86" t="s">
        <v>24</v>
      </c>
    </row>
    <row r="31" spans="1:10">
      <c r="B31" s="84"/>
      <c r="D31" s="85"/>
      <c r="G31" s="86"/>
    </row>
    <row r="32" spans="1:10">
      <c r="B32" s="84"/>
      <c r="D32" s="85"/>
      <c r="G32" s="86"/>
    </row>
    <row r="33" spans="2:7">
      <c r="B33" s="87"/>
      <c r="D33" s="85"/>
      <c r="G33" s="86"/>
    </row>
    <row r="34" spans="2:7">
      <c r="B34" s="87" t="s">
        <v>31</v>
      </c>
      <c r="D34" s="85"/>
      <c r="G34" s="86"/>
    </row>
    <row r="35" spans="2:7">
      <c r="B35" s="87"/>
      <c r="D35" s="85"/>
      <c r="G35" s="86"/>
    </row>
    <row r="36" spans="2:7">
      <c r="B36" s="84"/>
      <c r="D36" s="85"/>
      <c r="G36" s="86"/>
    </row>
  </sheetData>
  <mergeCells count="6">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rintOptions horizontalCentered="1"/>
  <pageMargins left="0.2" right="0.2" top="0.25" bottom="0.25" header="0.3" footer="0.3"/>
  <pageSetup scale="90" orientation="landscape" verticalDpi="0" r:id="rId1"/>
</worksheet>
</file>

<file path=xl/worksheets/sheet9.xml><?xml version="1.0" encoding="utf-8"?>
<worksheet xmlns="http://schemas.openxmlformats.org/spreadsheetml/2006/main" xmlns:r="http://schemas.openxmlformats.org/officeDocument/2006/relationships">
  <dimension ref="A1:M46"/>
  <sheetViews>
    <sheetView topLeftCell="A25" workbookViewId="0">
      <selection activeCell="K32" sqref="K32"/>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103" t="s">
        <v>4</v>
      </c>
      <c r="B1" s="103"/>
      <c r="C1" s="103"/>
      <c r="D1" s="103"/>
      <c r="E1" s="103"/>
      <c r="F1" s="103"/>
      <c r="G1" s="104"/>
      <c r="H1" s="105" t="s">
        <v>5</v>
      </c>
      <c r="I1" s="106"/>
    </row>
    <row r="2" spans="1:11">
      <c r="A2" s="103"/>
      <c r="B2" s="103"/>
      <c r="C2" s="103"/>
      <c r="D2" s="103"/>
      <c r="E2" s="103"/>
      <c r="F2" s="103"/>
      <c r="G2" s="104"/>
      <c r="H2" s="107"/>
      <c r="I2" s="108"/>
    </row>
    <row r="3" spans="1:11">
      <c r="A3" s="103"/>
      <c r="B3" s="103"/>
      <c r="C3" s="103"/>
      <c r="D3" s="103"/>
      <c r="E3" s="103"/>
      <c r="F3" s="103"/>
      <c r="G3" s="104"/>
      <c r="H3" s="107"/>
      <c r="I3" s="108"/>
    </row>
    <row r="4" spans="1:11">
      <c r="A4" s="111" t="s">
        <v>63</v>
      </c>
      <c r="B4" s="111"/>
      <c r="C4" s="111"/>
      <c r="D4" s="111"/>
      <c r="E4" s="111"/>
      <c r="F4" s="111"/>
      <c r="G4" s="112"/>
      <c r="H4" s="109"/>
      <c r="I4" s="110"/>
    </row>
    <row r="5" spans="1:11" ht="20.25">
      <c r="C5" s="5"/>
      <c r="D5" s="5"/>
    </row>
    <row r="6" spans="1:11">
      <c r="A6" s="4" t="s">
        <v>6</v>
      </c>
      <c r="E6" s="2" t="s">
        <v>7</v>
      </c>
    </row>
    <row r="7" spans="1:11">
      <c r="A7" s="4" t="s">
        <v>8</v>
      </c>
    </row>
    <row r="8" spans="1:11">
      <c r="A8" s="4" t="s">
        <v>9</v>
      </c>
    </row>
    <row r="9" spans="1:11">
      <c r="A9" s="4" t="s">
        <v>10</v>
      </c>
    </row>
    <row r="11" spans="1:11">
      <c r="A11" s="113" t="s">
        <v>11</v>
      </c>
      <c r="B11" s="115" t="s">
        <v>0</v>
      </c>
      <c r="C11" s="116"/>
      <c r="D11" s="117"/>
      <c r="E11" s="118" t="s">
        <v>12</v>
      </c>
      <c r="F11" s="118"/>
      <c r="G11" s="118"/>
      <c r="H11" s="118"/>
      <c r="I11" s="56" t="s">
        <v>29</v>
      </c>
    </row>
    <row r="12" spans="1:11" ht="28.5">
      <c r="A12" s="114"/>
      <c r="B12" s="56" t="s">
        <v>13</v>
      </c>
      <c r="C12" s="56" t="s">
        <v>3</v>
      </c>
      <c r="D12" s="56" t="s">
        <v>14</v>
      </c>
      <c r="E12" s="56" t="s">
        <v>1</v>
      </c>
      <c r="F12" s="7" t="s">
        <v>15</v>
      </c>
      <c r="G12" s="7" t="s">
        <v>2</v>
      </c>
      <c r="H12" s="8" t="s">
        <v>16</v>
      </c>
      <c r="I12" s="56"/>
    </row>
    <row r="13" spans="1:11">
      <c r="A13" s="9" t="s">
        <v>17</v>
      </c>
      <c r="B13" s="10">
        <v>2</v>
      </c>
      <c r="C13" s="10">
        <v>3</v>
      </c>
      <c r="D13" s="10">
        <v>4</v>
      </c>
      <c r="E13" s="10">
        <v>5</v>
      </c>
      <c r="F13" s="11" t="s">
        <v>18</v>
      </c>
      <c r="G13" s="11" t="s">
        <v>19</v>
      </c>
      <c r="H13" s="10">
        <v>8</v>
      </c>
      <c r="I13" s="10">
        <v>9</v>
      </c>
    </row>
    <row r="14" spans="1:11" s="30" customFormat="1" ht="27.75" customHeight="1">
      <c r="A14" s="28">
        <v>43172</v>
      </c>
      <c r="B14" s="1" t="s">
        <v>25</v>
      </c>
      <c r="C14" s="22" t="str">
        <f>VLOOKUP(B14,[1]Vine!$A$5:$F$178,3,0)</f>
        <v>Phan Thiết - Bình Thuận</v>
      </c>
      <c r="D14" s="22">
        <f>VLOOKUP(B14,[1]Vine!$A$5:$F$178,2,0)</f>
        <v>260178873</v>
      </c>
      <c r="E14" s="3" t="s">
        <v>26</v>
      </c>
      <c r="F14" s="3">
        <v>13301</v>
      </c>
      <c r="G14" s="29">
        <v>15500</v>
      </c>
      <c r="H14" s="23">
        <f t="shared" ref="H14:H34" si="0">F14*G14</f>
        <v>206165500</v>
      </c>
      <c r="I14" s="24"/>
      <c r="K14" s="31"/>
    </row>
    <row r="15" spans="1:11" ht="27.75" customHeight="1">
      <c r="A15" s="28">
        <v>43172</v>
      </c>
      <c r="B15" s="1" t="s">
        <v>30</v>
      </c>
      <c r="C15" s="22" t="str">
        <f>VLOOKUP(B15,[1]Vine!$A$5:$F$178,3,0)</f>
        <v>Hàm Tân - Bình Thuận</v>
      </c>
      <c r="D15" s="22">
        <f>VLOOKUP(B15,[1]Vine!$A$5:$F$178,2,0)</f>
        <v>260690910</v>
      </c>
      <c r="E15" s="3" t="s">
        <v>26</v>
      </c>
      <c r="F15" s="3">
        <v>12097</v>
      </c>
      <c r="G15" s="29">
        <v>15500</v>
      </c>
      <c r="H15" s="23">
        <f t="shared" si="0"/>
        <v>187503500</v>
      </c>
      <c r="I15" s="24"/>
    </row>
    <row r="16" spans="1:11" ht="27.75" customHeight="1">
      <c r="A16" s="28">
        <v>43172</v>
      </c>
      <c r="B16" s="1" t="s">
        <v>28</v>
      </c>
      <c r="C16" s="22" t="str">
        <f>VLOOKUP(B16,[1]Vine!$A$5:$F$178,3,0)</f>
        <v>Long Hương - Bình Thuận</v>
      </c>
      <c r="D16" s="22" t="str">
        <f>VLOOKUP(B16,[1]Vine!$A$5:$F$178,2,0)</f>
        <v>020714486</v>
      </c>
      <c r="E16" s="3" t="s">
        <v>26</v>
      </c>
      <c r="F16" s="3">
        <v>12543</v>
      </c>
      <c r="G16" s="29">
        <v>15500</v>
      </c>
      <c r="H16" s="23">
        <f t="shared" si="0"/>
        <v>194416500</v>
      </c>
      <c r="I16" s="24"/>
    </row>
    <row r="17" spans="1:12" ht="27.75" customHeight="1">
      <c r="A17" s="28">
        <v>43172</v>
      </c>
      <c r="B17" s="1" t="s">
        <v>27</v>
      </c>
      <c r="C17" s="22" t="str">
        <f>VLOOKUP(B17,[1]Vine!$A$5:$F$178,3,0)</f>
        <v>Phan Thiết - Bình Thuận</v>
      </c>
      <c r="D17" s="22">
        <f>VLOOKUP(B17,[1]Vine!$A$5:$F$178,2,0)</f>
        <v>260850613</v>
      </c>
      <c r="E17" s="3" t="s">
        <v>26</v>
      </c>
      <c r="F17" s="3">
        <v>12049</v>
      </c>
      <c r="G17" s="29">
        <v>15500</v>
      </c>
      <c r="H17" s="23">
        <f t="shared" si="0"/>
        <v>186759500</v>
      </c>
      <c r="I17" s="24"/>
    </row>
    <row r="18" spans="1:12" ht="27.75" customHeight="1">
      <c r="A18" s="28">
        <v>43172</v>
      </c>
      <c r="B18" s="1" t="s">
        <v>34</v>
      </c>
      <c r="C18" s="22" t="str">
        <f>VLOOKUP(B18,[1]Vine!$A$5:$F$178,3,0)</f>
        <v>Kiên lương - Kiên Giang</v>
      </c>
      <c r="D18" s="22">
        <f>VLOOKUP(B18,[1]Vine!$A$5:$F$178,2,0)</f>
        <v>370803567</v>
      </c>
      <c r="E18" s="3" t="s">
        <v>26</v>
      </c>
      <c r="F18" s="3">
        <v>11798</v>
      </c>
      <c r="G18" s="29">
        <v>15500</v>
      </c>
      <c r="H18" s="23">
        <f t="shared" si="0"/>
        <v>182869000</v>
      </c>
      <c r="I18" s="24"/>
      <c r="L18" s="32"/>
    </row>
    <row r="19" spans="1:12" ht="27.75" customHeight="1">
      <c r="A19" s="28">
        <v>43172</v>
      </c>
      <c r="B19" s="1" t="s">
        <v>35</v>
      </c>
      <c r="C19" s="22" t="str">
        <f>VLOOKUP(B19,[1]Vine!$A$5:$F$178,3,0)</f>
        <v>Châu Thành - Tiền Giang</v>
      </c>
      <c r="D19" s="22">
        <f>VLOOKUP(B19,[1]Vine!$A$5:$F$178,2,0)</f>
        <v>311514350</v>
      </c>
      <c r="E19" s="3" t="s">
        <v>26</v>
      </c>
      <c r="F19" s="3">
        <v>12693</v>
      </c>
      <c r="G19" s="29">
        <v>15500</v>
      </c>
      <c r="H19" s="23">
        <f t="shared" si="0"/>
        <v>196741500</v>
      </c>
      <c r="I19" s="24"/>
    </row>
    <row r="20" spans="1:12" ht="27.75" customHeight="1">
      <c r="A20" s="28">
        <v>43172</v>
      </c>
      <c r="B20" s="1" t="s">
        <v>55</v>
      </c>
      <c r="C20" s="22" t="str">
        <f>VLOOKUP(B20,[1]Vine!$A$5:$F$178,3,0)</f>
        <v>Đức Linh - Bình Thuận</v>
      </c>
      <c r="D20" s="22">
        <f>VLOOKUP(B20,[1]Vine!$A$5:$F$178,2,0)</f>
        <v>260682094</v>
      </c>
      <c r="E20" s="3" t="s">
        <v>26</v>
      </c>
      <c r="F20" s="3">
        <v>12693</v>
      </c>
      <c r="G20" s="29">
        <v>15500</v>
      </c>
      <c r="H20" s="23">
        <f t="shared" si="0"/>
        <v>196741500</v>
      </c>
      <c r="I20" s="24"/>
    </row>
    <row r="21" spans="1:12" ht="27.75" customHeight="1">
      <c r="A21" s="28">
        <v>43172</v>
      </c>
      <c r="B21" s="1" t="s">
        <v>56</v>
      </c>
      <c r="C21" s="22" t="str">
        <f>VLOOKUP(B21,[1]Vine!$A$5:$F$178,3,0)</f>
        <v>Phan Thiết - Bình Thuận</v>
      </c>
      <c r="D21" s="22">
        <f>VLOOKUP(B21,[1]Vine!$A$5:$F$178,2,0)</f>
        <v>280853616</v>
      </c>
      <c r="E21" s="3" t="s">
        <v>26</v>
      </c>
      <c r="F21" s="3">
        <v>14023</v>
      </c>
      <c r="G21" s="29">
        <v>15500</v>
      </c>
      <c r="H21" s="23">
        <f t="shared" si="0"/>
        <v>217356500</v>
      </c>
      <c r="I21" s="24"/>
    </row>
    <row r="22" spans="1:12" ht="27.75" customHeight="1">
      <c r="A22" s="28">
        <v>43175</v>
      </c>
      <c r="B22" s="1" t="s">
        <v>25</v>
      </c>
      <c r="C22" s="22" t="str">
        <f>VLOOKUP(B22,[1]Vine!$A$5:$F$178,3,0)</f>
        <v>Phan Thiết - Bình Thuận</v>
      </c>
      <c r="D22" s="22">
        <f>VLOOKUP(B22,[1]Vine!$A$5:$F$178,2,0)</f>
        <v>260178873</v>
      </c>
      <c r="E22" s="3" t="s">
        <v>26</v>
      </c>
      <c r="F22" s="3">
        <v>10364</v>
      </c>
      <c r="G22" s="29">
        <v>15500</v>
      </c>
      <c r="H22" s="23">
        <f t="shared" si="0"/>
        <v>160642000</v>
      </c>
      <c r="I22" s="24"/>
    </row>
    <row r="23" spans="1:12" ht="27.75" customHeight="1">
      <c r="A23" s="28">
        <v>43175</v>
      </c>
      <c r="B23" s="1" t="s">
        <v>30</v>
      </c>
      <c r="C23" s="22" t="str">
        <f>VLOOKUP(B23,[1]Vine!$A$5:$F$178,3,0)</f>
        <v>Hàm Tân - Bình Thuận</v>
      </c>
      <c r="D23" s="22">
        <f>VLOOKUP(B23,[1]Vine!$A$5:$F$178,2,0)</f>
        <v>260690910</v>
      </c>
      <c r="E23" s="3" t="s">
        <v>26</v>
      </c>
      <c r="F23" s="3">
        <v>10987</v>
      </c>
      <c r="G23" s="29">
        <v>15500</v>
      </c>
      <c r="H23" s="23">
        <f t="shared" si="0"/>
        <v>170298500</v>
      </c>
      <c r="I23" s="24"/>
    </row>
    <row r="24" spans="1:12" ht="27.75" customHeight="1">
      <c r="A24" s="28">
        <v>43175</v>
      </c>
      <c r="B24" s="1" t="s">
        <v>28</v>
      </c>
      <c r="C24" s="22" t="str">
        <f>VLOOKUP(B24,[1]Vine!$A$5:$F$178,3,0)</f>
        <v>Long Hương - Bình Thuận</v>
      </c>
      <c r="D24" s="22" t="str">
        <f>VLOOKUP(B24,[1]Vine!$A$5:$F$178,2,0)</f>
        <v>020714486</v>
      </c>
      <c r="E24" s="3" t="s">
        <v>26</v>
      </c>
      <c r="F24" s="3">
        <v>11425</v>
      </c>
      <c r="G24" s="29">
        <v>15500</v>
      </c>
      <c r="H24" s="23">
        <f t="shared" si="0"/>
        <v>177087500</v>
      </c>
      <c r="I24" s="24"/>
    </row>
    <row r="25" spans="1:12" ht="27.75" customHeight="1">
      <c r="A25" s="28">
        <v>43175</v>
      </c>
      <c r="B25" s="1" t="s">
        <v>27</v>
      </c>
      <c r="C25" s="22" t="str">
        <f>VLOOKUP(B25,[1]Vine!$A$5:$F$178,3,0)</f>
        <v>Phan Thiết - Bình Thuận</v>
      </c>
      <c r="D25" s="22">
        <f>VLOOKUP(B25,[1]Vine!$A$5:$F$178,2,0)</f>
        <v>260850613</v>
      </c>
      <c r="E25" s="3" t="s">
        <v>26</v>
      </c>
      <c r="F25" s="3">
        <v>13065</v>
      </c>
      <c r="G25" s="29">
        <v>15500</v>
      </c>
      <c r="H25" s="23">
        <f t="shared" si="0"/>
        <v>202507500</v>
      </c>
      <c r="I25" s="24"/>
    </row>
    <row r="26" spans="1:12" ht="27.75" customHeight="1">
      <c r="A26" s="28">
        <v>43175</v>
      </c>
      <c r="B26" s="1" t="s">
        <v>34</v>
      </c>
      <c r="C26" s="22" t="str">
        <f>VLOOKUP(B26,[1]Vine!$A$5:$F$178,3,0)</f>
        <v>Kiên lương - Kiên Giang</v>
      </c>
      <c r="D26" s="22">
        <f>VLOOKUP(B26,[1]Vine!$A$5:$F$178,2,0)</f>
        <v>370803567</v>
      </c>
      <c r="E26" s="3" t="s">
        <v>26</v>
      </c>
      <c r="F26" s="3">
        <v>12054</v>
      </c>
      <c r="G26" s="29">
        <v>15500</v>
      </c>
      <c r="H26" s="23">
        <f t="shared" si="0"/>
        <v>186837000</v>
      </c>
      <c r="I26" s="24"/>
    </row>
    <row r="27" spans="1:12" ht="27.75" customHeight="1">
      <c r="A27" s="28">
        <v>43175</v>
      </c>
      <c r="B27" s="1" t="s">
        <v>35</v>
      </c>
      <c r="C27" s="22" t="str">
        <f>VLOOKUP(B27,[1]Vine!$A$5:$F$178,3,0)</f>
        <v>Châu Thành - Tiền Giang</v>
      </c>
      <c r="D27" s="22">
        <f>VLOOKUP(B27,[1]Vine!$A$5:$F$178,2,0)</f>
        <v>311514350</v>
      </c>
      <c r="E27" s="3" t="s">
        <v>26</v>
      </c>
      <c r="F27" s="3">
        <v>13654</v>
      </c>
      <c r="G27" s="29">
        <v>15500</v>
      </c>
      <c r="H27" s="23">
        <f t="shared" si="0"/>
        <v>211637000</v>
      </c>
      <c r="I27" s="24"/>
    </row>
    <row r="28" spans="1:12" s="30" customFormat="1" ht="27.75" customHeight="1">
      <c r="A28" s="28">
        <v>43178</v>
      </c>
      <c r="B28" s="1" t="s">
        <v>25</v>
      </c>
      <c r="C28" s="22" t="str">
        <f>VLOOKUP(B28,[1]Vine!$A$5:$F$178,3,0)</f>
        <v>Phan Thiết - Bình Thuận</v>
      </c>
      <c r="D28" s="22">
        <f>VLOOKUP(B28,[1]Vine!$A$5:$F$178,2,0)</f>
        <v>260178873</v>
      </c>
      <c r="E28" s="3" t="s">
        <v>26</v>
      </c>
      <c r="F28" s="3">
        <v>13456</v>
      </c>
      <c r="G28" s="29">
        <v>15500</v>
      </c>
      <c r="H28" s="23">
        <f t="shared" ref="H28:H29" si="1">F28*G28</f>
        <v>208568000</v>
      </c>
      <c r="I28" s="24"/>
      <c r="K28" s="31"/>
    </row>
    <row r="29" spans="1:12" ht="27.75" customHeight="1">
      <c r="A29" s="28">
        <v>43178</v>
      </c>
      <c r="B29" s="1" t="s">
        <v>30</v>
      </c>
      <c r="C29" s="22" t="str">
        <f>VLOOKUP(B29,[1]Vine!$A$5:$F$178,3,0)</f>
        <v>Hàm Tân - Bình Thuận</v>
      </c>
      <c r="D29" s="22">
        <f>VLOOKUP(B29,[1]Vine!$A$5:$F$178,2,0)</f>
        <v>260690910</v>
      </c>
      <c r="E29" s="3" t="s">
        <v>26</v>
      </c>
      <c r="F29" s="3">
        <v>12986</v>
      </c>
      <c r="G29" s="29">
        <v>15500</v>
      </c>
      <c r="H29" s="23">
        <f t="shared" si="1"/>
        <v>201283000</v>
      </c>
      <c r="I29" s="24"/>
    </row>
    <row r="30" spans="1:12" ht="27.75" customHeight="1">
      <c r="A30" s="28">
        <v>43178</v>
      </c>
      <c r="B30" s="1" t="s">
        <v>28</v>
      </c>
      <c r="C30" s="22" t="str">
        <f>VLOOKUP(B30,[1]Vine!$A$5:$F$178,3,0)</f>
        <v>Long Hương - Bình Thuận</v>
      </c>
      <c r="D30" s="22" t="str">
        <f>VLOOKUP(B30,[1]Vine!$A$5:$F$178,2,0)</f>
        <v>020714486</v>
      </c>
      <c r="E30" s="3" t="s">
        <v>26</v>
      </c>
      <c r="F30" s="3">
        <v>11869</v>
      </c>
      <c r="G30" s="29">
        <v>15500</v>
      </c>
      <c r="H30" s="23">
        <f t="shared" si="0"/>
        <v>183969500</v>
      </c>
      <c r="I30" s="24"/>
    </row>
    <row r="31" spans="1:12" ht="27.75" customHeight="1">
      <c r="A31" s="28">
        <v>43178</v>
      </c>
      <c r="B31" s="1" t="s">
        <v>34</v>
      </c>
      <c r="C31" s="22" t="str">
        <f>VLOOKUP(B31,[1]Vine!$A$5:$F$178,3,0)</f>
        <v>Kiên lương - Kiên Giang</v>
      </c>
      <c r="D31" s="22">
        <f>VLOOKUP(B31,[1]Vine!$A$5:$F$178,2,0)</f>
        <v>370803567</v>
      </c>
      <c r="E31" s="3" t="s">
        <v>26</v>
      </c>
      <c r="F31" s="3">
        <v>12354</v>
      </c>
      <c r="G31" s="29">
        <v>15500</v>
      </c>
      <c r="H31" s="23">
        <f t="shared" ref="H31:H32" si="2">F31*G31</f>
        <v>191487000</v>
      </c>
      <c r="I31" s="24"/>
      <c r="L31" s="32"/>
    </row>
    <row r="32" spans="1:12" ht="27.75" customHeight="1">
      <c r="A32" s="28">
        <v>43178</v>
      </c>
      <c r="B32" s="1" t="s">
        <v>35</v>
      </c>
      <c r="C32" s="22" t="str">
        <f>VLOOKUP(B32,[1]Vine!$A$5:$F$178,3,0)</f>
        <v>Châu Thành - Tiền Giang</v>
      </c>
      <c r="D32" s="22">
        <f>VLOOKUP(B32,[1]Vine!$A$5:$F$178,2,0)</f>
        <v>311514350</v>
      </c>
      <c r="E32" s="3" t="s">
        <v>26</v>
      </c>
      <c r="F32" s="3">
        <v>13405</v>
      </c>
      <c r="G32" s="29">
        <v>15500</v>
      </c>
      <c r="H32" s="23">
        <f t="shared" si="2"/>
        <v>207777500</v>
      </c>
      <c r="I32" s="24"/>
    </row>
    <row r="33" spans="1:13" ht="27.75" customHeight="1">
      <c r="A33" s="28">
        <v>43178</v>
      </c>
      <c r="B33" s="1" t="s">
        <v>55</v>
      </c>
      <c r="C33" s="22" t="str">
        <f>VLOOKUP(B33,[1]Vine!$A$5:$F$178,3,0)</f>
        <v>Đức Linh - Bình Thuận</v>
      </c>
      <c r="D33" s="22">
        <f>VLOOKUP(B33,[1]Vine!$A$5:$F$178,2,0)</f>
        <v>260682094</v>
      </c>
      <c r="E33" s="3" t="s">
        <v>26</v>
      </c>
      <c r="F33" s="3">
        <v>13987</v>
      </c>
      <c r="G33" s="29">
        <v>15500</v>
      </c>
      <c r="H33" s="23">
        <f t="shared" si="0"/>
        <v>216798500</v>
      </c>
      <c r="I33" s="24"/>
    </row>
    <row r="34" spans="1:13" ht="27.75" customHeight="1">
      <c r="A34" s="28">
        <v>43178</v>
      </c>
      <c r="B34" s="1" t="s">
        <v>56</v>
      </c>
      <c r="C34" s="22" t="str">
        <f>VLOOKUP(B34,[1]Vine!$A$5:$F$178,3,0)</f>
        <v>Phan Thiết - Bình Thuận</v>
      </c>
      <c r="D34" s="22">
        <f>VLOOKUP(B34,[1]Vine!$A$5:$F$178,2,0)</f>
        <v>280853616</v>
      </c>
      <c r="E34" s="3" t="s">
        <v>26</v>
      </c>
      <c r="F34" s="3">
        <f>105560*2.5-SUM(F1:F33)</f>
        <v>13097</v>
      </c>
      <c r="G34" s="29">
        <v>15500</v>
      </c>
      <c r="H34" s="23">
        <f t="shared" si="0"/>
        <v>203003500</v>
      </c>
      <c r="I34" s="24"/>
    </row>
    <row r="35" spans="1:13" ht="12.75" customHeight="1">
      <c r="A35" s="25"/>
      <c r="B35" s="26"/>
      <c r="C35" s="22"/>
      <c r="D35" s="22"/>
      <c r="E35" s="3"/>
      <c r="F35" s="3"/>
      <c r="G35" s="29"/>
      <c r="H35" s="23"/>
      <c r="I35" s="23"/>
      <c r="K35" s="33"/>
      <c r="L35" s="32"/>
    </row>
    <row r="36" spans="1:13" ht="24" customHeight="1">
      <c r="A36" s="4" t="s">
        <v>20</v>
      </c>
      <c r="C36" s="12">
        <f>SUM(H14:H35)</f>
        <v>4090450000</v>
      </c>
      <c r="D36" s="12"/>
      <c r="K36" s="33"/>
      <c r="L36" s="33"/>
    </row>
    <row r="37" spans="1:13" ht="15.75" customHeight="1">
      <c r="C37" s="13"/>
      <c r="D37" s="6"/>
      <c r="G37" s="14" t="s">
        <v>64</v>
      </c>
      <c r="H37" s="15"/>
      <c r="I37" s="15"/>
      <c r="K37" s="33"/>
      <c r="L37" s="33"/>
      <c r="M37" s="33"/>
    </row>
    <row r="38" spans="1:13">
      <c r="B38" s="16" t="s">
        <v>21</v>
      </c>
      <c r="G38" s="17" t="s">
        <v>22</v>
      </c>
      <c r="K38" s="33"/>
      <c r="L38" s="34"/>
    </row>
    <row r="39" spans="1:13">
      <c r="B39" s="18" t="s">
        <v>23</v>
      </c>
      <c r="D39" s="19"/>
      <c r="G39" s="20" t="s">
        <v>24</v>
      </c>
      <c r="K39" s="33"/>
      <c r="L39" s="35"/>
      <c r="M39" s="33"/>
    </row>
    <row r="40" spans="1:13">
      <c r="B40" s="18"/>
      <c r="D40" s="19"/>
      <c r="G40" s="20"/>
      <c r="K40" s="33"/>
      <c r="L40" s="35"/>
    </row>
    <row r="41" spans="1:13">
      <c r="B41" s="21"/>
      <c r="D41" s="19"/>
      <c r="G41" s="20"/>
    </row>
    <row r="42" spans="1:13">
      <c r="B42" s="21"/>
      <c r="D42" s="19"/>
      <c r="G42" s="20"/>
    </row>
    <row r="43" spans="1:13" ht="12" customHeight="1">
      <c r="B43" s="18"/>
      <c r="D43" s="19"/>
      <c r="G43" s="20"/>
    </row>
    <row r="44" spans="1:13" s="2" customFormat="1" ht="4.5" hidden="1" customHeight="1">
      <c r="A44" s="4"/>
      <c r="B44" s="18"/>
      <c r="D44" s="19"/>
      <c r="F44" s="6"/>
      <c r="G44" s="20"/>
      <c r="J44"/>
      <c r="K44"/>
      <c r="L44"/>
      <c r="M44"/>
    </row>
    <row r="45" spans="1:13" s="2" customFormat="1">
      <c r="A45" s="4"/>
      <c r="B45" s="21" t="s">
        <v>31</v>
      </c>
      <c r="C45" s="21"/>
      <c r="F45" s="102"/>
      <c r="G45" s="102"/>
      <c r="H45" s="102"/>
      <c r="J45"/>
      <c r="K45"/>
      <c r="L45"/>
      <c r="M45"/>
    </row>
    <row r="46" spans="1:13" s="2" customFormat="1">
      <c r="A46" s="4"/>
      <c r="B46" s="21"/>
      <c r="C46" s="21"/>
      <c r="F46" s="55"/>
      <c r="G46" s="55"/>
      <c r="H46" s="55"/>
      <c r="J46"/>
      <c r="K46"/>
      <c r="L46"/>
      <c r="M46"/>
    </row>
  </sheetData>
  <mergeCells count="7">
    <mergeCell ref="F45:H45"/>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rintOptions horizontalCentered="1"/>
  <pageMargins left="0.2" right="0.2" top="0.25" bottom="0.25" header="0.3" footer="0.3"/>
  <pageSetup scale="9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HUNAN 05</vt:lpstr>
      <vt:lpstr>HUNAN 06</vt:lpstr>
      <vt:lpstr>VIET KIM</vt:lpstr>
      <vt:lpstr>PV 95.900</vt:lpstr>
      <vt:lpstr>HUNAN 07</vt:lpstr>
      <vt:lpstr>HUNAN18</vt:lpstr>
      <vt:lpstr>PV 89.000</vt:lpstr>
      <vt:lpstr>Haecheong3</vt:lpstr>
      <vt:lpstr>HUNAN20</vt:lpstr>
      <vt:lpstr>LC 41.000</vt:lpstr>
      <vt:lpstr>Dae yeong 01</vt:lpstr>
      <vt:lpstr>'Dae yeong 01'!Print_Area</vt:lpstr>
      <vt:lpstr>Haecheong3!Print_Area</vt:lpstr>
      <vt:lpstr>'HUNAN 07'!Print_Area</vt:lpstr>
      <vt:lpstr>HUNAN20!Print_Area</vt:lpstr>
      <vt:lpstr>'HUNAN 07'!Print_Titles</vt:lpstr>
      <vt:lpstr>HUNAN20!Print_Titles</vt:lpstr>
      <vt:lpstr>'VIET KIM'!Print_Titles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2018-04-02T02:07:32Z</cp:lastPrinted>
  <dcterms:created xsi:type="dcterms:W3CDTF">2018-01-03T08:08:08Z</dcterms:created>
  <dcterms:modified xsi:type="dcterms:W3CDTF">2018-04-02T02:09:03Z</dcterms:modified>
</cp:coreProperties>
</file>